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a nr 5" sheetId="1" state="visible" r:id="rId2"/>
    <sheet name="Sheet2" sheetId="2" state="visible" r:id="rId3"/>
    <sheet name="2024_01" sheetId="3" state="visible" r:id="rId4"/>
    <sheet name="2023_09" sheetId="4" state="visible" r:id="rId5"/>
    <sheet name="2023_01" sheetId="5" state="visible" r:id="rId6"/>
  </sheets>
  <definedNames>
    <definedName function="false" hidden="false" localSheetId="0" name="_xlnm.Print_Titles" vbProcedure="false">'Tabela nr 5'!$5:$12</definedName>
    <definedName function="false" hidden="false" localSheetId="0" name="Z_1B5A1303_2240_4A1F_9EEE_F7D22BA97DFF_.wvu.Cols" vbProcedure="false">'tabela nr 5'!#ref!</definedName>
    <definedName function="false" hidden="false" localSheetId="0" name="Z_1B5A1303_2240_4A1F_9EEE_F7D22BA97DFF_.wvu.FilterData" vbProcedure="false">'Tabela nr 5'!$A$2:$Q$2349</definedName>
    <definedName function="false" hidden="false" localSheetId="0" name="Z_1B5A1303_2240_4A1F_9EEE_F7D22BA97DFF_.wvu.PrintArea" vbProcedure="false">'Tabela nr 5'!$A$2:$P$2349</definedName>
    <definedName function="false" hidden="false" localSheetId="0" name="Z_1B5A1303_2240_4A1F_9EEE_F7D22BA97DFF_.wvu.PrintTitles" vbProcedure="false">'Tabela nr 5'!$5:$12</definedName>
    <definedName function="false" hidden="false" localSheetId="0" name="Z_1B5A1303_2240_4A1F_9EEE_F7D22BA97DFF_.wvu.Rows" vbProcedure="false">'tabela nr 5'!#ref!,'Tabela nr 5'!$498:$498,'tabela nr 5'!#ref!,'Tabela nr 5'!$531:$531,'Tabela nr 5'!$538:$538,'Tabela nr 5'!$564:$564,'tabela nr 5'!#ref!,'tabela nr 5'!#ref!,'tabela nr 5'!#ref!,'tabela nr 5'!#ref!,'tabela nr 5'!#ref!,'Tabela nr 5'!$1750:$1750,'Tabela nr 5'!$2343:$2345</definedName>
    <definedName function="false" hidden="false" localSheetId="0" name="Z_1BFA8141_987B_4BBB_8D11_118EDFCB7FD5_.wvu.Cols" vbProcedure="false">'tabela nr 5'!#ref!</definedName>
    <definedName function="false" hidden="false" localSheetId="0" name="Z_1BFA8141_987B_4BBB_8D11_118EDFCB7FD5_.wvu.FilterData" vbProcedure="false">'Tabela nr 5'!$A$2:$Q$2349</definedName>
    <definedName function="false" hidden="false" localSheetId="0" name="Z_1BFA8141_987B_4BBB_8D11_118EDFCB7FD5_.wvu.PrintArea" vbProcedure="false">'Tabela nr 5'!$A$2:$P$2349</definedName>
    <definedName function="false" hidden="false" localSheetId="0" name="Z_1BFA8141_987B_4BBB_8D11_118EDFCB7FD5_.wvu.PrintTitles" vbProcedure="false">'Tabela nr 5'!$5:$12</definedName>
    <definedName function="false" hidden="false" localSheetId="0" name="Z_1BFA8141_987B_4BBB_8D11_118EDFCB7FD5_.wvu.Rows" vbProcedure="false">'tabela nr 5'!#ref!,'Tabela nr 5'!$498:$498,'tabela nr 5'!#ref!,'Tabela nr 5'!$531:$531,'Tabela nr 5'!$538:$538,'Tabela nr 5'!$564:$564,'tabela nr 5'!#ref!,'tabela nr 5'!#ref!,'tabela nr 5'!#ref!,'tabela nr 5'!#ref!,'tabela nr 5'!#ref!,'Tabela nr 5'!$1750:$1750,'Tabela nr 5'!$2343:$2345</definedName>
    <definedName function="false" hidden="false" localSheetId="0" name="Z_23155118_3AB3_469F_A4AB_BDDA33F39102_.wvu.FilterData" vbProcedure="false">'Tabela nr 5'!$A$2:$Q$2349</definedName>
    <definedName function="false" hidden="false" localSheetId="0" name="Z_297FA1FB_848A_434C_959A_C7B1330B63E2_.wvu.FilterData" vbProcedure="false">'Tabela nr 5'!$A$2:$Q$2349</definedName>
    <definedName function="false" hidden="false" localSheetId="0" name="Z_5D1228A6_5986_4FF1_8958_6B30877E07E2_.wvu.FilterData" vbProcedure="false">'Tabela nr 5'!$A$2:$Q$2349</definedName>
    <definedName function="false" hidden="false" localSheetId="0" name="Z_5D1228A6_5986_4FF1_8958_6B30877E07E2_.wvu.PrintArea" vbProcedure="false">'Tabela nr 5'!$A$2:$P$2349</definedName>
    <definedName function="false" hidden="false" localSheetId="0" name="Z_5D1228A6_5986_4FF1_8958_6B30877E07E2_.wvu.PrintTitles" vbProcedure="false">'Tabela nr 5'!$5:$12</definedName>
    <definedName function="false" hidden="false" localSheetId="0" name="Z_7EC7CDD5_A286_4B60_BA8F_4CDAD9D2557F_.wvu.PrintArea" vbProcedure="false">'Tabela nr 5'!$A$1:$P$2349</definedName>
    <definedName function="false" hidden="false" localSheetId="0" name="Z_7EC7CDD5_A286_4B60_BA8F_4CDAD9D2557F_.wvu.PrintTitles" vbProcedure="false">'Tabela nr 5'!$7:$12</definedName>
    <definedName function="false" hidden="false" localSheetId="0" name="Z_7EC7CDD5_A286_4B60_BA8F_4CDAD9D2557F_.wvu.Rows" vbProcedure="false">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5'!$2033:$2040,'Tabela nr 5'!$31:$31,'tabela nr 5'!#ref!,'tabela nr 5'!#ref!,'tabela nr 5'!#ref!,'tabela nr 5'!#ref!,'tabela nr 5'!#ref!,'Tabela nr 5'!$454:$454,'tabela nr 5'!#ref!,'Tabela nr 5'!$2305:$2305,'tabela nr 5'!#ref!,'tabela nr 5'!#ref!,'tabela nr 5'!#ref!,'tabela nr 5'!#ref!,'tabela nr 5'!#ref!</definedName>
    <definedName function="false" hidden="false" localSheetId="0" name="Z_9E509C2D_EEE6_45E2_AAF7_6C159166801B_.wvu.FilterData" vbProcedure="false">'Tabela nr 5'!$A$2:$Q$2349</definedName>
    <definedName function="false" hidden="false" localSheetId="0" name="Z_9E509C2D_EEE6_45E2_AAF7_6C159166801B_.wvu.PrintArea" vbProcedure="false">'Tabela nr 5'!$A$2:$P$2349</definedName>
    <definedName function="false" hidden="false" localSheetId="0" name="Z_9E509C2D_EEE6_45E2_AAF7_6C159166801B_.wvu.PrintTitles" vbProcedure="false">'Tabela nr 5'!$5:$12</definedName>
    <definedName function="false" hidden="false" localSheetId="0" name="Z_BC8502D0_2702_11D8_9A50_0040953092F6_.wvu.PrintArea" vbProcedure="false">'Tabela nr 5'!$A$2:$P$2349</definedName>
    <definedName function="false" hidden="false" localSheetId="0" name="Z_BC8502D0_2702_11D8_9A50_0040953092F6_.wvu.PrintTitles" vbProcedure="false">'Tabela nr 5'!$7:$12</definedName>
    <definedName function="false" hidden="false" localSheetId="0" name="Z_BC8502D0_2702_11D8_9A50_0040953092F6_.wvu.Rows" vbProcedure="false">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5'!#ref!,'Tabela nr 5'!$2033:$2040,'Tabela nr 5'!$369:$369,'tabela nr 5'!#ref!,'tabela nr 5'!#ref!,'tabela nr 5'!#ref!,'tabela nr 5'!#ref!</definedName>
    <definedName function="false" hidden="false" localSheetId="0" name="Z_DCA70EFC_F929_47A4_82CA_A8E8C5DAC33E_.wvu.FilterData" vbProcedure="false">'Tabela nr 5'!$A$2:$Q$2349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<sst xmlns="http://schemas.openxmlformats.org/spreadsheetml/2006/main" count="21309" uniqueCount="2496">
  <si>
    <t xml:space="preserve">Tabela Nr 5</t>
  </si>
  <si>
    <t xml:space="preserve">Tabela porównawcza wydatków budżetu finansujących bezpośrednie i pośrednie koszty realizacji zadań budżetowych w latach 2023-2024</t>
  </si>
  <si>
    <t xml:space="preserve">w zł </t>
  </si>
  <si>
    <t xml:space="preserve">Plan wydatków na 01.01.2023 r.</t>
  </si>
  <si>
    <t xml:space="preserve">Plan wydatków na 30.09.2023 r.</t>
  </si>
  <si>
    <t xml:space="preserve">Plan wydatków na 01.01.2024 r.</t>
  </si>
  <si>
    <t xml:space="preserve">%</t>
  </si>
  <si>
    <t xml:space="preserve">Wydatki na</t>
  </si>
  <si>
    <t xml:space="preserve">Wydatki</t>
  </si>
  <si>
    <t xml:space="preserve">Jednostka - nazwa zadania</t>
  </si>
  <si>
    <t xml:space="preserve">Akronim</t>
  </si>
  <si>
    <t xml:space="preserve">utrzymanie</t>
  </si>
  <si>
    <t xml:space="preserve">na zadania</t>
  </si>
  <si>
    <t xml:space="preserve">9:3</t>
  </si>
  <si>
    <t xml:space="preserve">11:5</t>
  </si>
  <si>
    <t xml:space="preserve">9:6</t>
  </si>
  <si>
    <t xml:space="preserve">11:8</t>
  </si>
  <si>
    <t xml:space="preserve">rzeczowe</t>
  </si>
  <si>
    <t xml:space="preserve">stanowiska</t>
  </si>
  <si>
    <t xml:space="preserve">ogółem</t>
  </si>
  <si>
    <t xml:space="preserve">stanowiska stanowiska</t>
  </si>
  <si>
    <t xml:space="preserve">pracy</t>
  </si>
  <si>
    <t xml:space="preserve">Wydatki rzeczowe</t>
  </si>
  <si>
    <t xml:space="preserve">Wydatki na utrzymanie stanowiska pracy</t>
  </si>
  <si>
    <t xml:space="preserve">Wydatki na zadania ogółem</t>
  </si>
  <si>
    <t xml:space="preserve">Wydatki na utrzymanie stanowiska stanowiska pracy</t>
  </si>
  <si>
    <t xml:space="preserve">Biuro ds. Dzielnic Miasta Krakowa (BD)</t>
  </si>
  <si>
    <t xml:space="preserve">Wydatki bieżące</t>
  </si>
  <si>
    <t xml:space="preserve"> </t>
  </si>
  <si>
    <t xml:space="preserve">Koordynacja i obsługa administracyjna</t>
  </si>
  <si>
    <t xml:space="preserve">Obsługa dzielnic organizacja</t>
  </si>
  <si>
    <t xml:space="preserve">ODO</t>
  </si>
  <si>
    <t xml:space="preserve">BD/ODO</t>
  </si>
  <si>
    <t xml:space="preserve">Zadania dzielnic (bieżące)</t>
  </si>
  <si>
    <t xml:space="preserve">DBR</t>
  </si>
  <si>
    <t xml:space="preserve">BD/DBR</t>
  </si>
  <si>
    <t xml:space="preserve">Zadania dzielnicowe bieżące wieloletnie</t>
  </si>
  <si>
    <t xml:space="preserve">DBW</t>
  </si>
  <si>
    <t xml:space="preserve">BD/DBW</t>
  </si>
  <si>
    <t xml:space="preserve">Wybory do Rad Dzielnic Miasta Krakowa</t>
  </si>
  <si>
    <t xml:space="preserve">WRD</t>
  </si>
  <si>
    <t xml:space="preserve">Biuro ds. Podatku VAT (BV)</t>
  </si>
  <si>
    <t xml:space="preserve">Centralizacja podatkowa GMK w zakresie podatku VAT</t>
  </si>
  <si>
    <t xml:space="preserve">APD</t>
  </si>
  <si>
    <t xml:space="preserve">BV/APD</t>
  </si>
  <si>
    <t xml:space="preserve">Biuro Miejskiego Konserwatora Zabytków (KZ)</t>
  </si>
  <si>
    <t xml:space="preserve">Koordynacja i obsługa administracyjna biura</t>
  </si>
  <si>
    <t xml:space="preserve">Zadania Miejskiego Konserwatora Zabytków</t>
  </si>
  <si>
    <t xml:space="preserve">OZK</t>
  </si>
  <si>
    <t xml:space="preserve">KZ/OZK</t>
  </si>
  <si>
    <t xml:space="preserve">Biuro Nadzoru Właścicielskiego (NW)</t>
  </si>
  <si>
    <t xml:space="preserve">Udział Gminy w spółkach handlowych i fundacjach</t>
  </si>
  <si>
    <t xml:space="preserve">UGS</t>
  </si>
  <si>
    <t xml:space="preserve">NW/UGS</t>
  </si>
  <si>
    <t xml:space="preserve">Nadzór nad SPZOZ</t>
  </si>
  <si>
    <t xml:space="preserve">NNS</t>
  </si>
  <si>
    <t xml:space="preserve">NW/NNS</t>
  </si>
  <si>
    <t xml:space="preserve">Organizacja III Igrzysk Europejskich 2023</t>
  </si>
  <si>
    <t xml:space="preserve">OIE</t>
  </si>
  <si>
    <t xml:space="preserve">Zakup i obejmowanie akcji oraz wnoszenie wkładów do spółek prawa handlowego </t>
  </si>
  <si>
    <t xml:space="preserve">MAS</t>
  </si>
  <si>
    <t xml:space="preserve">NW/MAS</t>
  </si>
  <si>
    <t xml:space="preserve">Zadania dzielnic (inwestycyjne)</t>
  </si>
  <si>
    <t xml:space="preserve">DIR, DIW</t>
  </si>
  <si>
    <t xml:space="preserve">NW/DIR, DIW</t>
  </si>
  <si>
    <t xml:space="preserve">Zadania inwestycyjne</t>
  </si>
  <si>
    <t xml:space="preserve">ZIN</t>
  </si>
  <si>
    <t xml:space="preserve">NW/ZIN</t>
  </si>
  <si>
    <t xml:space="preserve">Biuro Przejmowania Mienia i Rewindykacji (MR)</t>
  </si>
  <si>
    <t xml:space="preserve">Przejmowanie mienia i nieruchomości</t>
  </si>
  <si>
    <t xml:space="preserve">PMN</t>
  </si>
  <si>
    <t xml:space="preserve">MR/PMN</t>
  </si>
  <si>
    <t xml:space="preserve">Rewindykacja nieruchomości</t>
  </si>
  <si>
    <t xml:space="preserve">RED</t>
  </si>
  <si>
    <t xml:space="preserve">MR/RED</t>
  </si>
  <si>
    <t xml:space="preserve">Przejmowanie spadków na rzecz Gminy Kraków</t>
  </si>
  <si>
    <t xml:space="preserve">SPA</t>
  </si>
  <si>
    <t xml:space="preserve">MR/SPA</t>
  </si>
  <si>
    <t xml:space="preserve">MR/ZIN</t>
  </si>
  <si>
    <t xml:space="preserve">Centrum Obsługi Informatycznej  (IT)</t>
  </si>
  <si>
    <t xml:space="preserve">Obsługa zintegrowanego systemu teleinformatycznego</t>
  </si>
  <si>
    <t xml:space="preserve">ZSI</t>
  </si>
  <si>
    <t xml:space="preserve">IT/ZSI</t>
  </si>
  <si>
    <t xml:space="preserve">IT/DBR</t>
  </si>
  <si>
    <t xml:space="preserve">Krakowskie Centrum Kontaktu</t>
  </si>
  <si>
    <t xml:space="preserve">KCK</t>
  </si>
  <si>
    <t xml:space="preserve">IT/KCK</t>
  </si>
  <si>
    <t xml:space="preserve">Wdrożenie aplikacji mobilnej do obsługi usług i kart w UMK</t>
  </si>
  <si>
    <t xml:space="preserve">MOB</t>
  </si>
  <si>
    <t xml:space="preserve">IT/MOB</t>
  </si>
  <si>
    <t xml:space="preserve">Wdrożenie Strategii Usług w UMK</t>
  </si>
  <si>
    <t xml:space="preserve">WSU</t>
  </si>
  <si>
    <t xml:space="preserve">IT/WSU</t>
  </si>
  <si>
    <t xml:space="preserve">Obsługa Dzielnic</t>
  </si>
  <si>
    <t xml:space="preserve">ODF</t>
  </si>
  <si>
    <t xml:space="preserve">IT/ODF</t>
  </si>
  <si>
    <t xml:space="preserve">Platforma do wirtualizacji danych</t>
  </si>
  <si>
    <t xml:space="preserve">PWD</t>
  </si>
  <si>
    <t xml:space="preserve">IT/PWD</t>
  </si>
  <si>
    <t xml:space="preserve">Wdrożenie Systemu Gromadzenia i Przetwarzania Danych Miejskich</t>
  </si>
  <si>
    <t xml:space="preserve">SGD</t>
  </si>
  <si>
    <t xml:space="preserve">IT/SGD</t>
  </si>
  <si>
    <t xml:space="preserve">Studium wykonalności LoRaWAN w Krakowie na podstawie pilotażu</t>
  </si>
  <si>
    <t xml:space="preserve">LRW</t>
  </si>
  <si>
    <t xml:space="preserve">IT/ZIN</t>
  </si>
  <si>
    <t xml:space="preserve">Krakowskie Centrum Kontaktu (CK)</t>
  </si>
  <si>
    <t xml:space="preserve">Obsługa i realizacja zadań związanych z kontaktem z GMK</t>
  </si>
  <si>
    <t xml:space="preserve">IZA</t>
  </si>
  <si>
    <t xml:space="preserve">KP/BWZ</t>
  </si>
  <si>
    <t xml:space="preserve">Kancelaria Prezydenta (KP)</t>
  </si>
  <si>
    <t xml:space="preserve">Współpraca zagraniczna</t>
  </si>
  <si>
    <t xml:space="preserve">BWZ</t>
  </si>
  <si>
    <t xml:space="preserve">Obsługa spotkań Prezydenta Miasta z mieszkańcami</t>
  </si>
  <si>
    <t xml:space="preserve">SPM</t>
  </si>
  <si>
    <t xml:space="preserve">KP/SPM</t>
  </si>
  <si>
    <t xml:space="preserve">Kontakty publiczne</t>
  </si>
  <si>
    <t xml:space="preserve">BWK</t>
  </si>
  <si>
    <t xml:space="preserve">KP/BWK</t>
  </si>
  <si>
    <r>
      <rPr>
        <sz val="9"/>
        <rFont val="Arial CE"/>
        <family val="0"/>
        <charset val="238"/>
      </rPr>
      <t xml:space="preserve">Obsługa sekretarsko - asystencka i ochrona wartości niematerialnych i</t>
    </r>
    <r>
      <rPr>
        <sz val="9"/>
        <rFont val="Times New Roman"/>
        <family val="1"/>
        <charset val="238"/>
      </rPr>
      <t xml:space="preserve"> </t>
    </r>
    <r>
      <rPr>
        <sz val="9"/>
        <rFont val="Arial CE"/>
        <family val="0"/>
        <charset val="238"/>
      </rPr>
      <t xml:space="preserve">prawnych</t>
    </r>
  </si>
  <si>
    <t xml:space="preserve">ORG</t>
  </si>
  <si>
    <t xml:space="preserve">KP/ORG</t>
  </si>
  <si>
    <t xml:space="preserve">Kancelaria Tajna</t>
  </si>
  <si>
    <t xml:space="preserve">KTU</t>
  </si>
  <si>
    <t xml:space="preserve">KP/KTU</t>
  </si>
  <si>
    <t xml:space="preserve">Zarządzanie Domem Krakowskim w Norymberdze</t>
  </si>
  <si>
    <t xml:space="preserve">ZDK</t>
  </si>
  <si>
    <t xml:space="preserve">KP/ZDK</t>
  </si>
  <si>
    <r>
      <rPr>
        <sz val="9"/>
        <rFont val="Arial CE"/>
        <family val="0"/>
        <charset val="238"/>
      </rPr>
      <t xml:space="preserve">Przynależność Gminy Miejskiej Kraków do organizacji krajowych i</t>
    </r>
    <r>
      <rPr>
        <sz val="9"/>
        <rFont val="Times New Roman"/>
        <family val="1"/>
        <charset val="238"/>
      </rPr>
      <t xml:space="preserve"> </t>
    </r>
    <r>
      <rPr>
        <sz val="9"/>
        <rFont val="Arial CE"/>
        <family val="0"/>
        <charset val="238"/>
      </rPr>
      <t xml:space="preserve">międzynarodowych</t>
    </r>
  </si>
  <si>
    <t xml:space="preserve">SKZ</t>
  </si>
  <si>
    <t xml:space="preserve">KP/SKZ</t>
  </si>
  <si>
    <t xml:space="preserve">Kancelaria Rady Miasta Krakowa (BR)</t>
  </si>
  <si>
    <t xml:space="preserve">Obsługa Rady Miasta Krakowa</t>
  </si>
  <si>
    <t xml:space="preserve">ORM</t>
  </si>
  <si>
    <t xml:space="preserve">BR/ORM</t>
  </si>
  <si>
    <t xml:space="preserve">Finansowanie Klubów Radnych</t>
  </si>
  <si>
    <t xml:space="preserve">FKR</t>
  </si>
  <si>
    <t xml:space="preserve">BR/FKR</t>
  </si>
  <si>
    <t xml:space="preserve">Krakowskie Centrum Świadczeń (SO)</t>
  </si>
  <si>
    <t xml:space="preserve">Obsługa i wypłata dodatków mieszkaniowych</t>
  </si>
  <si>
    <t xml:space="preserve">ODM</t>
  </si>
  <si>
    <t xml:space="preserve">SO/ODM</t>
  </si>
  <si>
    <t xml:space="preserve">Wypłata rekompensat z tytułu ćwiczeń wojskowych </t>
  </si>
  <si>
    <t xml:space="preserve">ZCM</t>
  </si>
  <si>
    <t xml:space="preserve">SO/ZCM</t>
  </si>
  <si>
    <t xml:space="preserve">Obsługa i wypłata świadczeń rodzinnych oraz z funduszu alimentacyjnego</t>
  </si>
  <si>
    <t xml:space="preserve">SWR</t>
  </si>
  <si>
    <t xml:space="preserve">Wypłata świadczenia dla posiadaczy Karty Polaka</t>
  </si>
  <si>
    <t xml:space="preserve">KPW</t>
  </si>
  <si>
    <t xml:space="preserve">SO/KPW</t>
  </si>
  <si>
    <t xml:space="preserve">Rządowy program dla rodzin wielodzietnych</t>
  </si>
  <si>
    <t xml:space="preserve">KDR</t>
  </si>
  <si>
    <t xml:space="preserve">SO/KDR</t>
  </si>
  <si>
    <t xml:space="preserve">Obsługa i wypłata świadczenia wychowawczego</t>
  </si>
  <si>
    <t xml:space="preserve">PR5</t>
  </si>
  <si>
    <t xml:space="preserve">SO/PR5</t>
  </si>
  <si>
    <t xml:space="preserve">Krakowska Karta Rodzinna 3+</t>
  </si>
  <si>
    <t xml:space="preserve">KR3</t>
  </si>
  <si>
    <t xml:space="preserve">SO/KR3</t>
  </si>
  <si>
    <t xml:space="preserve">Opieka nad repatriantami</t>
  </si>
  <si>
    <t xml:space="preserve">REP</t>
  </si>
  <si>
    <t xml:space="preserve">SO/REP</t>
  </si>
  <si>
    <t xml:space="preserve">Dodatek osłonowy</t>
  </si>
  <si>
    <t xml:space="preserve">DOS</t>
  </si>
  <si>
    <t xml:space="preserve">SO/DOS</t>
  </si>
  <si>
    <t xml:space="preserve">Wydawanie zaświadczeń "Czyste powietrze"</t>
  </si>
  <si>
    <t xml:space="preserve">ZCP</t>
  </si>
  <si>
    <t xml:space="preserve">SO/ZCP</t>
  </si>
  <si>
    <t xml:space="preserve">Karta Krakowska</t>
  </si>
  <si>
    <t xml:space="preserve">PKK</t>
  </si>
  <si>
    <t xml:space="preserve">SO/PKK</t>
  </si>
  <si>
    <t xml:space="preserve">Dodatek elektryczny</t>
  </si>
  <si>
    <t xml:space="preserve">DEL</t>
  </si>
  <si>
    <t xml:space="preserve">SO/DEL</t>
  </si>
  <si>
    <t xml:space="preserve">Refundacja podatku VAT od paliw gazowych</t>
  </si>
  <si>
    <t xml:space="preserve">GAZ</t>
  </si>
  <si>
    <t xml:space="preserve">Inne źródła ciepła</t>
  </si>
  <si>
    <t xml:space="preserve">IŻC</t>
  </si>
  <si>
    <t xml:space="preserve">Pomoc dla uchodźców z Ukrainy</t>
  </si>
  <si>
    <t xml:space="preserve">UKR</t>
  </si>
  <si>
    <t xml:space="preserve">SO/UKR</t>
  </si>
  <si>
    <t xml:space="preserve">Urząd Stanu Cywilnego (SC)</t>
  </si>
  <si>
    <t xml:space="preserve">Obsługa mieszkańców w zakresie stanu cywilnego, rejestru PESEL oraz zmiany imienia i nazwiska</t>
  </si>
  <si>
    <t xml:space="preserve">USC</t>
  </si>
  <si>
    <t xml:space="preserve">SC/USC</t>
  </si>
  <si>
    <t xml:space="preserve">Wydział Architektury i Urbanistyki (AU)</t>
  </si>
  <si>
    <t xml:space="preserve">Wydawanie decyzji o warunkach zabudowy i zagospodarowania terenu oraz nakładanie kar za reklamy niezgodne z uchwałą</t>
  </si>
  <si>
    <t xml:space="preserve">WZT</t>
  </si>
  <si>
    <t xml:space="preserve">AU/WZT</t>
  </si>
  <si>
    <t xml:space="preserve">Wydawanie decyzji o pozwoleniu na budowę i przyjmowanie zgłoszeń</t>
  </si>
  <si>
    <t xml:space="preserve">PZZ</t>
  </si>
  <si>
    <t xml:space="preserve">AU/PZZ</t>
  </si>
  <si>
    <t xml:space="preserve">Przygotowanie i realizacja inwestycji mieszkaniowych oraz inwestycji towarzyszących</t>
  </si>
  <si>
    <t xml:space="preserve">RIM</t>
  </si>
  <si>
    <t xml:space="preserve">AU/RIM</t>
  </si>
  <si>
    <t xml:space="preserve">Wydział Bezpieczeństwa i Zarządzania Kryzysowego (OC)</t>
  </si>
  <si>
    <t xml:space="preserve">Nadzór i koordynacja zadań obrony cywilnej i powszechnej samoobrony</t>
  </si>
  <si>
    <t xml:space="preserve">CYW</t>
  </si>
  <si>
    <t xml:space="preserve">OC/CYW</t>
  </si>
  <si>
    <t xml:space="preserve">Realizacja zadań obronnych </t>
  </si>
  <si>
    <t xml:space="preserve">OBR</t>
  </si>
  <si>
    <t xml:space="preserve">OC/OBR</t>
  </si>
  <si>
    <t xml:space="preserve">Zapewnienie realizacji bieżących zadań  Centrum Zarządzania Kryzysowego związanych z zagrożeniami kryzysowymi</t>
  </si>
  <si>
    <t xml:space="preserve">KRY</t>
  </si>
  <si>
    <t xml:space="preserve">OC/KRY</t>
  </si>
  <si>
    <t xml:space="preserve">Realizacja obowiązków Gminy Miejskiej Kraków w zakresie finansowania OSP</t>
  </si>
  <si>
    <t xml:space="preserve">OSP</t>
  </si>
  <si>
    <t xml:space="preserve">OC/OSP</t>
  </si>
  <si>
    <t xml:space="preserve">Mapa zagrożeń Miasta Krakowa i rozbudowa monitoringu wizyjnego</t>
  </si>
  <si>
    <t xml:space="preserve">MAP</t>
  </si>
  <si>
    <t xml:space="preserve">OC/MAP</t>
  </si>
  <si>
    <t xml:space="preserve">Nadzór i realizacja Programów Bezpieczeństwa w mieście </t>
  </si>
  <si>
    <t xml:space="preserve">PBK</t>
  </si>
  <si>
    <t xml:space="preserve">OC/PBK</t>
  </si>
  <si>
    <t xml:space="preserve">Ochrona przed powodzią</t>
  </si>
  <si>
    <t xml:space="preserve">POW</t>
  </si>
  <si>
    <t xml:space="preserve">OC/POW</t>
  </si>
  <si>
    <t xml:space="preserve">Działania zmierzające do poprawy bezpieczeństwa imprez masowych</t>
  </si>
  <si>
    <t xml:space="preserve">IMP</t>
  </si>
  <si>
    <t xml:space="preserve">OC/IMP</t>
  </si>
  <si>
    <t xml:space="preserve">Budżet obywatelski dzielnic</t>
  </si>
  <si>
    <t xml:space="preserve">BOD</t>
  </si>
  <si>
    <t xml:space="preserve">OC/BOD</t>
  </si>
  <si>
    <t xml:space="preserve">Budżet obywatelski ogólnomiejski</t>
  </si>
  <si>
    <t xml:space="preserve">BOO</t>
  </si>
  <si>
    <t xml:space="preserve">OC/DBR</t>
  </si>
  <si>
    <t xml:space="preserve">Utrzymanie gotowości operacyjnej pododdziału ratowniczego Szkoły Aspirantów Państwowej Straży Pożarnej w Krakowie</t>
  </si>
  <si>
    <t xml:space="preserve">PSP</t>
  </si>
  <si>
    <t xml:space="preserve">OC/UKR</t>
  </si>
  <si>
    <t xml:space="preserve">OC/DIR, DIW</t>
  </si>
  <si>
    <t xml:space="preserve">OC/ZIN</t>
  </si>
  <si>
    <t xml:space="preserve">Wydział Budżetu Miasta (BM)</t>
  </si>
  <si>
    <t xml:space="preserve">Budżet Miasta Krakowa i Wieloletnia Prognoza Finansowa - opracowanie, aktualizacja, sprawozdawczość</t>
  </si>
  <si>
    <t xml:space="preserve">BMK</t>
  </si>
  <si>
    <t xml:space="preserve">BM/BMK</t>
  </si>
  <si>
    <t xml:space="preserve">Obsługa finansowo-księgowa oraz sprawozdawczość budżetu Miasta Krakowa</t>
  </si>
  <si>
    <t xml:space="preserve">FKS</t>
  </si>
  <si>
    <t xml:space="preserve">BM/FKS</t>
  </si>
  <si>
    <t xml:space="preserve">Zarządzanie i obsługa zadłużenia Miasta w tym analizowanie sytuacji finansowej Miasta Krakowa</t>
  </si>
  <si>
    <t xml:space="preserve">ZOD</t>
  </si>
  <si>
    <t xml:space="preserve">BM/ZOD</t>
  </si>
  <si>
    <t xml:space="preserve">Koordynacja działań GMK zgodnie  z zasadami polityki  rachunkowości Miasta</t>
  </si>
  <si>
    <t xml:space="preserve">KSI</t>
  </si>
  <si>
    <t xml:space="preserve">BM/KSI</t>
  </si>
  <si>
    <t xml:space="preserve">Wydział ds. Jakości Powietrza (JP)</t>
  </si>
  <si>
    <t xml:space="preserve">Projekt zintegrowany LIFE w zakresie wdrażania Programu ochrony powietrza dla województwa małopolskiego</t>
  </si>
  <si>
    <t xml:space="preserve">LFE</t>
  </si>
  <si>
    <t xml:space="preserve">JP/LFE</t>
  </si>
  <si>
    <t xml:space="preserve">Roczne działania zmierzające do poprawy jakości powietrza</t>
  </si>
  <si>
    <t xml:space="preserve">ROP</t>
  </si>
  <si>
    <t xml:space="preserve">JP/ROP</t>
  </si>
  <si>
    <t xml:space="preserve">Wieloletnie działania zmierzające do poprawy jakości powietrza</t>
  </si>
  <si>
    <t xml:space="preserve">WOP</t>
  </si>
  <si>
    <t xml:space="preserve">JP/WOP</t>
  </si>
  <si>
    <t xml:space="preserve">Rozliczenia wydatków majątkowych</t>
  </si>
  <si>
    <t xml:space="preserve">RWM</t>
  </si>
  <si>
    <t xml:space="preserve">EKO TEAM zapewnienie personelu do realizacji zadań dot. poprawy efektywności energetycznej budynków mieszkalnych i rozwoju OZE w Metropolii Krakowskiej</t>
  </si>
  <si>
    <t xml:space="preserve">ELA</t>
  </si>
  <si>
    <t xml:space="preserve">JP/ELA</t>
  </si>
  <si>
    <t xml:space="preserve">Wdrażanie Programu Ochrony Powietrza - Funkcjonowanie Ekodoradców</t>
  </si>
  <si>
    <t xml:space="preserve">FEŚ</t>
  </si>
  <si>
    <t xml:space="preserve">JP/ZIN</t>
  </si>
  <si>
    <t xml:space="preserve">Wydział ds. Przedsiębiorczości i Innowacji (PI)</t>
  </si>
  <si>
    <t xml:space="preserve">Rewitalizacja miasta</t>
  </si>
  <si>
    <t xml:space="preserve">REW</t>
  </si>
  <si>
    <t xml:space="preserve">PI/REW</t>
  </si>
  <si>
    <t xml:space="preserve">Obsługa inwestorów</t>
  </si>
  <si>
    <t xml:space="preserve">COI</t>
  </si>
  <si>
    <t xml:space="preserve">PI/COI</t>
  </si>
  <si>
    <t xml:space="preserve">Wspieranie przedsiębiorczości</t>
  </si>
  <si>
    <t xml:space="preserve">MSP</t>
  </si>
  <si>
    <t xml:space="preserve">PI/MSP</t>
  </si>
  <si>
    <t xml:space="preserve">Ośrodek Naukowo Akademicki</t>
  </si>
  <si>
    <t xml:space="preserve">ONA</t>
  </si>
  <si>
    <t xml:space="preserve">PI/ONA</t>
  </si>
  <si>
    <t xml:space="preserve">Punkt Obsługi Przedsiębiorcy</t>
  </si>
  <si>
    <t xml:space="preserve">POP</t>
  </si>
  <si>
    <t xml:space="preserve">PI/POP</t>
  </si>
  <si>
    <t xml:space="preserve">Mapy przestrzenne analizy</t>
  </si>
  <si>
    <t xml:space="preserve">MPA</t>
  </si>
  <si>
    <t xml:space="preserve">PI/MPA</t>
  </si>
  <si>
    <t xml:space="preserve">Krakow Metropolitan Area For Business</t>
  </si>
  <si>
    <t xml:space="preserve">KMA</t>
  </si>
  <si>
    <t xml:space="preserve">PI/KMA</t>
  </si>
  <si>
    <t xml:space="preserve">Wydział ds. Turystyki (WT)</t>
  </si>
  <si>
    <t xml:space="preserve">Niekategoryzowane obiekty noclegowe</t>
  </si>
  <si>
    <t xml:space="preserve">KON</t>
  </si>
  <si>
    <t xml:space="preserve">WT/KON</t>
  </si>
  <si>
    <t xml:space="preserve">Marketing turystyczny</t>
  </si>
  <si>
    <t xml:space="preserve">MIT</t>
  </si>
  <si>
    <t xml:space="preserve">WT/MIT</t>
  </si>
  <si>
    <t xml:space="preserve">Wsparcie rozwoju rynku turystycznego</t>
  </si>
  <si>
    <t xml:space="preserve">WRT</t>
  </si>
  <si>
    <t xml:space="preserve">WT/WRT</t>
  </si>
  <si>
    <t xml:space="preserve">Małopolska - cel podróży</t>
  </si>
  <si>
    <t xml:space="preserve">MCP</t>
  </si>
  <si>
    <t xml:space="preserve">WT/MCP</t>
  </si>
  <si>
    <t xml:space="preserve">Kraków Miastem Zrównoważonej Turystyki Biznesowej</t>
  </si>
  <si>
    <t xml:space="preserve">ZTB</t>
  </si>
  <si>
    <t xml:space="preserve">Tourism in Balance</t>
  </si>
  <si>
    <t xml:space="preserve">TIB</t>
  </si>
  <si>
    <t xml:space="preserve">WT/ZIN</t>
  </si>
  <si>
    <t xml:space="preserve">Wydział Edukacji (EK)</t>
  </si>
  <si>
    <t xml:space="preserve">Organizacja i nadzór nad funkcjonowaniem samorządowej oświaty</t>
  </si>
  <si>
    <t xml:space="preserve">OIN</t>
  </si>
  <si>
    <t xml:space="preserve">EK/OIN</t>
  </si>
  <si>
    <t xml:space="preserve">Jakość i promocja edukacji</t>
  </si>
  <si>
    <t xml:space="preserve">JPR</t>
  </si>
  <si>
    <t xml:space="preserve">EK/JPR</t>
  </si>
  <si>
    <t xml:space="preserve">Programy edukacyjne współfinansowane ze źródeł zewnętrznych</t>
  </si>
  <si>
    <t xml:space="preserve">UEZ</t>
  </si>
  <si>
    <t xml:space="preserve">EK/UEZ</t>
  </si>
  <si>
    <t xml:space="preserve">Prowadzenie ewidencji i rejestrów, dotowanie szkół i placówek niesamorządowych</t>
  </si>
  <si>
    <t xml:space="preserve">RID</t>
  </si>
  <si>
    <t xml:space="preserve">EK/RID</t>
  </si>
  <si>
    <t xml:space="preserve">Nadzór nad systemami informatycznymi </t>
  </si>
  <si>
    <t xml:space="preserve">EIT</t>
  </si>
  <si>
    <t xml:space="preserve">EK/EIT</t>
  </si>
  <si>
    <t xml:space="preserve">Finansowanie zadań oświatowych</t>
  </si>
  <si>
    <t xml:space="preserve">FZO</t>
  </si>
  <si>
    <t xml:space="preserve">EK/FZO</t>
  </si>
  <si>
    <t xml:space="preserve">Realizacja zadań Pełnomocnika PMK ds. Rozwoju Kultury Fizycznej</t>
  </si>
  <si>
    <t xml:space="preserve">PKF</t>
  </si>
  <si>
    <t xml:space="preserve">EK/PKF</t>
  </si>
  <si>
    <t xml:space="preserve">Fundusz pomocy -podręczniki</t>
  </si>
  <si>
    <t xml:space="preserve">BUK</t>
  </si>
  <si>
    <t xml:space="preserve">Pomoc UNICEF dla dzieci i rodzin z Ukrainy</t>
  </si>
  <si>
    <t xml:space="preserve">UNI</t>
  </si>
  <si>
    <t xml:space="preserve">EK/UNI</t>
  </si>
  <si>
    <t xml:space="preserve">Upowszechnianie sportu</t>
  </si>
  <si>
    <t xml:space="preserve">UPS</t>
  </si>
  <si>
    <t xml:space="preserve">EK/UPS</t>
  </si>
  <si>
    <t xml:space="preserve">EK/UKR</t>
  </si>
  <si>
    <t xml:space="preserve">EK/DBR</t>
  </si>
  <si>
    <t xml:space="preserve">EK/ZIN</t>
  </si>
  <si>
    <t xml:space="preserve">Wydział Egzekucji Administracyjnej i Windykacji (EW)</t>
  </si>
  <si>
    <t xml:space="preserve">Egzekucja administracyjna należności publicznoprawnych</t>
  </si>
  <si>
    <t xml:space="preserve">EAP</t>
  </si>
  <si>
    <t xml:space="preserve">EW/EAP</t>
  </si>
  <si>
    <t xml:space="preserve">Kontrola egzekucji administracyjnej należności publicznoprawnych</t>
  </si>
  <si>
    <t xml:space="preserve">KEA</t>
  </si>
  <si>
    <t xml:space="preserve">EW/KEA</t>
  </si>
  <si>
    <t xml:space="preserve">Pomoc publiczna</t>
  </si>
  <si>
    <t xml:space="preserve">PPU</t>
  </si>
  <si>
    <t xml:space="preserve">EW/PPU</t>
  </si>
  <si>
    <t xml:space="preserve">Windykacja należności cywilnoprawnych</t>
  </si>
  <si>
    <t xml:space="preserve">WNC</t>
  </si>
  <si>
    <t xml:space="preserve">EW/WNC</t>
  </si>
  <si>
    <t xml:space="preserve">Wydział Ewidencji Pojazdów i Kierowców (KM)</t>
  </si>
  <si>
    <t xml:space="preserve">Wydawanie uprawnień do kierowania pojazdami</t>
  </si>
  <si>
    <t xml:space="preserve">RPJ</t>
  </si>
  <si>
    <t xml:space="preserve">KM/RPJ</t>
  </si>
  <si>
    <t xml:space="preserve">Rejestracja pojazdów </t>
  </si>
  <si>
    <t xml:space="preserve">RRP</t>
  </si>
  <si>
    <t xml:space="preserve">KM/RRP</t>
  </si>
  <si>
    <t xml:space="preserve">Nadzór nad działalnością regulowaną i transportem drogowym</t>
  </si>
  <si>
    <t xml:space="preserve">RTD</t>
  </si>
  <si>
    <t xml:space="preserve">KM/RTD</t>
  </si>
  <si>
    <t xml:space="preserve">Postępowania administracyjne </t>
  </si>
  <si>
    <t xml:space="preserve">RPA</t>
  </si>
  <si>
    <t xml:space="preserve">KM/RPA</t>
  </si>
  <si>
    <t xml:space="preserve">Wydział Finansowy (FK)</t>
  </si>
  <si>
    <t xml:space="preserve">Obsługa  finansowo-księgowa Urzędu Miasta Krakowa</t>
  </si>
  <si>
    <t xml:space="preserve">OFK</t>
  </si>
  <si>
    <t xml:space="preserve">FK/OFK</t>
  </si>
  <si>
    <t xml:space="preserve">Obsługa płac</t>
  </si>
  <si>
    <t xml:space="preserve">PLC</t>
  </si>
  <si>
    <t xml:space="preserve">FK/PLC</t>
  </si>
  <si>
    <t xml:space="preserve">Generalny Rejestr Umów i Zleceń</t>
  </si>
  <si>
    <t xml:space="preserve">GRU</t>
  </si>
  <si>
    <t xml:space="preserve">FK/GRU</t>
  </si>
  <si>
    <t xml:space="preserve">Centralny Rejestr Umów</t>
  </si>
  <si>
    <t xml:space="preserve">CR2</t>
  </si>
  <si>
    <t xml:space="preserve">Wdrożenie Aplikacji do obsługi spraw kadrowo-płacowych w UMK</t>
  </si>
  <si>
    <t xml:space="preserve">RKP</t>
  </si>
  <si>
    <t xml:space="preserve">Wydział Geodezji (GD)</t>
  </si>
  <si>
    <t xml:space="preserve">Regulacja stanów prawnych nieruchomości</t>
  </si>
  <si>
    <t xml:space="preserve">RSP</t>
  </si>
  <si>
    <t xml:space="preserve">GD/RSP</t>
  </si>
  <si>
    <t xml:space="preserve">Wydawanie decyzji w zakresie ewidencji gruntów i budynków </t>
  </si>
  <si>
    <t xml:space="preserve">DEG</t>
  </si>
  <si>
    <t xml:space="preserve">GD/DEG</t>
  </si>
  <si>
    <t xml:space="preserve">Obsługa klienta</t>
  </si>
  <si>
    <t xml:space="preserve">OBK</t>
  </si>
  <si>
    <t xml:space="preserve">GD/OBK</t>
  </si>
  <si>
    <t xml:space="preserve">Zadania związane z zasobem geodezyjnym i kartograficznym</t>
  </si>
  <si>
    <t xml:space="preserve">OGK</t>
  </si>
  <si>
    <t xml:space="preserve">GD/OGK</t>
  </si>
  <si>
    <t xml:space="preserve">Obsługa Miejskiego Systemu Informacji Przestrzennej</t>
  </si>
  <si>
    <t xml:space="preserve">SIP</t>
  </si>
  <si>
    <t xml:space="preserve">GD/SIP</t>
  </si>
  <si>
    <t xml:space="preserve">Cyfryzacja GODGiK</t>
  </si>
  <si>
    <t xml:space="preserve">CZK</t>
  </si>
  <si>
    <t xml:space="preserve">Nowe usługi w Elektronicznym Centrum Obsługi (ECO), elektroniczne archiwum i rejestry publiczne</t>
  </si>
  <si>
    <t xml:space="preserve">ECO</t>
  </si>
  <si>
    <t xml:space="preserve">GD/ECO</t>
  </si>
  <si>
    <t xml:space="preserve">Rozwój i konsolidacja Miejskiego Systemu Informacji Przestrzennej wraz z modułem 3D</t>
  </si>
  <si>
    <t xml:space="preserve">MIP</t>
  </si>
  <si>
    <t xml:space="preserve">GD/MIP</t>
  </si>
  <si>
    <t xml:space="preserve">Baza referencyjna nieruchomości</t>
  </si>
  <si>
    <t xml:space="preserve">BRN</t>
  </si>
  <si>
    <t xml:space="preserve">GD/BRN</t>
  </si>
  <si>
    <t xml:space="preserve">GD/ZIN</t>
  </si>
  <si>
    <t xml:space="preserve">Wydział Gospodarki Komunalnej i Klimatu (GK)</t>
  </si>
  <si>
    <t xml:space="preserve">Planowanie gospodarki niskoemisyjnej, energetyki i infrastruktury komunalnej</t>
  </si>
  <si>
    <t xml:space="preserve">PEK</t>
  </si>
  <si>
    <t xml:space="preserve">GK/PEK</t>
  </si>
  <si>
    <t xml:space="preserve">Bezpieczeństwo powodziowe i odwodnienie na terenie GMK</t>
  </si>
  <si>
    <t xml:space="preserve">BPO</t>
  </si>
  <si>
    <t xml:space="preserve">GK/BPO</t>
  </si>
  <si>
    <t xml:space="preserve">Planowanie rozwoju systemu transportu</t>
  </si>
  <si>
    <t xml:space="preserve">PTK</t>
  </si>
  <si>
    <t xml:space="preserve">GK/PTK</t>
  </si>
  <si>
    <t xml:space="preserve">Planowanie i promowanie zrównoważonej mobilności</t>
  </si>
  <si>
    <t xml:space="preserve">PZM</t>
  </si>
  <si>
    <t xml:space="preserve">GK/PZM</t>
  </si>
  <si>
    <t xml:space="preserve">Rowerem do szkoły - Stars</t>
  </si>
  <si>
    <t xml:space="preserve">STS</t>
  </si>
  <si>
    <t xml:space="preserve">GK/STS</t>
  </si>
  <si>
    <t xml:space="preserve">Zintegrowany system gospodarowania odpadami komunalnymi </t>
  </si>
  <si>
    <t xml:space="preserve">SGO</t>
  </si>
  <si>
    <t xml:space="preserve">GK/SGO</t>
  </si>
  <si>
    <t xml:space="preserve">Utrzymanie czystości i porządku na terenie Gminy Miejskiej Kraków</t>
  </si>
  <si>
    <t xml:space="preserve">UCP</t>
  </si>
  <si>
    <t xml:space="preserve">GK/UCP</t>
  </si>
  <si>
    <t xml:space="preserve">ClimateKIC - Zeroemisyjny Kraków</t>
  </si>
  <si>
    <t xml:space="preserve">CLI</t>
  </si>
  <si>
    <t xml:space="preserve">GK/CLI</t>
  </si>
  <si>
    <t xml:space="preserve">Atelier</t>
  </si>
  <si>
    <t xml:space="preserve">ATE</t>
  </si>
  <si>
    <t xml:space="preserve">GK/ATE</t>
  </si>
  <si>
    <t xml:space="preserve">GK/LFE</t>
  </si>
  <si>
    <t xml:space="preserve">LIFE IP EKOMAŁOPOLSKA - Wdrażanie Regionalnego Planu dla Klimatu i Energii dla województwa małopolskiego</t>
  </si>
  <si>
    <t xml:space="preserve">LEM</t>
  </si>
  <si>
    <t xml:space="preserve">GK/LEM</t>
  </si>
  <si>
    <t xml:space="preserve">Edukacja ekologiczna i klimatyczna</t>
  </si>
  <si>
    <t xml:space="preserve">EKO</t>
  </si>
  <si>
    <t xml:space="preserve">GK/EKO</t>
  </si>
  <si>
    <t xml:space="preserve">Od idei do zmiany - Plan Zrównoważonej Mobilności Metropolii Krakowskiej</t>
  </si>
  <si>
    <t xml:space="preserve">SUM</t>
  </si>
  <si>
    <t xml:space="preserve">MINEV</t>
  </si>
  <si>
    <t xml:space="preserve">MIN</t>
  </si>
  <si>
    <t xml:space="preserve">GK/ZIN</t>
  </si>
  <si>
    <t xml:space="preserve">Wydział Komunikacji Społecznej (KS)</t>
  </si>
  <si>
    <t xml:space="preserve">Informacje medialne oraz relacje publiczne</t>
  </si>
  <si>
    <t xml:space="preserve">INF</t>
  </si>
  <si>
    <t xml:space="preserve">KS/INF</t>
  </si>
  <si>
    <t xml:space="preserve">Miejska Platforma Internetowa</t>
  </si>
  <si>
    <t xml:space="preserve">MPI</t>
  </si>
  <si>
    <t xml:space="preserve">KS/MPI</t>
  </si>
  <si>
    <t xml:space="preserve">Działania wizerunkowe Miasta</t>
  </si>
  <si>
    <t xml:space="preserve">DWM</t>
  </si>
  <si>
    <t xml:space="preserve">KS/DWM</t>
  </si>
  <si>
    <t xml:space="preserve">Kampanie informacyjne Miasta</t>
  </si>
  <si>
    <t xml:space="preserve">KIM</t>
  </si>
  <si>
    <t xml:space="preserve">KS/KIM</t>
  </si>
  <si>
    <t xml:space="preserve">Fotobaza</t>
  </si>
  <si>
    <t xml:space="preserve">FOT</t>
  </si>
  <si>
    <t xml:space="preserve">mKraków</t>
  </si>
  <si>
    <t xml:space="preserve">MKR</t>
  </si>
  <si>
    <t xml:space="preserve">Wydział Kontroli Wewnętrznej i Ewidencji Mienia (KE)</t>
  </si>
  <si>
    <t xml:space="preserve">Ewidencja mienia</t>
  </si>
  <si>
    <t xml:space="preserve">EWM</t>
  </si>
  <si>
    <t xml:space="preserve">KE/EWM</t>
  </si>
  <si>
    <t xml:space="preserve">Rozpatrywanie skarg i wniosków</t>
  </si>
  <si>
    <t xml:space="preserve">RSW</t>
  </si>
  <si>
    <t xml:space="preserve">KE/RSW</t>
  </si>
  <si>
    <t xml:space="preserve">Inwentaryzacja składników majątkowych </t>
  </si>
  <si>
    <t xml:space="preserve">ISM</t>
  </si>
  <si>
    <t xml:space="preserve">KE/ISM</t>
  </si>
  <si>
    <t xml:space="preserve">Aplikacja do Deklaracji Podatkowych</t>
  </si>
  <si>
    <t xml:space="preserve">ADP</t>
  </si>
  <si>
    <t xml:space="preserve">KE/ADP</t>
  </si>
  <si>
    <t xml:space="preserve">Kontrola wewnętrzna i zewnętrzna</t>
  </si>
  <si>
    <t xml:space="preserve">KWZ</t>
  </si>
  <si>
    <t xml:space="preserve">KE/KWZ</t>
  </si>
  <si>
    <t xml:space="preserve">Projekt dotyczący ewidencji zasobu nieruchomości Gminy Miejskiej Kraków, Miasta Kraków - miasta na prawach powiatu oraz Skarbu Państwa</t>
  </si>
  <si>
    <t xml:space="preserve">EZN</t>
  </si>
  <si>
    <t xml:space="preserve">KE/EZN</t>
  </si>
  <si>
    <t xml:space="preserve">Wydział Kształtowania Środowiska (WS)</t>
  </si>
  <si>
    <t xml:space="preserve">Oceny środowiskowe</t>
  </si>
  <si>
    <t xml:space="preserve">OOS</t>
  </si>
  <si>
    <t xml:space="preserve">WS/OOS</t>
  </si>
  <si>
    <t xml:space="preserve">Ochrona zieleni</t>
  </si>
  <si>
    <t xml:space="preserve">ZIE</t>
  </si>
  <si>
    <t xml:space="preserve">WS/ZIE</t>
  </si>
  <si>
    <t xml:space="preserve">Działania w zakresie geologii i ochrony powierzchni ziemi</t>
  </si>
  <si>
    <t xml:space="preserve">GEO</t>
  </si>
  <si>
    <t xml:space="preserve">WS/GEO</t>
  </si>
  <si>
    <t xml:space="preserve">Kształtowanie środowiska przyrodniczego, rolnictwo i zwierzęta</t>
  </si>
  <si>
    <t xml:space="preserve">PRL</t>
  </si>
  <si>
    <t xml:space="preserve">WS/PRL</t>
  </si>
  <si>
    <t xml:space="preserve">Wydawanie warunków na korzystanie ze środowiska w zakresie ochrony: wód, przed hałasem i polami elektromagnetycznymi</t>
  </si>
  <si>
    <t xml:space="preserve">WPH</t>
  </si>
  <si>
    <t xml:space="preserve">WS/WPH</t>
  </si>
  <si>
    <t xml:space="preserve">Zadania związane z ochroną środowiska i gospodarką wodną</t>
  </si>
  <si>
    <t xml:space="preserve">ZOS</t>
  </si>
  <si>
    <t xml:space="preserve">WS/ZOS</t>
  </si>
  <si>
    <t xml:space="preserve">Zarządzanie i monitoring finansami środowiskowymi</t>
  </si>
  <si>
    <t xml:space="preserve">ZFS</t>
  </si>
  <si>
    <t xml:space="preserve">WS/ZFS</t>
  </si>
  <si>
    <t xml:space="preserve">Udostępnianie informacji o środowisku</t>
  </si>
  <si>
    <t xml:space="preserve">INŚ</t>
  </si>
  <si>
    <t xml:space="preserve">WS/INŚ</t>
  </si>
  <si>
    <t xml:space="preserve">Polityka Kształtowania Środowiska</t>
  </si>
  <si>
    <t xml:space="preserve">PKS</t>
  </si>
  <si>
    <t xml:space="preserve">WS/PKS</t>
  </si>
  <si>
    <t xml:space="preserve">Elektromobilność w Gminie Miejskiej Kraków</t>
  </si>
  <si>
    <t xml:space="preserve">EGM</t>
  </si>
  <si>
    <t xml:space="preserve">WS/EGM</t>
  </si>
  <si>
    <t xml:space="preserve">WS/BOO</t>
  </si>
  <si>
    <t xml:space="preserve">WS/ZIN</t>
  </si>
  <si>
    <t xml:space="preserve">Wydział Kultury i Dziedzictwa Narodowego (KD)</t>
  </si>
  <si>
    <t xml:space="preserve">Koordynacja i obsługa administracyjna </t>
  </si>
  <si>
    <t xml:space="preserve">Prowadzenie instytucji kultury </t>
  </si>
  <si>
    <t xml:space="preserve">PIK</t>
  </si>
  <si>
    <t xml:space="preserve">KD/PIK</t>
  </si>
  <si>
    <t xml:space="preserve">Wspieranie działalności kulturalnej i artystycznej</t>
  </si>
  <si>
    <t xml:space="preserve">WDK</t>
  </si>
  <si>
    <t xml:space="preserve">KD/WDK</t>
  </si>
  <si>
    <t xml:space="preserve">Współpraca i wymiana kulturalna, realizacja własnych projektów</t>
  </si>
  <si>
    <t xml:space="preserve">RWP</t>
  </si>
  <si>
    <t xml:space="preserve">KD/RWP</t>
  </si>
  <si>
    <t xml:space="preserve">Ochrona dziedzictwa kulturowego</t>
  </si>
  <si>
    <t xml:space="preserve">ODK</t>
  </si>
  <si>
    <t xml:space="preserve">KD/ODK</t>
  </si>
  <si>
    <t xml:space="preserve">Opiniowanie przedsięwzięć dla harmonijnego i estetycznego wizerunku Miasta</t>
  </si>
  <si>
    <t xml:space="preserve">OWM</t>
  </si>
  <si>
    <t xml:space="preserve">KD/OWM</t>
  </si>
  <si>
    <t xml:space="preserve">Parki Kulturowe</t>
  </si>
  <si>
    <t xml:space="preserve">PKM</t>
  </si>
  <si>
    <t xml:space="preserve">KD/PKM</t>
  </si>
  <si>
    <t xml:space="preserve">KD/EGM</t>
  </si>
  <si>
    <t xml:space="preserve">Kreatywność, rozwój i współpraca</t>
  </si>
  <si>
    <t xml:space="preserve">KRW</t>
  </si>
  <si>
    <t xml:space="preserve">KD/KRW</t>
  </si>
  <si>
    <t xml:space="preserve">Zrównoważone zarządzanie dysonansowym dziedzictwem Krakowa na przykładzie Nowej Huty - AR.C.H.ETHICS</t>
  </si>
  <si>
    <t xml:space="preserve">ARC</t>
  </si>
  <si>
    <t xml:space="preserve">KD/UNI</t>
  </si>
  <si>
    <t xml:space="preserve">KD/DIR, DIW</t>
  </si>
  <si>
    <t xml:space="preserve">KD/ZIN</t>
  </si>
  <si>
    <t xml:space="preserve">Wydział Miejskiego Inżyniera Ruchu (IR)</t>
  </si>
  <si>
    <t xml:space="preserve">Zarządzanie ruchem</t>
  </si>
  <si>
    <t xml:space="preserve">ZAR</t>
  </si>
  <si>
    <t xml:space="preserve">IR/ZAR</t>
  </si>
  <si>
    <t xml:space="preserve">Wydział Mieszkalnictwa (ML)</t>
  </si>
  <si>
    <t xml:space="preserve">Obsługa spraw mieszkaniowych</t>
  </si>
  <si>
    <t xml:space="preserve">OSM</t>
  </si>
  <si>
    <t xml:space="preserve">ML/OSM</t>
  </si>
  <si>
    <t xml:space="preserve">Pozyskiwanie lokali mieszkalnych oraz nadzór nad stanem technicznym lokali i budynków </t>
  </si>
  <si>
    <t xml:space="preserve">PLN</t>
  </si>
  <si>
    <t xml:space="preserve">ML/PLN</t>
  </si>
  <si>
    <t xml:space="preserve">Polityka mieszkaniowa Gminy Miejskiej Kraków oraz monitorowanie gospodarki mieszkaniowej Gminy</t>
  </si>
  <si>
    <t xml:space="preserve">PMG</t>
  </si>
  <si>
    <t xml:space="preserve">ML/PMG</t>
  </si>
  <si>
    <t xml:space="preserve">Reprezentowanie interesów Gminy Miejskiej Kraków i Skarbu Państwa  w nieruchomościach z ich udziałem</t>
  </si>
  <si>
    <t xml:space="preserve">WMW</t>
  </si>
  <si>
    <t xml:space="preserve">ML/WMW</t>
  </si>
  <si>
    <t xml:space="preserve">ML/ZIN</t>
  </si>
  <si>
    <t xml:space="preserve">Wydział Obsługi Urzędu (OU)</t>
  </si>
  <si>
    <t xml:space="preserve">Zarządzanie infrastrukturą Urzędu </t>
  </si>
  <si>
    <t xml:space="preserve">ADM</t>
  </si>
  <si>
    <t xml:space="preserve">OU/ADM</t>
  </si>
  <si>
    <t xml:space="preserve">Remonty i konserwacje budynków UMK</t>
  </si>
  <si>
    <t xml:space="preserve">REM</t>
  </si>
  <si>
    <t xml:space="preserve">OU/REM</t>
  </si>
  <si>
    <t xml:space="preserve">Obsługa Dzielnic </t>
  </si>
  <si>
    <t xml:space="preserve">OU/ODF</t>
  </si>
  <si>
    <t xml:space="preserve">Ubezpieczenie mienia UMK</t>
  </si>
  <si>
    <t xml:space="preserve">UBZ</t>
  </si>
  <si>
    <t xml:space="preserve">OU/UBZ</t>
  </si>
  <si>
    <t xml:space="preserve">OU/EGM</t>
  </si>
  <si>
    <t xml:space="preserve">Infrastruktura i obsługa Magistratu</t>
  </si>
  <si>
    <t xml:space="preserve">OBS</t>
  </si>
  <si>
    <t xml:space="preserve">OU/OBS</t>
  </si>
  <si>
    <t xml:space="preserve">OU/DBR</t>
  </si>
  <si>
    <t xml:space="preserve">OU/UKR</t>
  </si>
  <si>
    <t xml:space="preserve">OU/DIR, DIW</t>
  </si>
  <si>
    <t xml:space="preserve">OU/ZIN</t>
  </si>
  <si>
    <t xml:space="preserve">Wydział Organizacji i Nadzoru (OR)</t>
  </si>
  <si>
    <t xml:space="preserve">Informacja publiczna i prawna</t>
  </si>
  <si>
    <t xml:space="preserve">IPP</t>
  </si>
  <si>
    <t xml:space="preserve">OR/IPP</t>
  </si>
  <si>
    <t xml:space="preserve">Obsługa przepływu poczty w Urzędzie Miasta Krakowa, udzielanie informacji</t>
  </si>
  <si>
    <t xml:space="preserve">KUM</t>
  </si>
  <si>
    <t xml:space="preserve">OR/KUM</t>
  </si>
  <si>
    <t xml:space="preserve">Akty kierowania</t>
  </si>
  <si>
    <t xml:space="preserve">AIP</t>
  </si>
  <si>
    <t xml:space="preserve">OR/AIP</t>
  </si>
  <si>
    <t xml:space="preserve">Interpelacje i realizacja uchwał</t>
  </si>
  <si>
    <t xml:space="preserve">IIP</t>
  </si>
  <si>
    <t xml:space="preserve">OR/IIP</t>
  </si>
  <si>
    <t xml:space="preserve">Prowadzenie archiwum</t>
  </si>
  <si>
    <t xml:space="preserve">ARZ</t>
  </si>
  <si>
    <t xml:space="preserve">OR/ARZ</t>
  </si>
  <si>
    <t xml:space="preserve">Kadry, sprawy pracownicze i BHP</t>
  </si>
  <si>
    <t xml:space="preserve">KPB</t>
  </si>
  <si>
    <t xml:space="preserve">OR/KPB</t>
  </si>
  <si>
    <t xml:space="preserve">System zarządzania jakością</t>
  </si>
  <si>
    <t xml:space="preserve">SZJ</t>
  </si>
  <si>
    <t xml:space="preserve">OR/SZJ</t>
  </si>
  <si>
    <t xml:space="preserve">System Zarządzania Projektami</t>
  </si>
  <si>
    <t xml:space="preserve">SZP</t>
  </si>
  <si>
    <t xml:space="preserve">OR/SZP</t>
  </si>
  <si>
    <t xml:space="preserve">Program Elektroniczna Komunikacja i Obsługa w UMK</t>
  </si>
  <si>
    <t xml:space="preserve">EKU</t>
  </si>
  <si>
    <t xml:space="preserve">OR/EKU</t>
  </si>
  <si>
    <t xml:space="preserve">Obsługa Urzędu Miasta Krakowa w zakresie udzielania zamówień publicznych</t>
  </si>
  <si>
    <t xml:space="preserve">OZP</t>
  </si>
  <si>
    <t xml:space="preserve">OR/OZP</t>
  </si>
  <si>
    <t xml:space="preserve">Systemy i usługi informacyjne</t>
  </si>
  <si>
    <t xml:space="preserve">SUI</t>
  </si>
  <si>
    <t xml:space="preserve">OR/SUI</t>
  </si>
  <si>
    <t xml:space="preserve">System zarządzania bezpieczeństwem informacji</t>
  </si>
  <si>
    <t xml:space="preserve">PBI</t>
  </si>
  <si>
    <t xml:space="preserve">OR/PBI</t>
  </si>
  <si>
    <t xml:space="preserve">Rozwój Systemu Elektronicznych Usług Publicznych w UMK i MJO</t>
  </si>
  <si>
    <t xml:space="preserve">EU1</t>
  </si>
  <si>
    <t xml:space="preserve">OR/EU1</t>
  </si>
  <si>
    <t xml:space="preserve">Gmina Miejska Kraków - zarządzanie bezpieczeństwem informacji zgodnie z wymogami Rozporządzenia o ochronie danych osobowych</t>
  </si>
  <si>
    <t xml:space="preserve">BIG</t>
  </si>
  <si>
    <t xml:space="preserve">OR/BIG</t>
  </si>
  <si>
    <t xml:space="preserve">Zarządzanie Dokumentacją Urzędu</t>
  </si>
  <si>
    <t xml:space="preserve">ZDU</t>
  </si>
  <si>
    <t xml:space="preserve">OR/ZDU</t>
  </si>
  <si>
    <t xml:space="preserve">Usprawnienie systemu gospodarowania mieniem w UMK</t>
  </si>
  <si>
    <t xml:space="preserve">SGM</t>
  </si>
  <si>
    <t xml:space="preserve">Wdrożenie rozwiązania e-Learningowego</t>
  </si>
  <si>
    <t xml:space="preserve">WRE</t>
  </si>
  <si>
    <t xml:space="preserve">OR/WRE</t>
  </si>
  <si>
    <t xml:space="preserve">Portal Elektronicznych Usług Publicznych</t>
  </si>
  <si>
    <t xml:space="preserve">PEU</t>
  </si>
  <si>
    <t xml:space="preserve">OR/PEU</t>
  </si>
  <si>
    <t xml:space="preserve">Wdrożenie w UMK EZD jako podstawowego systemu wykonywania czynności kancelaryjnych</t>
  </si>
  <si>
    <t xml:space="preserve">EZD</t>
  </si>
  <si>
    <t xml:space="preserve">OR/EZD</t>
  </si>
  <si>
    <t xml:space="preserve">System Zarządzania Projektami, Programami i Portfelami SZPPP</t>
  </si>
  <si>
    <t xml:space="preserve">P30</t>
  </si>
  <si>
    <t xml:space="preserve">OR/P30</t>
  </si>
  <si>
    <t xml:space="preserve">Kraków SMART CITY - zarządzenie portfelem produktów</t>
  </si>
  <si>
    <t xml:space="preserve">KSC</t>
  </si>
  <si>
    <t xml:space="preserve">Budowa i wdrożenie modułu Erpu</t>
  </si>
  <si>
    <t xml:space="preserve">EPU</t>
  </si>
  <si>
    <t xml:space="preserve">Zarządzanie portfelem i katalogiem usług</t>
  </si>
  <si>
    <t xml:space="preserve">ZPU</t>
  </si>
  <si>
    <t xml:space="preserve">Akademia Project Managera</t>
  </si>
  <si>
    <t xml:space="preserve">APM</t>
  </si>
  <si>
    <t xml:space="preserve">OR/APM</t>
  </si>
  <si>
    <t xml:space="preserve">Analityczna Obsługa Finansowa Zintegrowanych Świadczeń</t>
  </si>
  <si>
    <t xml:space="preserve">AOF</t>
  </si>
  <si>
    <t xml:space="preserve">OR/AOF</t>
  </si>
  <si>
    <t xml:space="preserve">Ewidencja ludności i dowody osobiste</t>
  </si>
  <si>
    <t xml:space="preserve">EDO</t>
  </si>
  <si>
    <t xml:space="preserve">Rozliczenia wydatków majątkowe</t>
  </si>
  <si>
    <t xml:space="preserve">Wybory do Sejmu i Senatu</t>
  </si>
  <si>
    <t xml:space="preserve">WSS</t>
  </si>
  <si>
    <t xml:space="preserve">Zadania wyborcze</t>
  </si>
  <si>
    <t xml:space="preserve">WYB</t>
  </si>
  <si>
    <t xml:space="preserve">Funkcjonowanie Magistratu</t>
  </si>
  <si>
    <t xml:space="preserve">FM1</t>
  </si>
  <si>
    <t xml:space="preserve">OR/FM1</t>
  </si>
  <si>
    <t xml:space="preserve">OR/WYB</t>
  </si>
  <si>
    <t xml:space="preserve">OR/UKR</t>
  </si>
  <si>
    <t xml:space="preserve">OR/ZIN</t>
  </si>
  <si>
    <t xml:space="preserve">Wydział Planowania Przestrzennego (BP)</t>
  </si>
  <si>
    <t xml:space="preserve">Planowanie przestrzenne Miasta Krakowa</t>
  </si>
  <si>
    <t xml:space="preserve">PPM</t>
  </si>
  <si>
    <t xml:space="preserve">BP/PPM</t>
  </si>
  <si>
    <t xml:space="preserve">Wydział Podatków i Opłat (PD)</t>
  </si>
  <si>
    <t xml:space="preserve">Realizacja dochodów budżetowych w zakresie podatków i opłat oraz należności cywilnoprawnych</t>
  </si>
  <si>
    <t xml:space="preserve">RDB</t>
  </si>
  <si>
    <t xml:space="preserve">PD/RDB</t>
  </si>
  <si>
    <t xml:space="preserve">Zintegrowany system gospodarowania odpadami komunalnymi na terenie Gminy Miejskiej Kraków</t>
  </si>
  <si>
    <t xml:space="preserve">PD/SGO</t>
  </si>
  <si>
    <t xml:space="preserve">Zintegrowany system informatyczny do obsługi poboru podatków lokalnych</t>
  </si>
  <si>
    <t xml:space="preserve">PPL</t>
  </si>
  <si>
    <t xml:space="preserve">PD/PPL</t>
  </si>
  <si>
    <t xml:space="preserve">Wydział Polityki Społecznej i Zdrowia (SZ)</t>
  </si>
  <si>
    <t xml:space="preserve">Aktywizacja Społeczeństwa Obywatelskiego</t>
  </si>
  <si>
    <t xml:space="preserve">ASO</t>
  </si>
  <si>
    <t xml:space="preserve">SZ/ASO</t>
  </si>
  <si>
    <t xml:space="preserve">Realizacja zadań wspierających krakowskie rodziny</t>
  </si>
  <si>
    <t xml:space="preserve">KKR</t>
  </si>
  <si>
    <t xml:space="preserve">SZ/KKR</t>
  </si>
  <si>
    <t xml:space="preserve">Komunikacja społeczna</t>
  </si>
  <si>
    <t xml:space="preserve">KOS</t>
  </si>
  <si>
    <t xml:space="preserve">SZ/KOS</t>
  </si>
  <si>
    <t xml:space="preserve">Nieodpłatna pomoc prawna</t>
  </si>
  <si>
    <t xml:space="preserve">NPP</t>
  </si>
  <si>
    <t xml:space="preserve">SZ/NPP</t>
  </si>
  <si>
    <t xml:space="preserve">Organizowanie opieki nad dzieckiem do lat 3</t>
  </si>
  <si>
    <t xml:space="preserve">OND</t>
  </si>
  <si>
    <t xml:space="preserve">SZ/OND</t>
  </si>
  <si>
    <t xml:space="preserve">Orzekanie o niepełnosprawności i stopniu niepełnosprawności</t>
  </si>
  <si>
    <t xml:space="preserve">OON</t>
  </si>
  <si>
    <t xml:space="preserve">SZ/OON</t>
  </si>
  <si>
    <t xml:space="preserve">SZ/PKK</t>
  </si>
  <si>
    <t xml:space="preserve">Realizacja Programu Młody Kraków</t>
  </si>
  <si>
    <t xml:space="preserve">PMK</t>
  </si>
  <si>
    <t xml:space="preserve">SZ/PMK</t>
  </si>
  <si>
    <t xml:space="preserve">Program Otwarty Kraków</t>
  </si>
  <si>
    <t xml:space="preserve">POK</t>
  </si>
  <si>
    <t xml:space="preserve">SZ/POK</t>
  </si>
  <si>
    <t xml:space="preserve">Realizacja zadań związanych z problematyką osób niepełnosprawnych</t>
  </si>
  <si>
    <t xml:space="preserve">PON</t>
  </si>
  <si>
    <t xml:space="preserve">SZ/PON</t>
  </si>
  <si>
    <t xml:space="preserve">Rodzicu, nie jesteś sam</t>
  </si>
  <si>
    <t xml:space="preserve">RNS</t>
  </si>
  <si>
    <t xml:space="preserve">SZ/RNS</t>
  </si>
  <si>
    <t xml:space="preserve">Realizacja programu profilaktyki i promocji zdrowia</t>
  </si>
  <si>
    <t xml:space="preserve">RPZ</t>
  </si>
  <si>
    <t xml:space="preserve">SZ/RPZ</t>
  </si>
  <si>
    <t xml:space="preserve">Rozwiązywanie problemów uzależnień</t>
  </si>
  <si>
    <t xml:space="preserve">URP</t>
  </si>
  <si>
    <t xml:space="preserve">SZ/URP</t>
  </si>
  <si>
    <t xml:space="preserve">Współpraca z Organizacjami Pozarządowymi</t>
  </si>
  <si>
    <t xml:space="preserve">WZO</t>
  </si>
  <si>
    <t xml:space="preserve">SZ/WZO</t>
  </si>
  <si>
    <t xml:space="preserve">Realizacja zadań Gminy Miejskiej Kraków w obszarze ochrony zdrowia</t>
  </si>
  <si>
    <t xml:space="preserve">ZOZ</t>
  </si>
  <si>
    <t xml:space="preserve">SZ/ZOZ</t>
  </si>
  <si>
    <t xml:space="preserve">Promocja i obsługa wydarzeń organizowanych/zlecanych przez SZ</t>
  </si>
  <si>
    <t xml:space="preserve">PIO</t>
  </si>
  <si>
    <t xml:space="preserve">SZ/PIO</t>
  </si>
  <si>
    <t xml:space="preserve">Wspornik - Punkt Wsparcia Opiekunów</t>
  </si>
  <si>
    <t xml:space="preserve">PWS</t>
  </si>
  <si>
    <t xml:space="preserve">SZ/PWS</t>
  </si>
  <si>
    <t xml:space="preserve">Program Aktywności Społecznej i Integracji Osób Starszych</t>
  </si>
  <si>
    <t xml:space="preserve">PAS</t>
  </si>
  <si>
    <t xml:space="preserve">SZ/PAS</t>
  </si>
  <si>
    <t xml:space="preserve">Nadzór Fundacje Stowarzyszenia</t>
  </si>
  <si>
    <t xml:space="preserve">NFS</t>
  </si>
  <si>
    <t xml:space="preserve">SZ/NFS</t>
  </si>
  <si>
    <t xml:space="preserve">Integracja Romów</t>
  </si>
  <si>
    <t xml:space="preserve">IRO</t>
  </si>
  <si>
    <t xml:space="preserve">SZ/IRO</t>
  </si>
  <si>
    <t xml:space="preserve">SZ/UNI</t>
  </si>
  <si>
    <t xml:space="preserve">SZ/BOO</t>
  </si>
  <si>
    <t xml:space="preserve">SZ/BOD</t>
  </si>
  <si>
    <t xml:space="preserve">SZ/DBR</t>
  </si>
  <si>
    <t xml:space="preserve">URBACT IV - FEMACT Cities</t>
  </si>
  <si>
    <t xml:space="preserve">FEM</t>
  </si>
  <si>
    <t xml:space="preserve">Karta niepełnosprawnego dziecka</t>
  </si>
  <si>
    <t xml:space="preserve">KND</t>
  </si>
  <si>
    <t xml:space="preserve">SZ/KND</t>
  </si>
  <si>
    <t xml:space="preserve">Realizacja zadań z zakresu działania SZ oraz MOPS wykonywanych przez podmioty niepubliczne</t>
  </si>
  <si>
    <t xml:space="preserve">PSD</t>
  </si>
  <si>
    <t xml:space="preserve">SZ/PSD</t>
  </si>
  <si>
    <t xml:space="preserve">Przewóz osób niepełnosprawnych</t>
  </si>
  <si>
    <t xml:space="preserve">TRA</t>
  </si>
  <si>
    <t xml:space="preserve">SZ/TRA</t>
  </si>
  <si>
    <t xml:space="preserve">W sile wieku 2</t>
  </si>
  <si>
    <t xml:space="preserve">WWD</t>
  </si>
  <si>
    <t xml:space="preserve">SZ/WWD</t>
  </si>
  <si>
    <t xml:space="preserve">Zawsze rodzina</t>
  </si>
  <si>
    <t xml:space="preserve">ZRO</t>
  </si>
  <si>
    <t xml:space="preserve">SZ/ZRO</t>
  </si>
  <si>
    <t xml:space="preserve">Aktywni zawodowo - Aktywni społecznie</t>
  </si>
  <si>
    <t xml:space="preserve">AZS</t>
  </si>
  <si>
    <t xml:space="preserve">SZ/AZS</t>
  </si>
  <si>
    <t xml:space="preserve">SZ/UKR</t>
  </si>
  <si>
    <t xml:space="preserve">SZ/RWM</t>
  </si>
  <si>
    <t xml:space="preserve">MALUCH+ Dostosowanie i wyposażenie lokalu żłobka przy ul. Mazowieckiej 30a</t>
  </si>
  <si>
    <t xml:space="preserve">M30</t>
  </si>
  <si>
    <t xml:space="preserve">MALUCH+ Dostosowanie i wyposażenie lokalu żłobka na os.Piastów 71</t>
  </si>
  <si>
    <t xml:space="preserve">P71</t>
  </si>
  <si>
    <t xml:space="preserve">SZ/ZIN</t>
  </si>
  <si>
    <t xml:space="preserve">Wydział Skarbu Miasta (GS)</t>
  </si>
  <si>
    <t xml:space="preserve">Gospodarowanie nieruchomościami Gminy Miejskiej Kraków</t>
  </si>
  <si>
    <t xml:space="preserve">GNG</t>
  </si>
  <si>
    <t xml:space="preserve">GS/GNG</t>
  </si>
  <si>
    <t xml:space="preserve">Gospodarowanie nieruchomościami Skarbu Państwa</t>
  </si>
  <si>
    <t xml:space="preserve">GNS</t>
  </si>
  <si>
    <t xml:space="preserve">GS/GNS</t>
  </si>
  <si>
    <t xml:space="preserve">Koszty związane z pozyskiwaniem terenów i realizacją roszczeń odszkodowawczych</t>
  </si>
  <si>
    <t xml:space="preserve">RRO</t>
  </si>
  <si>
    <t xml:space="preserve">GS/RRO</t>
  </si>
  <si>
    <t xml:space="preserve">Odszkodowania za nieruchomości nabyte z mocy prawa na realizację inwestycji drogowych</t>
  </si>
  <si>
    <t xml:space="preserve">OID</t>
  </si>
  <si>
    <t xml:space="preserve">GS/OID</t>
  </si>
  <si>
    <t xml:space="preserve">GS/ZIN</t>
  </si>
  <si>
    <t xml:space="preserve">Wydział Sportu (SP)</t>
  </si>
  <si>
    <t xml:space="preserve">Miejskie Programy Sportowe</t>
  </si>
  <si>
    <t xml:space="preserve">MPS</t>
  </si>
  <si>
    <t xml:space="preserve">SP/MPS</t>
  </si>
  <si>
    <t xml:space="preserve">Nadzór nad placówkami sportowo - rekreacyjnymi</t>
  </si>
  <si>
    <t xml:space="preserve">NPS</t>
  </si>
  <si>
    <t xml:space="preserve">SP/NPS</t>
  </si>
  <si>
    <t xml:space="preserve">SP/UPS</t>
  </si>
  <si>
    <t xml:space="preserve">SP/PKF</t>
  </si>
  <si>
    <t xml:space="preserve">SP/DBR</t>
  </si>
  <si>
    <t xml:space="preserve">SP/BOD</t>
  </si>
  <si>
    <t xml:space="preserve">Wydział Spraw Administracyjnych (SA)</t>
  </si>
  <si>
    <t xml:space="preserve">Prowadzenie ewidencji ludności i wydawanie dowodów osobistych</t>
  </si>
  <si>
    <t xml:space="preserve">SA/EDO</t>
  </si>
  <si>
    <t xml:space="preserve">Orzekanie w sprawach meldunkowych</t>
  </si>
  <si>
    <t xml:space="preserve">RPM</t>
  </si>
  <si>
    <t xml:space="preserve">SA/RPM</t>
  </si>
  <si>
    <t xml:space="preserve">Kwalifikacja wojskowa</t>
  </si>
  <si>
    <t xml:space="preserve">KWO</t>
  </si>
  <si>
    <t xml:space="preserve">SA/KWO</t>
  </si>
  <si>
    <t xml:space="preserve">Wydawanie decyzji na sprowadzanie zwłok i szczątków ludzkich z obcego państwa, biuro rzeczy znalezionych</t>
  </si>
  <si>
    <t xml:space="preserve">DSZ</t>
  </si>
  <si>
    <t xml:space="preserve">SA/DSZ</t>
  </si>
  <si>
    <t xml:space="preserve">Organizacja handlu i usług oraz sprawy rybactwa śródlądowego</t>
  </si>
  <si>
    <t xml:space="preserve">OHU</t>
  </si>
  <si>
    <t xml:space="preserve">SA/OHU</t>
  </si>
  <si>
    <t xml:space="preserve">Zezwolenia na sprzedaż napojów alkoholowych</t>
  </si>
  <si>
    <t xml:space="preserve">ZSA</t>
  </si>
  <si>
    <t xml:space="preserve">SA/ZSA</t>
  </si>
  <si>
    <t xml:space="preserve">Działalność gospodarcza</t>
  </si>
  <si>
    <t xml:space="preserve">DZG</t>
  </si>
  <si>
    <t xml:space="preserve">SA/DZG</t>
  </si>
  <si>
    <t xml:space="preserve">Ochrona praw konsumentów</t>
  </si>
  <si>
    <t xml:space="preserve">OPK</t>
  </si>
  <si>
    <t xml:space="preserve">SA/OPK</t>
  </si>
  <si>
    <t xml:space="preserve">SA/UKR</t>
  </si>
  <si>
    <t xml:space="preserve">Wydział Strategii, Planowania i Monitorowania Inwestycji (SI)</t>
  </si>
  <si>
    <t xml:space="preserve">Przygotowanie i realizacja projektów współfinansowanych ze środków bezzwrotnych</t>
  </si>
  <si>
    <t xml:space="preserve">PRP</t>
  </si>
  <si>
    <t xml:space="preserve">SI/PRP</t>
  </si>
  <si>
    <t xml:space="preserve">Planowanie i monitorowanie realizacji inwestycji rocznych i wieloletnich</t>
  </si>
  <si>
    <t xml:space="preserve">PMI</t>
  </si>
  <si>
    <t xml:space="preserve">SI/PMI</t>
  </si>
  <si>
    <t xml:space="preserve">Planowanie strategiczne rozwoju miasta</t>
  </si>
  <si>
    <t xml:space="preserve">STR</t>
  </si>
  <si>
    <t xml:space="preserve">SI/STR</t>
  </si>
  <si>
    <t xml:space="preserve">Bank Informacji o Mieście i Metropolii</t>
  </si>
  <si>
    <t xml:space="preserve">BIM</t>
  </si>
  <si>
    <t xml:space="preserve">SI/BIM</t>
  </si>
  <si>
    <t xml:space="preserve">Zintegrowany system zarządzania GMK</t>
  </si>
  <si>
    <t xml:space="preserve">ZSZ</t>
  </si>
  <si>
    <t xml:space="preserve">SI/ZSZ</t>
  </si>
  <si>
    <t xml:space="preserve">Monitorowanie działalności Agencji Rozwoju Miasta Krakowa sp. z o.o. i Kraków Nowa Huta Przyszłości S.A.</t>
  </si>
  <si>
    <t xml:space="preserve">MDS</t>
  </si>
  <si>
    <t xml:space="preserve">SI/MDS</t>
  </si>
  <si>
    <t xml:space="preserve">Stradom 2.0</t>
  </si>
  <si>
    <t xml:space="preserve">ST2</t>
  </si>
  <si>
    <t xml:space="preserve">SI/ST2</t>
  </si>
  <si>
    <t xml:space="preserve">Otwarte dane</t>
  </si>
  <si>
    <t xml:space="preserve">OTD</t>
  </si>
  <si>
    <t xml:space="preserve">SI/ZIN</t>
  </si>
  <si>
    <t xml:space="preserve">Zespół Audytu Wewnętrznego (ZA)</t>
  </si>
  <si>
    <t xml:space="preserve">Wykonywanie zadań audytowych w UMK i koordynacja audytu wewnętrznego w miejskich jednostkach organizacyjnych</t>
  </si>
  <si>
    <t xml:space="preserve">AWK</t>
  </si>
  <si>
    <t xml:space="preserve">ZA/AWK</t>
  </si>
  <si>
    <t xml:space="preserve">Audit jakości, działalność doradcza i rozwój narzędzi</t>
  </si>
  <si>
    <t xml:space="preserve">ISN</t>
  </si>
  <si>
    <t xml:space="preserve">ZA/ISN</t>
  </si>
  <si>
    <t xml:space="preserve">Analizy i prognozy finansowe</t>
  </si>
  <si>
    <t xml:space="preserve">PPF</t>
  </si>
  <si>
    <t xml:space="preserve">ZA/PPF</t>
  </si>
  <si>
    <t xml:space="preserve">Zespół Radców Prawnych (PR)</t>
  </si>
  <si>
    <t xml:space="preserve">Obsługa prawna</t>
  </si>
  <si>
    <t xml:space="preserve">RPR</t>
  </si>
  <si>
    <t xml:space="preserve">PR/RPR</t>
  </si>
  <si>
    <t xml:space="preserve">etaty UMK</t>
  </si>
  <si>
    <t xml:space="preserve">Żłobek nr 1 (Ż 1)</t>
  </si>
  <si>
    <t xml:space="preserve">Prowadzenie jednostki</t>
  </si>
  <si>
    <t xml:space="preserve">PJB</t>
  </si>
  <si>
    <t xml:space="preserve">Ż 1/PJB</t>
  </si>
  <si>
    <t xml:space="preserve">Ż 1/UKR</t>
  </si>
  <si>
    <t xml:space="preserve">Ż 1/DBR</t>
  </si>
  <si>
    <t xml:space="preserve">Żłobek nr 2 (Ż 2)</t>
  </si>
  <si>
    <t xml:space="preserve">Ż 2/PJB</t>
  </si>
  <si>
    <t xml:space="preserve">Ż 2/UKR</t>
  </si>
  <si>
    <t xml:space="preserve">Żłobek nr 5 (Ż 5)</t>
  </si>
  <si>
    <t xml:space="preserve">Ż 5/PJB</t>
  </si>
  <si>
    <t xml:space="preserve">Ż 5/UKR</t>
  </si>
  <si>
    <t xml:space="preserve">Ż 5/DBR</t>
  </si>
  <si>
    <t xml:space="preserve">Ż 5/ZIN</t>
  </si>
  <si>
    <t xml:space="preserve">Żłobek nr 6 (Ż 6)</t>
  </si>
  <si>
    <t xml:space="preserve">Ż 6/PJB</t>
  </si>
  <si>
    <t xml:space="preserve">Ż 6/DBR</t>
  </si>
  <si>
    <t xml:space="preserve">Ż 6/ZIN</t>
  </si>
  <si>
    <t xml:space="preserve">Żłobek nr 7 (Ż 7)</t>
  </si>
  <si>
    <t xml:space="preserve">Ż 7/PJB</t>
  </si>
  <si>
    <t xml:space="preserve">Ż 7/UKR</t>
  </si>
  <si>
    <t xml:space="preserve">Żłobek nr 12 (Ż 12)</t>
  </si>
  <si>
    <t xml:space="preserve">Ż 12/PJB</t>
  </si>
  <si>
    <t xml:space="preserve">Ż 12/DBR</t>
  </si>
  <si>
    <t xml:space="preserve">Ż 12/ZIN</t>
  </si>
  <si>
    <t xml:space="preserve">Żłobek nr 13 (Ż 13)</t>
  </si>
  <si>
    <t xml:space="preserve">Ż 13/PJB</t>
  </si>
  <si>
    <t xml:space="preserve">Żłobek nr 14 (Ż 14)</t>
  </si>
  <si>
    <t xml:space="preserve">Ż 14/PJB</t>
  </si>
  <si>
    <t xml:space="preserve">Ż 14/UKR</t>
  </si>
  <si>
    <t xml:space="preserve">Żłobek nr 18 (Ż 18)</t>
  </si>
  <si>
    <t xml:space="preserve">Ż 18/PJB</t>
  </si>
  <si>
    <t xml:space="preserve">Ż 18/UKR</t>
  </si>
  <si>
    <t xml:space="preserve">Ż 18/ZIN</t>
  </si>
  <si>
    <t xml:space="preserve">Żłobek nr 19 (Ż 19)</t>
  </si>
  <si>
    <t xml:space="preserve">Ż 19/PJB</t>
  </si>
  <si>
    <t xml:space="preserve">Ż 19/DBR</t>
  </si>
  <si>
    <t xml:space="preserve">Ż 19/UKR</t>
  </si>
  <si>
    <t xml:space="preserve">Ż 19/ZIN</t>
  </si>
  <si>
    <t xml:space="preserve">Żłobek nr 20 (Ż 20)</t>
  </si>
  <si>
    <t xml:space="preserve">Ż 20/PJB</t>
  </si>
  <si>
    <t xml:space="preserve">Ż 20/DBR</t>
  </si>
  <si>
    <t xml:space="preserve">Żłobek nr 21 (Ż 21)</t>
  </si>
  <si>
    <t xml:space="preserve">Ż 21/PJB</t>
  </si>
  <si>
    <t xml:space="preserve">Ż 21/UKR</t>
  </si>
  <si>
    <t xml:space="preserve">Ż 21/DBR</t>
  </si>
  <si>
    <t xml:space="preserve">Ż 21/ZIN</t>
  </si>
  <si>
    <t xml:space="preserve">Żłobek nr 22 (Ż 22)</t>
  </si>
  <si>
    <t xml:space="preserve">Ż 22/PJB</t>
  </si>
  <si>
    <t xml:space="preserve">Ż 22/DBR</t>
  </si>
  <si>
    <t xml:space="preserve">Ż 22/UKR</t>
  </si>
  <si>
    <t xml:space="preserve">Ż 22/ZIN</t>
  </si>
  <si>
    <t xml:space="preserve">Żłobek nr 23 (Ż 23)</t>
  </si>
  <si>
    <t xml:space="preserve">Ż 23/PJB</t>
  </si>
  <si>
    <t xml:space="preserve">Ż 23/DBR</t>
  </si>
  <si>
    <t xml:space="preserve">Ż 23/UKR</t>
  </si>
  <si>
    <t xml:space="preserve">Ż 23/ZIN</t>
  </si>
  <si>
    <t xml:space="preserve">Żłobek nr 24 (Ż 24)</t>
  </si>
  <si>
    <t xml:space="preserve">Ż 24/PJB</t>
  </si>
  <si>
    <t xml:space="preserve">Ż 24/DBR</t>
  </si>
  <si>
    <t xml:space="preserve">Ż 24/UKR</t>
  </si>
  <si>
    <t xml:space="preserve">Żłobek nr 25 (Ż 25)</t>
  </si>
  <si>
    <t xml:space="preserve">Ż 25/PJB</t>
  </si>
  <si>
    <t xml:space="preserve">Ż 25/DBR</t>
  </si>
  <si>
    <t xml:space="preserve">Ż 25/ZIN</t>
  </si>
  <si>
    <t xml:space="preserve">Żłobek nr 27 (Ż 27)</t>
  </si>
  <si>
    <t xml:space="preserve">Ż 27/PJB</t>
  </si>
  <si>
    <t xml:space="preserve">Ż 27/DBR</t>
  </si>
  <si>
    <t xml:space="preserve">Ż 27/UKR</t>
  </si>
  <si>
    <t xml:space="preserve">Ż 27/ZIN</t>
  </si>
  <si>
    <t xml:space="preserve">Żłobek nr 28 (Ż 28)</t>
  </si>
  <si>
    <t xml:space="preserve">Ż 28/PJB</t>
  </si>
  <si>
    <t xml:space="preserve">Ż 28/UKR</t>
  </si>
  <si>
    <t xml:space="preserve">Ż 28/DBR</t>
  </si>
  <si>
    <t xml:space="preserve">Żłobek nr 30 (Ż 30)</t>
  </si>
  <si>
    <t xml:space="preserve">Ż 30/PJB</t>
  </si>
  <si>
    <t xml:space="preserve">Ż 30/DBR</t>
  </si>
  <si>
    <t xml:space="preserve">Ż 30/UKR</t>
  </si>
  <si>
    <t xml:space="preserve">Żłobek nr 31 (Ż 31)</t>
  </si>
  <si>
    <t xml:space="preserve">Ż 31/PJB</t>
  </si>
  <si>
    <t xml:space="preserve">Ż 31/UKR</t>
  </si>
  <si>
    <t xml:space="preserve">Ż 31/DBR</t>
  </si>
  <si>
    <t xml:space="preserve">Ż 31/DIR, DIW</t>
  </si>
  <si>
    <t xml:space="preserve">Ż 31/ZIN</t>
  </si>
  <si>
    <t xml:space="preserve">Żłobek nr 32 (Ż 32)</t>
  </si>
  <si>
    <t xml:space="preserve">Ż 32/PJB</t>
  </si>
  <si>
    <t xml:space="preserve">Ż 32/DBR</t>
  </si>
  <si>
    <t xml:space="preserve">Ż 32/ZIN</t>
  </si>
  <si>
    <t xml:space="preserve">Żłobek nr 33 (Ż 33)</t>
  </si>
  <si>
    <t xml:space="preserve">Ż 33/PJB</t>
  </si>
  <si>
    <t xml:space="preserve">Ż 33/DBR</t>
  </si>
  <si>
    <t xml:space="preserve">Ż 33/UKR</t>
  </si>
  <si>
    <t xml:space="preserve">Ż 33/DIR, DIW</t>
  </si>
  <si>
    <t xml:space="preserve">Miejskie Centrum Obsługi Oświaty (MCOO)</t>
  </si>
  <si>
    <t xml:space="preserve">Przedszkola -  działalność podstawowa</t>
  </si>
  <si>
    <t xml:space="preserve">P/APO</t>
  </si>
  <si>
    <t xml:space="preserve">MCOO-P/APO</t>
  </si>
  <si>
    <t xml:space="preserve">Przedszkola - zadania realizowane na podstawie umów i porozumień</t>
  </si>
  <si>
    <t xml:space="preserve">P/HUP</t>
  </si>
  <si>
    <t xml:space="preserve">MCOO-P/HUP</t>
  </si>
  <si>
    <t xml:space="preserve">Przedszkola - remonty</t>
  </si>
  <si>
    <t xml:space="preserve">P/DRE</t>
  </si>
  <si>
    <t xml:space="preserve">MCOO-P/DRE</t>
  </si>
  <si>
    <t xml:space="preserve">Przedszkola - pozostała działalność</t>
  </si>
  <si>
    <t xml:space="preserve">P/CPO</t>
  </si>
  <si>
    <t xml:space="preserve">Szkoły podstawowe - działalność podstawowa</t>
  </si>
  <si>
    <t xml:space="preserve">SP/APO</t>
  </si>
  <si>
    <t xml:space="preserve">MCOO-SP/APO</t>
  </si>
  <si>
    <t xml:space="preserve">Szkoły podstawowe - pozostała działalność </t>
  </si>
  <si>
    <t xml:space="preserve">SP/CPO</t>
  </si>
  <si>
    <t xml:space="preserve">MCOO-SP/CPO</t>
  </si>
  <si>
    <t xml:space="preserve">Szkoły podstawowe - zadania realizowane na podstawie umów i porozumień</t>
  </si>
  <si>
    <t xml:space="preserve">SP/HUP</t>
  </si>
  <si>
    <t xml:space="preserve">MCOO-SP/HUP</t>
  </si>
  <si>
    <t xml:space="preserve">Szkoły podstawowe - remonty</t>
  </si>
  <si>
    <t xml:space="preserve">SP/DRE</t>
  </si>
  <si>
    <t xml:space="preserve">MCOO-SP/DRE</t>
  </si>
  <si>
    <t xml:space="preserve">Zespoły szkół - działalność podstawowa</t>
  </si>
  <si>
    <t xml:space="preserve">ZS/APO</t>
  </si>
  <si>
    <t xml:space="preserve">MCOO-ZS/APO</t>
  </si>
  <si>
    <t xml:space="preserve">Zespoły szkół - pozostała działalność</t>
  </si>
  <si>
    <t xml:space="preserve">ZS/CPO</t>
  </si>
  <si>
    <t xml:space="preserve">MCOO-ZS/CPO</t>
  </si>
  <si>
    <t xml:space="preserve">Zespoły szkół - zadania realizowane na podstawie umów i porozumień</t>
  </si>
  <si>
    <t xml:space="preserve">ZS/HUP</t>
  </si>
  <si>
    <t xml:space="preserve">MCOO-ZS/HUP</t>
  </si>
  <si>
    <t xml:space="preserve">Zespoły szkół - remonty</t>
  </si>
  <si>
    <t xml:space="preserve">ZS/DRE</t>
  </si>
  <si>
    <t xml:space="preserve">MCOO-ZS/DRE</t>
  </si>
  <si>
    <t xml:space="preserve">Zespoły szkół - realizacja Programu Młody Kraków</t>
  </si>
  <si>
    <t xml:space="preserve">ZS/PMK</t>
  </si>
  <si>
    <t xml:space="preserve">Licea ogólnokształcące - działalność podstawowa</t>
  </si>
  <si>
    <t xml:space="preserve">LO/APO</t>
  </si>
  <si>
    <t xml:space="preserve">MCOO-LO/APO</t>
  </si>
  <si>
    <t xml:space="preserve">Licea ogólnokształcące - pozostała działalność </t>
  </si>
  <si>
    <t xml:space="preserve">LO/CPO</t>
  </si>
  <si>
    <t xml:space="preserve">MCOO-LO/CPO</t>
  </si>
  <si>
    <t xml:space="preserve">Licea ogólnokształcące - remonty</t>
  </si>
  <si>
    <t xml:space="preserve">LO/DRE</t>
  </si>
  <si>
    <t xml:space="preserve">MCOO-LO/DRE</t>
  </si>
  <si>
    <t xml:space="preserve">Licea ogólnokształcące - Realizacja programu Młody Kraków</t>
  </si>
  <si>
    <t xml:space="preserve">LO/PMK</t>
  </si>
  <si>
    <t xml:space="preserve">MCOO-LO/PMK</t>
  </si>
  <si>
    <t xml:space="preserve">Licea ogólnoksztalcące -Dofinansowanie pracowni przedmiotowych</t>
  </si>
  <si>
    <t xml:space="preserve">LO/DPR</t>
  </si>
  <si>
    <t xml:space="preserve">SOSW - działalność podstawowa</t>
  </si>
  <si>
    <t xml:space="preserve">SOSW/APO</t>
  </si>
  <si>
    <t xml:space="preserve">MCOO-SOSW/APO</t>
  </si>
  <si>
    <t xml:space="preserve">SOSW - pozostała działalność</t>
  </si>
  <si>
    <t xml:space="preserve">SOSW/CPO</t>
  </si>
  <si>
    <t xml:space="preserve">MCOO-SOSW/CPO</t>
  </si>
  <si>
    <t xml:space="preserve">SOSW - remonty</t>
  </si>
  <si>
    <t xml:space="preserve">SOSW/DRE</t>
  </si>
  <si>
    <t xml:space="preserve">MCOO-SOSW/DRE</t>
  </si>
  <si>
    <t xml:space="preserve">MCOO - działalność podstawowa</t>
  </si>
  <si>
    <t xml:space="preserve">APO</t>
  </si>
  <si>
    <t xml:space="preserve">MCOO/APO</t>
  </si>
  <si>
    <t xml:space="preserve">MCOO - pozostała działalność </t>
  </si>
  <si>
    <t xml:space="preserve">CPO</t>
  </si>
  <si>
    <t xml:space="preserve">MCOO/CPO</t>
  </si>
  <si>
    <t xml:space="preserve">MCOO - nadzór nad działalnością remontową samorządowych przedszkoli, szkół i placówek oświatowych</t>
  </si>
  <si>
    <t xml:space="preserve">DNR</t>
  </si>
  <si>
    <t xml:space="preserve">MCOO/DNR</t>
  </si>
  <si>
    <t xml:space="preserve">Realizacja programu unijnego Erasmus+</t>
  </si>
  <si>
    <t xml:space="preserve">ERP</t>
  </si>
  <si>
    <t xml:space="preserve">MCOO/ERP</t>
  </si>
  <si>
    <t xml:space="preserve">Realizacja programu unijnego Erasmus+ edycja 2021-2027</t>
  </si>
  <si>
    <t xml:space="preserve">ER2</t>
  </si>
  <si>
    <t xml:space="preserve">MCOO/ER2</t>
  </si>
  <si>
    <t xml:space="preserve">Asystent ucznia ze specjalnymi potrzebami edukacyjnymi - pilotaż</t>
  </si>
  <si>
    <t xml:space="preserve">ASP</t>
  </si>
  <si>
    <t xml:space="preserve">MCOO/ASP</t>
  </si>
  <si>
    <t xml:space="preserve">Kształcenie zawodowe uczniów w branży administracyjno - usługowej</t>
  </si>
  <si>
    <t xml:space="preserve">CKA</t>
  </si>
  <si>
    <t xml:space="preserve">MCOO/CKA</t>
  </si>
  <si>
    <t xml:space="preserve">Kształcenie zawodowe uczniów w branży budowlanej</t>
  </si>
  <si>
    <t xml:space="preserve">CKB</t>
  </si>
  <si>
    <t xml:space="preserve">MCOO/CKB</t>
  </si>
  <si>
    <t xml:space="preserve">Kształcenie zawodowe uczniów w branży elektryczno - elektronicznej</t>
  </si>
  <si>
    <t xml:space="preserve">CKE</t>
  </si>
  <si>
    <t xml:space="preserve">MCOO/CKE</t>
  </si>
  <si>
    <t xml:space="preserve">Kształcenie zawodowe uczniów w branży mechanicznej</t>
  </si>
  <si>
    <t xml:space="preserve">CKM</t>
  </si>
  <si>
    <t xml:space="preserve">MCOO/CKM</t>
  </si>
  <si>
    <t xml:space="preserve">Kształcenie zawodowe uczniów w branży rolniczo - leśnej z ochroną środowiska</t>
  </si>
  <si>
    <t xml:space="preserve">CKR</t>
  </si>
  <si>
    <t xml:space="preserve">MCOO/CKR</t>
  </si>
  <si>
    <t xml:space="preserve">Kształcenie zawodowe uczniów w branży turystyczno - gastronomicznej</t>
  </si>
  <si>
    <t xml:space="preserve">CKT</t>
  </si>
  <si>
    <t xml:space="preserve">MCOO/CKT</t>
  </si>
  <si>
    <t xml:space="preserve">Koordynacja kształcenia zawodowego uczniów</t>
  </si>
  <si>
    <t xml:space="preserve">KKU</t>
  </si>
  <si>
    <t xml:space="preserve">MCOO/KKU</t>
  </si>
  <si>
    <t xml:space="preserve">MCOO/EGM</t>
  </si>
  <si>
    <t xml:space="preserve">Małopolska Chmura Edukacyjna w Gminie Miejskiej Kraków - 7 edycja</t>
  </si>
  <si>
    <t xml:space="preserve">CH7</t>
  </si>
  <si>
    <t xml:space="preserve">MCOO/CH7</t>
  </si>
  <si>
    <t xml:space="preserve">Małopolska Tarcza Antykryzysowa - Cyfryzacja szkół i placówek oświatowych</t>
  </si>
  <si>
    <t xml:space="preserve">MTA</t>
  </si>
  <si>
    <t xml:space="preserve">MCOO/BOD</t>
  </si>
  <si>
    <t xml:space="preserve">MCOO/DBR</t>
  </si>
  <si>
    <t xml:space="preserve">Zadania realizowane na podstawie umów i porozumień</t>
  </si>
  <si>
    <t xml:space="preserve">HUP</t>
  </si>
  <si>
    <t xml:space="preserve">REACT-EU- Małopolska Tarcza Humanitarna</t>
  </si>
  <si>
    <t xml:space="preserve">MTH</t>
  </si>
  <si>
    <t xml:space="preserve">MCOO-P/UNI</t>
  </si>
  <si>
    <t xml:space="preserve">Realizacja programu unijnego- Zagraniczna Mobilność Edukacyjna</t>
  </si>
  <si>
    <t xml:space="preserve">ZME</t>
  </si>
  <si>
    <t xml:space="preserve">Szkoły podstawowe Fundusz Pomocy - podręcznik</t>
  </si>
  <si>
    <t xml:space="preserve">SP/BUK</t>
  </si>
  <si>
    <t xml:space="preserve">Szkoły podstawowe -Dofinansowanie pracowni przedmiotowych</t>
  </si>
  <si>
    <t xml:space="preserve">SP/DPR</t>
  </si>
  <si>
    <t xml:space="preserve">Szkoły podstawowe -Nauczyciel bliżej przyrody</t>
  </si>
  <si>
    <t xml:space="preserve">SP/NBP</t>
  </si>
  <si>
    <t xml:space="preserve">Szkoły Podstawowe - Program Aktywności Społecznej i Integracji Osób Starszych</t>
  </si>
  <si>
    <t xml:space="preserve">SP/PAS</t>
  </si>
  <si>
    <t xml:space="preserve">Szkoły Podstawowe - Poznaj Polskę</t>
  </si>
  <si>
    <t xml:space="preserve">SP/PLP</t>
  </si>
  <si>
    <t xml:space="preserve">Szkoły podstawowe Ogarniam życie - projekt</t>
  </si>
  <si>
    <t xml:space="preserve">SP/POZ</t>
  </si>
  <si>
    <t xml:space="preserve">Zespoły szkół Fundusz Pomocy - podręcznik</t>
  </si>
  <si>
    <t xml:space="preserve">ZS/BUK</t>
  </si>
  <si>
    <t xml:space="preserve">Zespoły szkoł - Dofinansowanie pracowni przedmiotowych</t>
  </si>
  <si>
    <t xml:space="preserve">ZS/DPR</t>
  </si>
  <si>
    <t xml:space="preserve">Zespoły szkół -Nauczyciel bliżej przyrody</t>
  </si>
  <si>
    <t xml:space="preserve">ZS/NBP</t>
  </si>
  <si>
    <t xml:space="preserve">Zespoły szkół - Program Aktywności Społecznej i Integracji Osób Starszych</t>
  </si>
  <si>
    <t xml:space="preserve">ZS/PAS</t>
  </si>
  <si>
    <t xml:space="preserve">Zespoły szkół - Ogarniam życie - projekt</t>
  </si>
  <si>
    <t xml:space="preserve">ZS/POZ</t>
  </si>
  <si>
    <t xml:space="preserve">Licea ogólnokształcące - zadania realizowane na podstawie umów i porozumień</t>
  </si>
  <si>
    <t xml:space="preserve">LO/HUP</t>
  </si>
  <si>
    <t xml:space="preserve">MCOO-LO/HUP</t>
  </si>
  <si>
    <t xml:space="preserve">SOSW -Nauczyciel bliżej przyrody</t>
  </si>
  <si>
    <t xml:space="preserve">SOSW/NBP</t>
  </si>
  <si>
    <t xml:space="preserve">MCOO-SOSW/LAP</t>
  </si>
  <si>
    <t xml:space="preserve">MCOO/DIR, DIW</t>
  </si>
  <si>
    <t xml:space="preserve">MCOO/ZIN</t>
  </si>
  <si>
    <t xml:space="preserve">Przedszkole Nr 135 (P 135)</t>
  </si>
  <si>
    <t xml:space="preserve">Działalność podstawowa</t>
  </si>
  <si>
    <t xml:space="preserve">P 135/APO</t>
  </si>
  <si>
    <t xml:space="preserve">Remonty</t>
  </si>
  <si>
    <t xml:space="preserve">DRE</t>
  </si>
  <si>
    <t xml:space="preserve">P 135/DRE</t>
  </si>
  <si>
    <t xml:space="preserve">P 135/UNI</t>
  </si>
  <si>
    <t xml:space="preserve">P 135/DBR</t>
  </si>
  <si>
    <t xml:space="preserve">Szkoła Podstawowa Nr 2 (SP 2)</t>
  </si>
  <si>
    <t xml:space="preserve">SP 2/APO</t>
  </si>
  <si>
    <t xml:space="preserve">Pozostała działalność</t>
  </si>
  <si>
    <t xml:space="preserve">SP 2/CPO</t>
  </si>
  <si>
    <t xml:space="preserve">SP 2/DBR</t>
  </si>
  <si>
    <t xml:space="preserve">SP 2/DRE</t>
  </si>
  <si>
    <t xml:space="preserve">Fundusz Pomocy - podręczniki</t>
  </si>
  <si>
    <t xml:space="preserve">SP 2/KKU</t>
  </si>
  <si>
    <t xml:space="preserve">Dofinansowanie pracowni przedmiotowych</t>
  </si>
  <si>
    <t xml:space="preserve">DPR</t>
  </si>
  <si>
    <t xml:space="preserve">SP 2/ERP</t>
  </si>
  <si>
    <t xml:space="preserve">SP 2/LAP</t>
  </si>
  <si>
    <t xml:space="preserve">SP 2/UNI</t>
  </si>
  <si>
    <t xml:space="preserve">Szkoła Podstawowa Nr 5 (SP 5)</t>
  </si>
  <si>
    <t xml:space="preserve">SP 5/APO</t>
  </si>
  <si>
    <t xml:space="preserve">SP 5/CPO</t>
  </si>
  <si>
    <t xml:space="preserve">SP 5/DBR</t>
  </si>
  <si>
    <t xml:space="preserve">SP 5/DRE</t>
  </si>
  <si>
    <t xml:space="preserve">Ogarniam życie - projekt</t>
  </si>
  <si>
    <t xml:space="preserve">POZ</t>
  </si>
  <si>
    <t xml:space="preserve">SP 5/KKU</t>
  </si>
  <si>
    <t xml:space="preserve">SP 5/LAP</t>
  </si>
  <si>
    <t xml:space="preserve">SP 5/UNI</t>
  </si>
  <si>
    <t xml:space="preserve">SP 5/DIR, DIW</t>
  </si>
  <si>
    <t xml:space="preserve">Szkoła Podstawowa Nr 10 (SP 10)</t>
  </si>
  <si>
    <t xml:space="preserve">SP 10/APO</t>
  </si>
  <si>
    <t xml:space="preserve">SP 10/CPO</t>
  </si>
  <si>
    <t xml:space="preserve">SP 10/DBR</t>
  </si>
  <si>
    <t xml:space="preserve">SP 10/DRE</t>
  </si>
  <si>
    <t xml:space="preserve">SP 10/KKU</t>
  </si>
  <si>
    <t xml:space="preserve">Laboratoria Przyszłości</t>
  </si>
  <si>
    <t xml:space="preserve">LAP</t>
  </si>
  <si>
    <t xml:space="preserve">SP 10/LAP</t>
  </si>
  <si>
    <t xml:space="preserve">SP 10/UNI</t>
  </si>
  <si>
    <t xml:space="preserve">Szkoła Podstawowa Nr 12 (SP 12)</t>
  </si>
  <si>
    <t xml:space="preserve">SP 12/APO</t>
  </si>
  <si>
    <t xml:space="preserve">SP 12/CPO</t>
  </si>
  <si>
    <t xml:space="preserve">SP 12/ASP</t>
  </si>
  <si>
    <t xml:space="preserve">Realizacja programów unijnych- Erasmus +</t>
  </si>
  <si>
    <t xml:space="preserve">SP 12/ERP</t>
  </si>
  <si>
    <t xml:space="preserve">Realizacja programów unijnych - Erasmus+ 2021-2027</t>
  </si>
  <si>
    <t xml:space="preserve">SP 12/ER2</t>
  </si>
  <si>
    <t xml:space="preserve">SP 12/DBR</t>
  </si>
  <si>
    <t xml:space="preserve">SP 12/DRE</t>
  </si>
  <si>
    <t xml:space="preserve">SP 12/KKU</t>
  </si>
  <si>
    <t xml:space="preserve">SP 12/LAP</t>
  </si>
  <si>
    <t xml:space="preserve">SP 12/UKR</t>
  </si>
  <si>
    <t xml:space="preserve">SP 12/UNI</t>
  </si>
  <si>
    <t xml:space="preserve">Szkoła Podstawowa Nr 26 (SP 26)</t>
  </si>
  <si>
    <t xml:space="preserve">SP 26/APO</t>
  </si>
  <si>
    <t xml:space="preserve">SP 26/DRE</t>
  </si>
  <si>
    <t xml:space="preserve">SP 26/CPO</t>
  </si>
  <si>
    <t xml:space="preserve">SP 26/LAP</t>
  </si>
  <si>
    <t xml:space="preserve">SP 26/UNI</t>
  </si>
  <si>
    <t xml:space="preserve">SP 26/DBR</t>
  </si>
  <si>
    <t xml:space="preserve">SP 26/ZIN</t>
  </si>
  <si>
    <t xml:space="preserve">Szkoła Podstawowa Nr 27 (SP 27)</t>
  </si>
  <si>
    <t xml:space="preserve">SP 27/APO</t>
  </si>
  <si>
    <t xml:space="preserve">SP 27/CPO</t>
  </si>
  <si>
    <t xml:space="preserve">SP 27/HUP</t>
  </si>
  <si>
    <t xml:space="preserve">SP 27/DBR</t>
  </si>
  <si>
    <t xml:space="preserve">SP 27/DRE</t>
  </si>
  <si>
    <t xml:space="preserve">Poznaj Polskę</t>
  </si>
  <si>
    <t xml:space="preserve">PLP</t>
  </si>
  <si>
    <t xml:space="preserve">SP 27/LAP</t>
  </si>
  <si>
    <t xml:space="preserve">SP 27/UNI</t>
  </si>
  <si>
    <t xml:space="preserve">SP 27/ZIN</t>
  </si>
  <si>
    <t xml:space="preserve">Szkoła Podstawowa Nr 29 (SP 29)</t>
  </si>
  <si>
    <t xml:space="preserve">SP 29/APO</t>
  </si>
  <si>
    <t xml:space="preserve">SP 29/DRE</t>
  </si>
  <si>
    <t xml:space="preserve">SP 29/CPO</t>
  </si>
  <si>
    <t xml:space="preserve">SP 29/KKU</t>
  </si>
  <si>
    <t xml:space="preserve">SP 29/LAP</t>
  </si>
  <si>
    <t xml:space="preserve">SP 29/UNI</t>
  </si>
  <si>
    <t xml:space="preserve">SP 29/DBR</t>
  </si>
  <si>
    <t xml:space="preserve">Szkoła Podstawowa Nr 30 (SP 30)</t>
  </si>
  <si>
    <t xml:space="preserve">SP 30/APO</t>
  </si>
  <si>
    <t xml:space="preserve">SP 30/DBR</t>
  </si>
  <si>
    <t xml:space="preserve">SP 30/DRE</t>
  </si>
  <si>
    <t xml:space="preserve">SP 30/CPO</t>
  </si>
  <si>
    <t xml:space="preserve">SP 30/HUP</t>
  </si>
  <si>
    <t xml:space="preserve">Nauczyciel bliżej przyrody</t>
  </si>
  <si>
    <t xml:space="preserve">NBP</t>
  </si>
  <si>
    <t xml:space="preserve">SP 30/UNI</t>
  </si>
  <si>
    <t xml:space="preserve">Zadania  inwestycyjne</t>
  </si>
  <si>
    <t xml:space="preserve">SP 30/ZIN</t>
  </si>
  <si>
    <t xml:space="preserve">Szkoła Podstawowa Nr 36 (SP 36)</t>
  </si>
  <si>
    <t xml:space="preserve">SP 36/APO</t>
  </si>
  <si>
    <t xml:space="preserve">SP 36/DBR</t>
  </si>
  <si>
    <t xml:space="preserve">SP 36/DRE</t>
  </si>
  <si>
    <t xml:space="preserve">SP 36/CPO</t>
  </si>
  <si>
    <t xml:space="preserve">SP 36/KKU</t>
  </si>
  <si>
    <t xml:space="preserve">SP 36/ERP</t>
  </si>
  <si>
    <t xml:space="preserve">SP 36/LAP</t>
  </si>
  <si>
    <t xml:space="preserve">SP 36/UNI</t>
  </si>
  <si>
    <t xml:space="preserve">Szkoła Podstawowa Nr 39 (SP 39)</t>
  </si>
  <si>
    <t xml:space="preserve">SP 39/APO</t>
  </si>
  <si>
    <t xml:space="preserve">SP 39/CPO</t>
  </si>
  <si>
    <t xml:space="preserve">SP 39/DBR</t>
  </si>
  <si>
    <t xml:space="preserve">SP 39/DRE</t>
  </si>
  <si>
    <t xml:space="preserve">SP 39/HUP</t>
  </si>
  <si>
    <t xml:space="preserve">SP 39/LAP</t>
  </si>
  <si>
    <t xml:space="preserve">SP 39/UNI</t>
  </si>
  <si>
    <t xml:space="preserve">SP 39/DIR, DIW</t>
  </si>
  <si>
    <t xml:space="preserve">SP 39/ZIN</t>
  </si>
  <si>
    <t xml:space="preserve">Szkoła Podstawowa Nr 53 (SP 53)</t>
  </si>
  <si>
    <t xml:space="preserve">SP 53/APO</t>
  </si>
  <si>
    <t xml:space="preserve">SP 53/CPO</t>
  </si>
  <si>
    <t xml:space="preserve">SP 53/HUP</t>
  </si>
  <si>
    <t xml:space="preserve">SP 53/DBR</t>
  </si>
  <si>
    <t xml:space="preserve">SP 53/DRE</t>
  </si>
  <si>
    <t xml:space="preserve">SP 53/LAP</t>
  </si>
  <si>
    <t xml:space="preserve">SP 53/UNI</t>
  </si>
  <si>
    <t xml:space="preserve">SP 53/DIR, DIW</t>
  </si>
  <si>
    <t xml:space="preserve">SP 53/ZIN</t>
  </si>
  <si>
    <t xml:space="preserve">Szkoła Podstawowa Nr 55 (SP 55)</t>
  </si>
  <si>
    <t xml:space="preserve">SP 55/APO</t>
  </si>
  <si>
    <t xml:space="preserve">SP 55/CPO</t>
  </si>
  <si>
    <t xml:space="preserve">SP 55/DBR</t>
  </si>
  <si>
    <t xml:space="preserve">SP 55/DRE</t>
  </si>
  <si>
    <t xml:space="preserve">SP 55/LAP</t>
  </si>
  <si>
    <t xml:space="preserve">SP 55/UNI</t>
  </si>
  <si>
    <t xml:space="preserve">SP 55/ZIN</t>
  </si>
  <si>
    <t xml:space="preserve">Szkoła Podstawowa Nr 56 (SP 56)</t>
  </si>
  <si>
    <t xml:space="preserve">SP 56/APO</t>
  </si>
  <si>
    <t xml:space="preserve">SP 56/CPO</t>
  </si>
  <si>
    <t xml:space="preserve">SP 56/DBR</t>
  </si>
  <si>
    <t xml:space="preserve">SP 56/DRE</t>
  </si>
  <si>
    <t xml:space="preserve">SP 56/LAP</t>
  </si>
  <si>
    <t xml:space="preserve">SP 56/UNI</t>
  </si>
  <si>
    <t xml:space="preserve">SP 56/ZIN</t>
  </si>
  <si>
    <t xml:space="preserve">Szkoła Podstawowa Nr 64  (SP 64)</t>
  </si>
  <si>
    <t xml:space="preserve">SP 64/APO</t>
  </si>
  <si>
    <t xml:space="preserve">SP 64/CPO</t>
  </si>
  <si>
    <t xml:space="preserve">SP 64/BOD</t>
  </si>
  <si>
    <t xml:space="preserve">SP 64/DBR</t>
  </si>
  <si>
    <t xml:space="preserve">SP 64/DRE</t>
  </si>
  <si>
    <t xml:space="preserve">SP 64/UNI</t>
  </si>
  <si>
    <t xml:space="preserve">Szkoła Podstawowa Nr 144  (SP 144)</t>
  </si>
  <si>
    <t xml:space="preserve">SP 144/APO</t>
  </si>
  <si>
    <t xml:space="preserve">SP 144/CPO</t>
  </si>
  <si>
    <t xml:space="preserve">SP 144/DBR</t>
  </si>
  <si>
    <t xml:space="preserve">SP 144/DRE</t>
  </si>
  <si>
    <t xml:space="preserve">SP 144/LAP</t>
  </si>
  <si>
    <t xml:space="preserve">SP 144/UNI</t>
  </si>
  <si>
    <t xml:space="preserve">SP 144/DIR, DIW</t>
  </si>
  <si>
    <t xml:space="preserve">Szkoła Podstawowa Nr 158  (SP 158)</t>
  </si>
  <si>
    <t xml:space="preserve">SP 158/APO</t>
  </si>
  <si>
    <t xml:space="preserve">SP 158/CPO</t>
  </si>
  <si>
    <t xml:space="preserve">Dostępna szkoła</t>
  </si>
  <si>
    <t xml:space="preserve">GDS</t>
  </si>
  <si>
    <t xml:space="preserve">SP 158/GDS</t>
  </si>
  <si>
    <t xml:space="preserve">SP 158/DBR</t>
  </si>
  <si>
    <t xml:space="preserve">SP 158/DRE</t>
  </si>
  <si>
    <t xml:space="preserve">SP 158/KKU</t>
  </si>
  <si>
    <t xml:space="preserve">SP 158/HUP</t>
  </si>
  <si>
    <t xml:space="preserve">SP 158/LAP</t>
  </si>
  <si>
    <t xml:space="preserve">SP 158/UNI</t>
  </si>
  <si>
    <t xml:space="preserve">Zespół Szkolno - Przedszkolny Nr 1 (ZSP 1)</t>
  </si>
  <si>
    <t xml:space="preserve">ZSP 1/APO</t>
  </si>
  <si>
    <t xml:space="preserve">ZSP 1/CPO</t>
  </si>
  <si>
    <t xml:space="preserve">ZSP 1/DBR</t>
  </si>
  <si>
    <t xml:space="preserve">ZSP 1/DRE</t>
  </si>
  <si>
    <t xml:space="preserve">ZSP 1/HUP</t>
  </si>
  <si>
    <t xml:space="preserve">ZSP 1/LAP</t>
  </si>
  <si>
    <t xml:space="preserve">ZSP 1/UNI</t>
  </si>
  <si>
    <t xml:space="preserve">ZSP 1/ZIN</t>
  </si>
  <si>
    <t xml:space="preserve">Zespół Szkolno - Przedszkolny Nr 8 (ZSP 8)</t>
  </si>
  <si>
    <t xml:space="preserve">ZSP 8/APO</t>
  </si>
  <si>
    <t xml:space="preserve">ZSP 8/CPO</t>
  </si>
  <si>
    <t xml:space="preserve">ZSP 8/HUP</t>
  </si>
  <si>
    <t xml:space="preserve">ZSP 8/DBR</t>
  </si>
  <si>
    <t xml:space="preserve">ZSP 8/DRE</t>
  </si>
  <si>
    <t xml:space="preserve">ZSP 8/LAP</t>
  </si>
  <si>
    <t xml:space="preserve">ZSP 8/UNI</t>
  </si>
  <si>
    <t xml:space="preserve">ZSP 8/ZIN</t>
  </si>
  <si>
    <t xml:space="preserve">Zespół Szkolno - Przedszkolny Nr 11 (ZSP 11)</t>
  </si>
  <si>
    <t xml:space="preserve">ZSP 11/APO</t>
  </si>
  <si>
    <t xml:space="preserve">ZSP 11/CPO</t>
  </si>
  <si>
    <t xml:space="preserve">ZSP 11/DBR</t>
  </si>
  <si>
    <t xml:space="preserve">ZSP 11/DRE</t>
  </si>
  <si>
    <t xml:space="preserve">ZSP 11/KKU</t>
  </si>
  <si>
    <t xml:space="preserve">ZSP 11/MEP</t>
  </si>
  <si>
    <t xml:space="preserve">ZSP 11/LAP</t>
  </si>
  <si>
    <t xml:space="preserve">ZSP 11/UNI</t>
  </si>
  <si>
    <t xml:space="preserve">Zespół Szkolno - Przedszkolny Nr 13 (ZSP 13)</t>
  </si>
  <si>
    <t xml:space="preserve">ZSP 13/APO</t>
  </si>
  <si>
    <t xml:space="preserve">ZSP 13/CPO</t>
  </si>
  <si>
    <t xml:space="preserve">ZSP 13/DBR</t>
  </si>
  <si>
    <t xml:space="preserve">ZSP 13/DRE</t>
  </si>
  <si>
    <t xml:space="preserve">ZSP 13/KKU</t>
  </si>
  <si>
    <t xml:space="preserve">ZSP 13/HUP</t>
  </si>
  <si>
    <t xml:space="preserve">ZSP 13/ZIN</t>
  </si>
  <si>
    <t xml:space="preserve">Zespół Szkolno - Przedszkolny Nr 15 (ZSP 15)</t>
  </si>
  <si>
    <t xml:space="preserve">ZSP 15/APO</t>
  </si>
  <si>
    <t xml:space="preserve">ZSP 15/CPO</t>
  </si>
  <si>
    <t xml:space="preserve">ZSP 15/DBR</t>
  </si>
  <si>
    <t xml:space="preserve">ZSP 15/DRE</t>
  </si>
  <si>
    <t xml:space="preserve">ZSP 15/LAP</t>
  </si>
  <si>
    <t xml:space="preserve">ZSP 15/UNI</t>
  </si>
  <si>
    <t xml:space="preserve">ZSP 15/DIR, DIW</t>
  </si>
  <si>
    <t xml:space="preserve">ZSP 15/ZIN</t>
  </si>
  <si>
    <t xml:space="preserve">Zespół Szkolno - Przedszkolny Nr 17 (ZSP 17)</t>
  </si>
  <si>
    <t xml:space="preserve">ZSP 17/APO</t>
  </si>
  <si>
    <t xml:space="preserve">ZSP 17/CPO</t>
  </si>
  <si>
    <t xml:space="preserve">ZSP 17/HUP</t>
  </si>
  <si>
    <t xml:space="preserve">ZSP 17/DBR</t>
  </si>
  <si>
    <t xml:space="preserve">ZSP 17/DRE</t>
  </si>
  <si>
    <t xml:space="preserve">Zespół Szkolno - Przedszkolny Nr 19 (ZSP 19)</t>
  </si>
  <si>
    <t xml:space="preserve">ZSP 19/APO</t>
  </si>
  <si>
    <t xml:space="preserve">ZSP 19/CPO</t>
  </si>
  <si>
    <t xml:space="preserve">ZSP 19/DBR</t>
  </si>
  <si>
    <t xml:space="preserve">ZSP 19/DRE</t>
  </si>
  <si>
    <t xml:space="preserve">ZSP 19/UNI</t>
  </si>
  <si>
    <t xml:space="preserve">Zespół Szkół Ogólnokształcących Nr 7 (ZSO 7)</t>
  </si>
  <si>
    <t xml:space="preserve">ZSO 7/APO</t>
  </si>
  <si>
    <t xml:space="preserve">ZSO 7/DBR</t>
  </si>
  <si>
    <t xml:space="preserve">ZSO 7/DRE</t>
  </si>
  <si>
    <t xml:space="preserve">Realizacja programu Młody Kraków</t>
  </si>
  <si>
    <t xml:space="preserve">ZSO 7/CPO</t>
  </si>
  <si>
    <t xml:space="preserve">ZSO 7/KKU</t>
  </si>
  <si>
    <t xml:space="preserve">ZSO 7/UNI</t>
  </si>
  <si>
    <t xml:space="preserve">Zespół Szkół Ogólnokształcących Nr 9  (ZSO 9)</t>
  </si>
  <si>
    <t xml:space="preserve">ZSO 9/APO</t>
  </si>
  <si>
    <t xml:space="preserve">ZSO 9/CPO</t>
  </si>
  <si>
    <t xml:space="preserve">ZSO 9/PMK</t>
  </si>
  <si>
    <t xml:space="preserve">ZSO 9/ER2</t>
  </si>
  <si>
    <t xml:space="preserve">ZSO 9/DBR</t>
  </si>
  <si>
    <t xml:space="preserve">ZSO 9/DRE</t>
  </si>
  <si>
    <t xml:space="preserve">ZSO 9/HUP</t>
  </si>
  <si>
    <t xml:space="preserve">ZSO 9/UNI</t>
  </si>
  <si>
    <t xml:space="preserve">ZSO 9/ZIN</t>
  </si>
  <si>
    <t xml:space="preserve">Zespół Szkół Ogólnokształcących Nr 13 (ZSO 13)</t>
  </si>
  <si>
    <t xml:space="preserve">ZSO 13/APO</t>
  </si>
  <si>
    <t xml:space="preserve">ZSO 13/CPO</t>
  </si>
  <si>
    <t xml:space="preserve">ZSO 13/PMK</t>
  </si>
  <si>
    <t xml:space="preserve">ZSO 13/DBR</t>
  </si>
  <si>
    <t xml:space="preserve">ZSO 13/DRE</t>
  </si>
  <si>
    <t xml:space="preserve">ZSO 13/HUP</t>
  </si>
  <si>
    <t xml:space="preserve">ZSO 13/UNI</t>
  </si>
  <si>
    <t xml:space="preserve">Zespół Szkół Ogólnokształcących Nr 18 (ZSO 18)</t>
  </si>
  <si>
    <t xml:space="preserve">ZSO 18/APO</t>
  </si>
  <si>
    <t xml:space="preserve">ZSO 18/PMK</t>
  </si>
  <si>
    <t xml:space="preserve">ZSO 18/DBR</t>
  </si>
  <si>
    <t xml:space="preserve">ZSO 18/DRE</t>
  </si>
  <si>
    <t xml:space="preserve">ZSO 18/CPO</t>
  </si>
  <si>
    <t xml:space="preserve">ZSO 18/HUP</t>
  </si>
  <si>
    <t xml:space="preserve">ZSO 18/UNI</t>
  </si>
  <si>
    <t xml:space="preserve">I Liceum Ogólnokształcące (LO I)</t>
  </si>
  <si>
    <t xml:space="preserve">LO I/APO</t>
  </si>
  <si>
    <t xml:space="preserve">LO I/CH7</t>
  </si>
  <si>
    <t xml:space="preserve">LO I/DRE</t>
  </si>
  <si>
    <t xml:space="preserve">LO I/CPO</t>
  </si>
  <si>
    <t xml:space="preserve">LO I/CHM</t>
  </si>
  <si>
    <t xml:space="preserve">III Liceum Ogólnokształcące (LO III)</t>
  </si>
  <si>
    <t xml:space="preserve">LO III/APO</t>
  </si>
  <si>
    <t xml:space="preserve">LO III/PMK</t>
  </si>
  <si>
    <t xml:space="preserve">LO III/CH7</t>
  </si>
  <si>
    <t xml:space="preserve">LO III/DBR</t>
  </si>
  <si>
    <t xml:space="preserve">LO III/DRE</t>
  </si>
  <si>
    <t xml:space="preserve">Małopolska Chmura Edukacyjna</t>
  </si>
  <si>
    <t xml:space="preserve">CHM</t>
  </si>
  <si>
    <t xml:space="preserve">LO III/CHM</t>
  </si>
  <si>
    <t xml:space="preserve">LO III/CPO</t>
  </si>
  <si>
    <t xml:space="preserve">IV Liceum Ogólnokształcące (LO IV)</t>
  </si>
  <si>
    <t xml:space="preserve">LO IV/APO</t>
  </si>
  <si>
    <t xml:space="preserve">LO IV/CH7</t>
  </si>
  <si>
    <t xml:space="preserve">LO IV/DBR</t>
  </si>
  <si>
    <t xml:space="preserve">LO IV/DRE</t>
  </si>
  <si>
    <t xml:space="preserve">LO IV/CPO</t>
  </si>
  <si>
    <t xml:space="preserve">LO IV/CHM</t>
  </si>
  <si>
    <t xml:space="preserve">LO IV/ZIN</t>
  </si>
  <si>
    <t xml:space="preserve">V Liceum Ogólnokształcące (LO V) </t>
  </si>
  <si>
    <t xml:space="preserve">LO V/APO</t>
  </si>
  <si>
    <t xml:space="preserve">LO V/HUP</t>
  </si>
  <si>
    <t xml:space="preserve">LO V/CH7</t>
  </si>
  <si>
    <t xml:space="preserve">LO V/DRE</t>
  </si>
  <si>
    <t xml:space="preserve">LO V/CHM</t>
  </si>
  <si>
    <t xml:space="preserve">LO V/UNI</t>
  </si>
  <si>
    <t xml:space="preserve">LO V/ZIN</t>
  </si>
  <si>
    <t xml:space="preserve">VI Liceum Ogólnokształcące (LO VI)</t>
  </si>
  <si>
    <t xml:space="preserve">LO VI/APO</t>
  </si>
  <si>
    <t xml:space="preserve">LO VI/CH7</t>
  </si>
  <si>
    <t xml:space="preserve">LO VI/ER2</t>
  </si>
  <si>
    <t xml:space="preserve">Matura międzynarodowa</t>
  </si>
  <si>
    <t xml:space="preserve">MMR</t>
  </si>
  <si>
    <t xml:space="preserve">LO VI/MMR</t>
  </si>
  <si>
    <t xml:space="preserve">LO VI/DRE</t>
  </si>
  <si>
    <t xml:space="preserve">LO VI/CHM</t>
  </si>
  <si>
    <t xml:space="preserve">LO VI/DBR</t>
  </si>
  <si>
    <t xml:space="preserve">LO VI/ZIN</t>
  </si>
  <si>
    <t xml:space="preserve">VII Liceum Ogólnokształcące (LO VII)</t>
  </si>
  <si>
    <t xml:space="preserve">LO VII/APO</t>
  </si>
  <si>
    <t xml:space="preserve">LO VII/CH7</t>
  </si>
  <si>
    <t xml:space="preserve">LO VII/DBR</t>
  </si>
  <si>
    <t xml:space="preserve">LO VII/DRE</t>
  </si>
  <si>
    <t xml:space="preserve">LO VII/CHM</t>
  </si>
  <si>
    <t xml:space="preserve">LO VII/CPO</t>
  </si>
  <si>
    <t xml:space="preserve">LO VII/UNI</t>
  </si>
  <si>
    <t xml:space="preserve">VIII Liceum Ogólnokształcące (LO VIII)</t>
  </si>
  <si>
    <t xml:space="preserve">LO VIII/APO</t>
  </si>
  <si>
    <t xml:space="preserve">LO VIII/PMK</t>
  </si>
  <si>
    <t xml:space="preserve">LO VIII/CH7</t>
  </si>
  <si>
    <t xml:space="preserve">LO VIII/DRE</t>
  </si>
  <si>
    <t xml:space="preserve">LO VIII/CHM</t>
  </si>
  <si>
    <t xml:space="preserve">LO VIII/ERP</t>
  </si>
  <si>
    <t xml:space="preserve">LO VIII/DBR</t>
  </si>
  <si>
    <t xml:space="preserve">IX Liceum Ogólnokształcące (LO IX)</t>
  </si>
  <si>
    <t xml:space="preserve">LO IX/APO</t>
  </si>
  <si>
    <t xml:space="preserve">LO IX/DBR</t>
  </si>
  <si>
    <t xml:space="preserve">LO IX/DRE</t>
  </si>
  <si>
    <t xml:space="preserve">LO IX/CPO</t>
  </si>
  <si>
    <t xml:space="preserve">LO IX/UNI</t>
  </si>
  <si>
    <t xml:space="preserve">LO IX/ZIN</t>
  </si>
  <si>
    <t xml:space="preserve">X Liceum Ogólnokształcące (LO X)</t>
  </si>
  <si>
    <t xml:space="preserve">LO X/APO</t>
  </si>
  <si>
    <t xml:space="preserve">LO X/CH7</t>
  </si>
  <si>
    <t xml:space="preserve">LO X/ERP</t>
  </si>
  <si>
    <t xml:space="preserve">LO X/DRE</t>
  </si>
  <si>
    <t xml:space="preserve">LO X/CPO</t>
  </si>
  <si>
    <t xml:space="preserve">Małopolska Chmura Edukacyjna </t>
  </si>
  <si>
    <t xml:space="preserve">LO X/CHM</t>
  </si>
  <si>
    <t xml:space="preserve">LO X/PMK</t>
  </si>
  <si>
    <t xml:space="preserve">LO X/UNI</t>
  </si>
  <si>
    <t xml:space="preserve">LO X/ZIN</t>
  </si>
  <si>
    <t xml:space="preserve">XI Liceum Ogólnokształcące (LO XI)</t>
  </si>
  <si>
    <t xml:space="preserve">LO XI/APO</t>
  </si>
  <si>
    <t xml:space="preserve">LO XI/CH7</t>
  </si>
  <si>
    <t xml:space="preserve">LO XI/DBR</t>
  </si>
  <si>
    <t xml:space="preserve">LO XI/DRE</t>
  </si>
  <si>
    <t xml:space="preserve">LO XI/CPO</t>
  </si>
  <si>
    <t xml:space="preserve">LO XI/HUP</t>
  </si>
  <si>
    <t xml:space="preserve">LO XI/ERP</t>
  </si>
  <si>
    <t xml:space="preserve">XII Liceum Ogólnokształcące (LO XII)</t>
  </si>
  <si>
    <t xml:space="preserve">LO XII/APO</t>
  </si>
  <si>
    <t xml:space="preserve">LO XII/DRE</t>
  </si>
  <si>
    <t xml:space="preserve">LO XII/CPO</t>
  </si>
  <si>
    <t xml:space="preserve">XIII Liceum Ogólnokształcące (LO XIII)</t>
  </si>
  <si>
    <t xml:space="preserve">LO XIII/APO</t>
  </si>
  <si>
    <t xml:space="preserve">LO XIII/PMK</t>
  </si>
  <si>
    <t xml:space="preserve">LO XIII/DBR</t>
  </si>
  <si>
    <t xml:space="preserve">LO XIII/DRE</t>
  </si>
  <si>
    <t xml:space="preserve">LO XIII/CPO</t>
  </si>
  <si>
    <t xml:space="preserve">LO XIII/HUP</t>
  </si>
  <si>
    <t xml:space="preserve">Mobilność edukacyjna POWER</t>
  </si>
  <si>
    <t xml:space="preserve">MEP</t>
  </si>
  <si>
    <t xml:space="preserve">LO XIII/MEP</t>
  </si>
  <si>
    <t xml:space="preserve">LO XIII/UNI</t>
  </si>
  <si>
    <t xml:space="preserve">XIV Liceum Ogólnokształcące (LO XIV)</t>
  </si>
  <si>
    <t xml:space="preserve">LO XIV/APO</t>
  </si>
  <si>
    <t xml:space="preserve">LO XIV/DRE</t>
  </si>
  <si>
    <t xml:space="preserve">LO XIV/CPO</t>
  </si>
  <si>
    <t xml:space="preserve">LO XIV/UNI</t>
  </si>
  <si>
    <t xml:space="preserve">XV Liceum Ogólnokształcące (LO XV)</t>
  </si>
  <si>
    <t xml:space="preserve">LO XV/APO</t>
  </si>
  <si>
    <t xml:space="preserve">LO XV/ER2</t>
  </si>
  <si>
    <t xml:space="preserve">LO XV/PMK</t>
  </si>
  <si>
    <t xml:space="preserve">LO XV/DBR</t>
  </si>
  <si>
    <t xml:space="preserve">LO XV/DRE</t>
  </si>
  <si>
    <t xml:space="preserve">LO XV/CPO</t>
  </si>
  <si>
    <t xml:space="preserve">LO XV/DIR, DIW</t>
  </si>
  <si>
    <t xml:space="preserve">XX Liceum Ogólnokształcące (LO XX)</t>
  </si>
  <si>
    <t xml:space="preserve">LO XX/APO</t>
  </si>
  <si>
    <t xml:space="preserve">LO XX/CH7</t>
  </si>
  <si>
    <t xml:space="preserve">LO XX/DRE</t>
  </si>
  <si>
    <t xml:space="preserve">LO XX/CPO</t>
  </si>
  <si>
    <t xml:space="preserve">LO XX/CHM</t>
  </si>
  <si>
    <t xml:space="preserve">LO XX/ERP</t>
  </si>
  <si>
    <t xml:space="preserve">LO XX/ZIN</t>
  </si>
  <si>
    <t xml:space="preserve">XXI Liceum Ogólnokształcące (LO XXI)</t>
  </si>
  <si>
    <t xml:space="preserve">LO XXI/APO</t>
  </si>
  <si>
    <t xml:space="preserve">LO XXI/DRE</t>
  </si>
  <si>
    <t xml:space="preserve">LO XXI/CPO</t>
  </si>
  <si>
    <t xml:space="preserve">XXV Liceum Ogólnokształcące (LO XXV)</t>
  </si>
  <si>
    <t xml:space="preserve">LO XXV/APO</t>
  </si>
  <si>
    <t xml:space="preserve">LO XXV/DBR</t>
  </si>
  <si>
    <t xml:space="preserve">LO XXV/DRE</t>
  </si>
  <si>
    <t xml:space="preserve">LO XXV/CPO</t>
  </si>
  <si>
    <t xml:space="preserve">XXVIII Liceum Ogólnokształcące (LO XXVIII)</t>
  </si>
  <si>
    <t xml:space="preserve">LO XXVIII/APO</t>
  </si>
  <si>
    <t xml:space="preserve">LO XXVIII/PMK</t>
  </si>
  <si>
    <t xml:space="preserve">LO XXVIII/DBR</t>
  </si>
  <si>
    <t xml:space="preserve">LO XXVIII/DRE</t>
  </si>
  <si>
    <t xml:space="preserve">LO XXVIII/CPO</t>
  </si>
  <si>
    <t xml:space="preserve">LO XXVIII/HUP</t>
  </si>
  <si>
    <t xml:space="preserve">XLI Liceum Ogólnokształcące (LO XLI)</t>
  </si>
  <si>
    <t xml:space="preserve">LO XLI/APO</t>
  </si>
  <si>
    <t xml:space="preserve">LO XLI/DRE</t>
  </si>
  <si>
    <t xml:space="preserve">LO XLI/UNI</t>
  </si>
  <si>
    <t xml:space="preserve">LO XLI/DBR</t>
  </si>
  <si>
    <t xml:space="preserve">LO XLI/ZIN</t>
  </si>
  <si>
    <t xml:space="preserve">XLII Liceum Ogólnokształcące (LO XLII)</t>
  </si>
  <si>
    <t xml:space="preserve">LO XLII/APO</t>
  </si>
  <si>
    <t xml:space="preserve">LO XLII/PMK</t>
  </si>
  <si>
    <t xml:space="preserve">LO XLII/DBR</t>
  </si>
  <si>
    <t xml:space="preserve">LO XLII/DRE</t>
  </si>
  <si>
    <t xml:space="preserve">LO XLII/CPO</t>
  </si>
  <si>
    <t xml:space="preserve">LO XLII/ERP</t>
  </si>
  <si>
    <t xml:space="preserve">XLIV Liceum Ogólnokształcące (LO XLIV)</t>
  </si>
  <si>
    <t xml:space="preserve">LO XLIV/APO</t>
  </si>
  <si>
    <t xml:space="preserve">LO XLIV/PMK</t>
  </si>
  <si>
    <t xml:space="preserve">LO XLIV/DBR</t>
  </si>
  <si>
    <t xml:space="preserve">LO XLIV/DRE</t>
  </si>
  <si>
    <t xml:space="preserve">LO XLIV/CPO</t>
  </si>
  <si>
    <t xml:space="preserve">LO XLIV/UNI</t>
  </si>
  <si>
    <t xml:space="preserve">LO XLIV/ZIN</t>
  </si>
  <si>
    <t xml:space="preserve">Zespół Szkół Budowlanych Nr 1 (ZSB 1)</t>
  </si>
  <si>
    <t xml:space="preserve">ZSB 1/APO</t>
  </si>
  <si>
    <t xml:space="preserve">ZSB 1/CKB</t>
  </si>
  <si>
    <t xml:space="preserve">ZSB 1/KKU</t>
  </si>
  <si>
    <t xml:space="preserve">ZSB 1/PMK</t>
  </si>
  <si>
    <t xml:space="preserve">ZSB 1/DBR</t>
  </si>
  <si>
    <t xml:space="preserve">ZSB 1/DRE</t>
  </si>
  <si>
    <t xml:space="preserve">ZSB 1/CPO</t>
  </si>
  <si>
    <t xml:space="preserve">ZSB 1/UNI</t>
  </si>
  <si>
    <t xml:space="preserve">Zespół Szkół Chemicznych (ZSCH)</t>
  </si>
  <si>
    <t xml:space="preserve">ZSCH/APO</t>
  </si>
  <si>
    <t xml:space="preserve">ZSCH/CKA</t>
  </si>
  <si>
    <t xml:space="preserve">ZSCH/CH7</t>
  </si>
  <si>
    <t xml:space="preserve">ZSCH/ER2</t>
  </si>
  <si>
    <t xml:space="preserve">ZSCH/PMK</t>
  </si>
  <si>
    <t xml:space="preserve">ZSCH/DRE</t>
  </si>
  <si>
    <t xml:space="preserve">ZSCH/CPO</t>
  </si>
  <si>
    <t xml:space="preserve">ZSCH/CHM</t>
  </si>
  <si>
    <t xml:space="preserve">ZSCH/ERP</t>
  </si>
  <si>
    <t xml:space="preserve">Zespół Szkół Ekonomicznych Nr 1 (ZSE 1)</t>
  </si>
  <si>
    <t xml:space="preserve">ZSE 1/APO</t>
  </si>
  <si>
    <t xml:space="preserve">ZSE 1/CKA</t>
  </si>
  <si>
    <t xml:space="preserve">ZSE 1/CKT</t>
  </si>
  <si>
    <t xml:space="preserve">ZSE 1/CH7</t>
  </si>
  <si>
    <t xml:space="preserve">ZSE 1/ER2</t>
  </si>
  <si>
    <t xml:space="preserve">ZSE 1/PMK</t>
  </si>
  <si>
    <t xml:space="preserve">ZSE 1/DRE</t>
  </si>
  <si>
    <t xml:space="preserve">ZSE 1/CPO</t>
  </si>
  <si>
    <t xml:space="preserve">ZSE 1/KKU</t>
  </si>
  <si>
    <t xml:space="preserve">ZSE 1/HUP</t>
  </si>
  <si>
    <t xml:space="preserve">ZSE 1/MEP</t>
  </si>
  <si>
    <t xml:space="preserve">Program mobilności ponadnarodowej</t>
  </si>
  <si>
    <t xml:space="preserve">PMP</t>
  </si>
  <si>
    <t xml:space="preserve">ZSE 1/PMP</t>
  </si>
  <si>
    <t xml:space="preserve">ZSE 1/ZIN</t>
  </si>
  <si>
    <t xml:space="preserve">Zespół Szkół Ekonomicznych Nr 2 (ZSE 2)</t>
  </si>
  <si>
    <t xml:space="preserve">ZSE 2/APO</t>
  </si>
  <si>
    <t xml:space="preserve">ZSE 2/CKA</t>
  </si>
  <si>
    <t xml:space="preserve">ZSE 2/CKT</t>
  </si>
  <si>
    <t xml:space="preserve">ZSE 2/ER2</t>
  </si>
  <si>
    <t xml:space="preserve">ZSE 2/DBR</t>
  </si>
  <si>
    <t xml:space="preserve">ZSE 2/DRE</t>
  </si>
  <si>
    <t xml:space="preserve">ZSE 2/CPO</t>
  </si>
  <si>
    <t xml:space="preserve">Strzelnica w powiecie</t>
  </si>
  <si>
    <t xml:space="preserve">SWP</t>
  </si>
  <si>
    <t xml:space="preserve">ZSE 2/ERP</t>
  </si>
  <si>
    <t xml:space="preserve">ZSE 2/KKU</t>
  </si>
  <si>
    <t xml:space="preserve">Zespół Szkół Elektrycznych Nr 1 (ZSEL 1)</t>
  </si>
  <si>
    <t xml:space="preserve">ZSEL 1/APO</t>
  </si>
  <si>
    <t xml:space="preserve">ZSEL 1/CKE</t>
  </si>
  <si>
    <t xml:space="preserve">ZSEL 1/ER2</t>
  </si>
  <si>
    <t xml:space="preserve">ZSEL 1/HUP</t>
  </si>
  <si>
    <t xml:space="preserve">ZSEL 1/KKU</t>
  </si>
  <si>
    <t xml:space="preserve">ZSEL 1/PMK</t>
  </si>
  <si>
    <t xml:space="preserve">ZSEL 1/DBR</t>
  </si>
  <si>
    <t xml:space="preserve">ZSEL 1/DRE</t>
  </si>
  <si>
    <t xml:space="preserve">ZSEL 1/CPO</t>
  </si>
  <si>
    <t xml:space="preserve">ZSEL 1/ERP</t>
  </si>
  <si>
    <t xml:space="preserve">ZSEL 1/UNI</t>
  </si>
  <si>
    <t xml:space="preserve">ZSEL 1/ZIN</t>
  </si>
  <si>
    <t xml:space="preserve">Zespół Szkół Elektrycznych Nr 2 (ZSEL 2)</t>
  </si>
  <si>
    <t xml:space="preserve">ZSEL 2/APO</t>
  </si>
  <si>
    <t xml:space="preserve">ZSEL 2/CKE</t>
  </si>
  <si>
    <t xml:space="preserve">ZSEL 2/KKU</t>
  </si>
  <si>
    <t xml:space="preserve">ZSEL 2/CH7</t>
  </si>
  <si>
    <t xml:space="preserve">ZSEL 2/DBR</t>
  </si>
  <si>
    <t xml:space="preserve">ZSEL 2/DRE</t>
  </si>
  <si>
    <t xml:space="preserve">ZSEL 2/CPO</t>
  </si>
  <si>
    <t xml:space="preserve">ZSEL 2/CHM</t>
  </si>
  <si>
    <t xml:space="preserve">ZSEL 2/HUP</t>
  </si>
  <si>
    <t xml:space="preserve">Zespół Szkół Energetycznych (ZSEN)</t>
  </si>
  <si>
    <t xml:space="preserve">ZSEN/APO</t>
  </si>
  <si>
    <t xml:space="preserve">ZSEN/CKE</t>
  </si>
  <si>
    <t xml:space="preserve">ZSEN/KKU</t>
  </si>
  <si>
    <t xml:space="preserve">ZSEN/ER2</t>
  </si>
  <si>
    <t xml:space="preserve">ZSEN/DRE</t>
  </si>
  <si>
    <t xml:space="preserve">ZSEN/CPO</t>
  </si>
  <si>
    <t xml:space="preserve">ZSEN/ERP</t>
  </si>
  <si>
    <t xml:space="preserve">ZSEN/ZIN</t>
  </si>
  <si>
    <t xml:space="preserve">Zespół Szkół Gastronomicznych Nr 1 (ZSG 1)</t>
  </si>
  <si>
    <t xml:space="preserve">ZSG 1/APO</t>
  </si>
  <si>
    <t xml:space="preserve">ZSG 1/ER2</t>
  </si>
  <si>
    <t xml:space="preserve">ZSG 1/KKU</t>
  </si>
  <si>
    <t xml:space="preserve">ZSG 1/CKT</t>
  </si>
  <si>
    <t xml:space="preserve">ZSG 1/PMK</t>
  </si>
  <si>
    <t xml:space="preserve">ZSG 1/CH7</t>
  </si>
  <si>
    <t xml:space="preserve">ZSG 1/DBR</t>
  </si>
  <si>
    <t xml:space="preserve">ZSG 1/DRE</t>
  </si>
  <si>
    <t xml:space="preserve">ZSG 1/CPO</t>
  </si>
  <si>
    <t xml:space="preserve">ZSG 1/CHM</t>
  </si>
  <si>
    <t xml:space="preserve">ZSG 1/ERP</t>
  </si>
  <si>
    <t xml:space="preserve">ZSG 1/UNI</t>
  </si>
  <si>
    <t xml:space="preserve">ZSG 1/UKR</t>
  </si>
  <si>
    <t xml:space="preserve">ZSG 1/PMP</t>
  </si>
  <si>
    <t xml:space="preserve">Zespół Szkół Gastronomicznych Nr 2 (ZSG 2)</t>
  </si>
  <si>
    <t xml:space="preserve">ZSG 2/APO</t>
  </si>
  <si>
    <t xml:space="preserve">ZSG 2/CKT</t>
  </si>
  <si>
    <t xml:space="preserve">ZSG 2/PMK</t>
  </si>
  <si>
    <t xml:space="preserve">ZSG 2/DRE</t>
  </si>
  <si>
    <t xml:space="preserve">ZSG 2/CPO</t>
  </si>
  <si>
    <t xml:space="preserve">ZSG 2/UKR</t>
  </si>
  <si>
    <t xml:space="preserve">ZSG 2/UNI</t>
  </si>
  <si>
    <t xml:space="preserve">Międzynarodowy Fundusz Wyszehradzki Generacja V4</t>
  </si>
  <si>
    <t xml:space="preserve">GV4</t>
  </si>
  <si>
    <t xml:space="preserve">ZSG 2/DBR</t>
  </si>
  <si>
    <t xml:space="preserve">Zespół Szkół Geodezyjno-Drogowych i Gospodarki Wodnej (ZSGDIGW)</t>
  </si>
  <si>
    <t xml:space="preserve">ZSGDIGW/APO</t>
  </si>
  <si>
    <t xml:space="preserve">ZSGDIGW/CH7</t>
  </si>
  <si>
    <t xml:space="preserve">ZSGDIGW/CKA</t>
  </si>
  <si>
    <t xml:space="preserve">ZSGDIGW/CKB</t>
  </si>
  <si>
    <t xml:space="preserve">ZSGDIGW/DBR</t>
  </si>
  <si>
    <t xml:space="preserve">ZSGDIGW/DRE</t>
  </si>
  <si>
    <t xml:space="preserve">ZSGDIGW/CPO</t>
  </si>
  <si>
    <t xml:space="preserve">ZSGDIGW/CHM</t>
  </si>
  <si>
    <t xml:space="preserve">ZSGDIGW/DIR, DIW</t>
  </si>
  <si>
    <t xml:space="preserve">ZSGDIGW/ZIN</t>
  </si>
  <si>
    <t xml:space="preserve">Zespół Szkół Inżynierii Środowiska i Melioracji (ZSIŚIM)</t>
  </si>
  <si>
    <t xml:space="preserve">ZSIŚIM/APO</t>
  </si>
  <si>
    <t xml:space="preserve">ZSIŚIM/CKA</t>
  </si>
  <si>
    <t xml:space="preserve">ZSIŚIM/CKB</t>
  </si>
  <si>
    <t xml:space="preserve">ZSIŚIM/CKR</t>
  </si>
  <si>
    <t xml:space="preserve">ZSIŚIM/KKU</t>
  </si>
  <si>
    <t xml:space="preserve">ZSIŚIM/DRE</t>
  </si>
  <si>
    <t xml:space="preserve">ZSIŚIM/CPO</t>
  </si>
  <si>
    <t xml:space="preserve">Mobilność Edukacyjna POWER</t>
  </si>
  <si>
    <t xml:space="preserve">ZSIŚIM/MEP</t>
  </si>
  <si>
    <t xml:space="preserve">ZSIŚIM/ZIN</t>
  </si>
  <si>
    <t xml:space="preserve">Zespół Szkół Łączności (ZSŁ)</t>
  </si>
  <si>
    <t xml:space="preserve">ZSŁ/APO</t>
  </si>
  <si>
    <t xml:space="preserve">ZSŁ/CKE</t>
  </si>
  <si>
    <t xml:space="preserve">ZSŁ/KKU</t>
  </si>
  <si>
    <t xml:space="preserve">ZSŁ/PMK</t>
  </si>
  <si>
    <t xml:space="preserve">ZSŁ/DRE</t>
  </si>
  <si>
    <t xml:space="preserve">ZSŁ/CPO</t>
  </si>
  <si>
    <t xml:space="preserve">ZSŁ/CHM</t>
  </si>
  <si>
    <t xml:space="preserve">ZSŁ/UNI</t>
  </si>
  <si>
    <t xml:space="preserve">ZSŁ/ZIN</t>
  </si>
  <si>
    <t xml:space="preserve">Zespół Szkół Mechanicznych Nr 1 (ZSM 1)</t>
  </si>
  <si>
    <t xml:space="preserve">ZSM 1/APO</t>
  </si>
  <si>
    <t xml:space="preserve">ZSM 1/KKU</t>
  </si>
  <si>
    <t xml:space="preserve">ZSM 1/CKM</t>
  </si>
  <si>
    <t xml:space="preserve">ZSM 1/PMK</t>
  </si>
  <si>
    <t xml:space="preserve">ZSM 1/CH7</t>
  </si>
  <si>
    <t xml:space="preserve">ZSM 1/DRE</t>
  </si>
  <si>
    <t xml:space="preserve">ZSM 1/CPO</t>
  </si>
  <si>
    <t xml:space="preserve">ZSM 1/CHM</t>
  </si>
  <si>
    <t xml:space="preserve">ZSM 1/HUP</t>
  </si>
  <si>
    <t xml:space="preserve">ZSM 1/ERP</t>
  </si>
  <si>
    <t xml:space="preserve">ZSM 1/UNI</t>
  </si>
  <si>
    <t xml:space="preserve">Zespół Szkół Mechanicznych Nr 2 (ZSM 2)</t>
  </si>
  <si>
    <t xml:space="preserve">ZSM 2/APO</t>
  </si>
  <si>
    <t xml:space="preserve">ZSM 2/CKA</t>
  </si>
  <si>
    <t xml:space="preserve">ZSM 2/CKM</t>
  </si>
  <si>
    <t xml:space="preserve">ZSM 2/ERP</t>
  </si>
  <si>
    <t xml:space="preserve">ZSM 2/DRE</t>
  </si>
  <si>
    <t xml:space="preserve">ZSM 2/UNI</t>
  </si>
  <si>
    <t xml:space="preserve">ZSM 2/CPO</t>
  </si>
  <si>
    <t xml:space="preserve">Zespół Szkół Mechanicznych Nr 3 (ZSM 3)</t>
  </si>
  <si>
    <t xml:space="preserve">ZSM 3/APO</t>
  </si>
  <si>
    <t xml:space="preserve">ZSM 3/CPO</t>
  </si>
  <si>
    <t xml:space="preserve">ZSM 3/KKU</t>
  </si>
  <si>
    <t xml:space="preserve">ZSM 3/CKM</t>
  </si>
  <si>
    <t xml:space="preserve">ZSM 3/EGM</t>
  </si>
  <si>
    <t xml:space="preserve">ZSM 3/CH7</t>
  </si>
  <si>
    <t xml:space="preserve">ZSM 3/DRE</t>
  </si>
  <si>
    <t xml:space="preserve">ZSM 3/CHM</t>
  </si>
  <si>
    <t xml:space="preserve">ZSM 3/UNI</t>
  </si>
  <si>
    <t xml:space="preserve">ZSM 3/ZIN</t>
  </si>
  <si>
    <t xml:space="preserve">Zespół Szkół Odzieżowych Nr 1 (ZSODZ 1)</t>
  </si>
  <si>
    <t xml:space="preserve">ZSODZ 1/APO</t>
  </si>
  <si>
    <t xml:space="preserve">ZSODZ 1/ER2</t>
  </si>
  <si>
    <t xml:space="preserve">ZSODZ 1/HUP</t>
  </si>
  <si>
    <t xml:space="preserve">ZSODZ 1/DBR</t>
  </si>
  <si>
    <t xml:space="preserve">ZSODZ 1/DRE</t>
  </si>
  <si>
    <t xml:space="preserve">ZSODZ 1/UNI</t>
  </si>
  <si>
    <t xml:space="preserve">Zespół Szkół Poligraficzno - Medialnych (ZSPM)</t>
  </si>
  <si>
    <t xml:space="preserve">ZSPM/APO</t>
  </si>
  <si>
    <t xml:space="preserve">ZSPM/CPO</t>
  </si>
  <si>
    <t xml:space="preserve">ZSPM/CKA</t>
  </si>
  <si>
    <t xml:space="preserve">ZSPM/KKU</t>
  </si>
  <si>
    <t xml:space="preserve">ZSPM/CH7</t>
  </si>
  <si>
    <t xml:space="preserve">ZSPM/DRE</t>
  </si>
  <si>
    <t xml:space="preserve">ZSPM/KKZ</t>
  </si>
  <si>
    <t xml:space="preserve">ZSPM/CHM</t>
  </si>
  <si>
    <t xml:space="preserve">ZSPM/UKR</t>
  </si>
  <si>
    <t xml:space="preserve">ZSPM/UNI</t>
  </si>
  <si>
    <t xml:space="preserve">Zespół Szkół Przemysłu Spożywczego (ZSPSP)</t>
  </si>
  <si>
    <t xml:space="preserve">ZSPSP/APO</t>
  </si>
  <si>
    <t xml:space="preserve">ZSPSP/PMK</t>
  </si>
  <si>
    <t xml:space="preserve">ZSPSP/DRE</t>
  </si>
  <si>
    <t xml:space="preserve">ZSPSP/CPO</t>
  </si>
  <si>
    <t xml:space="preserve">ZSPSP/UNI</t>
  </si>
  <si>
    <t xml:space="preserve">Zespół Szkół Zawodowych Polskiego Górnictwa Naftowego 
i Gazownictwa (ZSZ PGNIG)</t>
  </si>
  <si>
    <t xml:space="preserve">ZSZ PGNIG/APO</t>
  </si>
  <si>
    <t xml:space="preserve">ZSZ PGNIG/CKM</t>
  </si>
  <si>
    <t xml:space="preserve">ZSZ PGNIG/CKR</t>
  </si>
  <si>
    <t xml:space="preserve">ZSZ PGNIG/CH7</t>
  </si>
  <si>
    <t xml:space="preserve">ZSZ PGNIG/DRE</t>
  </si>
  <si>
    <t xml:space="preserve">ZSZ PGNIG/CPO</t>
  </si>
  <si>
    <t xml:space="preserve">ZSZ PGNIG/ZIN</t>
  </si>
  <si>
    <t xml:space="preserve">Zespół Szkół Zawodowych Nr 2 (ZSZ 2)</t>
  </si>
  <si>
    <t xml:space="preserve">ZSZ 2/APO</t>
  </si>
  <si>
    <t xml:space="preserve">ZSZ 2/PMK</t>
  </si>
  <si>
    <t xml:space="preserve">ZSZ 2/DRE</t>
  </si>
  <si>
    <t xml:space="preserve">ZSZ 2/CPO</t>
  </si>
  <si>
    <t xml:space="preserve">ZSZ 2/HUP</t>
  </si>
  <si>
    <t xml:space="preserve">Zespół Szkół i Placówek - Centrum dla Niewidomych i Słabowidzących (ZSIPCNS)</t>
  </si>
  <si>
    <t xml:space="preserve">ZSIPCNS/APO</t>
  </si>
  <si>
    <t xml:space="preserve">ZSIPCNS/EGM</t>
  </si>
  <si>
    <t xml:space="preserve">ZSIPCNS/ER2</t>
  </si>
  <si>
    <t xml:space="preserve">ZSIPCNS/DBR</t>
  </si>
  <si>
    <t xml:space="preserve">ZSIPCNS/DRE</t>
  </si>
  <si>
    <t xml:space="preserve">ZSIPCNS/CPO</t>
  </si>
  <si>
    <t xml:space="preserve">ZSIPCNS/KKZ</t>
  </si>
  <si>
    <t xml:space="preserve">ZSIPCNS/UKR</t>
  </si>
  <si>
    <t xml:space="preserve">ZSIPCNS/UNI</t>
  </si>
  <si>
    <t xml:space="preserve">ZSIPCNS/ZIN</t>
  </si>
  <si>
    <t xml:space="preserve">Centrum Kształcenia Zawodowego Nr 1  (CKZ 1)</t>
  </si>
  <si>
    <t xml:space="preserve">CKZ 1/APO</t>
  </si>
  <si>
    <t xml:space="preserve">CKZ 1/CKA</t>
  </si>
  <si>
    <t xml:space="preserve">CKZ 1/CKB</t>
  </si>
  <si>
    <t xml:space="preserve">CKZ 1/CKE</t>
  </si>
  <si>
    <t xml:space="preserve">CKZ 1/CKM</t>
  </si>
  <si>
    <t xml:space="preserve">CKZ 1/CKR</t>
  </si>
  <si>
    <t xml:space="preserve">CKZ 1/CKT</t>
  </si>
  <si>
    <t xml:space="preserve">CKZ 1/EGM</t>
  </si>
  <si>
    <t xml:space="preserve">CKZ 1/DRE</t>
  </si>
  <si>
    <t xml:space="preserve">CKZ 1/CPO</t>
  </si>
  <si>
    <t xml:space="preserve">CKZ 1/ZIN</t>
  </si>
  <si>
    <t xml:space="preserve">Centrum Kształcenia Zawodowego i Ustawicznego  (CKZIU)</t>
  </si>
  <si>
    <t xml:space="preserve">CKZIU/APO</t>
  </si>
  <si>
    <t xml:space="preserve">CKZIU/CPO</t>
  </si>
  <si>
    <t xml:space="preserve">CKZIU/HUP</t>
  </si>
  <si>
    <t xml:space="preserve">CKZIU/DRE</t>
  </si>
  <si>
    <t xml:space="preserve">Ogólnokształcąca Szkoła Muzyczna ul. Basztowa 8 (OSM-B)</t>
  </si>
  <si>
    <t xml:space="preserve">OSM-B/APO</t>
  </si>
  <si>
    <t xml:space="preserve">OSM-B/HUP</t>
  </si>
  <si>
    <t xml:space="preserve">OSM-B/DBR</t>
  </si>
  <si>
    <t xml:space="preserve">OSM-B/DRE</t>
  </si>
  <si>
    <t xml:space="preserve">OSM-B/CPO</t>
  </si>
  <si>
    <t xml:space="preserve">OSM-B/LAP</t>
  </si>
  <si>
    <t xml:space="preserve">OSM-B/ZIN</t>
  </si>
  <si>
    <t xml:space="preserve">Szkoła Muzyczna I i II stopnia ul. Józefińska 10 (SM-J)</t>
  </si>
  <si>
    <t xml:space="preserve">SM-J/APO</t>
  </si>
  <si>
    <t xml:space="preserve">SM-J/ER2</t>
  </si>
  <si>
    <t xml:space="preserve">SM-J/DBR</t>
  </si>
  <si>
    <t xml:space="preserve">SM-J/DRE</t>
  </si>
  <si>
    <t xml:space="preserve">SM-J/ERP</t>
  </si>
  <si>
    <t xml:space="preserve">SM-J/HUP</t>
  </si>
  <si>
    <t xml:space="preserve">Szkoła Muzyczna I stopnia ul. Pilotów (SM-P)</t>
  </si>
  <si>
    <t xml:space="preserve">SM-P/APO</t>
  </si>
  <si>
    <t xml:space="preserve">SM-P/DRE</t>
  </si>
  <si>
    <t xml:space="preserve">SM-P/CPO</t>
  </si>
  <si>
    <t xml:space="preserve">Zespół Szkół Specjalnych Nr 14 (ZSS 14)</t>
  </si>
  <si>
    <t xml:space="preserve">ZSS 14/APO</t>
  </si>
  <si>
    <t xml:space="preserve">ZSS 14/CPO</t>
  </si>
  <si>
    <t xml:space="preserve">ZSS 14/CKT</t>
  </si>
  <si>
    <t xml:space="preserve">ZSS 14/ER2</t>
  </si>
  <si>
    <t xml:space="preserve">ZSS 14/DBR</t>
  </si>
  <si>
    <t xml:space="preserve">ZSS 14/DRE</t>
  </si>
  <si>
    <t xml:space="preserve">ZSS 14/LAP</t>
  </si>
  <si>
    <t xml:space="preserve">ZSS 14/KKU</t>
  </si>
  <si>
    <t xml:space="preserve">ZSS 14/ZIN</t>
  </si>
  <si>
    <t xml:space="preserve">Specjalny Ośrodek Szkolno - Wychowawczy Nr 1 (SOSW 1)</t>
  </si>
  <si>
    <t xml:space="preserve">SOSW 1/APO</t>
  </si>
  <si>
    <t xml:space="preserve">SOSW 1/CKT</t>
  </si>
  <si>
    <t xml:space="preserve">SOSW 1/EGM</t>
  </si>
  <si>
    <t xml:space="preserve">SOSW 1/DRE</t>
  </si>
  <si>
    <t xml:space="preserve">SOSW 1/CPO</t>
  </si>
  <si>
    <t xml:space="preserve">SOSW 1/ERP</t>
  </si>
  <si>
    <t xml:space="preserve">SOSW 1/PMP</t>
  </si>
  <si>
    <t xml:space="preserve">SOSW 1/HUP</t>
  </si>
  <si>
    <t xml:space="preserve">SOSW 1/ZIN</t>
  </si>
  <si>
    <t xml:space="preserve">Specjalny Ośrodek Szkolno - Wychowawczy Nr 3 (SOSW 3)</t>
  </si>
  <si>
    <t xml:space="preserve">SOSW 3/APO</t>
  </si>
  <si>
    <t xml:space="preserve">SOSW 3/EGM</t>
  </si>
  <si>
    <t xml:space="preserve">SOSW 3/DRE</t>
  </si>
  <si>
    <t xml:space="preserve">SOSW 3/CPO</t>
  </si>
  <si>
    <t xml:space="preserve">SOSW 3/DBR</t>
  </si>
  <si>
    <t xml:space="preserve">SOSW 3/ZIN</t>
  </si>
  <si>
    <t xml:space="preserve">Specjalny Ośrodek Szkolno - Wychowawczy Nr 4 (SOSW 4)</t>
  </si>
  <si>
    <t xml:space="preserve">SOSW 4/APO</t>
  </si>
  <si>
    <t xml:space="preserve">SOSW 4/ER2</t>
  </si>
  <si>
    <t xml:space="preserve">SOSW 4/DBR</t>
  </si>
  <si>
    <t xml:space="preserve">SOSW 4/DRE</t>
  </si>
  <si>
    <t xml:space="preserve">SOSW 4/CPO</t>
  </si>
  <si>
    <t xml:space="preserve">SOSW 4/ERP</t>
  </si>
  <si>
    <t xml:space="preserve">SOSW 4/EGM</t>
  </si>
  <si>
    <t xml:space="preserve">SOSW 4/ZIN</t>
  </si>
  <si>
    <t xml:space="preserve">Specjalny Ośrodek Szkolno - Wychowawczy Nr 6 (SOSW 6)</t>
  </si>
  <si>
    <t xml:space="preserve">SOSW 6/APO</t>
  </si>
  <si>
    <t xml:space="preserve">SOSW 6/DBR</t>
  </si>
  <si>
    <t xml:space="preserve">SOSW 6/DRE</t>
  </si>
  <si>
    <t xml:space="preserve">SOSW 6/CPO</t>
  </si>
  <si>
    <t xml:space="preserve">SOSW 6/HUP</t>
  </si>
  <si>
    <t xml:space="preserve">SOSW 6/LAP</t>
  </si>
  <si>
    <t xml:space="preserve">SOSW 6/UNI</t>
  </si>
  <si>
    <t xml:space="preserve">SOSW 6/ZIN</t>
  </si>
  <si>
    <t xml:space="preserve">Specjalny Ośrodek Szkolno - Wychowawczy Centrum Autyzmu i Całościowych Zaburzeń Rozwojowych (SOSWCA)</t>
  </si>
  <si>
    <t xml:space="preserve">SOSWCA/APO</t>
  </si>
  <si>
    <t xml:space="preserve">SOSWCA/DBR</t>
  </si>
  <si>
    <t xml:space="preserve">Wspieranie Edukacji Włączającej</t>
  </si>
  <si>
    <t xml:space="preserve">WEW</t>
  </si>
  <si>
    <t xml:space="preserve">SOSWCA/WEW</t>
  </si>
  <si>
    <t xml:space="preserve">SOSWCA/EGM</t>
  </si>
  <si>
    <t xml:space="preserve">SOSWCA/PMK</t>
  </si>
  <si>
    <t xml:space="preserve">SOSWCA/DRE</t>
  </si>
  <si>
    <t xml:space="preserve">SOSWCA/LAP</t>
  </si>
  <si>
    <t xml:space="preserve">SOSWCA/CPO</t>
  </si>
  <si>
    <t xml:space="preserve">SOSWCA/ZIN</t>
  </si>
  <si>
    <t xml:space="preserve">Specjalny Ośrodek Szkolno - Wychowawczy dla Niesłyszących  (SOSWN-G)</t>
  </si>
  <si>
    <t xml:space="preserve">SOSWN-G/APO</t>
  </si>
  <si>
    <t xml:space="preserve">SOSWN-G/DBR</t>
  </si>
  <si>
    <t xml:space="preserve">SOSWN-G/ERP</t>
  </si>
  <si>
    <t xml:space="preserve">SOSWN-G/ER2</t>
  </si>
  <si>
    <t xml:space="preserve">SOSWN-G/PMK</t>
  </si>
  <si>
    <t xml:space="preserve">SOSWN-G/DRE</t>
  </si>
  <si>
    <t xml:space="preserve">SOSWN-G/CPO</t>
  </si>
  <si>
    <t xml:space="preserve">SOSWN-G/UNI</t>
  </si>
  <si>
    <t xml:space="preserve">Zespół Placówek Resocjalizacyjno - Socjoterapeutycznych (ZPRS)</t>
  </si>
  <si>
    <t xml:space="preserve">ZPRS/APO</t>
  </si>
  <si>
    <t xml:space="preserve">ZPRS/EGM</t>
  </si>
  <si>
    <t xml:space="preserve">ZPRS/HUP</t>
  </si>
  <si>
    <t xml:space="preserve">ZPRS/DRE</t>
  </si>
  <si>
    <t xml:space="preserve">ZPRS/CPO</t>
  </si>
  <si>
    <t xml:space="preserve">ZPRS/KKU</t>
  </si>
  <si>
    <t xml:space="preserve">ZPRS/ZIN</t>
  </si>
  <si>
    <t xml:space="preserve">Specjalistyczna Poradnia Psychologiczno-Pedagogiczna  "Krakowski Ośrodek Terapii" (KOT)</t>
  </si>
  <si>
    <t xml:space="preserve">KOT/APO</t>
  </si>
  <si>
    <t xml:space="preserve">Wsparcie samorządowych szkół i placówek oświatowych</t>
  </si>
  <si>
    <t xml:space="preserve">WPP</t>
  </si>
  <si>
    <t xml:space="preserve">KOT/WPP</t>
  </si>
  <si>
    <t xml:space="preserve">KOT/UNI</t>
  </si>
  <si>
    <t xml:space="preserve">KOT/DRE</t>
  </si>
  <si>
    <t xml:space="preserve">KOT/CPO</t>
  </si>
  <si>
    <t xml:space="preserve">Specjalistyczna Poradnia Psychologiczno-Pedagogiczna dla Dzieci z Niepowodzeniami Edukacyjnymi (SPPP)</t>
  </si>
  <si>
    <t xml:space="preserve">SPPP/APO</t>
  </si>
  <si>
    <t xml:space="preserve">SPPP/WPP</t>
  </si>
  <si>
    <t xml:space="preserve">SPPP/UNI</t>
  </si>
  <si>
    <t xml:space="preserve">SPPP/UKR</t>
  </si>
  <si>
    <t xml:space="preserve">Specjalistyczna Poradnia Psychologiczno-Pedagogiczna "Krakowski Ośrodek Kariery" (KOK)</t>
  </si>
  <si>
    <t xml:space="preserve">KOK/APO</t>
  </si>
  <si>
    <t xml:space="preserve">KOK/WPP</t>
  </si>
  <si>
    <t xml:space="preserve">KOK/UNI</t>
  </si>
  <si>
    <t xml:space="preserve">Droga do Kariery</t>
  </si>
  <si>
    <t xml:space="preserve">DDK</t>
  </si>
  <si>
    <t xml:space="preserve">KOK/DBR</t>
  </si>
  <si>
    <t xml:space="preserve">Specjalistyczna Poradnia Wczesnej Pomocy Psychologiczno - Pedagogicznej (SPWPPP)</t>
  </si>
  <si>
    <t xml:space="preserve">SPWPPP/APO</t>
  </si>
  <si>
    <t xml:space="preserve">SPWPPP/HUP</t>
  </si>
  <si>
    <t xml:space="preserve">SPWPPP/WPP</t>
  </si>
  <si>
    <t xml:space="preserve">SPWPPP/UNI</t>
  </si>
  <si>
    <t xml:space="preserve">SPWPPP/CPO</t>
  </si>
  <si>
    <t xml:space="preserve">Poradnia Psychologiczno-Pedagogiczna Nr 1 (PPP 1)</t>
  </si>
  <si>
    <t xml:space="preserve">PPP 1/APO</t>
  </si>
  <si>
    <t xml:space="preserve">PPP 1/WPP</t>
  </si>
  <si>
    <t xml:space="preserve">PPP 1/UNI</t>
  </si>
  <si>
    <t xml:space="preserve">Poradnia Psychologiczno-Pedagogiczna Nr 2 (PPP 2)</t>
  </si>
  <si>
    <t xml:space="preserve">PPP 2/APO</t>
  </si>
  <si>
    <t xml:space="preserve">PPP 2/WPP</t>
  </si>
  <si>
    <t xml:space="preserve">PPP 2/DRE</t>
  </si>
  <si>
    <t xml:space="preserve">PPP 2/UNI</t>
  </si>
  <si>
    <t xml:space="preserve">PPP 2/CPO</t>
  </si>
  <si>
    <t xml:space="preserve">Poradnia Psychologiczno-Pedagogiczna Nr 3 (PPP 3)</t>
  </si>
  <si>
    <t xml:space="preserve">PPP 3/APO</t>
  </si>
  <si>
    <t xml:space="preserve">PPP 3/DBR</t>
  </si>
  <si>
    <t xml:space="preserve">PPP 3/WPP</t>
  </si>
  <si>
    <t xml:space="preserve">Środowiskowe Centrum Zdrowia Psychicznego dla Dzieci i Młodzieży Kraków-Południe</t>
  </si>
  <si>
    <t xml:space="preserve">CZP</t>
  </si>
  <si>
    <t xml:space="preserve">PPP 3/CZP</t>
  </si>
  <si>
    <t xml:space="preserve">PPP 3/UNI</t>
  </si>
  <si>
    <t xml:space="preserve">Szkolenia i doradztwo dla kadr poradnictwa psychologiczno - pedagogicznego</t>
  </si>
  <si>
    <t xml:space="preserve">DPP</t>
  </si>
  <si>
    <t xml:space="preserve">PPP 3/DRE</t>
  </si>
  <si>
    <t xml:space="preserve">PPP 3/CPO</t>
  </si>
  <si>
    <t xml:space="preserve">Poradnia Psychologiczno-Pedagogiczna Nr 4 (PPP 4)</t>
  </si>
  <si>
    <t xml:space="preserve">PPP 4/APO</t>
  </si>
  <si>
    <t xml:space="preserve">PPP 4/DBR</t>
  </si>
  <si>
    <t xml:space="preserve">PPP 4/WPP</t>
  </si>
  <si>
    <t xml:space="preserve">PPP 4/DRE</t>
  </si>
  <si>
    <t xml:space="preserve">PPP 4/UNI</t>
  </si>
  <si>
    <t xml:space="preserve">Program Integracji Romów</t>
  </si>
  <si>
    <t xml:space="preserve">PIR</t>
  </si>
  <si>
    <t xml:space="preserve">PPP 4/CPO</t>
  </si>
  <si>
    <t xml:space="preserve">Bursa Szkolnictwa Ponadpodstawowego Nr 1 (BURSA 1)</t>
  </si>
  <si>
    <t xml:space="preserve">BURSA 1/APO</t>
  </si>
  <si>
    <t xml:space="preserve">BURSA 1/DBR</t>
  </si>
  <si>
    <t xml:space="preserve">BURSA 1/PMK</t>
  </si>
  <si>
    <t xml:space="preserve">BURSA 1/HUP</t>
  </si>
  <si>
    <t xml:space="preserve">BURSA 1/DRE</t>
  </si>
  <si>
    <t xml:space="preserve">BURSA 1/ZIN</t>
  </si>
  <si>
    <t xml:space="preserve">Bursa Szkolnictwa Ponadpodstawowego Nr 2 (BURSA 2)</t>
  </si>
  <si>
    <t xml:space="preserve">BURSA 2/APO</t>
  </si>
  <si>
    <t xml:space="preserve">BURSA 2/HUP</t>
  </si>
  <si>
    <t xml:space="preserve">BURSA 2/DRE</t>
  </si>
  <si>
    <t xml:space="preserve">BURSA 2/ZIN</t>
  </si>
  <si>
    <t xml:space="preserve">Bursa Szkolnictwa Ponadpodstawowego Nr 3 (BURSA 3)</t>
  </si>
  <si>
    <t xml:space="preserve">BURSA 3/APO</t>
  </si>
  <si>
    <t xml:space="preserve">BURSA 3/DRE</t>
  </si>
  <si>
    <t xml:space="preserve">Szkolne Schronisko Młodzieżowe (SSM)</t>
  </si>
  <si>
    <t xml:space="preserve">SSM/APO</t>
  </si>
  <si>
    <t xml:space="preserve">SSM/UKR</t>
  </si>
  <si>
    <t xml:space="preserve">SSM/DRE</t>
  </si>
  <si>
    <t xml:space="preserve">Krakowski Szkolny Ośrodek Sportowy (KSOS)</t>
  </si>
  <si>
    <t xml:space="preserve">KSOS/APO</t>
  </si>
  <si>
    <t xml:space="preserve">KSOS/DBR</t>
  </si>
  <si>
    <t xml:space="preserve">KSOS/CKF</t>
  </si>
  <si>
    <t xml:space="preserve">KSOS/UKR</t>
  </si>
  <si>
    <t xml:space="preserve">Krakowscy uczniowie ratują życie</t>
  </si>
  <si>
    <t xml:space="preserve">KUR</t>
  </si>
  <si>
    <t xml:space="preserve">KSOS/ZIN</t>
  </si>
  <si>
    <t xml:space="preserve">Międzyszkolny Ośrodek Sportowy - Wschód (MOS-W)</t>
  </si>
  <si>
    <t xml:space="preserve">MOS-W/APO</t>
  </si>
  <si>
    <t xml:space="preserve">Pozostałe zadania w zakresie kultury fizycznej</t>
  </si>
  <si>
    <t xml:space="preserve">CKF</t>
  </si>
  <si>
    <t xml:space="preserve">MOS-W/CKF</t>
  </si>
  <si>
    <t xml:space="preserve">MOS-W/DBR</t>
  </si>
  <si>
    <t xml:space="preserve">MOS-W/UKR</t>
  </si>
  <si>
    <t xml:space="preserve">MOS-W/ZIN</t>
  </si>
  <si>
    <t xml:space="preserve">Międzyszkolny Ośrodek Sportowy - Zachód (MOS-Z)</t>
  </si>
  <si>
    <t xml:space="preserve">MOS-Z/APO</t>
  </si>
  <si>
    <t xml:space="preserve">MOS-Z/DBR</t>
  </si>
  <si>
    <t xml:space="preserve">MOS-Z/CKF</t>
  </si>
  <si>
    <t xml:space="preserve">Młodzieżowy Dom Kultury - Tysiąclecia (MDK-1000)</t>
  </si>
  <si>
    <t xml:space="preserve">MDK-1000/APO</t>
  </si>
  <si>
    <t xml:space="preserve">MDK-1000/CPO</t>
  </si>
  <si>
    <t xml:space="preserve">MDK-1000/HUP</t>
  </si>
  <si>
    <t xml:space="preserve">MDK-1000/DBR</t>
  </si>
  <si>
    <t xml:space="preserve">Młodzieżowy Dom Kultury - 29 Listopada (MDK-29)</t>
  </si>
  <si>
    <t xml:space="preserve">MDK-29/APO</t>
  </si>
  <si>
    <t xml:space="preserve">MDK-29/DBR</t>
  </si>
  <si>
    <t xml:space="preserve">MDK-29/DRE</t>
  </si>
  <si>
    <t xml:space="preserve">Młodzieżowy Dom Kultury - Beskidzka (MDK-BE)</t>
  </si>
  <si>
    <t xml:space="preserve">MDK-BE/APO</t>
  </si>
  <si>
    <t xml:space="preserve">MDK-BE/HUP</t>
  </si>
  <si>
    <t xml:space="preserve">MDK-BE/DBR</t>
  </si>
  <si>
    <t xml:space="preserve">MDK-BE/DRE</t>
  </si>
  <si>
    <t xml:space="preserve">Młodzieżowa Rada Krakowa</t>
  </si>
  <si>
    <t xml:space="preserve">MRK</t>
  </si>
  <si>
    <t xml:space="preserve">MDK-BE/MRK</t>
  </si>
  <si>
    <t xml:space="preserve">MDK-BE/BOD</t>
  </si>
  <si>
    <t xml:space="preserve">MDK-BE/ZIN</t>
  </si>
  <si>
    <t xml:space="preserve">Młodzieżowy Dom Kultury - Grunwaldzka (MDK-GR)</t>
  </si>
  <si>
    <t xml:space="preserve">MDK-GR/APO</t>
  </si>
  <si>
    <t xml:space="preserve">MDK-GR/DBR</t>
  </si>
  <si>
    <t xml:space="preserve">MDK-GR/DRE</t>
  </si>
  <si>
    <t xml:space="preserve">MDK-GR/CPO</t>
  </si>
  <si>
    <t xml:space="preserve">Młodzieżowy Dom Kultury - os. Kalinowe (MDK-KA)</t>
  </si>
  <si>
    <t xml:space="preserve">MDK-KA/APO</t>
  </si>
  <si>
    <t xml:space="preserve">MDK-KA/CPO</t>
  </si>
  <si>
    <t xml:space="preserve">MDK-KA/DBR</t>
  </si>
  <si>
    <t xml:space="preserve">MDK-KA/DRE</t>
  </si>
  <si>
    <t xml:space="preserve">MDK-KA/DIR, DIW</t>
  </si>
  <si>
    <t xml:space="preserve">Młodzieżowy Dom Kultury - Lotnicza (MDK-LO)</t>
  </si>
  <si>
    <t xml:space="preserve">MDK-LO/APO</t>
  </si>
  <si>
    <t xml:space="preserve">MDK-LO/HUP</t>
  </si>
  <si>
    <t xml:space="preserve">MDK-LO/DBR</t>
  </si>
  <si>
    <t xml:space="preserve">MDK-LO/BOD</t>
  </si>
  <si>
    <t xml:space="preserve">MDK-LO/CPO</t>
  </si>
  <si>
    <t xml:space="preserve">Młodzieżowy Dom Kultury - Na Stoku (MDK-NS)</t>
  </si>
  <si>
    <t xml:space="preserve">MDK-NS/APO</t>
  </si>
  <si>
    <t xml:space="preserve">MDK-NS/CPO</t>
  </si>
  <si>
    <t xml:space="preserve">MDK-NS/DBR</t>
  </si>
  <si>
    <t xml:space="preserve">MDK-NS/DRE</t>
  </si>
  <si>
    <t xml:space="preserve">MDK-NS/HUP</t>
  </si>
  <si>
    <t xml:space="preserve">Młodzieżowy Dom Kultury - Reymonta (MDK-RE)</t>
  </si>
  <si>
    <t xml:space="preserve">MDK-RE/APO</t>
  </si>
  <si>
    <t xml:space="preserve">MDK-RE/DBR</t>
  </si>
  <si>
    <t xml:space="preserve">MDK-RE/EGM</t>
  </si>
  <si>
    <t xml:space="preserve">MDK-RE/DRE</t>
  </si>
  <si>
    <t xml:space="preserve">MDK-RE/CPO</t>
  </si>
  <si>
    <t xml:space="preserve">MDK-RE/HUP</t>
  </si>
  <si>
    <t xml:space="preserve">MDK-RE/ZIN</t>
  </si>
  <si>
    <t xml:space="preserve">Centrum Młodzieży im. dr. Jordana (CM)</t>
  </si>
  <si>
    <t xml:space="preserve">CM/APO</t>
  </si>
  <si>
    <t xml:space="preserve">CM/CPO</t>
  </si>
  <si>
    <t xml:space="preserve">CM/EGM</t>
  </si>
  <si>
    <t xml:space="preserve">CM/MRK</t>
  </si>
  <si>
    <t xml:space="preserve">CM/DBR</t>
  </si>
  <si>
    <t xml:space="preserve">CM/DRE</t>
  </si>
  <si>
    <t xml:space="preserve">CM/BOD</t>
  </si>
  <si>
    <t xml:space="preserve">CM/ERP</t>
  </si>
  <si>
    <t xml:space="preserve">CM/DIR, DIW</t>
  </si>
  <si>
    <t xml:space="preserve">CM/ZIN</t>
  </si>
  <si>
    <t xml:space="preserve">Staromiejskie Centrum Kultury Młodzieży (SCKM)</t>
  </si>
  <si>
    <t xml:space="preserve">SCKM/APO</t>
  </si>
  <si>
    <t xml:space="preserve">SCKM/DBR</t>
  </si>
  <si>
    <t xml:space="preserve">SCKM/DRE</t>
  </si>
  <si>
    <t xml:space="preserve">SCKM/CPO</t>
  </si>
  <si>
    <t xml:space="preserve">SCKM/ZIN</t>
  </si>
  <si>
    <t xml:space="preserve">Międzyszkolny Ludowy Zespół Pieśni i Tańca "Krakowiak" (MLZPIT)</t>
  </si>
  <si>
    <t xml:space="preserve">MLZPIT/APO</t>
  </si>
  <si>
    <t xml:space="preserve">MLZPIT/DBR</t>
  </si>
  <si>
    <t xml:space="preserve">MLZPIT/BOD</t>
  </si>
  <si>
    <t xml:space="preserve">Muzeum Armii Krajowej (MAK)</t>
  </si>
  <si>
    <t xml:space="preserve">Działalność kulturalna instytucji</t>
  </si>
  <si>
    <t xml:space="preserve">DKI</t>
  </si>
  <si>
    <t xml:space="preserve">MAK/DKI</t>
  </si>
  <si>
    <t xml:space="preserve">MAK/DBR</t>
  </si>
  <si>
    <t xml:space="preserve">Muzeum Historyczne Miasta Krakowa (MHMK)</t>
  </si>
  <si>
    <t xml:space="preserve">MHMK/DKI</t>
  </si>
  <si>
    <t xml:space="preserve">MHMK/BOD</t>
  </si>
  <si>
    <t xml:space="preserve">MHMK/DBR</t>
  </si>
  <si>
    <r>
      <rPr>
        <b val="true"/>
        <sz val="10"/>
        <rFont val="Arial CE"/>
        <family val="0"/>
        <charset val="238"/>
      </rPr>
      <t xml:space="preserve">Muzeum Inżynierii i Techniki (MIT)</t>
    </r>
    <r>
      <rPr>
        <sz val="10"/>
        <rFont val="Arial CE"/>
        <family val="0"/>
        <charset val="238"/>
      </rPr>
      <t xml:space="preserve"> </t>
    </r>
  </si>
  <si>
    <t xml:space="preserve">MIM/DKI</t>
  </si>
  <si>
    <t xml:space="preserve">Muzeum Historii Fotografii (MuFo)</t>
  </si>
  <si>
    <t xml:space="preserve">MHF/DKI</t>
  </si>
  <si>
    <t xml:space="preserve">MHF/DBR</t>
  </si>
  <si>
    <t xml:space="preserve">Muzeum - Miejsce Pamięci KL Plaszow (MKLP)</t>
  </si>
  <si>
    <t xml:space="preserve">MKLP/DKI</t>
  </si>
  <si>
    <t xml:space="preserve">Muzeum Sztuki Współczesnej (MSW)</t>
  </si>
  <si>
    <t xml:space="preserve">MSW/DKI</t>
  </si>
  <si>
    <t xml:space="preserve">Galeria Sztuki Współczesnej Bunkier Sztuki (BUNKIER)</t>
  </si>
  <si>
    <t xml:space="preserve">BUNKIER/DKI</t>
  </si>
  <si>
    <t xml:space="preserve">Instytut Kultury Willa Decjusza (DECJUSZA)</t>
  </si>
  <si>
    <t xml:space="preserve">DECJUSZA/DKI</t>
  </si>
  <si>
    <t xml:space="preserve">DECJUSZA/DBR</t>
  </si>
  <si>
    <t xml:space="preserve">Teatr Ludowy (LUDOWY)</t>
  </si>
  <si>
    <t xml:space="preserve">LUDOWY/DKI</t>
  </si>
  <si>
    <t xml:space="preserve">LUDOWY/DBR</t>
  </si>
  <si>
    <t xml:space="preserve">Teatr Groteska (GROTESKA)</t>
  </si>
  <si>
    <t xml:space="preserve">GROTESKA/DKI</t>
  </si>
  <si>
    <t xml:space="preserve">Teatr Bagatela (BAGATELA)</t>
  </si>
  <si>
    <t xml:space="preserve">BAGATELA/DKI</t>
  </si>
  <si>
    <t xml:space="preserve">Teatr Łaźnia Nowa (TŁN)</t>
  </si>
  <si>
    <t xml:space="preserve">TŁN/DKI</t>
  </si>
  <si>
    <t xml:space="preserve">Teatr KTO (KTO)</t>
  </si>
  <si>
    <t xml:space="preserve">KTO/DKI</t>
  </si>
  <si>
    <t xml:space="preserve">KTO/DBR</t>
  </si>
  <si>
    <t xml:space="preserve">Krakowski Teatr Variete (VARIETE)</t>
  </si>
  <si>
    <t xml:space="preserve">VARIETE/DKI</t>
  </si>
  <si>
    <t xml:space="preserve">Krakowski Teatr Scena STU (STU)</t>
  </si>
  <si>
    <t xml:space="preserve">STU/DKI</t>
  </si>
  <si>
    <t xml:space="preserve">Balet Dworski Cracovia Danza (CD)</t>
  </si>
  <si>
    <t xml:space="preserve">CD/DKI</t>
  </si>
  <si>
    <t xml:space="preserve">Sinfonietta Cracovia (SINFO)</t>
  </si>
  <si>
    <t xml:space="preserve">SINFO/DKI</t>
  </si>
  <si>
    <t xml:space="preserve">Capella Cracoviensis (CC)</t>
  </si>
  <si>
    <t xml:space="preserve">CC/DKI</t>
  </si>
  <si>
    <t xml:space="preserve">Krakowskie Forum Kultury (KFK)</t>
  </si>
  <si>
    <t xml:space="preserve">KFK/DKI</t>
  </si>
  <si>
    <t xml:space="preserve">KFK/BOD</t>
  </si>
  <si>
    <t xml:space="preserve">KFK/DBR</t>
  </si>
  <si>
    <t xml:space="preserve">Ośrodek Kultury Kraków - Nowa Huta (OKNH)</t>
  </si>
  <si>
    <t xml:space="preserve">OKNH/DKI</t>
  </si>
  <si>
    <t xml:space="preserve">OKNH/DBR</t>
  </si>
  <si>
    <t xml:space="preserve">OKNH/BOD</t>
  </si>
  <si>
    <t xml:space="preserve">OKNH/BOO</t>
  </si>
  <si>
    <t xml:space="preserve">Ośrodek Kultury im. C.K. Norwida (OKNOR)</t>
  </si>
  <si>
    <t xml:space="preserve">OKNOR/DKI</t>
  </si>
  <si>
    <t xml:space="preserve">OKNOR/DBR</t>
  </si>
  <si>
    <t xml:space="preserve">OKNOR/BOD</t>
  </si>
  <si>
    <t xml:space="preserve">Ośrodek Kultury Zespół Pieśni i Tańca "Krakowiacy" (OKZPIT)</t>
  </si>
  <si>
    <t xml:space="preserve">OKZPIT/DKI</t>
  </si>
  <si>
    <t xml:space="preserve">OKZPIT/DBR</t>
  </si>
  <si>
    <t xml:space="preserve">Nowohuckie Centrum Kultury (NCK)</t>
  </si>
  <si>
    <t xml:space="preserve">NCK/DKI</t>
  </si>
  <si>
    <t xml:space="preserve">NCK/DBR</t>
  </si>
  <si>
    <t xml:space="preserve">Centrum Kultury "Dworek Białoprądnicki"  (DWOREK)</t>
  </si>
  <si>
    <t xml:space="preserve">DWOREK/DKI</t>
  </si>
  <si>
    <t xml:space="preserve">DWOREK/DBR</t>
  </si>
  <si>
    <t xml:space="preserve">DWOREK/BOD</t>
  </si>
  <si>
    <t xml:space="preserve">Centrum Kultury Podgórza  (CKPODG)</t>
  </si>
  <si>
    <t xml:space="preserve">CKPODG/DKI</t>
  </si>
  <si>
    <t xml:space="preserve">CKPODG/DBR</t>
  </si>
  <si>
    <t xml:space="preserve">CKPODG/BOD</t>
  </si>
  <si>
    <t xml:space="preserve">Ośrodek Kultury Biblioteka Polskiej Piosenki  (BPP)</t>
  </si>
  <si>
    <t xml:space="preserve">BPP/DKI</t>
  </si>
  <si>
    <t xml:space="preserve">BPP/DBR</t>
  </si>
  <si>
    <t xml:space="preserve">Biblioteka Kraków (BIBLIOTEKA)</t>
  </si>
  <si>
    <t xml:space="preserve">BIBLIOTEKA/DKI</t>
  </si>
  <si>
    <t xml:space="preserve">BIBLIOTEKA/BOO</t>
  </si>
  <si>
    <t xml:space="preserve">BIBLIOTEKA/BOD</t>
  </si>
  <si>
    <t xml:space="preserve">BIBLIOTEKA/DBR</t>
  </si>
  <si>
    <t xml:space="preserve">Krakowskie Biuro Festiwalowe (KBF)</t>
  </si>
  <si>
    <t xml:space="preserve">KBF/DKI</t>
  </si>
  <si>
    <t xml:space="preserve">KBF/ZOS</t>
  </si>
  <si>
    <t xml:space="preserve">KBF/BOD</t>
  </si>
  <si>
    <t xml:space="preserve">KBF/DBR</t>
  </si>
  <si>
    <t xml:space="preserve">Klimat - Energia - Gospodarka Wodna (KEGW)</t>
  </si>
  <si>
    <t xml:space="preserve">Utrzymanie elementów systemu odwodnienia oraz zaopatrzenie magazynu przeciwpowodziowego</t>
  </si>
  <si>
    <t xml:space="preserve">UOP</t>
  </si>
  <si>
    <t xml:space="preserve">KEGW/UOP</t>
  </si>
  <si>
    <t xml:space="preserve">Utrzymanie i remonty fontann, pitników i brodzików</t>
  </si>
  <si>
    <t xml:space="preserve">UFP</t>
  </si>
  <si>
    <t xml:space="preserve">KEGW/UFP</t>
  </si>
  <si>
    <t xml:space="preserve">Utrzymanie i remonty szaletów</t>
  </si>
  <si>
    <t xml:space="preserve">USZ</t>
  </si>
  <si>
    <t xml:space="preserve">KEGW/USZ</t>
  </si>
  <si>
    <t xml:space="preserve">Monitoring zaopatrzenia w media</t>
  </si>
  <si>
    <t xml:space="preserve">ZWM</t>
  </si>
  <si>
    <t xml:space="preserve">KEGW/ZWM</t>
  </si>
  <si>
    <t xml:space="preserve">Poprawa efektywności energetycznej gminnych budynków użyteczności publicznej</t>
  </si>
  <si>
    <t xml:space="preserve">PEE</t>
  </si>
  <si>
    <t xml:space="preserve">KEGW/PEE</t>
  </si>
  <si>
    <t xml:space="preserve">Promocja i edukacja klimatyczna</t>
  </si>
  <si>
    <t xml:space="preserve">PKL</t>
  </si>
  <si>
    <t xml:space="preserve">KEGW/PKL</t>
  </si>
  <si>
    <t xml:space="preserve">KEGW/DBR</t>
  </si>
  <si>
    <t xml:space="preserve">Life Pact - Czynnik ludzki: Adaptacja miasta na potrzeby jutra</t>
  </si>
  <si>
    <t xml:space="preserve">AMP</t>
  </si>
  <si>
    <t xml:space="preserve">KEGW/AMP</t>
  </si>
  <si>
    <t xml:space="preserve">Obsługa administracyjno - techniczna zadań</t>
  </si>
  <si>
    <t xml:space="preserve">OZA</t>
  </si>
  <si>
    <t xml:space="preserve">KEGW/OZA</t>
  </si>
  <si>
    <t xml:space="preserve">KEGW/UKR</t>
  </si>
  <si>
    <t xml:space="preserve">KEGW/ZIN</t>
  </si>
  <si>
    <t xml:space="preserve">Zarząd Budynków Komunalnych (ZBK)</t>
  </si>
  <si>
    <t xml:space="preserve">Bieżące utrzymanie nieruchomości pozostających w zarządzie ZBK oraz w stosunku do których ZBK pełni rolę wynajmującego</t>
  </si>
  <si>
    <t xml:space="preserve">BUN</t>
  </si>
  <si>
    <t xml:space="preserve">ZBK/BUN</t>
  </si>
  <si>
    <t xml:space="preserve">GSP</t>
  </si>
  <si>
    <t xml:space="preserve">ZBK/GSP</t>
  </si>
  <si>
    <t xml:space="preserve">ZBK/EGM</t>
  </si>
  <si>
    <t xml:space="preserve">Restauracja Fortu 52a "Łapianka" i adaptacja dla Muzeum i Centrum Ruchu Harcerskiego</t>
  </si>
  <si>
    <t xml:space="preserve">MCH</t>
  </si>
  <si>
    <t xml:space="preserve">ZBK/MCH</t>
  </si>
  <si>
    <t xml:space="preserve">Restauracja wraz z adaptacją obiektu fortecznego na siedzibę podmiotów kultury na bazie nieruchomości zabudowanej Fortem Nr 52 Borek</t>
  </si>
  <si>
    <t xml:space="preserve">RFB</t>
  </si>
  <si>
    <t xml:space="preserve">ZBK/RFB</t>
  </si>
  <si>
    <t xml:space="preserve">System energii odnawialnej do celów ogrzewania budynków mieszkalnych i wytwarzania energii</t>
  </si>
  <si>
    <t xml:space="preserve">SOO</t>
  </si>
  <si>
    <t xml:space="preserve">ZBK/SOO</t>
  </si>
  <si>
    <t xml:space="preserve">ZBK/BOD</t>
  </si>
  <si>
    <t xml:space="preserve">Obsługa realizacji zadań ZBK</t>
  </si>
  <si>
    <t xml:space="preserve">ORZ</t>
  </si>
  <si>
    <t xml:space="preserve">ZBK/ORZ</t>
  </si>
  <si>
    <t xml:space="preserve">ZBK/DBR</t>
  </si>
  <si>
    <t xml:space="preserve">Termomodernizacja budynku użyteczności publicznej przy ul. Praskiej 52 w Krakowie</t>
  </si>
  <si>
    <t xml:space="preserve">TBU</t>
  </si>
  <si>
    <t xml:space="preserve">ZBK/DIR, DIW</t>
  </si>
  <si>
    <t xml:space="preserve">ZBK/ZIN</t>
  </si>
  <si>
    <t xml:space="preserve">Zarząd Cmentarzy Komunalnych (ZCK)</t>
  </si>
  <si>
    <t xml:space="preserve">Prowadzenie cmentarzy</t>
  </si>
  <si>
    <t xml:space="preserve">UTC</t>
  </si>
  <si>
    <t xml:space="preserve">ZCK/UTC</t>
  </si>
  <si>
    <t xml:space="preserve">ZCK/DBR</t>
  </si>
  <si>
    <t xml:space="preserve">ZCK/EGM</t>
  </si>
  <si>
    <t xml:space="preserve">ATZ</t>
  </si>
  <si>
    <t xml:space="preserve">ZCK/ATZ</t>
  </si>
  <si>
    <t xml:space="preserve">ZCK/BOD</t>
  </si>
  <si>
    <t xml:space="preserve">ZCK/ZIN</t>
  </si>
  <si>
    <t xml:space="preserve">Zarząd Dróg Miasta Krakowa (ZDMK)</t>
  </si>
  <si>
    <t xml:space="preserve">Dekoracja Miasta Krakowa</t>
  </si>
  <si>
    <t xml:space="preserve">DMK</t>
  </si>
  <si>
    <t xml:space="preserve">ZDMK/DMK</t>
  </si>
  <si>
    <t xml:space="preserve">Działania w zakresie gospodarki odpadami</t>
  </si>
  <si>
    <t xml:space="preserve">DGO</t>
  </si>
  <si>
    <t xml:space="preserve">ZDMK/DGO</t>
  </si>
  <si>
    <t xml:space="preserve">Utrzymanie, remonty obiektów inżynierskich</t>
  </si>
  <si>
    <t xml:space="preserve">UOI</t>
  </si>
  <si>
    <t xml:space="preserve">ZDMK/UOI</t>
  </si>
  <si>
    <t xml:space="preserve">Utrzymanie i remonty dróg</t>
  </si>
  <si>
    <t xml:space="preserve">URD</t>
  </si>
  <si>
    <t xml:space="preserve">ZDMK/URD</t>
  </si>
  <si>
    <t xml:space="preserve">Oświetlenie uliczne</t>
  </si>
  <si>
    <t xml:space="preserve">UOS</t>
  </si>
  <si>
    <t xml:space="preserve">ZDMK/UOS</t>
  </si>
  <si>
    <t xml:space="preserve">Zabezpieczenie ruchu</t>
  </si>
  <si>
    <t xml:space="preserve">UZR</t>
  </si>
  <si>
    <t xml:space="preserve">ZDMK/UZR</t>
  </si>
  <si>
    <t xml:space="preserve">Utrzymanie infrastruktury komunikacji tramwajowej</t>
  </si>
  <si>
    <t xml:space="preserve">UIT</t>
  </si>
  <si>
    <t xml:space="preserve">ZDMK/UIT</t>
  </si>
  <si>
    <t xml:space="preserve">Utrzymanie obiektów kubaturowych i ścieżek rowerowych</t>
  </si>
  <si>
    <t xml:space="preserve">UOK</t>
  </si>
  <si>
    <t xml:space="preserve">ZDMK/UOK</t>
  </si>
  <si>
    <t xml:space="preserve">Obsługa zadań inwestycyjnych i Dzielnic</t>
  </si>
  <si>
    <t xml:space="preserve">OZI</t>
  </si>
  <si>
    <t xml:space="preserve">ZDMK/OZI</t>
  </si>
  <si>
    <t xml:space="preserve">Uzgadnianie i opiniowanie inwestycji drogowych</t>
  </si>
  <si>
    <t xml:space="preserve">OUO</t>
  </si>
  <si>
    <t xml:space="preserve">ZDMK/OUO</t>
  </si>
  <si>
    <t xml:space="preserve">Wydawanie decyzji administracyjnych</t>
  </si>
  <si>
    <t xml:space="preserve">OWD</t>
  </si>
  <si>
    <t xml:space="preserve">ZDMK/OWD</t>
  </si>
  <si>
    <t xml:space="preserve">ZDMK/EGM</t>
  </si>
  <si>
    <t xml:space="preserve">Smart EPC</t>
  </si>
  <si>
    <t xml:space="preserve">EPC</t>
  </si>
  <si>
    <t xml:space="preserve">ZDMK/EPC</t>
  </si>
  <si>
    <t xml:space="preserve">ZDMK/BOD</t>
  </si>
  <si>
    <t xml:space="preserve">Utrzymanie Strefy Płatnego Parkowania</t>
  </si>
  <si>
    <t xml:space="preserve">SPP</t>
  </si>
  <si>
    <t xml:space="preserve">ZDMK/SPP</t>
  </si>
  <si>
    <t xml:space="preserve">Modernizacja torowisk tramwajowych w Krakowie wraz z infrastrukturą towarzyszącą</t>
  </si>
  <si>
    <t xml:space="preserve">EMT</t>
  </si>
  <si>
    <t xml:space="preserve">ZDMK/EMT</t>
  </si>
  <si>
    <t xml:space="preserve">ZDMK/DBR</t>
  </si>
  <si>
    <t xml:space="preserve">Prowadzenie postępowań przedegzekucyjnych</t>
  </si>
  <si>
    <t xml:space="preserve">PPE</t>
  </si>
  <si>
    <t xml:space="preserve">ZDMK/PPE</t>
  </si>
  <si>
    <t xml:space="preserve">Poprawa bezpieczeństwa na przejściach dla pieszych w Krakowie</t>
  </si>
  <si>
    <t xml:space="preserve">EPB</t>
  </si>
  <si>
    <t xml:space="preserve">OAZ</t>
  </si>
  <si>
    <t xml:space="preserve">ZDMK/OAZ</t>
  </si>
  <si>
    <t xml:space="preserve">ZDMK/BOO</t>
  </si>
  <si>
    <t xml:space="preserve">Utrzymanie stałej aktualności tablic z nazwami ulic i placów</t>
  </si>
  <si>
    <t xml:space="preserve">UTA</t>
  </si>
  <si>
    <t xml:space="preserve">ZDMK/UTA</t>
  </si>
  <si>
    <t xml:space="preserve">ZDMK/DIR, DIW</t>
  </si>
  <si>
    <t xml:space="preserve">ZDMK/ZIN</t>
  </si>
  <si>
    <t xml:space="preserve">Zarząd Inwestycji Miejskich (ZIM)</t>
  </si>
  <si>
    <t xml:space="preserve">OAI</t>
  </si>
  <si>
    <t xml:space="preserve">ZIM/OAI</t>
  </si>
  <si>
    <t xml:space="preserve">Nadzór inwestycyjny</t>
  </si>
  <si>
    <t xml:space="preserve">NIW</t>
  </si>
  <si>
    <t xml:space="preserve">ZIM/NIW</t>
  </si>
  <si>
    <t xml:space="preserve">Budowa linii tramwajowej KST etap III (os. Krowodrza Górka - Górka Narodowa) wraz z budową dwupoziomowego skrzyżowania w ciągu ul. Opolskiej</t>
  </si>
  <si>
    <t xml:space="preserve">ETG</t>
  </si>
  <si>
    <t xml:space="preserve">ZIM/ETG</t>
  </si>
  <si>
    <t xml:space="preserve">Rozbudowa Al. 29 Listopada (odc. ul. Opolska - granica miasta)</t>
  </si>
  <si>
    <t xml:space="preserve">ELI</t>
  </si>
  <si>
    <t xml:space="preserve">ZIM/ELI</t>
  </si>
  <si>
    <t xml:space="preserve">ZIM/ZIN</t>
  </si>
  <si>
    <t xml:space="preserve">Zarząd Infrastruktury Sportowej  (ZIS)</t>
  </si>
  <si>
    <t xml:space="preserve">Zarządzanie obiektami sportowo-rekreacyjnymi</t>
  </si>
  <si>
    <t xml:space="preserve">ZOB</t>
  </si>
  <si>
    <t xml:space="preserve">ZIS/ZOB</t>
  </si>
  <si>
    <t xml:space="preserve">Utrzymanie, remonty obiektów rekreacyjno-sportowych oraz obsługa inwestycji sportowych</t>
  </si>
  <si>
    <t xml:space="preserve">UTR</t>
  </si>
  <si>
    <t xml:space="preserve">ZIS/UTR</t>
  </si>
  <si>
    <t xml:space="preserve">Organizacja imprez sportowo - rekreacyjnych</t>
  </si>
  <si>
    <t xml:space="preserve">OIS</t>
  </si>
  <si>
    <t xml:space="preserve">ZIS/OIS</t>
  </si>
  <si>
    <t xml:space="preserve">Obsługa zadań dzielnic</t>
  </si>
  <si>
    <t xml:space="preserve">OZD</t>
  </si>
  <si>
    <t xml:space="preserve">ZIS/OZD</t>
  </si>
  <si>
    <t xml:space="preserve">ADT</t>
  </si>
  <si>
    <t xml:space="preserve">ZIS/ADT</t>
  </si>
  <si>
    <t xml:space="preserve">ZIS/EGM</t>
  </si>
  <si>
    <t xml:space="preserve">ZIS/MPS</t>
  </si>
  <si>
    <t xml:space="preserve">w tym: organizacja Jubileuszu 100-lecia KS Nadwiślan Kraków</t>
  </si>
  <si>
    <t xml:space="preserve">ZIS/UPS</t>
  </si>
  <si>
    <t xml:space="preserve">ZIS/DBR</t>
  </si>
  <si>
    <t xml:space="preserve">ZIS/BOD</t>
  </si>
  <si>
    <t xml:space="preserve">Budżet Obywatelski Ogólnomiejski</t>
  </si>
  <si>
    <t xml:space="preserve">ZIS/BOO</t>
  </si>
  <si>
    <t xml:space="preserve">Utrzymanie budynku dawnej strzelnicy garnizonowej</t>
  </si>
  <si>
    <t xml:space="preserve">UST</t>
  </si>
  <si>
    <t xml:space="preserve">ZIS/DIR, DIW</t>
  </si>
  <si>
    <t xml:space="preserve">ZIS/ZIN</t>
  </si>
  <si>
    <t xml:space="preserve">Zarząd Transportu Publicznego (ZTP)</t>
  </si>
  <si>
    <t xml:space="preserve">Transport zbiorowy</t>
  </si>
  <si>
    <t xml:space="preserve">TZB</t>
  </si>
  <si>
    <t xml:space="preserve">ZTP/TZB</t>
  </si>
  <si>
    <t xml:space="preserve">Realizacja polityki rowerowej</t>
  </si>
  <si>
    <t xml:space="preserve">ROW</t>
  </si>
  <si>
    <t xml:space="preserve">ZTP/ROW</t>
  </si>
  <si>
    <t xml:space="preserve">System Informacji Miejskiej</t>
  </si>
  <si>
    <t xml:space="preserve">SIM</t>
  </si>
  <si>
    <t xml:space="preserve">ZTP/SIM</t>
  </si>
  <si>
    <t xml:space="preserve">Utrzymanie parkingów Park &amp; Ride</t>
  </si>
  <si>
    <t xml:space="preserve">UPR</t>
  </si>
  <si>
    <t xml:space="preserve">ZTP/UPR</t>
  </si>
  <si>
    <t xml:space="preserve">ZTP/EGM</t>
  </si>
  <si>
    <t xml:space="preserve">ODA</t>
  </si>
  <si>
    <t xml:space="preserve">ZTP/ODA</t>
  </si>
  <si>
    <t xml:space="preserve">Strefa Czystego Transportu</t>
  </si>
  <si>
    <t xml:space="preserve">SCT</t>
  </si>
  <si>
    <t xml:space="preserve">ZTP/RSO</t>
  </si>
  <si>
    <t xml:space="preserve">SUM - Płynna Wspólna Mobilność Miejska</t>
  </si>
  <si>
    <t xml:space="preserve">NSM</t>
  </si>
  <si>
    <t xml:space="preserve">Utrzymanie infrastruktury ZTP</t>
  </si>
  <si>
    <t xml:space="preserve">URS</t>
  </si>
  <si>
    <t xml:space="preserve">ZTP/ZIN</t>
  </si>
  <si>
    <t xml:space="preserve">Zarząd Zieleni Miejskiej (ZZM)</t>
  </si>
  <si>
    <t xml:space="preserve">Utrzymanie i konserwacja zieleni</t>
  </si>
  <si>
    <t xml:space="preserve">UKZ</t>
  </si>
  <si>
    <t xml:space="preserve">ZZM/UKZ</t>
  </si>
  <si>
    <t xml:space="preserve">Zarządzanie i nadzór nad lasami</t>
  </si>
  <si>
    <t xml:space="preserve">ZNL</t>
  </si>
  <si>
    <t xml:space="preserve">ZZM/ZNL</t>
  </si>
  <si>
    <t xml:space="preserve">Zarządzanie zasobami gruntowymi</t>
  </si>
  <si>
    <t xml:space="preserve">ZZG</t>
  </si>
  <si>
    <t xml:space="preserve">ZZM/ZZG</t>
  </si>
  <si>
    <t xml:space="preserve">Zarządzanie infrastrukturą wodną</t>
  </si>
  <si>
    <t xml:space="preserve">ZIW</t>
  </si>
  <si>
    <t xml:space="preserve">ZZM/ZIW</t>
  </si>
  <si>
    <t xml:space="preserve">ZZM/EGM</t>
  </si>
  <si>
    <t xml:space="preserve">OAT</t>
  </si>
  <si>
    <t xml:space="preserve">ZZM/OAT</t>
  </si>
  <si>
    <t xml:space="preserve">CLEARING HOUSE</t>
  </si>
  <si>
    <t xml:space="preserve">HOR</t>
  </si>
  <si>
    <t xml:space="preserve">ZZM/HOR</t>
  </si>
  <si>
    <t xml:space="preserve">Centrum Edukacji Ekologicznej Symbioza</t>
  </si>
  <si>
    <t xml:space="preserve">SYM</t>
  </si>
  <si>
    <t xml:space="preserve">ZZM/SYM</t>
  </si>
  <si>
    <t xml:space="preserve">Utrzymanie małej architektury oraz ciągów pieszych</t>
  </si>
  <si>
    <t xml:space="preserve">MAC</t>
  </si>
  <si>
    <t xml:space="preserve">ZZM/MAC</t>
  </si>
  <si>
    <t xml:space="preserve">ZZM/UKR</t>
  </si>
  <si>
    <t xml:space="preserve">ZZM/BOO</t>
  </si>
  <si>
    <t xml:space="preserve">ZZM/BOD</t>
  </si>
  <si>
    <t xml:space="preserve">ZZM/DBR</t>
  </si>
  <si>
    <t xml:space="preserve">Projekt CoFarm4Cities</t>
  </si>
  <si>
    <t xml:space="preserve">CFC</t>
  </si>
  <si>
    <t xml:space="preserve">ZZM/DIR, DIW</t>
  </si>
  <si>
    <t xml:space="preserve">ZZM/ZIN</t>
  </si>
  <si>
    <t xml:space="preserve">Komenda Miejska Państwowej Straży Pożarnej (KMPSP)</t>
  </si>
  <si>
    <t xml:space="preserve">KMPSP/PJB</t>
  </si>
  <si>
    <t xml:space="preserve">KMPSP/DBR</t>
  </si>
  <si>
    <t xml:space="preserve">KMPSP/BOD</t>
  </si>
  <si>
    <t xml:space="preserve">KMPSP/DIR, DIW</t>
  </si>
  <si>
    <t xml:space="preserve">KMPSP/ZIN</t>
  </si>
  <si>
    <t xml:space="preserve">Straż Miejska Miasta Krakowa (SMMK)</t>
  </si>
  <si>
    <t xml:space="preserve">Współudział w ochronie bezpieczeństwa i porządku publicznego na terenie Krakowa </t>
  </si>
  <si>
    <t xml:space="preserve">OPP</t>
  </si>
  <si>
    <t xml:space="preserve">SMMK/OPP</t>
  </si>
  <si>
    <t xml:space="preserve">SMMK/SGO</t>
  </si>
  <si>
    <t xml:space="preserve">SMMK/EGM</t>
  </si>
  <si>
    <t xml:space="preserve">SMMK/DBR</t>
  </si>
  <si>
    <t xml:space="preserve">Obsługa realizacji zadań Straży Miejskiej Miasta Krakowa</t>
  </si>
  <si>
    <t xml:space="preserve">OZS</t>
  </si>
  <si>
    <t xml:space="preserve">SMMK/OZS</t>
  </si>
  <si>
    <t xml:space="preserve">SMMK/BOD</t>
  </si>
  <si>
    <t xml:space="preserve">SMMK/BOO</t>
  </si>
  <si>
    <t xml:space="preserve">SMMK/UKR</t>
  </si>
  <si>
    <t xml:space="preserve">SMMK/DIR, DIW</t>
  </si>
  <si>
    <t xml:space="preserve">SMMK/ZIN</t>
  </si>
  <si>
    <t xml:space="preserve">Miejskie Centrum Profilaktyki Uzależnień (MCPU)</t>
  </si>
  <si>
    <t xml:space="preserve">MCPU/PJB</t>
  </si>
  <si>
    <t xml:space="preserve">Obsługa Miejskiej Komisji Rozwiązywania Problemów Alkoholowych</t>
  </si>
  <si>
    <t xml:space="preserve">MKA</t>
  </si>
  <si>
    <t xml:space="preserve">MCPU/MKA</t>
  </si>
  <si>
    <t xml:space="preserve">MCPU/EGM</t>
  </si>
  <si>
    <t xml:space="preserve">MOC RELACJI  - wdrożenie zintegrowanego modelu profilaktyki przemocy domowej</t>
  </si>
  <si>
    <t xml:space="preserve">PPD</t>
  </si>
  <si>
    <t xml:space="preserve">Zadania inwestycyjne </t>
  </si>
  <si>
    <t xml:space="preserve">MCPU/ZIN</t>
  </si>
  <si>
    <t xml:space="preserve">Miejski Ośrodek Pomocy Społecznej (MOPS)</t>
  </si>
  <si>
    <t xml:space="preserve">Wsparcie rodziny, przeciwdziałanie przemocy i organizacja społeczności lokalnej</t>
  </si>
  <si>
    <t xml:space="preserve">PRZ</t>
  </si>
  <si>
    <t xml:space="preserve">MOPS/PRZ</t>
  </si>
  <si>
    <t xml:space="preserve">Organizowanie pieczy zastępczej</t>
  </si>
  <si>
    <t xml:space="preserve">PZA</t>
  </si>
  <si>
    <t xml:space="preserve">MOPS/PZA</t>
  </si>
  <si>
    <t xml:space="preserve">Wsparcie osób starszych i niepełnosprawnych</t>
  </si>
  <si>
    <t xml:space="preserve">PSN</t>
  </si>
  <si>
    <t xml:space="preserve">MOPS/PSN</t>
  </si>
  <si>
    <t xml:space="preserve">Wsparcie osób z zaburzeniami psychicznymi i ich rodzin</t>
  </si>
  <si>
    <t xml:space="preserve">PPS</t>
  </si>
  <si>
    <t xml:space="preserve">MOPS/PPS</t>
  </si>
  <si>
    <t xml:space="preserve">Reintegracja zawodowa i społeczna osób bezrobotnych</t>
  </si>
  <si>
    <t xml:space="preserve">REI</t>
  </si>
  <si>
    <t xml:space="preserve">MOPS/REI</t>
  </si>
  <si>
    <t xml:space="preserve">MOPS/EGM</t>
  </si>
  <si>
    <t xml:space="preserve">Pomoc rodzinom i osobom zagrożonym i dotkniętym problemem ubóstwa</t>
  </si>
  <si>
    <t xml:space="preserve">UBO</t>
  </si>
  <si>
    <t xml:space="preserve">MOPS/UBO</t>
  </si>
  <si>
    <t xml:space="preserve">MOPS/ZRO</t>
  </si>
  <si>
    <t xml:space="preserve">Środowiskowe Centrum Zdrowia Psychicznego dla Dzieci i Młodzieży Kraków Południe</t>
  </si>
  <si>
    <t xml:space="preserve">MOPS/CZP</t>
  </si>
  <si>
    <t xml:space="preserve">Sami - Dzielni</t>
  </si>
  <si>
    <t xml:space="preserve">SPU</t>
  </si>
  <si>
    <t xml:space="preserve">MOPS/SPU</t>
  </si>
  <si>
    <t xml:space="preserve">Obsługa administracyjno-techniczna zadań</t>
  </si>
  <si>
    <t xml:space="preserve">OBA</t>
  </si>
  <si>
    <t xml:space="preserve">MOPS/OBA</t>
  </si>
  <si>
    <t xml:space="preserve">MOPS/WWD</t>
  </si>
  <si>
    <t xml:space="preserve">MOPS/UKR</t>
  </si>
  <si>
    <t xml:space="preserve">Program dofinansowania do zwiększonych kosztów grzewczych </t>
  </si>
  <si>
    <t xml:space="preserve">EMI</t>
  </si>
  <si>
    <t xml:space="preserve">MOPS/EMI</t>
  </si>
  <si>
    <t xml:space="preserve">MOPS/UNI</t>
  </si>
  <si>
    <t xml:space="preserve">Wzmocnienie systemu przeciwdziałania przemocy w rodzinie wobec seniorów i osób niepełnosprawnych w Krakowie</t>
  </si>
  <si>
    <t xml:space="preserve">PPR</t>
  </si>
  <si>
    <t xml:space="preserve">MOPS/BOD</t>
  </si>
  <si>
    <t xml:space="preserve">MOPS/DBR</t>
  </si>
  <si>
    <t xml:space="preserve">Przestrzeń dla sąsiedztwa</t>
  </si>
  <si>
    <t xml:space="preserve">PSA</t>
  </si>
  <si>
    <t xml:space="preserve">Aktywni zawodowo, aktywni społecznie</t>
  </si>
  <si>
    <t xml:space="preserve">MOPS/AZS</t>
  </si>
  <si>
    <t xml:space="preserve">MOPS/ZIN</t>
  </si>
  <si>
    <t xml:space="preserve">Dom Pomocy Społecznej, ul. Babińskiego 25 (DPS-BA)</t>
  </si>
  <si>
    <t xml:space="preserve">Prowadzenie jednostki </t>
  </si>
  <si>
    <t xml:space="preserve">DPS-BA/PJB</t>
  </si>
  <si>
    <t xml:space="preserve">DPS-BA/DIR, DIW</t>
  </si>
  <si>
    <t xml:space="preserve">DPS-BA/ZIN</t>
  </si>
  <si>
    <t xml:space="preserve">Dom Pomocy Społecznej, ul. Helclów 2 (DPS-HE)</t>
  </si>
  <si>
    <t xml:space="preserve">DPS-HE/PJB</t>
  </si>
  <si>
    <t xml:space="preserve">DPS-HE/DBR</t>
  </si>
  <si>
    <t xml:space="preserve">DPS-HE/UKR</t>
  </si>
  <si>
    <t xml:space="preserve">DPS-HE/ZIN</t>
  </si>
  <si>
    <t xml:space="preserve">Dom Pomocy Społecznej, ul. Kluzeka 6 (DPS-KL)</t>
  </si>
  <si>
    <t xml:space="preserve">DPS-KL/PJB</t>
  </si>
  <si>
    <t xml:space="preserve">DPS-KL/UKR</t>
  </si>
  <si>
    <t xml:space="preserve">DPS-KL/ZIN</t>
  </si>
  <si>
    <t xml:space="preserve">Dom Pomocy Społecznej, ul. Krakowska 55 (DPS-KR)</t>
  </si>
  <si>
    <t xml:space="preserve">DPS-KR/PJB</t>
  </si>
  <si>
    <t xml:space="preserve">DPS-KR/DBR</t>
  </si>
  <si>
    <t xml:space="preserve">DPS-KR/UKR</t>
  </si>
  <si>
    <t xml:space="preserve">DPS-KR/DIR, DIW</t>
  </si>
  <si>
    <t xml:space="preserve">DPS-KR/ZIN</t>
  </si>
  <si>
    <t xml:space="preserve">Dom Pomocy Społecznej, ul. Łanowa 39 (DPS-Ł39)</t>
  </si>
  <si>
    <t xml:space="preserve">DPS-Ł39/PJB</t>
  </si>
  <si>
    <t xml:space="preserve">DPS-Ł39/DBR</t>
  </si>
  <si>
    <t xml:space="preserve">DPS-Ł39/UKR</t>
  </si>
  <si>
    <t xml:space="preserve">DPS-Ł39/ZIN</t>
  </si>
  <si>
    <t xml:space="preserve">Dom Pomocy Społecznej, ul. Łanowa 41 (DPS-Ł41)</t>
  </si>
  <si>
    <t xml:space="preserve">DPS-Ł41/PJB</t>
  </si>
  <si>
    <t xml:space="preserve">DPS-Ł41/DBR</t>
  </si>
  <si>
    <t xml:space="preserve">DPS-Ł41/UKR</t>
  </si>
  <si>
    <t xml:space="preserve">DPS-Ł41/DIR, DIW</t>
  </si>
  <si>
    <t xml:space="preserve">DPS-Ł41/ZIN</t>
  </si>
  <si>
    <t xml:space="preserve">Dom Pomocy Społecznej, ul. Łanowa 43 (DPS-Ł43)</t>
  </si>
  <si>
    <t xml:space="preserve">DPS-Ł43/PJB</t>
  </si>
  <si>
    <t xml:space="preserve">DPS-Ł43/BDK</t>
  </si>
  <si>
    <t xml:space="preserve">DPS-Ł43/UKR</t>
  </si>
  <si>
    <t xml:space="preserve">DPS-Ł43/DIR, DIW</t>
  </si>
  <si>
    <t xml:space="preserve">DPS-Ł43/ZIN</t>
  </si>
  <si>
    <t xml:space="preserve">Dom Pomocy Społecznej, os. Hutnicze 5 (DPS-NH) </t>
  </si>
  <si>
    <t xml:space="preserve">DPS-NH/PJB</t>
  </si>
  <si>
    <t xml:space="preserve">DPS-NH/ZIN</t>
  </si>
  <si>
    <t xml:space="preserve">Dom Pomocy Społecznej, ul. Nowaczyńskiego 1 (DPS-NO)</t>
  </si>
  <si>
    <t xml:space="preserve">DPS-NO/PJB</t>
  </si>
  <si>
    <t xml:space="preserve">DPS-NO/BDK</t>
  </si>
  <si>
    <t xml:space="preserve">DPS-NO/BOD</t>
  </si>
  <si>
    <t xml:space="preserve">DPS-NO/UKR</t>
  </si>
  <si>
    <t xml:space="preserve">DPS-NO/ZIN</t>
  </si>
  <si>
    <t xml:space="preserve">Dom Pomocy Społecznej, ul. Praska 25 (DPS-PR)</t>
  </si>
  <si>
    <t xml:space="preserve">DPS-PR/PJB</t>
  </si>
  <si>
    <t xml:space="preserve">Praska bez barier</t>
  </si>
  <si>
    <t xml:space="preserve">PBB</t>
  </si>
  <si>
    <t xml:space="preserve">DPS-PR/UKR</t>
  </si>
  <si>
    <t xml:space="preserve">DPS-PR/ZIN</t>
  </si>
  <si>
    <t xml:space="preserve">Dom Pomocy Społecznej, ul. Radziwiłłowska 8 (DPS-RA)</t>
  </si>
  <si>
    <t xml:space="preserve">DPS-RA/PJB</t>
  </si>
  <si>
    <t xml:space="preserve">DPS-RA/DBR</t>
  </si>
  <si>
    <t xml:space="preserve">DPS-RA/UKR</t>
  </si>
  <si>
    <t xml:space="preserve">DPS-RA/ZIN</t>
  </si>
  <si>
    <t xml:space="preserve">Dom Pomocy Społecznej, ul. Rozrywka 1 (DPS-RO)</t>
  </si>
  <si>
    <t xml:space="preserve">DPS-RO/PJB</t>
  </si>
  <si>
    <t xml:space="preserve">DPS-RO/ZIN</t>
  </si>
  <si>
    <t xml:space="preserve">Miejski Dzienny Dom Pomocy Społecznej (MDDPS)</t>
  </si>
  <si>
    <t xml:space="preserve">MDDPS/PJB</t>
  </si>
  <si>
    <t xml:space="preserve">MDDPS/EGM</t>
  </si>
  <si>
    <t xml:space="preserve">MDDPS/WWD</t>
  </si>
  <si>
    <t xml:space="preserve">MDDPS/DBR</t>
  </si>
  <si>
    <t xml:space="preserve">MDDPS/UKR</t>
  </si>
  <si>
    <t xml:space="preserve">MDDPS/ZIN</t>
  </si>
  <si>
    <t xml:space="preserve">Środowiskowy Dom Samopomocy (ŚDS)</t>
  </si>
  <si>
    <t xml:space="preserve">ŚDS/PJB</t>
  </si>
  <si>
    <t xml:space="preserve">ŚDS/DBR</t>
  </si>
  <si>
    <t xml:space="preserve">Ośrodek Interwencji Kryzysowej (OIK)</t>
  </si>
  <si>
    <t xml:space="preserve">OIK/PJB</t>
  </si>
  <si>
    <t xml:space="preserve">Rozszerzenie zakresu pomocy psychologicznej dla osób zagrożonych przemocą i doświadczających przemocy</t>
  </si>
  <si>
    <t xml:space="preserve">RZP</t>
  </si>
  <si>
    <t xml:space="preserve">OIK/RZP</t>
  </si>
  <si>
    <t xml:space="preserve">OIK/UKR</t>
  </si>
  <si>
    <t xml:space="preserve">OIK/ZIN</t>
  </si>
  <si>
    <t xml:space="preserve">Centrum Placówek Opiekuńczo-Wychowawczych "Parkowa" (CPOW-P)</t>
  </si>
  <si>
    <t xml:space="preserve">CPOW-P/PJB</t>
  </si>
  <si>
    <t xml:space="preserve">CPOW-P/UKR</t>
  </si>
  <si>
    <t xml:space="preserve">CPOW-P/ZIN</t>
  </si>
  <si>
    <t xml:space="preserve">Centrum Administracyjne Nr 1 (CA 1)</t>
  </si>
  <si>
    <t xml:space="preserve">CA 1/PJB</t>
  </si>
  <si>
    <t xml:space="preserve">Centrum Administracyjne Nr 2 (CA 2)</t>
  </si>
  <si>
    <t xml:space="preserve">CA 2/PJB</t>
  </si>
  <si>
    <t xml:space="preserve">CA 2/UKR</t>
  </si>
  <si>
    <t xml:space="preserve">CA 2/ZIN</t>
  </si>
  <si>
    <t xml:space="preserve">Powiatowy Inspektorat Nadzoru Budowlanego (PINB)</t>
  </si>
  <si>
    <t xml:space="preserve">PINB/PJB</t>
  </si>
  <si>
    <t xml:space="preserve">PINB/ZIN</t>
  </si>
  <si>
    <t xml:space="preserve">Grodzki Urząd Pracy (GUP)</t>
  </si>
  <si>
    <t xml:space="preserve">GUP/PJB</t>
  </si>
  <si>
    <r>
      <rPr>
        <b val="true"/>
        <sz val="12"/>
        <rFont val="Arial CE"/>
        <family val="2"/>
        <charset val="238"/>
      </rPr>
      <t xml:space="preserve">Wydatki bieżące</t>
    </r>
    <r>
      <rPr>
        <sz val="12"/>
        <rFont val="Arial CE"/>
        <family val="0"/>
        <charset val="238"/>
      </rPr>
      <t xml:space="preserve"> (bez rezerw)</t>
    </r>
  </si>
  <si>
    <t xml:space="preserve">Wydatki majątkowe</t>
  </si>
  <si>
    <t xml:space="preserve">Udziały w spółkach</t>
  </si>
  <si>
    <t xml:space="preserve">Inwestycje:</t>
  </si>
  <si>
    <t xml:space="preserve">Inwestycje ogólnomiejskie</t>
  </si>
  <si>
    <t xml:space="preserve">w tym:</t>
  </si>
  <si>
    <t xml:space="preserve">wydatki ze środków zagranicznych niepodlegających zwrotowi</t>
  </si>
  <si>
    <t xml:space="preserve">Zadania inwestycyjne dzielnic</t>
  </si>
  <si>
    <t xml:space="preserve">Zwroty dotacji oraz płatności, w tym wykorzystanych niezgodnie z przeznaczeniem lub wykorzystanych z naruszeniem procedur, o których mowa w art.184 ustawy, pobranych nienależnie lub w nadmiernej wysokości, dotyczące wydatków majątkowych</t>
  </si>
  <si>
    <r>
      <rPr>
        <b val="true"/>
        <sz val="12"/>
        <rFont val="Arial CE"/>
        <family val="2"/>
        <charset val="238"/>
      </rPr>
      <t xml:space="preserve">Wydatki ogółem </t>
    </r>
    <r>
      <rPr>
        <sz val="12"/>
        <rFont val="Arial CE"/>
        <family val="2"/>
        <charset val="238"/>
      </rPr>
      <t xml:space="preserve">(bez rezerw)</t>
    </r>
  </si>
  <si>
    <t xml:space="preserve">Rezerwy ogółem: </t>
  </si>
  <si>
    <t xml:space="preserve">– ogólna</t>
  </si>
  <si>
    <t xml:space="preserve">– celowe na zadania bieżące</t>
  </si>
  <si>
    <t xml:space="preserve">- Zadania oświatowe </t>
  </si>
  <si>
    <t xml:space="preserve">- Zadania z zakresu zarządzania kryzysowego</t>
  </si>
  <si>
    <t xml:space="preserve">- Zadania dzielnic</t>
  </si>
  <si>
    <t xml:space="preserve">- Program "Nowa Huta dziś!"</t>
  </si>
  <si>
    <t xml:space="preserve">– celowe na zadania inwestycyjne</t>
  </si>
  <si>
    <t xml:space="preserve">- Zadania inwestycyjne wynikające z kompetencji decyzyjnych
  dzielnic </t>
  </si>
  <si>
    <t xml:space="preserve">Wydatki ogółem </t>
  </si>
  <si>
    <t xml:space="preserve">Wydatki bieżące (z rezerwami)</t>
  </si>
  <si>
    <t xml:space="preserve">`</t>
  </si>
  <si>
    <t xml:space="preserve">suma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</si>
</sst>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##,###,###"/>
    <numFmt numFmtId="167" formatCode="#,##0.00"/>
    <numFmt numFmtId="168" formatCode="0.00"/>
    <numFmt numFmtId="169" formatCode="#,###"/>
    <numFmt numFmtId="170" formatCode="0.00;\-0.00;;@"/>
  </numFmts>
  <fonts count="75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9"/>
      <name val="Arial CE"/>
      <family val="0"/>
      <charset val="238"/>
    </font>
    <font>
      <sz val="9"/>
      <color rgb="FFFFFFFF"/>
      <name val="Arial CE"/>
      <family val="0"/>
      <charset val="238"/>
    </font>
    <font>
      <b val="true"/>
      <sz val="12"/>
      <name val="Arial CE"/>
      <family val="2"/>
      <charset val="238"/>
    </font>
    <font>
      <b val="true"/>
      <sz val="12"/>
      <color rgb="FFFFFFFF"/>
      <name val="Arial CE"/>
      <family val="2"/>
      <charset val="238"/>
    </font>
    <font>
      <b val="true"/>
      <sz val="15"/>
      <name val="Arial CE"/>
      <family val="2"/>
      <charset val="238"/>
    </font>
    <font>
      <b val="true"/>
      <sz val="15"/>
      <color rgb="FFFFFFFF"/>
      <name val="Arial CE"/>
      <family val="2"/>
      <charset val="238"/>
    </font>
    <font>
      <b val="true"/>
      <sz val="12"/>
      <color rgb="FFFFFFFF"/>
      <name val="Arial CE"/>
      <family val="0"/>
      <charset val="238"/>
    </font>
    <font>
      <b val="true"/>
      <sz val="9"/>
      <color rgb="FFFFFFFF"/>
      <name val="Arial CE"/>
      <family val="0"/>
      <charset val="238"/>
    </font>
    <font>
      <sz val="16"/>
      <color rgb="FFFFFFFF"/>
      <name val="Arial CE"/>
      <family val="0"/>
      <charset val="238"/>
    </font>
    <font>
      <b val="true"/>
      <sz val="8"/>
      <color rgb="FFFFFFFF"/>
      <name val="Arial CE"/>
      <family val="0"/>
      <charset val="238"/>
    </font>
    <font>
      <b val="true"/>
      <sz val="14"/>
      <name val="Arial CE"/>
      <family val="0"/>
      <charset val="238"/>
    </font>
    <font>
      <b val="true"/>
      <sz val="16"/>
      <name val="Arial CE"/>
      <family val="2"/>
      <charset val="238"/>
    </font>
    <font>
      <b val="true"/>
      <sz val="16"/>
      <color rgb="FFFFFFFF"/>
      <name val="Arial CE"/>
      <family val="2"/>
      <charset val="238"/>
    </font>
    <font>
      <sz val="12"/>
      <color rgb="FFFF0000"/>
      <name val="Arial CE"/>
      <family val="0"/>
      <charset val="238"/>
    </font>
    <font>
      <sz val="12"/>
      <name val="Arial CE"/>
      <family val="0"/>
      <charset val="238"/>
    </font>
    <font>
      <sz val="12"/>
      <name val="Arial CE"/>
      <family val="2"/>
      <charset val="238"/>
    </font>
    <font>
      <b val="true"/>
      <sz val="9"/>
      <name val="Arial CE"/>
      <family val="0"/>
      <charset val="238"/>
    </font>
    <font>
      <sz val="10"/>
      <name val="Arial CE"/>
      <family val="2"/>
      <charset val="238"/>
    </font>
    <font>
      <b val="true"/>
      <sz val="14"/>
      <color rgb="FFFFFFFF"/>
      <name val="Arial CE"/>
      <family val="0"/>
      <charset val="238"/>
    </font>
    <font>
      <b val="true"/>
      <sz val="12"/>
      <color rgb="FF993300"/>
      <name val="Arial CE"/>
      <family val="0"/>
      <charset val="238"/>
    </font>
    <font>
      <sz val="6"/>
      <name val="Arial CE"/>
      <family val="2"/>
      <charset val="238"/>
    </font>
    <font>
      <sz val="6"/>
      <color rgb="FFFFFFFF"/>
      <name val="Arial CE"/>
      <family val="2"/>
      <charset val="238"/>
    </font>
    <font>
      <i val="true"/>
      <sz val="6"/>
      <name val="Arial CE"/>
      <family val="2"/>
      <charset val="238"/>
    </font>
    <font>
      <i val="true"/>
      <sz val="6"/>
      <color rgb="FFFFFFFF"/>
      <name val="Arial CE"/>
      <family val="2"/>
      <charset val="238"/>
    </font>
    <font>
      <sz val="9"/>
      <name val="Arial CE"/>
      <family val="0"/>
      <charset val="1"/>
    </font>
    <font>
      <sz val="10"/>
      <name val="Arial CE"/>
      <family val="2"/>
      <charset val="1"/>
    </font>
    <font>
      <b val="true"/>
      <sz val="10"/>
      <name val="Arial CE"/>
      <family val="2"/>
      <charset val="238"/>
    </font>
    <font>
      <b val="true"/>
      <sz val="10"/>
      <color rgb="FFFFFFFF"/>
      <name val="Arial CE"/>
      <family val="2"/>
      <charset val="238"/>
    </font>
    <font>
      <b val="true"/>
      <sz val="9"/>
      <name val="Arial CE"/>
      <family val="2"/>
      <charset val="238"/>
    </font>
    <font>
      <sz val="9"/>
      <name val="Arial CE"/>
      <family val="2"/>
      <charset val="238"/>
    </font>
    <font>
      <b val="true"/>
      <sz val="10"/>
      <name val="Arial CE"/>
      <family val="0"/>
      <charset val="238"/>
    </font>
    <font>
      <u val="single"/>
      <sz val="9"/>
      <name val="Arial CE"/>
      <family val="0"/>
      <charset val="238"/>
    </font>
    <font>
      <u val="single"/>
      <sz val="9"/>
      <color rgb="FFFFFFFF"/>
      <name val="Arial CE"/>
      <family val="0"/>
      <charset val="238"/>
    </font>
    <font>
      <sz val="9"/>
      <color rgb="FFFFFFFF"/>
      <name val="Arial CE"/>
      <family val="2"/>
      <charset val="238"/>
    </font>
    <font>
      <b val="true"/>
      <u val="single"/>
      <sz val="9"/>
      <name val="Arial CE"/>
      <family val="0"/>
      <charset val="238"/>
    </font>
    <font>
      <b val="true"/>
      <u val="single"/>
      <sz val="9"/>
      <color rgb="FFFFFFFF"/>
      <name val="Arial CE"/>
      <family val="0"/>
      <charset val="238"/>
    </font>
    <font>
      <u val="single"/>
      <sz val="9"/>
      <name val="Arial CE"/>
      <family val="2"/>
      <charset val="238"/>
    </font>
    <font>
      <u val="single"/>
      <sz val="9"/>
      <color rgb="FFFFFFFF"/>
      <name val="Arial CE"/>
      <family val="2"/>
      <charset val="238"/>
    </font>
    <font>
      <sz val="9"/>
      <name val="Times New Roman"/>
      <family val="1"/>
      <charset val="238"/>
    </font>
    <font>
      <b val="true"/>
      <sz val="9"/>
      <color rgb="FFFFFFFF"/>
      <name val="Arial CE"/>
      <family val="2"/>
      <charset val="238"/>
    </font>
    <font>
      <i val="true"/>
      <sz val="9"/>
      <name val="Arial CE"/>
      <family val="0"/>
      <charset val="238"/>
    </font>
    <font>
      <i val="true"/>
      <sz val="8"/>
      <name val="Arial CE"/>
      <family val="2"/>
      <charset val="238"/>
    </font>
    <font>
      <i val="true"/>
      <sz val="8"/>
      <color rgb="FFFFFFFF"/>
      <name val="Arial CE"/>
      <family val="2"/>
      <charset val="238"/>
    </font>
    <font>
      <i val="true"/>
      <sz val="8"/>
      <name val="Arial CE"/>
      <family val="0"/>
      <charset val="238"/>
    </font>
    <font>
      <b val="true"/>
      <sz val="10"/>
      <color rgb="FFFFFFFF"/>
      <name val="Arial CE"/>
      <family val="0"/>
      <charset val="238"/>
    </font>
    <font>
      <sz val="10"/>
      <color rgb="FFFFFFFF"/>
      <name val="Arial CE"/>
      <family val="0"/>
      <charset val="238"/>
    </font>
    <font>
      <sz val="9"/>
      <name val="Arial"/>
      <family val="2"/>
      <charset val="238"/>
    </font>
    <font>
      <b val="true"/>
      <sz val="9"/>
      <color rgb="FFFF0000"/>
      <name val="Arial CE"/>
      <family val="0"/>
      <charset val="238"/>
    </font>
    <font>
      <sz val="9"/>
      <color rgb="FFFF0000"/>
      <name val="Arial CE"/>
      <family val="0"/>
      <charset val="238"/>
    </font>
    <font>
      <sz val="10"/>
      <color rgb="FFFFFFFF"/>
      <name val="Arial CE"/>
      <family val="2"/>
      <charset val="238"/>
    </font>
    <font>
      <b val="true"/>
      <u val="single"/>
      <sz val="9"/>
      <name val="Arial CE"/>
      <family val="2"/>
      <charset val="238"/>
    </font>
    <font>
      <b val="true"/>
      <u val="single"/>
      <sz val="9"/>
      <color rgb="FFFFFFFF"/>
      <name val="Arial CE"/>
      <family val="2"/>
      <charset val="238"/>
    </font>
    <font>
      <sz val="9"/>
      <color rgb="FFFF0000"/>
      <name val="Arial CE"/>
      <family val="2"/>
      <charset val="238"/>
    </font>
    <font>
      <i val="true"/>
      <sz val="9"/>
      <name val="Arial CE"/>
      <family val="2"/>
      <charset val="238"/>
    </font>
    <font>
      <b val="true"/>
      <sz val="12"/>
      <name val="Arial CE"/>
      <family val="0"/>
      <charset val="238"/>
    </font>
    <font>
      <sz val="8"/>
      <name val="Arial CE"/>
      <family val="0"/>
      <charset val="238"/>
    </font>
    <font>
      <sz val="8"/>
      <color rgb="FFFFFFFF"/>
      <name val="Arial CE"/>
      <family val="0"/>
      <charset val="238"/>
    </font>
    <font>
      <b val="true"/>
      <sz val="12"/>
      <name val="Arial Narrow"/>
      <family val="2"/>
      <charset val="238"/>
    </font>
    <font>
      <b val="true"/>
      <sz val="12"/>
      <color rgb="FFFFFFFF"/>
      <name val="Arial Narrow"/>
      <family val="2"/>
      <charset val="238"/>
    </font>
    <font>
      <b val="true"/>
      <sz val="11.5"/>
      <name val="Arial CE"/>
      <family val="2"/>
      <charset val="238"/>
    </font>
    <font>
      <b val="true"/>
      <sz val="11"/>
      <name val="Arial CE"/>
      <family val="2"/>
      <charset val="238"/>
    </font>
    <font>
      <sz val="10"/>
      <name val="Arial Narrow"/>
      <family val="2"/>
      <charset val="238"/>
    </font>
    <font>
      <sz val="10"/>
      <color rgb="FFFFFFFF"/>
      <name val="Arial Narrow"/>
      <family val="2"/>
      <charset val="238"/>
    </font>
    <font>
      <sz val="7"/>
      <name val="Arial Narrow"/>
      <family val="2"/>
      <charset val="238"/>
    </font>
    <font>
      <sz val="7"/>
      <color rgb="FFFFFFFF"/>
      <name val="Arial Narrow"/>
      <family val="2"/>
      <charset val="238"/>
    </font>
    <font>
      <sz val="7"/>
      <name val="Arial CE"/>
      <family val="2"/>
      <charset val="238"/>
    </font>
    <font>
      <sz val="7"/>
      <name val="Arial CE"/>
      <family val="0"/>
      <charset val="238"/>
    </font>
    <font>
      <sz val="11"/>
      <name val="Arial CE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1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6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3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3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3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6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6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3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3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3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7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6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3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3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3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6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3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3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3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6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5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3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3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3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35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7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5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7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3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3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3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5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35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6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3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3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3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3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4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5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23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5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5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7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7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3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3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3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3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5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6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6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7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7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36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36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7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36" fillId="0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9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7" fillId="0" borderId="8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6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3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3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7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0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3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3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3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8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38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3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36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3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36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1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3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3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3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5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9" fontId="3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36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6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36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3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8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50" fillId="0" borderId="8" xfId="0" applyFont="true" applyBorder="true" applyAlignment="true" applyProtection="true">
      <alignment horizontal="left" vertical="center" textRotation="0" wrapText="true" indent="6" shrinkToFit="false"/>
      <protection locked="true" hidden="false"/>
    </xf>
    <xf numFmtId="164" fontId="6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3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23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8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6" fillId="0" borderId="8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9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6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7" fillId="0" borderId="8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33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7" fillId="0" borderId="9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0" borderId="13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7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7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6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  <cellStyle name="Normalny 3 2" xfId="22"/>
    <cellStyle name="Normalny 4" xfId="23"/>
    <cellStyle name="Normalny 5" xfId="24"/>
    <cellStyle name="Normalny 6" xfId="25"/>
  </cellStyles>
  <dxfs count="96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C7CE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5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86"/>
  <sheetViews>
    <sheetView showFormulas="false" showGridLines="false" showRowColHeaders="true" showZeros="true" rightToLeft="false" tabSelected="false" showOutlineSymbols="true" defaultGridColor="true" view="normal" topLeftCell="A2283" colorId="64" zoomScale="100" zoomScaleNormal="100" zoomScalePageLayoutView="100" workbookViewId="0">
      <selection pane="topLeft" activeCell="G14" activeCellId="1" sqref="C1:E1 G14"/>
    </sheetView>
  </sheetViews>
  <sheetFormatPr defaultColWidth="9.1484375" defaultRowHeight="12" zeroHeight="false" outlineLevelRow="0" outlineLevelCol="0"/>
  <cols>
    <col collapsed="false" customWidth="true" hidden="false" outlineLevel="0" max="1" min="1" style="1" width="56.57"/>
    <col collapsed="false" customWidth="true" hidden="false" outlineLevel="0" max="2" min="2" style="2" width="10"/>
    <col collapsed="false" customWidth="true" hidden="true" outlineLevel="0" max="3" min="3" style="3" width="17.15"/>
    <col collapsed="false" customWidth="true" hidden="false" outlineLevel="0" max="5" min="4" style="4" width="12.71"/>
    <col collapsed="false" customWidth="true" hidden="false" outlineLevel="0" max="6" min="6" style="4" width="14.42"/>
    <col collapsed="false" customWidth="true" hidden="false" outlineLevel="0" max="7" min="7" style="4" width="15.29"/>
    <col collapsed="false" customWidth="true" hidden="false" outlineLevel="0" max="8" min="8" style="4" width="12.86"/>
    <col collapsed="false" customWidth="true" hidden="false" outlineLevel="0" max="9" min="9" style="4" width="17.71"/>
    <col collapsed="false" customWidth="true" hidden="false" outlineLevel="0" max="11" min="10" style="4" width="12.71"/>
    <col collapsed="false" customWidth="true" hidden="false" outlineLevel="0" max="12" min="12" style="4" width="14.42"/>
    <col collapsed="false" customWidth="true" hidden="false" outlineLevel="0" max="16" min="13" style="4" width="9.57"/>
    <col collapsed="false" customWidth="true" hidden="false" outlineLevel="0" max="17" min="17" style="5" width="13.15"/>
    <col collapsed="false" customWidth="true" hidden="false" outlineLevel="0" max="18" min="18" style="4" width="11.71"/>
    <col collapsed="false" customWidth="true" hidden="false" outlineLevel="0" max="19" min="19" style="4" width="13.57"/>
    <col collapsed="false" customWidth="true" hidden="false" outlineLevel="0" max="20" min="20" style="4" width="9.86"/>
    <col collapsed="false" customWidth="false" hidden="false" outlineLevel="0" max="16384" min="21" style="4" width="9.14"/>
  </cols>
  <sheetData>
    <row r="1" customFormat="false" ht="12" hidden="false" customHeight="false" outlineLevel="0" collapsed="false">
      <c r="M1" s="6"/>
    </row>
    <row r="2" customFormat="false" ht="15.75" hidden="false" customHeight="true" outlineLevel="0" collapsed="false">
      <c r="A2" s="4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0</v>
      </c>
      <c r="P2" s="9"/>
    </row>
    <row r="3" customFormat="false" ht="19.5" hidden="false" customHeight="true" outlineLevel="0" collapsed="false">
      <c r="A3" s="11" t="s">
        <v>1</v>
      </c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="20" customFormat="true" ht="12.75" hidden="false" customHeight="true" outlineLevel="0" collapsed="false">
      <c r="A4" s="13"/>
      <c r="B4" s="13"/>
      <c r="C4" s="13"/>
      <c r="D4" s="14"/>
      <c r="E4" s="15" t="n">
        <f aca="false">7116470861-F2346</f>
        <v>-905842581</v>
      </c>
      <c r="F4" s="16"/>
      <c r="G4" s="14"/>
      <c r="H4" s="15" t="n">
        <f aca="false">8101255812-I2346</f>
        <v>-603640065.99</v>
      </c>
      <c r="I4" s="17"/>
      <c r="J4" s="17"/>
      <c r="K4" s="18" t="n">
        <f aca="false">8022313442-L2346</f>
        <v>-536627280</v>
      </c>
      <c r="L4" s="17"/>
      <c r="M4" s="16"/>
      <c r="N4" s="16"/>
      <c r="O4" s="16"/>
      <c r="P4" s="16"/>
      <c r="Q4" s="19"/>
    </row>
    <row r="5" s="21" customFormat="true" ht="6" hidden="false" customHeight="true" outlineLevel="0" collapsed="false">
      <c r="B5" s="22"/>
      <c r="C5" s="23"/>
      <c r="D5" s="24"/>
      <c r="E5" s="24"/>
      <c r="F5" s="25"/>
      <c r="G5" s="26"/>
      <c r="H5" s="24"/>
      <c r="I5" s="24"/>
      <c r="J5" s="24"/>
      <c r="K5" s="24"/>
      <c r="L5" s="24"/>
      <c r="M5" s="27"/>
      <c r="N5" s="27"/>
      <c r="O5" s="27"/>
      <c r="P5" s="27"/>
      <c r="Q5" s="28"/>
    </row>
    <row r="6" s="21" customFormat="true" ht="17.25" hidden="false" customHeight="true" outlineLevel="0" collapsed="false">
      <c r="B6" s="22"/>
      <c r="C6" s="23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 t="s">
        <v>2</v>
      </c>
      <c r="Q6" s="28"/>
    </row>
    <row r="7" s="21" customFormat="true" ht="18" hidden="false" customHeight="false" outlineLevel="0" collapsed="false">
      <c r="A7" s="31"/>
      <c r="B7" s="32"/>
      <c r="C7" s="33"/>
      <c r="D7" s="34"/>
      <c r="E7" s="35" t="s">
        <v>3</v>
      </c>
      <c r="F7" s="36"/>
      <c r="G7" s="34"/>
      <c r="H7" s="35" t="s">
        <v>4</v>
      </c>
      <c r="I7" s="36"/>
      <c r="J7" s="36"/>
      <c r="K7" s="35" t="s">
        <v>5</v>
      </c>
      <c r="L7" s="36"/>
      <c r="M7" s="37" t="s">
        <v>6</v>
      </c>
      <c r="N7" s="38" t="s">
        <v>6</v>
      </c>
      <c r="O7" s="38" t="s">
        <v>6</v>
      </c>
      <c r="P7" s="38" t="s">
        <v>6</v>
      </c>
      <c r="Q7" s="39"/>
    </row>
    <row r="8" s="48" customFormat="true" ht="15.75" hidden="false" customHeight="false" outlineLevel="0" collapsed="false">
      <c r="A8" s="40"/>
      <c r="B8" s="41"/>
      <c r="C8" s="42"/>
      <c r="D8" s="43"/>
      <c r="E8" s="44" t="s">
        <v>7</v>
      </c>
      <c r="F8" s="45" t="s">
        <v>8</v>
      </c>
      <c r="G8" s="43"/>
      <c r="H8" s="44" t="s">
        <v>7</v>
      </c>
      <c r="I8" s="45" t="s">
        <v>8</v>
      </c>
      <c r="J8" s="45"/>
      <c r="K8" s="44" t="s">
        <v>7</v>
      </c>
      <c r="L8" s="45" t="s">
        <v>8</v>
      </c>
      <c r="M8" s="46"/>
      <c r="N8" s="47"/>
      <c r="O8" s="47"/>
      <c r="P8" s="47"/>
      <c r="Q8" s="39"/>
    </row>
    <row r="9" s="48" customFormat="true" ht="15.75" hidden="false" customHeight="true" outlineLevel="0" collapsed="false">
      <c r="A9" s="49" t="s">
        <v>9</v>
      </c>
      <c r="B9" s="49" t="s">
        <v>10</v>
      </c>
      <c r="C9" s="50"/>
      <c r="D9" s="51" t="s">
        <v>8</v>
      </c>
      <c r="E9" s="51" t="s">
        <v>11</v>
      </c>
      <c r="F9" s="43" t="s">
        <v>12</v>
      </c>
      <c r="G9" s="51" t="s">
        <v>8</v>
      </c>
      <c r="H9" s="51" t="s">
        <v>11</v>
      </c>
      <c r="I9" s="43" t="s">
        <v>12</v>
      </c>
      <c r="J9" s="43" t="s">
        <v>8</v>
      </c>
      <c r="K9" s="51" t="s">
        <v>11</v>
      </c>
      <c r="L9" s="43" t="s">
        <v>12</v>
      </c>
      <c r="M9" s="47" t="s">
        <v>13</v>
      </c>
      <c r="N9" s="47" t="s">
        <v>14</v>
      </c>
      <c r="O9" s="47" t="s">
        <v>15</v>
      </c>
      <c r="P9" s="47" t="s">
        <v>16</v>
      </c>
      <c r="Q9" s="39"/>
    </row>
    <row r="10" s="48" customFormat="true" ht="12.75" hidden="false" customHeight="false" outlineLevel="0" collapsed="false">
      <c r="A10" s="49"/>
      <c r="B10" s="49"/>
      <c r="C10" s="50"/>
      <c r="D10" s="51" t="s">
        <v>17</v>
      </c>
      <c r="E10" s="51" t="s">
        <v>18</v>
      </c>
      <c r="F10" s="43" t="s">
        <v>19</v>
      </c>
      <c r="G10" s="51" t="s">
        <v>17</v>
      </c>
      <c r="H10" s="51" t="s">
        <v>20</v>
      </c>
      <c r="I10" s="43" t="s">
        <v>19</v>
      </c>
      <c r="J10" s="43" t="s">
        <v>17</v>
      </c>
      <c r="K10" s="51" t="s">
        <v>18</v>
      </c>
      <c r="L10" s="43" t="s">
        <v>19</v>
      </c>
      <c r="M10" s="43"/>
      <c r="N10" s="43"/>
      <c r="O10" s="43"/>
      <c r="P10" s="43"/>
      <c r="Q10" s="52"/>
    </row>
    <row r="11" s="48" customFormat="true" ht="12.75" hidden="false" customHeight="false" outlineLevel="0" collapsed="false">
      <c r="A11" s="53"/>
      <c r="B11" s="54"/>
      <c r="C11" s="55"/>
      <c r="D11" s="43"/>
      <c r="E11" s="51" t="s">
        <v>21</v>
      </c>
      <c r="F11" s="43"/>
      <c r="G11" s="43"/>
      <c r="H11" s="51" t="s">
        <v>21</v>
      </c>
      <c r="I11" s="43"/>
      <c r="J11" s="43"/>
      <c r="K11" s="51" t="s">
        <v>21</v>
      </c>
      <c r="L11" s="43"/>
      <c r="M11" s="43"/>
      <c r="N11" s="43"/>
      <c r="O11" s="43"/>
      <c r="P11" s="43"/>
      <c r="Q11" s="52"/>
    </row>
    <row r="12" s="61" customFormat="true" ht="9" hidden="false" customHeight="false" outlineLevel="0" collapsed="false">
      <c r="A12" s="56" t="n">
        <v>1</v>
      </c>
      <c r="B12" s="57" t="n">
        <v>2</v>
      </c>
      <c r="C12" s="58"/>
      <c r="D12" s="59" t="n">
        <v>3</v>
      </c>
      <c r="E12" s="59" t="n">
        <v>4</v>
      </c>
      <c r="F12" s="59" t="n">
        <v>5</v>
      </c>
      <c r="G12" s="59" t="n">
        <v>6</v>
      </c>
      <c r="H12" s="59" t="n">
        <v>7</v>
      </c>
      <c r="I12" s="59" t="n">
        <v>8</v>
      </c>
      <c r="J12" s="59" t="n">
        <v>9</v>
      </c>
      <c r="K12" s="59" t="n">
        <v>10</v>
      </c>
      <c r="L12" s="59" t="n">
        <v>11</v>
      </c>
      <c r="M12" s="59" t="n">
        <v>12</v>
      </c>
      <c r="N12" s="59" t="n">
        <v>13</v>
      </c>
      <c r="O12" s="59" t="n">
        <v>14</v>
      </c>
      <c r="P12" s="59" t="n">
        <v>15</v>
      </c>
      <c r="Q12" s="60"/>
    </row>
    <row r="13" s="61" customFormat="true" ht="12.8" hidden="false" customHeight="false" outlineLevel="0" collapsed="false">
      <c r="A13" s="62" t="s">
        <v>9</v>
      </c>
      <c r="B13" s="63" t="s">
        <v>10</v>
      </c>
      <c r="C13" s="58"/>
      <c r="D13" s="64" t="s">
        <v>22</v>
      </c>
      <c r="E13" s="64" t="s">
        <v>23</v>
      </c>
      <c r="F13" s="65" t="s">
        <v>24</v>
      </c>
      <c r="G13" s="59" t="s">
        <v>22</v>
      </c>
      <c r="H13" s="59" t="s">
        <v>25</v>
      </c>
      <c r="I13" s="65" t="s">
        <v>24</v>
      </c>
      <c r="J13" s="64" t="s">
        <v>22</v>
      </c>
      <c r="K13" s="64" t="s">
        <v>23</v>
      </c>
      <c r="L13" s="65" t="s">
        <v>24</v>
      </c>
      <c r="M13" s="64" t="s">
        <v>13</v>
      </c>
      <c r="N13" s="64" t="s">
        <v>14</v>
      </c>
      <c r="O13" s="64" t="s">
        <v>15</v>
      </c>
      <c r="P13" s="64" t="s">
        <v>16</v>
      </c>
      <c r="Q13" s="60"/>
    </row>
    <row r="14" s="48" customFormat="true" ht="15.75" hidden="false" customHeight="true" outlineLevel="0" collapsed="false">
      <c r="A14" s="66" t="s">
        <v>26</v>
      </c>
      <c r="B14" s="67" t="s">
        <v>19</v>
      </c>
      <c r="C14" s="68"/>
      <c r="D14" s="69" t="n">
        <f aca="false">SUM(D16:D20)</f>
        <v>4878343</v>
      </c>
      <c r="E14" s="69" t="n">
        <f aca="false">SUM(E16:E20)</f>
        <v>3838629</v>
      </c>
      <c r="F14" s="69" t="n">
        <f aca="false">SUM(D14:E14)</f>
        <v>8716972</v>
      </c>
      <c r="G14" s="70" t="n">
        <f aca="false">SUM(G16:G20)</f>
        <v>8794408</v>
      </c>
      <c r="H14" s="71" t="n">
        <f aca="false">SUM(H16:H20)</f>
        <v>3896077</v>
      </c>
      <c r="I14" s="72" t="n">
        <f aca="false">SUM(G14:H14)</f>
        <v>12690485</v>
      </c>
      <c r="J14" s="69" t="n">
        <f aca="false">SUM(J16:J20)</f>
        <v>5136119</v>
      </c>
      <c r="K14" s="69" t="n">
        <f aca="false">SUM(K16:K20)</f>
        <v>4361460</v>
      </c>
      <c r="L14" s="69" t="n">
        <f aca="false">SUM(J14:K14)</f>
        <v>9497579</v>
      </c>
      <c r="M14" s="73" t="n">
        <f aca="false">IF(D14&gt;0,IF(J14&gt;=0,J14/D14*100,""),"")</f>
        <v>105.284089290154</v>
      </c>
      <c r="N14" s="73" t="n">
        <f aca="false">IF(F14&gt;0,IF(L14&gt;=0,L14/F14*100,""),"")</f>
        <v>108.95502474942</v>
      </c>
      <c r="O14" s="73" t="n">
        <f aca="false">IF(G14&gt;0,IF(J14&gt;=0,J14/G14*100,""),"")</f>
        <v>58.402100516601</v>
      </c>
      <c r="P14" s="73" t="n">
        <f aca="false">IF(I14&gt;0,IF(L14&gt;=0,L14/I14*100,""),"")</f>
        <v>74.8401578032676</v>
      </c>
      <c r="Q14" s="52"/>
      <c r="S14" s="52"/>
    </row>
    <row r="15" s="48" customFormat="true" ht="12.75" hidden="true" customHeight="true" outlineLevel="0" collapsed="false">
      <c r="A15" s="74" t="s">
        <v>27</v>
      </c>
      <c r="B15" s="75"/>
      <c r="C15" s="76" t="s">
        <v>28</v>
      </c>
      <c r="D15" s="77" t="n">
        <f aca="false">SUM(D16:D19)</f>
        <v>4878343</v>
      </c>
      <c r="E15" s="78" t="n">
        <f aca="false">SUM(E16:E19)</f>
        <v>3838629</v>
      </c>
      <c r="F15" s="77" t="n">
        <f aca="false">SUM(D15:E15)</f>
        <v>8716972</v>
      </c>
      <c r="G15" s="79" t="n">
        <f aca="false">SUM(G16:G19)</f>
        <v>5084408</v>
      </c>
      <c r="H15" s="80" t="n">
        <f aca="false">SUM(H16:H21)</f>
        <v>3896077</v>
      </c>
      <c r="I15" s="79" t="n">
        <f aca="false">SUM(G15:H15)</f>
        <v>8980485</v>
      </c>
      <c r="J15" s="77" t="n">
        <f aca="false">SUM(J16:J19)</f>
        <v>5076119</v>
      </c>
      <c r="K15" s="78" t="n">
        <f aca="false">SUM(K16:K19)</f>
        <v>4361460</v>
      </c>
      <c r="L15" s="77" t="n">
        <f aca="false">SUM(J15:K15)</f>
        <v>9437579</v>
      </c>
      <c r="M15" s="81" t="n">
        <f aca="false">IF(D15&gt;0,IF(J15&gt;=0,J15/D15*100,""),"")</f>
        <v>104.05416347313</v>
      </c>
      <c r="N15" s="81" t="n">
        <f aca="false">IF(F15&gt;0,IF(L15&gt;=0,L15/F15*100,""),"")</f>
        <v>108.266712340019</v>
      </c>
      <c r="O15" s="81" t="n">
        <f aca="false">IF(G15&gt;0,IF(J15&gt;=0,J15/G15*100,""),"")</f>
        <v>99.8369721706047</v>
      </c>
      <c r="P15" s="81" t="n">
        <f aca="false">IF(I15&gt;0,IF(L15&gt;=0,L15/I15*100,""),"")</f>
        <v>105.089858732574</v>
      </c>
      <c r="Q15" s="52"/>
      <c r="S15" s="52"/>
    </row>
    <row r="16" s="48" customFormat="true" ht="12.75" hidden="false" customHeight="true" outlineLevel="0" collapsed="false">
      <c r="A16" s="82" t="s">
        <v>29</v>
      </c>
      <c r="B16" s="54" t="n">
        <v>0</v>
      </c>
      <c r="C16" s="55" t="s">
        <v>28</v>
      </c>
      <c r="D16" s="77"/>
      <c r="E16" s="83" t="n">
        <v>247654</v>
      </c>
      <c r="F16" s="77" t="n">
        <f aca="false">SUM(D16:E16)</f>
        <v>247654</v>
      </c>
      <c r="G16" s="84"/>
      <c r="H16" s="85" t="n">
        <v>251360</v>
      </c>
      <c r="I16" s="79" t="n">
        <f aca="false">SUM(G16:H16)</f>
        <v>251360</v>
      </c>
      <c r="J16" s="77"/>
      <c r="K16" s="83" t="n">
        <v>281385</v>
      </c>
      <c r="L16" s="77" t="n">
        <f aca="false">SUM(J16:K16)</f>
        <v>281385</v>
      </c>
      <c r="M16" s="81" t="str">
        <f aca="false">IF(D16&gt;0,IF(J16&gt;=0,J16/D16*100,""),"")</f>
        <v/>
      </c>
      <c r="N16" s="81" t="n">
        <f aca="false">IF(F16&gt;0,IF(L16&gt;=0,L16/F16*100,""),"")</f>
        <v>113.620212070065</v>
      </c>
      <c r="O16" s="81" t="str">
        <f aca="false">IF(G16&gt;0,IF(J16&gt;=0,J16/G16*100,""),"")</f>
        <v/>
      </c>
      <c r="P16" s="81" t="n">
        <f aca="false">IF(I16&gt;0,IF(L16&gt;=0,L16/I16*100,""),"")</f>
        <v>111.945019096117</v>
      </c>
      <c r="Q16" s="52"/>
      <c r="S16" s="52"/>
    </row>
    <row r="17" s="86" customFormat="true" ht="12.75" hidden="false" customHeight="true" outlineLevel="0" collapsed="false">
      <c r="A17" s="82" t="s">
        <v>30</v>
      </c>
      <c r="B17" s="54" t="s">
        <v>31</v>
      </c>
      <c r="C17" s="55" t="s">
        <v>32</v>
      </c>
      <c r="D17" s="77" t="n">
        <v>3900000</v>
      </c>
      <c r="E17" s="77" t="n">
        <v>3590975</v>
      </c>
      <c r="F17" s="77" t="n">
        <f aca="false">SUM(D17:E17)</f>
        <v>7490975</v>
      </c>
      <c r="G17" s="79" t="n">
        <f aca="false">44800+4000000+70200</f>
        <v>4115000</v>
      </c>
      <c r="H17" s="85" t="n">
        <v>3644717</v>
      </c>
      <c r="I17" s="79" t="n">
        <f aca="false">SUM(G17:H17)</f>
        <v>7759717</v>
      </c>
      <c r="J17" s="77" t="n">
        <v>4040000</v>
      </c>
      <c r="K17" s="77" t="n">
        <v>4080075</v>
      </c>
      <c r="L17" s="77" t="n">
        <f aca="false">SUM(J17:K17)</f>
        <v>8120075</v>
      </c>
      <c r="M17" s="81" t="n">
        <f aca="false">IF(D17&gt;0,IF(J17&gt;=0,J17/D17*100,""),"")</f>
        <v>103.589743589744</v>
      </c>
      <c r="N17" s="81" t="n">
        <f aca="false">IF(F17&gt;0,IF(L17&gt;=0,L17/F17*100,""),"")</f>
        <v>108.39810572055</v>
      </c>
      <c r="O17" s="81" t="n">
        <f aca="false">IF(G17&gt;0,IF(J17&gt;=0,J17/G17*100,""),"")</f>
        <v>98.1773997569867</v>
      </c>
      <c r="P17" s="81" t="n">
        <f aca="false">IF(I17&gt;0,IF(L17&gt;=0,L17/I17*100,""),"")</f>
        <v>104.643958020634</v>
      </c>
      <c r="Q17" s="52"/>
      <c r="S17" s="52"/>
    </row>
    <row r="18" s="86" customFormat="true" ht="12.75" hidden="false" customHeight="true" outlineLevel="0" collapsed="false">
      <c r="A18" s="87" t="s">
        <v>33</v>
      </c>
      <c r="B18" s="54" t="s">
        <v>34</v>
      </c>
      <c r="C18" s="55" t="s">
        <v>35</v>
      </c>
      <c r="D18" s="77" t="n">
        <v>932343</v>
      </c>
      <c r="E18" s="77"/>
      <c r="F18" s="77" t="n">
        <f aca="false">SUM(D18:E18)</f>
        <v>932343</v>
      </c>
      <c r="G18" s="79" t="n">
        <v>923408</v>
      </c>
      <c r="H18" s="88"/>
      <c r="I18" s="79" t="n">
        <f aca="false">SUM(G18:H18)</f>
        <v>923408</v>
      </c>
      <c r="J18" s="77" t="n">
        <v>1036119</v>
      </c>
      <c r="K18" s="77"/>
      <c r="L18" s="77" t="n">
        <f aca="false">SUM(J18:K18)</f>
        <v>1036119</v>
      </c>
      <c r="M18" s="81" t="n">
        <f aca="false">IF(D18&gt;0,IF(J18&gt;=0,J18/D18*100,""),"")</f>
        <v>111.130667576203</v>
      </c>
      <c r="N18" s="81" t="n">
        <f aca="false">IF(F18&gt;0,IF(L18&gt;=0,L18/F18*100,""),"")</f>
        <v>111.130667576203</v>
      </c>
      <c r="O18" s="81" t="n">
        <f aca="false">IF(G18&gt;0,IF(J18&gt;=0,J18/G18*100,""),"")</f>
        <v>112.20598045501</v>
      </c>
      <c r="P18" s="81" t="n">
        <f aca="false">IF(I18&gt;0,IF(L18&gt;=0,L18/I18*100,""),"")</f>
        <v>112.20598045501</v>
      </c>
      <c r="Q18" s="52"/>
      <c r="S18" s="52"/>
    </row>
    <row r="19" s="86" customFormat="true" ht="12.75" hidden="false" customHeight="true" outlineLevel="0" collapsed="false">
      <c r="A19" s="82" t="s">
        <v>36</v>
      </c>
      <c r="B19" s="54" t="s">
        <v>37</v>
      </c>
      <c r="C19" s="55" t="s">
        <v>38</v>
      </c>
      <c r="D19" s="77" t="n">
        <f aca="false">25000+21000</f>
        <v>46000</v>
      </c>
      <c r="E19" s="77"/>
      <c r="F19" s="77" t="n">
        <f aca="false">SUM(D19:E19)</f>
        <v>46000</v>
      </c>
      <c r="G19" s="79" t="n">
        <v>46000</v>
      </c>
      <c r="H19" s="88"/>
      <c r="I19" s="79" t="n">
        <f aca="false">SUM(G19:H19)</f>
        <v>46000</v>
      </c>
      <c r="J19" s="77"/>
      <c r="K19" s="77"/>
      <c r="L19" s="77" t="n">
        <f aca="false">SUM(J19:K19)</f>
        <v>0</v>
      </c>
      <c r="M19" s="81" t="n">
        <f aca="false">IF(D19&gt;0,IF(J19&gt;=0,J19/D19*100,""),"")</f>
        <v>0</v>
      </c>
      <c r="N19" s="81" t="n">
        <f aca="false">IF(F19&gt;0,IF(L19&gt;=0,L19/F19*100,""),"")</f>
        <v>0</v>
      </c>
      <c r="O19" s="81" t="n">
        <f aca="false">IF(G19&gt;0,IF(J19&gt;=0,J19/G19*100,""),"")</f>
        <v>0</v>
      </c>
      <c r="P19" s="81" t="n">
        <f aca="false">IF(I19&gt;0,IF(L19&gt;=0,L19/I19*100,""),"")</f>
        <v>0</v>
      </c>
      <c r="Q19" s="52"/>
      <c r="S19" s="52"/>
    </row>
    <row r="20" s="86" customFormat="true" ht="12.75" hidden="false" customHeight="true" outlineLevel="0" collapsed="false">
      <c r="A20" s="82" t="s">
        <v>39</v>
      </c>
      <c r="B20" s="54" t="s">
        <v>40</v>
      </c>
      <c r="C20" s="55"/>
      <c r="D20" s="77"/>
      <c r="E20" s="77"/>
      <c r="F20" s="77"/>
      <c r="G20" s="79" t="n">
        <v>3710000</v>
      </c>
      <c r="H20" s="88"/>
      <c r="I20" s="79" t="n">
        <f aca="false">SUM(G20:H20)</f>
        <v>3710000</v>
      </c>
      <c r="J20" s="77" t="n">
        <v>60000</v>
      </c>
      <c r="K20" s="77"/>
      <c r="L20" s="77" t="n">
        <f aca="false">SUM(J20:K20)</f>
        <v>60000</v>
      </c>
      <c r="M20" s="81" t="str">
        <f aca="false">IF(D20&gt;0,IF(J20&gt;=0,J20/D20*100,""),"")</f>
        <v/>
      </c>
      <c r="N20" s="81" t="str">
        <f aca="false">IF(F20&gt;0,IF(L20&gt;=0,L20/F20*100,""),"")</f>
        <v/>
      </c>
      <c r="O20" s="81" t="n">
        <f aca="false">IF(G20&gt;0,IF(J20&gt;=0,J20/G20*100,""),"")</f>
        <v>1.61725067385445</v>
      </c>
      <c r="P20" s="81" t="n">
        <f aca="false">IF(I20&gt;0,IF(L20&gt;=0,L20/I20*100,""),"")</f>
        <v>1.61725067385445</v>
      </c>
      <c r="Q20" s="52"/>
      <c r="S20" s="52"/>
    </row>
    <row r="21" s="48" customFormat="true" ht="6" hidden="false" customHeight="true" outlineLevel="0" collapsed="false">
      <c r="A21" s="82"/>
      <c r="B21" s="54"/>
      <c r="C21" s="55" t="s">
        <v>28</v>
      </c>
      <c r="D21" s="77"/>
      <c r="E21" s="77"/>
      <c r="F21" s="77" t="n">
        <f aca="false">SUM(D21:E21)</f>
        <v>0</v>
      </c>
      <c r="G21" s="79"/>
      <c r="H21" s="88"/>
      <c r="I21" s="79"/>
      <c r="J21" s="77"/>
      <c r="K21" s="77"/>
      <c r="L21" s="77" t="n">
        <f aca="false">SUM(J21:K21)</f>
        <v>0</v>
      </c>
      <c r="M21" s="81" t="str">
        <f aca="false">IF(D21&gt;0,IF(J21&gt;=0,J21/D21*100,""),"")</f>
        <v/>
      </c>
      <c r="N21" s="81" t="str">
        <f aca="false">IF(F21&gt;0,IF(L21&gt;=0,L21/F21*100,""),"")</f>
        <v/>
      </c>
      <c r="O21" s="81" t="str">
        <f aca="false">IF(G21&gt;0,IF(J21&gt;=0,J21/G21*100,""),"")</f>
        <v/>
      </c>
      <c r="P21" s="81" t="str">
        <f aca="false">IF(I21&gt;0,IF(L21&gt;=0,L21/I21*100,""),"")</f>
        <v/>
      </c>
      <c r="Q21" s="52"/>
      <c r="S21" s="52"/>
    </row>
    <row r="22" s="48" customFormat="true" ht="12.75" hidden="false" customHeight="false" outlineLevel="0" collapsed="false">
      <c r="A22" s="66" t="s">
        <v>41</v>
      </c>
      <c r="B22" s="67" t="s">
        <v>19</v>
      </c>
      <c r="C22" s="68"/>
      <c r="D22" s="69" t="n">
        <f aca="false">SUM(D25:D25)</f>
        <v>440000</v>
      </c>
      <c r="E22" s="69" t="n">
        <f aca="false">SUM(E24:E25)</f>
        <v>2228881</v>
      </c>
      <c r="F22" s="69" t="n">
        <f aca="false">SUM(D22:E22)</f>
        <v>2668881</v>
      </c>
      <c r="G22" s="72" t="n">
        <f aca="false">SUM(G24:G25)</f>
        <v>440000</v>
      </c>
      <c r="H22" s="89" t="n">
        <f aca="false">SUM(H24:H25)</f>
        <v>1885199</v>
      </c>
      <c r="I22" s="72" t="n">
        <f aca="false">SUM(G22:H22)</f>
        <v>2325199</v>
      </c>
      <c r="J22" s="69" t="n">
        <f aca="false">SUM(J24:J25)</f>
        <v>500000</v>
      </c>
      <c r="K22" s="69" t="n">
        <f aca="false">SUM(K24:K25)</f>
        <v>2532461</v>
      </c>
      <c r="L22" s="69" t="n">
        <f aca="false">SUM(J22:K22)</f>
        <v>3032461</v>
      </c>
      <c r="M22" s="73" t="n">
        <f aca="false">IF(D22&gt;0,IF(J22&gt;=0,J22/D22*100,""),"")</f>
        <v>113.636363636364</v>
      </c>
      <c r="N22" s="73" t="n">
        <f aca="false">IF(F22&gt;0,IF(L22&gt;=0,L22/F22*100,""),"")</f>
        <v>113.62293785298</v>
      </c>
      <c r="O22" s="73" t="n">
        <f aca="false">IF(G22&gt;0,IF(J22&gt;=0,J22/G22*100,""),"")</f>
        <v>113.636363636364</v>
      </c>
      <c r="P22" s="73" t="n">
        <f aca="false">IF(I22&gt;0,IF(L22&gt;=0,L22/I22*100,""),"")</f>
        <v>130.417267511297</v>
      </c>
      <c r="Q22" s="52"/>
      <c r="S22" s="52"/>
    </row>
    <row r="23" s="48" customFormat="true" ht="12.75" hidden="true" customHeight="true" outlineLevel="0" collapsed="false">
      <c r="A23" s="74" t="s">
        <v>27</v>
      </c>
      <c r="B23" s="75"/>
      <c r="C23" s="76" t="s">
        <v>28</v>
      </c>
      <c r="D23" s="78" t="n">
        <f aca="false">SUM(D25:D25)</f>
        <v>440000</v>
      </c>
      <c r="E23" s="78" t="n">
        <f aca="false">SUM(E24:E25)</f>
        <v>2228881</v>
      </c>
      <c r="F23" s="77" t="n">
        <f aca="false">SUM(D23:E23)</f>
        <v>2668881</v>
      </c>
      <c r="G23" s="90" t="n">
        <f aca="false">SUM(G24:G25)</f>
        <v>440000</v>
      </c>
      <c r="H23" s="80" t="n">
        <f aca="false">SUM(H24:H25)</f>
        <v>1885199</v>
      </c>
      <c r="I23" s="79" t="n">
        <f aca="false">SUM(G23:H23)</f>
        <v>2325199</v>
      </c>
      <c r="J23" s="78" t="n">
        <f aca="false">SUM(J24:J25)</f>
        <v>500000</v>
      </c>
      <c r="K23" s="78" t="n">
        <f aca="false">SUM(K24:K25)</f>
        <v>2532461</v>
      </c>
      <c r="L23" s="77" t="n">
        <f aca="false">SUM(J23:K23)</f>
        <v>3032461</v>
      </c>
      <c r="M23" s="81" t="n">
        <f aca="false">IF(D23&gt;0,IF(J23&gt;=0,J23/D23*100,""),"")</f>
        <v>113.636363636364</v>
      </c>
      <c r="N23" s="81" t="n">
        <f aca="false">IF(F23&gt;0,IF(L23&gt;=0,L23/F23*100,""),"")</f>
        <v>113.62293785298</v>
      </c>
      <c r="O23" s="81" t="n">
        <f aca="false">IF(G23&gt;0,IF(J23&gt;=0,J23/G23*100,""),"")</f>
        <v>113.636363636364</v>
      </c>
      <c r="P23" s="81" t="n">
        <f aca="false">IF(I23&gt;0,IF(L23&gt;=0,L23/I23*100,""),"")</f>
        <v>130.417267511297</v>
      </c>
      <c r="Q23" s="52"/>
      <c r="S23" s="52"/>
    </row>
    <row r="24" s="48" customFormat="true" ht="12.75" hidden="false" customHeight="true" outlineLevel="0" collapsed="false">
      <c r="A24" s="82" t="s">
        <v>29</v>
      </c>
      <c r="B24" s="54" t="n">
        <v>0</v>
      </c>
      <c r="C24" s="55" t="s">
        <v>28</v>
      </c>
      <c r="D24" s="77"/>
      <c r="E24" s="83" t="n">
        <v>247654</v>
      </c>
      <c r="F24" s="77" t="n">
        <f aca="false">SUM(D24:E24)</f>
        <v>247654</v>
      </c>
      <c r="G24" s="84"/>
      <c r="H24" s="85" t="n">
        <v>251360</v>
      </c>
      <c r="I24" s="79" t="n">
        <f aca="false">SUM(G24:H24)</f>
        <v>251360</v>
      </c>
      <c r="J24" s="77"/>
      <c r="K24" s="83" t="n">
        <v>281385</v>
      </c>
      <c r="L24" s="77" t="n">
        <f aca="false">SUM(J24:K24)</f>
        <v>281385</v>
      </c>
      <c r="M24" s="81" t="str">
        <f aca="false">IF(D24&gt;0,IF(J24&gt;=0,J24/D24*100,""),"")</f>
        <v/>
      </c>
      <c r="N24" s="81" t="n">
        <f aca="false">IF(F24&gt;0,IF(L24&gt;=0,L24/F24*100,""),"")</f>
        <v>113.620212070065</v>
      </c>
      <c r="O24" s="81" t="str">
        <f aca="false">IF(G24&gt;0,IF(J24&gt;=0,J24/G24*100,""),"")</f>
        <v/>
      </c>
      <c r="P24" s="81" t="n">
        <f aca="false">IF(I24&gt;0,IF(L24&gt;=0,L24/I24*100,""),"")</f>
        <v>111.945019096117</v>
      </c>
      <c r="Q24" s="52"/>
      <c r="S24" s="52"/>
    </row>
    <row r="25" s="48" customFormat="true" ht="12.75" hidden="false" customHeight="true" outlineLevel="0" collapsed="false">
      <c r="A25" s="82" t="s">
        <v>42</v>
      </c>
      <c r="B25" s="54" t="s">
        <v>43</v>
      </c>
      <c r="C25" s="55" t="s">
        <v>44</v>
      </c>
      <c r="D25" s="77" t="n">
        <v>440000</v>
      </c>
      <c r="E25" s="77" t="n">
        <v>1981227</v>
      </c>
      <c r="F25" s="77" t="n">
        <f aca="false">SUM(D25:E25)</f>
        <v>2421227</v>
      </c>
      <c r="G25" s="79" t="n">
        <v>440000</v>
      </c>
      <c r="H25" s="85" t="n">
        <v>1633839</v>
      </c>
      <c r="I25" s="79" t="n">
        <f aca="false">SUM(G25:H25)</f>
        <v>2073839</v>
      </c>
      <c r="J25" s="77" t="n">
        <v>500000</v>
      </c>
      <c r="K25" s="77" t="n">
        <v>2251076</v>
      </c>
      <c r="L25" s="77" t="n">
        <f aca="false">SUM(J25:K25)</f>
        <v>2751076</v>
      </c>
      <c r="M25" s="81" t="n">
        <f aca="false">IF(D25&gt;0,IF(J25&gt;=0,J25/D25*100,""),"")</f>
        <v>113.636363636364</v>
      </c>
      <c r="N25" s="81" t="n">
        <f aca="false">IF(F25&gt;0,IF(L25&gt;=0,L25/F25*100,""),"")</f>
        <v>113.623216658331</v>
      </c>
      <c r="O25" s="81" t="n">
        <f aca="false">IF(G25&gt;0,IF(J25&gt;=0,J25/G25*100,""),"")</f>
        <v>113.636363636364</v>
      </c>
      <c r="P25" s="81" t="n">
        <f aca="false">IF(I25&gt;0,IF(L25&gt;=0,L25/I25*100,""),"")</f>
        <v>132.656199444605</v>
      </c>
      <c r="Q25" s="52"/>
      <c r="S25" s="52"/>
    </row>
    <row r="26" s="48" customFormat="true" ht="6" hidden="false" customHeight="true" outlineLevel="0" collapsed="false">
      <c r="A26" s="91"/>
      <c r="B26" s="92"/>
      <c r="C26" s="93" t="s">
        <v>28</v>
      </c>
      <c r="D26" s="94"/>
      <c r="E26" s="94"/>
      <c r="F26" s="94" t="n">
        <f aca="false">SUM(D26:E26)</f>
        <v>0</v>
      </c>
      <c r="G26" s="95"/>
      <c r="H26" s="96"/>
      <c r="I26" s="95"/>
      <c r="J26" s="94"/>
      <c r="K26" s="94"/>
      <c r="L26" s="94" t="n">
        <f aca="false">SUM(J26:K26)</f>
        <v>0</v>
      </c>
      <c r="M26" s="97" t="str">
        <f aca="false">IF(D26&gt;0,IF(J26&gt;=0,J26/D26*100,""),"")</f>
        <v/>
      </c>
      <c r="N26" s="97" t="str">
        <f aca="false">IF(F26&gt;0,IF(L26&gt;=0,L26/F26*100,""),"")</f>
        <v/>
      </c>
      <c r="O26" s="97" t="str">
        <f aca="false">IF(G26&gt;0,IF(J26&gt;=0,J26/G26*100,""),"")</f>
        <v/>
      </c>
      <c r="P26" s="97" t="str">
        <f aca="false">IF(I26&gt;0,IF(L26&gt;=0,L26/I26*100,""),"")</f>
        <v/>
      </c>
      <c r="Q26" s="52"/>
      <c r="S26" s="52"/>
    </row>
    <row r="27" s="98" customFormat="true" ht="12.75" hidden="false" customHeight="false" outlineLevel="0" collapsed="false">
      <c r="A27" s="66" t="s">
        <v>45</v>
      </c>
      <c r="B27" s="67" t="s">
        <v>19</v>
      </c>
      <c r="C27" s="68"/>
      <c r="D27" s="69" t="n">
        <f aca="false">SUM(D30:D30)</f>
        <v>140000</v>
      </c>
      <c r="E27" s="69" t="n">
        <f aca="false">SUM(E29:E30)</f>
        <v>2971841</v>
      </c>
      <c r="F27" s="69" t="n">
        <f aca="false">SUM(D27:E27)</f>
        <v>3111841</v>
      </c>
      <c r="G27" s="72" t="n">
        <f aca="false">SUM(G29:G30)</f>
        <v>90000</v>
      </c>
      <c r="H27" s="89" t="n">
        <f aca="false">SUM(H29:H30)</f>
        <v>2953478</v>
      </c>
      <c r="I27" s="72" t="n">
        <f aca="false">SUM(G27:H27)</f>
        <v>3043478</v>
      </c>
      <c r="J27" s="69" t="n">
        <f aca="false">SUM(J30:J30)</f>
        <v>90000</v>
      </c>
      <c r="K27" s="69" t="n">
        <f aca="false">SUM(K29:K30)</f>
        <v>4080076</v>
      </c>
      <c r="L27" s="69" t="n">
        <f aca="false">SUM(J27:K27)</f>
        <v>4170076</v>
      </c>
      <c r="M27" s="73" t="n">
        <f aca="false">IF(D27&gt;0,IF(J27&gt;=0,J27/D27*100,""),"")</f>
        <v>64.2857142857143</v>
      </c>
      <c r="N27" s="73" t="n">
        <f aca="false">IF(F27&gt;0,IF(L27&gt;=0,L27/F27*100,""),"")</f>
        <v>134.006718209574</v>
      </c>
      <c r="O27" s="73" t="n">
        <f aca="false">IF(G27&gt;0,IF(J27&gt;=0,J27/G27*100,""),"")</f>
        <v>100</v>
      </c>
      <c r="P27" s="73" t="n">
        <f aca="false">IF(I27&gt;0,IF(L27&gt;=0,L27/I27*100,""),"")</f>
        <v>137.01679460144</v>
      </c>
      <c r="Q27" s="52"/>
      <c r="S27" s="52"/>
    </row>
    <row r="28" s="98" customFormat="true" ht="12.75" hidden="true" customHeight="true" outlineLevel="0" collapsed="false">
      <c r="A28" s="99" t="s">
        <v>27</v>
      </c>
      <c r="B28" s="100"/>
      <c r="C28" s="101" t="s">
        <v>28</v>
      </c>
      <c r="D28" s="78" t="n">
        <f aca="false">SUM(D30:D30)</f>
        <v>140000</v>
      </c>
      <c r="E28" s="78" t="n">
        <f aca="false">SUM(E29:E31)</f>
        <v>2971841</v>
      </c>
      <c r="F28" s="78" t="n">
        <f aca="false">SUM(D28:E28)</f>
        <v>3111841</v>
      </c>
      <c r="G28" s="90" t="n">
        <f aca="false">SUM(G29:G31)</f>
        <v>90000</v>
      </c>
      <c r="H28" s="80" t="n">
        <f aca="false">SUM(H29:H31)</f>
        <v>2953478</v>
      </c>
      <c r="I28" s="90" t="n">
        <f aca="false">SUM(G28:H28)</f>
        <v>3043478</v>
      </c>
      <c r="J28" s="78" t="n">
        <f aca="false">SUM(J30:J30)</f>
        <v>90000</v>
      </c>
      <c r="K28" s="78" t="n">
        <f aca="false">SUM(K29:K31)</f>
        <v>4080076</v>
      </c>
      <c r="L28" s="78" t="n">
        <f aca="false">SUM(J28:K28)</f>
        <v>4170076</v>
      </c>
      <c r="M28" s="102" t="n">
        <f aca="false">IF(D28&gt;0,IF(J28&gt;=0,J28/D28*100,""),"")</f>
        <v>64.2857142857143</v>
      </c>
      <c r="N28" s="102" t="n">
        <f aca="false">IF(F28&gt;0,IF(L28&gt;=0,L28/F28*100,""),"")</f>
        <v>134.006718209574</v>
      </c>
      <c r="O28" s="102" t="n">
        <f aca="false">IF(G28&gt;0,IF(J28&gt;=0,J28/G28*100,""),"")</f>
        <v>100</v>
      </c>
      <c r="P28" s="102" t="n">
        <f aca="false">IF(I28&gt;0,IF(L28&gt;=0,L28/I28*100,""),"")</f>
        <v>137.01679460144</v>
      </c>
      <c r="Q28" s="52"/>
      <c r="S28" s="52"/>
    </row>
    <row r="29" s="98" customFormat="true" ht="12.75" hidden="false" customHeight="true" outlineLevel="0" collapsed="false">
      <c r="A29" s="87" t="s">
        <v>46</v>
      </c>
      <c r="B29" s="103" t="n">
        <v>0</v>
      </c>
      <c r="C29" s="104" t="s">
        <v>28</v>
      </c>
      <c r="D29" s="77"/>
      <c r="E29" s="83" t="n">
        <v>520072</v>
      </c>
      <c r="F29" s="77" t="n">
        <f aca="false">SUM(D29:E29)</f>
        <v>520072</v>
      </c>
      <c r="G29" s="84"/>
      <c r="H29" s="85" t="n">
        <v>527856</v>
      </c>
      <c r="I29" s="79" t="n">
        <f aca="false">SUM(G29:H29)</f>
        <v>527856</v>
      </c>
      <c r="J29" s="77"/>
      <c r="K29" s="83" t="n">
        <v>590908</v>
      </c>
      <c r="L29" s="77" t="n">
        <f aca="false">SUM(J29:K29)</f>
        <v>590908</v>
      </c>
      <c r="M29" s="81" t="str">
        <f aca="false">IF(D29&gt;0,IF(J29&gt;=0,J29/D29*100,""),"")</f>
        <v/>
      </c>
      <c r="N29" s="81" t="n">
        <f aca="false">IF(F29&gt;0,IF(L29&gt;=0,L29/F29*100,""),"")</f>
        <v>113.620421787752</v>
      </c>
      <c r="O29" s="81" t="str">
        <f aca="false">IF(G29&gt;0,IF(J29&gt;=0,J29/G29*100,""),"")</f>
        <v/>
      </c>
      <c r="P29" s="81" t="n">
        <f aca="false">IF(I29&gt;0,IF(L29&gt;=0,L29/I29*100,""),"")</f>
        <v>111.944924373314</v>
      </c>
      <c r="Q29" s="52"/>
      <c r="S29" s="52"/>
    </row>
    <row r="30" s="48" customFormat="true" ht="12.75" hidden="false" customHeight="true" outlineLevel="0" collapsed="false">
      <c r="A30" s="82" t="s">
        <v>47</v>
      </c>
      <c r="B30" s="54" t="s">
        <v>48</v>
      </c>
      <c r="C30" s="55" t="s">
        <v>49</v>
      </c>
      <c r="D30" s="77" t="n">
        <v>140000</v>
      </c>
      <c r="E30" s="77" t="n">
        <v>2451769</v>
      </c>
      <c r="F30" s="77" t="n">
        <f aca="false">SUM(D30:E30)</f>
        <v>2591769</v>
      </c>
      <c r="G30" s="79" t="n">
        <v>90000</v>
      </c>
      <c r="H30" s="85" t="n">
        <v>2425622</v>
      </c>
      <c r="I30" s="79" t="n">
        <f aca="false">SUM(G30:H30)</f>
        <v>2515622</v>
      </c>
      <c r="J30" s="77" t="n">
        <v>90000</v>
      </c>
      <c r="K30" s="77" t="n">
        <v>3489168</v>
      </c>
      <c r="L30" s="77" t="n">
        <f aca="false">SUM(J30:K30)</f>
        <v>3579168</v>
      </c>
      <c r="M30" s="81" t="n">
        <f aca="false">IF(D30&gt;0,IF(J30&gt;=0,J30/D30*100,""),"")</f>
        <v>64.2857142857143</v>
      </c>
      <c r="N30" s="81" t="n">
        <f aca="false">IF(F30&gt;0,IF(L30&gt;=0,L30/F30*100,""),"")</f>
        <v>138.097492484863</v>
      </c>
      <c r="O30" s="81" t="n">
        <f aca="false">IF(G30&gt;0,IF(J30&gt;=0,J30/G30*100,""),"")</f>
        <v>100</v>
      </c>
      <c r="P30" s="81" t="n">
        <f aca="false">IF(I30&gt;0,IF(L30&gt;=0,L30/I30*100,""),"")</f>
        <v>142.277655387018</v>
      </c>
      <c r="Q30" s="52"/>
      <c r="S30" s="52"/>
    </row>
    <row r="31" s="48" customFormat="true" ht="6" hidden="false" customHeight="true" outlineLevel="0" collapsed="false">
      <c r="A31" s="82"/>
      <c r="B31" s="54"/>
      <c r="C31" s="55" t="s">
        <v>28</v>
      </c>
      <c r="D31" s="77"/>
      <c r="E31" s="77"/>
      <c r="F31" s="77" t="n">
        <f aca="false">SUM(D31:E31)</f>
        <v>0</v>
      </c>
      <c r="G31" s="79"/>
      <c r="H31" s="88"/>
      <c r="I31" s="79"/>
      <c r="J31" s="77"/>
      <c r="K31" s="77"/>
      <c r="L31" s="77" t="n">
        <f aca="false">SUM(J31:K31)</f>
        <v>0</v>
      </c>
      <c r="M31" s="81" t="str">
        <f aca="false">IF(D31&gt;0,IF(J31&gt;=0,J31/D31*100,""),"")</f>
        <v/>
      </c>
      <c r="N31" s="81" t="str">
        <f aca="false">IF(F31&gt;0,IF(L31&gt;=0,L31/F31*100,""),"")</f>
        <v/>
      </c>
      <c r="O31" s="81" t="str">
        <f aca="false">IF(G31&gt;0,IF(J31&gt;=0,J31/G31*100,""),"")</f>
        <v/>
      </c>
      <c r="P31" s="81" t="str">
        <f aca="false">IF(I31&gt;0,IF(L31&gt;=0,L31/I31*100,""),"")</f>
        <v/>
      </c>
      <c r="Q31" s="52"/>
      <c r="S31" s="52"/>
    </row>
    <row r="32" s="48" customFormat="true" ht="12.75" hidden="false" customHeight="false" outlineLevel="0" collapsed="false">
      <c r="A32" s="66" t="s">
        <v>50</v>
      </c>
      <c r="B32" s="67" t="s">
        <v>19</v>
      </c>
      <c r="C32" s="68"/>
      <c r="D32" s="69" t="n">
        <f aca="false">SUM(D35:D41)</f>
        <v>77430000</v>
      </c>
      <c r="E32" s="69" t="n">
        <f aca="false">SUM(E34:E40)</f>
        <v>2197924</v>
      </c>
      <c r="F32" s="69" t="n">
        <f aca="false">SUM(D32:E32)</f>
        <v>79627924</v>
      </c>
      <c r="G32" s="72" t="n">
        <f aca="false">SUM(G35:G41)</f>
        <v>229330742</v>
      </c>
      <c r="H32" s="89" t="n">
        <f aca="false">SUM(H34:H40)</f>
        <v>2105138</v>
      </c>
      <c r="I32" s="72" t="n">
        <f aca="false">SUM(G32:H32)</f>
        <v>231435880</v>
      </c>
      <c r="J32" s="69" t="n">
        <f aca="false">SUM(J35:J40)</f>
        <v>200000</v>
      </c>
      <c r="K32" s="69" t="n">
        <f aca="false">SUM(K34:K40)</f>
        <v>2497288</v>
      </c>
      <c r="L32" s="69" t="n">
        <f aca="false">SUM(J32:K32)</f>
        <v>2697288</v>
      </c>
      <c r="M32" s="73" t="n">
        <f aca="false">IF(D32&gt;0,IF(J32&gt;=0,J32/D32*100,""),"")</f>
        <v>0.258297817383443</v>
      </c>
      <c r="N32" s="73" t="n">
        <f aca="false">IF(F32&gt;0,IF(L32&gt;=0,L32/F32*100,""),"")</f>
        <v>3.38736446274802</v>
      </c>
      <c r="O32" s="73" t="n">
        <f aca="false">IF(G32&gt;0,IF(J32&gt;=0,J32/G32*100,""),"")</f>
        <v>0.0872102877511293</v>
      </c>
      <c r="P32" s="73" t="n">
        <f aca="false">IF(I32&gt;0,IF(L32&gt;=0,L32/I32*100,""),"")</f>
        <v>1.16545800936311</v>
      </c>
      <c r="Q32" s="52"/>
      <c r="S32" s="52"/>
    </row>
    <row r="33" s="48" customFormat="true" ht="12.75" hidden="false" customHeight="true" outlineLevel="0" collapsed="false">
      <c r="A33" s="74" t="s">
        <v>27</v>
      </c>
      <c r="B33" s="75"/>
      <c r="C33" s="76" t="s">
        <v>28</v>
      </c>
      <c r="D33" s="78" t="n">
        <f aca="false">SUM(D34:D37)</f>
        <v>77430000</v>
      </c>
      <c r="E33" s="78" t="n">
        <f aca="false">SUM(E34:E37)</f>
        <v>2197924</v>
      </c>
      <c r="F33" s="77" t="n">
        <f aca="false">SUM(D33:E33)</f>
        <v>79627924</v>
      </c>
      <c r="G33" s="90" t="n">
        <f aca="false">SUM(G34:G37)</f>
        <v>75753329</v>
      </c>
      <c r="H33" s="80" t="n">
        <f aca="false">SUM(H34:H37)</f>
        <v>2105138</v>
      </c>
      <c r="I33" s="79" t="n">
        <f aca="false">SUM(G33:H33)</f>
        <v>77858467</v>
      </c>
      <c r="J33" s="77" t="n">
        <f aca="false">SUM(J34:J37)</f>
        <v>200000</v>
      </c>
      <c r="K33" s="78" t="n">
        <f aca="false">SUM(K34:K37)</f>
        <v>2497288</v>
      </c>
      <c r="L33" s="77" t="n">
        <f aca="false">SUM(J33:K33)</f>
        <v>2697288</v>
      </c>
      <c r="M33" s="81" t="n">
        <f aca="false">IF(D33&gt;0,IF(J33&gt;=0,J33/D33*100,""),"")</f>
        <v>0.258297817383443</v>
      </c>
      <c r="N33" s="81" t="n">
        <f aca="false">IF(F33&gt;0,IF(L33&gt;=0,L33/F33*100,""),"")</f>
        <v>3.38736446274802</v>
      </c>
      <c r="O33" s="81" t="n">
        <f aca="false">IF(G33&gt;0,IF(J33&gt;=0,J33/G33*100,""),"")</f>
        <v>0.264014799930443</v>
      </c>
      <c r="P33" s="81" t="n">
        <f aca="false">IF(I33&gt;0,IF(L33&gt;=0,L33/I33*100,""),"")</f>
        <v>3.46434768616752</v>
      </c>
      <c r="Q33" s="52"/>
      <c r="S33" s="52"/>
    </row>
    <row r="34" s="48" customFormat="true" ht="12.75" hidden="false" customHeight="true" outlineLevel="0" collapsed="false">
      <c r="A34" s="82" t="s">
        <v>29</v>
      </c>
      <c r="B34" s="54" t="n">
        <v>0</v>
      </c>
      <c r="C34" s="55" t="s">
        <v>28</v>
      </c>
      <c r="D34" s="77"/>
      <c r="E34" s="83" t="n">
        <v>340523</v>
      </c>
      <c r="F34" s="77" t="n">
        <f aca="false">SUM(D34:E34)</f>
        <v>340523</v>
      </c>
      <c r="G34" s="84"/>
      <c r="H34" s="85" t="n">
        <v>345620</v>
      </c>
      <c r="I34" s="79" t="n">
        <f aca="false">SUM(G34:H34)</f>
        <v>345620</v>
      </c>
      <c r="J34" s="77"/>
      <c r="K34" s="83" t="n">
        <v>386904</v>
      </c>
      <c r="L34" s="77" t="n">
        <f aca="false">SUM(J34:K34)</f>
        <v>386904</v>
      </c>
      <c r="M34" s="81" t="str">
        <f aca="false">IF(D34&gt;0,IF(J34&gt;=0,J34/D34*100,""),"")</f>
        <v/>
      </c>
      <c r="N34" s="81" t="n">
        <f aca="false">IF(F34&gt;0,IF(L34&gt;=0,L34/F34*100,""),"")</f>
        <v>113.620519025147</v>
      </c>
      <c r="O34" s="81" t="str">
        <f aca="false">IF(G34&gt;0,IF(J34&gt;=0,J34/G34*100,""),"")</f>
        <v/>
      </c>
      <c r="P34" s="81" t="n">
        <f aca="false">IF(I34&gt;0,IF(L34&gt;=0,L34/I34*100,""),"")</f>
        <v>111.944910595452</v>
      </c>
      <c r="Q34" s="52"/>
      <c r="S34" s="52"/>
    </row>
    <row r="35" s="48" customFormat="true" ht="12.75" hidden="false" customHeight="true" outlineLevel="0" collapsed="false">
      <c r="A35" s="82" t="s">
        <v>51</v>
      </c>
      <c r="B35" s="54" t="s">
        <v>52</v>
      </c>
      <c r="C35" s="55" t="s">
        <v>53</v>
      </c>
      <c r="D35" s="77" t="n">
        <v>210000</v>
      </c>
      <c r="E35" s="77" t="n">
        <v>1176354</v>
      </c>
      <c r="F35" s="77" t="n">
        <f aca="false">SUM(D35:E35)</f>
        <v>1386354</v>
      </c>
      <c r="G35" s="79" t="n">
        <f aca="false">135000+75000</f>
        <v>210000</v>
      </c>
      <c r="H35" s="85" t="n">
        <v>1068279</v>
      </c>
      <c r="I35" s="79" t="n">
        <f aca="false">SUM(G35:H35)</f>
        <v>1278279</v>
      </c>
      <c r="J35" s="77" t="n">
        <v>200000</v>
      </c>
      <c r="K35" s="77" t="n">
        <v>1336577</v>
      </c>
      <c r="L35" s="77" t="n">
        <f aca="false">SUM(J35:K35)</f>
        <v>1536577</v>
      </c>
      <c r="M35" s="81" t="n">
        <f aca="false">IF(D35&gt;0,IF(J35&gt;=0,J35/D35*100,""),"")</f>
        <v>95.2380952380952</v>
      </c>
      <c r="N35" s="81" t="n">
        <f aca="false">IF(F35&gt;0,IF(L35&gt;=0,L35/F35*100,""),"")</f>
        <v>110.835832694968</v>
      </c>
      <c r="O35" s="81" t="n">
        <f aca="false">IF(G35&gt;0,IF(J35&gt;=0,J35/G35*100,""),"")</f>
        <v>95.2380952380952</v>
      </c>
      <c r="P35" s="81" t="n">
        <f aca="false">IF(I35&gt;0,IF(L35&gt;=0,L35/I35*100,""),"")</f>
        <v>120.206699789326</v>
      </c>
      <c r="Q35" s="52"/>
      <c r="S35" s="52"/>
    </row>
    <row r="36" s="48" customFormat="true" ht="12.75" hidden="false" customHeight="true" outlineLevel="0" collapsed="false">
      <c r="A36" s="82" t="s">
        <v>54</v>
      </c>
      <c r="B36" s="54" t="s">
        <v>55</v>
      </c>
      <c r="C36" s="55" t="s">
        <v>56</v>
      </c>
      <c r="D36" s="77" t="n">
        <v>220000</v>
      </c>
      <c r="E36" s="77" t="n">
        <v>619134</v>
      </c>
      <c r="F36" s="77" t="n">
        <f aca="false">SUM(D36:E36)</f>
        <v>839134</v>
      </c>
      <c r="G36" s="79" t="n">
        <v>3329</v>
      </c>
      <c r="H36" s="85" t="n">
        <v>628399</v>
      </c>
      <c r="I36" s="79" t="n">
        <f aca="false">SUM(G36:H36)</f>
        <v>631728</v>
      </c>
      <c r="J36" s="77"/>
      <c r="K36" s="77" t="n">
        <v>703461</v>
      </c>
      <c r="L36" s="77" t="n">
        <f aca="false">SUM(J36:K36)</f>
        <v>703461</v>
      </c>
      <c r="M36" s="81" t="n">
        <f aca="false">IF(D36&gt;0,IF(J36&gt;=0,J36/D36*100,""),"")</f>
        <v>0</v>
      </c>
      <c r="N36" s="81" t="n">
        <f aca="false">IF(F36&gt;0,IF(L36&gt;=0,L36/F36*100,""),"")</f>
        <v>83.8317837198826</v>
      </c>
      <c r="O36" s="81" t="n">
        <f aca="false">IF(G36&gt;0,IF(J36&gt;=0,J36/G36*100,""),"")</f>
        <v>0</v>
      </c>
      <c r="P36" s="81" t="n">
        <f aca="false">IF(I36&gt;0,IF(L36&gt;=0,L36/I36*100,""),"")</f>
        <v>111.355045209331</v>
      </c>
      <c r="Q36" s="52"/>
      <c r="S36" s="52"/>
    </row>
    <row r="37" s="48" customFormat="true" ht="12.75" hidden="false" customHeight="true" outlineLevel="0" collapsed="false">
      <c r="A37" s="82" t="s">
        <v>57</v>
      </c>
      <c r="B37" s="54" t="s">
        <v>58</v>
      </c>
      <c r="C37" s="55"/>
      <c r="D37" s="77" t="n">
        <v>77000000</v>
      </c>
      <c r="E37" s="77" t="n">
        <v>61913</v>
      </c>
      <c r="F37" s="77" t="n">
        <f aca="false">SUM(D37:E37)</f>
        <v>77061913</v>
      </c>
      <c r="G37" s="79" t="n">
        <v>75540000</v>
      </c>
      <c r="H37" s="85" t="n">
        <v>62840</v>
      </c>
      <c r="I37" s="79" t="n">
        <f aca="false">SUM(G37:H37)</f>
        <v>75602840</v>
      </c>
      <c r="J37" s="77"/>
      <c r="K37" s="77" t="n">
        <v>70346</v>
      </c>
      <c r="L37" s="77" t="n">
        <f aca="false">SUM(J37:K37)</f>
        <v>70346</v>
      </c>
      <c r="M37" s="81" t="n">
        <f aca="false">IF(D37&gt;0,IF(J37&gt;=0,J37/D37*100,""),"")</f>
        <v>0</v>
      </c>
      <c r="N37" s="81" t="n">
        <f aca="false">IF(F37&gt;0,IF(L37&gt;=0,L37/F37*100,""),"")</f>
        <v>0.0912850424567062</v>
      </c>
      <c r="O37" s="81" t="n">
        <f aca="false">IF(G37&gt;0,IF(J37&gt;=0,J37/G37*100,""),"")</f>
        <v>0</v>
      </c>
      <c r="P37" s="81" t="n">
        <f aca="false">IF(I37&gt;0,IF(L37&gt;=0,L37/I37*100,""),"")</f>
        <v>0.0930467691425349</v>
      </c>
      <c r="Q37" s="52"/>
      <c r="S37" s="52"/>
    </row>
    <row r="38" s="48" customFormat="true" ht="24" hidden="false" customHeight="false" outlineLevel="0" collapsed="false">
      <c r="A38" s="82" t="s">
        <v>59</v>
      </c>
      <c r="B38" s="54" t="s">
        <v>60</v>
      </c>
      <c r="C38" s="55" t="s">
        <v>61</v>
      </c>
      <c r="D38" s="77"/>
      <c r="E38" s="77"/>
      <c r="F38" s="77" t="n">
        <f aca="false">SUM(D38:E38)</f>
        <v>0</v>
      </c>
      <c r="G38" s="79" t="n">
        <v>148839615</v>
      </c>
      <c r="H38" s="88"/>
      <c r="I38" s="79" t="n">
        <f aca="false">SUM(G38:H38)</f>
        <v>148839615</v>
      </c>
      <c r="J38" s="77"/>
      <c r="K38" s="77"/>
      <c r="L38" s="77" t="n">
        <f aca="false">SUM(J38:K38)</f>
        <v>0</v>
      </c>
      <c r="M38" s="81" t="str">
        <f aca="false">IF(D38&gt;0,IF(J38&gt;=0,J38/D38*100,""),"")</f>
        <v/>
      </c>
      <c r="N38" s="81" t="str">
        <f aca="false">IF(F38&gt;0,IF(L38&gt;=0,L38/F38*100,""),"")</f>
        <v/>
      </c>
      <c r="O38" s="81" t="n">
        <f aca="false">IF(G38&gt;0,IF(J38&gt;=0,J38/G38*100,""),"")</f>
        <v>0</v>
      </c>
      <c r="P38" s="81" t="n">
        <f aca="false">IF(I38&gt;0,IF(L38&gt;=0,L38/I38*100,""),"")</f>
        <v>0</v>
      </c>
      <c r="Q38" s="52"/>
      <c r="S38" s="52"/>
    </row>
    <row r="39" s="48" customFormat="true" ht="12.75" hidden="false" customHeight="true" outlineLevel="0" collapsed="false">
      <c r="A39" s="82" t="s">
        <v>62</v>
      </c>
      <c r="B39" s="54" t="s">
        <v>63</v>
      </c>
      <c r="C39" s="55" t="s">
        <v>64</v>
      </c>
      <c r="D39" s="77"/>
      <c r="E39" s="77"/>
      <c r="F39" s="77" t="n">
        <f aca="false">SUM(D39:E39)</f>
        <v>0</v>
      </c>
      <c r="G39" s="79" t="n">
        <f aca="false">25000+100000+50000</f>
        <v>175000</v>
      </c>
      <c r="H39" s="88"/>
      <c r="I39" s="79" t="n">
        <f aca="false">SUM(G39:H39)</f>
        <v>175000</v>
      </c>
      <c r="J39" s="77"/>
      <c r="K39" s="77"/>
      <c r="L39" s="77" t="n">
        <f aca="false">SUM(J39:K39)</f>
        <v>0</v>
      </c>
      <c r="M39" s="81" t="str">
        <f aca="false">IF(D39&gt;0,IF(J39&gt;=0,J39/D39*100,""),"")</f>
        <v/>
      </c>
      <c r="N39" s="81" t="str">
        <f aca="false">IF(F39&gt;0,IF(L39&gt;=0,L39/F39*100,""),"")</f>
        <v/>
      </c>
      <c r="O39" s="81" t="n">
        <f aca="false">IF(G39&gt;0,IF(J39&gt;=0,J39/G39*100,""),"")</f>
        <v>0</v>
      </c>
      <c r="P39" s="81" t="n">
        <f aca="false">IF(I39&gt;0,IF(L39&gt;=0,L39/I39*100,""),"")</f>
        <v>0</v>
      </c>
      <c r="Q39" s="52"/>
      <c r="S39" s="52"/>
    </row>
    <row r="40" s="48" customFormat="true" ht="12.75" hidden="false" customHeight="true" outlineLevel="0" collapsed="false">
      <c r="A40" s="82" t="s">
        <v>65</v>
      </c>
      <c r="B40" s="54" t="s">
        <v>66</v>
      </c>
      <c r="C40" s="55" t="s">
        <v>67</v>
      </c>
      <c r="D40" s="77"/>
      <c r="E40" s="77"/>
      <c r="F40" s="77" t="n">
        <f aca="false">SUM(D40:E40)</f>
        <v>0</v>
      </c>
      <c r="G40" s="79" t="n">
        <f aca="false">300000+1095000+1850000+970000+73800+125405+148593</f>
        <v>4562798</v>
      </c>
      <c r="H40" s="88"/>
      <c r="I40" s="79" t="n">
        <f aca="false">SUM(G40:H40)</f>
        <v>4562798</v>
      </c>
      <c r="J40" s="77"/>
      <c r="K40" s="77"/>
      <c r="L40" s="77" t="n">
        <f aca="false">SUM(J40:K40)</f>
        <v>0</v>
      </c>
      <c r="M40" s="81" t="str">
        <f aca="false">IF(D40&gt;0,IF(J40&gt;=0,J40/D40*100,""),"")</f>
        <v/>
      </c>
      <c r="N40" s="81" t="str">
        <f aca="false">IF(F40&gt;0,IF(L40&gt;=0,L40/F40*100,""),"")</f>
        <v/>
      </c>
      <c r="O40" s="81" t="n">
        <f aca="false">IF(G40&gt;0,IF(J40&gt;=0,J40/G40*100,""),"")</f>
        <v>0</v>
      </c>
      <c r="P40" s="81" t="n">
        <f aca="false">IF(I40&gt;0,IF(L40&gt;=0,L40/I40*100,""),"")</f>
        <v>0</v>
      </c>
      <c r="Q40" s="52"/>
      <c r="S40" s="52"/>
    </row>
    <row r="41" s="48" customFormat="true" ht="6" hidden="false" customHeight="true" outlineLevel="0" collapsed="false">
      <c r="A41" s="82"/>
      <c r="B41" s="54"/>
      <c r="C41" s="55" t="s">
        <v>28</v>
      </c>
      <c r="D41" s="77"/>
      <c r="E41" s="77"/>
      <c r="F41" s="77" t="n">
        <f aca="false">SUM(D41:E41)</f>
        <v>0</v>
      </c>
      <c r="G41" s="79"/>
      <c r="H41" s="88"/>
      <c r="I41" s="79"/>
      <c r="J41" s="77"/>
      <c r="K41" s="77"/>
      <c r="L41" s="77" t="n">
        <f aca="false">SUM(J41:K41)</f>
        <v>0</v>
      </c>
      <c r="M41" s="81" t="str">
        <f aca="false">IF(D41&gt;0,IF(J41&gt;=0,J41/D41*100,""),"")</f>
        <v/>
      </c>
      <c r="N41" s="81" t="str">
        <f aca="false">IF(F41&gt;0,IF(L41&gt;=0,L41/F41*100,""),"")</f>
        <v/>
      </c>
      <c r="O41" s="81" t="str">
        <f aca="false">IF(G41&gt;0,IF(J41&gt;=0,J41/G41*100,""),"")</f>
        <v/>
      </c>
      <c r="P41" s="81" t="str">
        <f aca="false">IF(I41&gt;0,IF(L41&gt;=0,L41/I41*100,""),"")</f>
        <v/>
      </c>
      <c r="Q41" s="52"/>
      <c r="S41" s="52"/>
    </row>
    <row r="42" s="48" customFormat="true" ht="15" hidden="false" customHeight="true" outlineLevel="0" collapsed="false">
      <c r="A42" s="66" t="s">
        <v>68</v>
      </c>
      <c r="B42" s="67" t="s">
        <v>19</v>
      </c>
      <c r="C42" s="68"/>
      <c r="D42" s="69" t="n">
        <f aca="false">SUM(D45:D47)</f>
        <v>798400</v>
      </c>
      <c r="E42" s="69" t="n">
        <f aca="false">SUM(E44:E47)</f>
        <v>2600361</v>
      </c>
      <c r="F42" s="69" t="n">
        <f aca="false">SUM(D42:E42)</f>
        <v>3398761</v>
      </c>
      <c r="G42" s="72" t="n">
        <f aca="false">SUM(G45:G47)</f>
        <v>798400</v>
      </c>
      <c r="H42" s="89" t="n">
        <f aca="false">SUM(H44:H47)</f>
        <v>2513598</v>
      </c>
      <c r="I42" s="72" t="n">
        <f aca="false">SUM(G42:H42)</f>
        <v>3311998</v>
      </c>
      <c r="J42" s="69" t="n">
        <f aca="false">SUM(J44:J48)</f>
        <v>820000</v>
      </c>
      <c r="K42" s="69" t="n">
        <f aca="false">SUM(K44:K47)</f>
        <v>2954538</v>
      </c>
      <c r="L42" s="69" t="n">
        <f aca="false">SUM(J42:K42)</f>
        <v>3774538</v>
      </c>
      <c r="M42" s="73" t="n">
        <f aca="false">IF(D42&gt;0,IF(J42&gt;=0,J42/D42*100,""),"")</f>
        <v>102.705410821643</v>
      </c>
      <c r="N42" s="73" t="n">
        <f aca="false">IF(F42&gt;0,IF(L42&gt;=0,L42/F42*100,""),"")</f>
        <v>111.056293749399</v>
      </c>
      <c r="O42" s="73" t="n">
        <f aca="false">IF(G42&gt;0,IF(J42&gt;=0,J42/G42*100,""),"")</f>
        <v>102.705410821643</v>
      </c>
      <c r="P42" s="73" t="n">
        <f aca="false">IF(I42&gt;0,IF(L42&gt;=0,L42/I42*100,""),"")</f>
        <v>113.965588143471</v>
      </c>
      <c r="Q42" s="52"/>
      <c r="S42" s="52"/>
    </row>
    <row r="43" s="48" customFormat="true" ht="12.75" hidden="true" customHeight="true" outlineLevel="0" collapsed="false">
      <c r="A43" s="74" t="s">
        <v>27</v>
      </c>
      <c r="B43" s="75"/>
      <c r="C43" s="76" t="s">
        <v>28</v>
      </c>
      <c r="D43" s="78" t="n">
        <f aca="false">SUM(D45:D47)</f>
        <v>798400</v>
      </c>
      <c r="E43" s="78" t="n">
        <f aca="false">SUM(E44:E47)</f>
        <v>2600361</v>
      </c>
      <c r="F43" s="77" t="n">
        <f aca="false">SUM(D43:E43)</f>
        <v>3398761</v>
      </c>
      <c r="G43" s="90" t="n">
        <f aca="false">SUM(G45:G47)</f>
        <v>798400</v>
      </c>
      <c r="H43" s="80" t="n">
        <f aca="false">SUM(H44:H47)</f>
        <v>2513598</v>
      </c>
      <c r="I43" s="79" t="n">
        <f aca="false">SUM(G43:H43)</f>
        <v>3311998</v>
      </c>
      <c r="J43" s="77" t="n">
        <f aca="false">SUM(J45:J47)</f>
        <v>820000</v>
      </c>
      <c r="K43" s="78" t="n">
        <f aca="false">SUM(K44:K47)</f>
        <v>2954538</v>
      </c>
      <c r="L43" s="77" t="n">
        <f aca="false">SUM(J43:K43)</f>
        <v>3774538</v>
      </c>
      <c r="M43" s="81" t="n">
        <f aca="false">IF(D43&gt;0,IF(J43&gt;=0,J43/D43*100,""),"")</f>
        <v>102.705410821643</v>
      </c>
      <c r="N43" s="81" t="n">
        <f aca="false">IF(F43&gt;0,IF(L43&gt;=0,L43/F43*100,""),"")</f>
        <v>111.056293749399</v>
      </c>
      <c r="O43" s="81" t="n">
        <f aca="false">IF(G43&gt;0,IF(J43&gt;=0,J43/G43*100,""),"")</f>
        <v>102.705410821643</v>
      </c>
      <c r="P43" s="81" t="n">
        <f aca="false">IF(I43&gt;0,IF(L43&gt;=0,L43/I43*100,""),"")</f>
        <v>113.965588143471</v>
      </c>
      <c r="Q43" s="52"/>
      <c r="S43" s="52"/>
    </row>
    <row r="44" s="48" customFormat="true" ht="12.75" hidden="false" customHeight="true" outlineLevel="0" collapsed="false">
      <c r="A44" s="82" t="s">
        <v>29</v>
      </c>
      <c r="B44" s="54" t="n">
        <v>0</v>
      </c>
      <c r="C44" s="55" t="s">
        <v>28</v>
      </c>
      <c r="D44" s="77"/>
      <c r="E44" s="83" t="n">
        <v>371480</v>
      </c>
      <c r="F44" s="77" t="n">
        <f aca="false">SUM(D44:E44)</f>
        <v>371480</v>
      </c>
      <c r="G44" s="84"/>
      <c r="H44" s="85" t="n">
        <v>251361</v>
      </c>
      <c r="I44" s="79" t="n">
        <f aca="false">SUM(G44:H44)</f>
        <v>251361</v>
      </c>
      <c r="J44" s="77"/>
      <c r="K44" s="83" t="n">
        <v>422077</v>
      </c>
      <c r="L44" s="77" t="n">
        <f aca="false">SUM(J44:K44)</f>
        <v>422077</v>
      </c>
      <c r="M44" s="81" t="str">
        <f aca="false">IF(D44&gt;0,IF(J44&gt;=0,J44/D44*100,""),"")</f>
        <v/>
      </c>
      <c r="N44" s="81" t="n">
        <f aca="false">IF(F44&gt;0,IF(L44&gt;=0,L44/F44*100,""),"")</f>
        <v>113.620383331539</v>
      </c>
      <c r="O44" s="81" t="str">
        <f aca="false">IF(G44&gt;0,IF(J44&gt;=0,J44/G44*100,""),"")</f>
        <v/>
      </c>
      <c r="P44" s="81" t="n">
        <f aca="false">IF(I44&gt;0,IF(L44&gt;=0,L44/I44*100,""),"")</f>
        <v>167.916661693739</v>
      </c>
      <c r="Q44" s="52"/>
      <c r="S44" s="52"/>
    </row>
    <row r="45" s="48" customFormat="true" ht="12.75" hidden="false" customHeight="true" outlineLevel="0" collapsed="false">
      <c r="A45" s="82" t="s">
        <v>69</v>
      </c>
      <c r="B45" s="54" t="s">
        <v>70</v>
      </c>
      <c r="C45" s="55" t="s">
        <v>71</v>
      </c>
      <c r="D45" s="77" t="n">
        <v>31000</v>
      </c>
      <c r="E45" s="77" t="n">
        <v>866787</v>
      </c>
      <c r="F45" s="77" t="n">
        <f aca="false">SUM(D45:E45)</f>
        <v>897787</v>
      </c>
      <c r="G45" s="79" t="n">
        <v>31000</v>
      </c>
      <c r="H45" s="85" t="n">
        <v>754079</v>
      </c>
      <c r="I45" s="79" t="n">
        <f aca="false">SUM(G45:H45)</f>
        <v>785079</v>
      </c>
      <c r="J45" s="77" t="n">
        <v>34500</v>
      </c>
      <c r="K45" s="77" t="n">
        <v>844154</v>
      </c>
      <c r="L45" s="77" t="n">
        <f aca="false">SUM(J45:K45)</f>
        <v>878654</v>
      </c>
      <c r="M45" s="81" t="n">
        <f aca="false">IF(D45&gt;0,IF(J45&gt;=0,J45/D45*100,""),"")</f>
        <v>111.290322580645</v>
      </c>
      <c r="N45" s="81" t="n">
        <f aca="false">IF(F45&gt;0,IF(L45&gt;=0,L45/F45*100,""),"")</f>
        <v>97.8688709014499</v>
      </c>
      <c r="O45" s="81" t="n">
        <f aca="false">IF(G45&gt;0,IF(J45&gt;=0,J45/G45*100,""),"")</f>
        <v>111.290322580645</v>
      </c>
      <c r="P45" s="81" t="n">
        <f aca="false">IF(I45&gt;0,IF(L45&gt;=0,L45/I45*100,""),"")</f>
        <v>111.919182655503</v>
      </c>
      <c r="Q45" s="52"/>
      <c r="S45" s="52"/>
    </row>
    <row r="46" s="48" customFormat="true" ht="12.75" hidden="false" customHeight="true" outlineLevel="0" collapsed="false">
      <c r="A46" s="82" t="s">
        <v>72</v>
      </c>
      <c r="B46" s="54" t="s">
        <v>73</v>
      </c>
      <c r="C46" s="55" t="s">
        <v>74</v>
      </c>
      <c r="D46" s="77" t="n">
        <v>79500</v>
      </c>
      <c r="E46" s="77" t="n">
        <v>619134</v>
      </c>
      <c r="F46" s="77" t="n">
        <f aca="false">SUM(D46:E46)</f>
        <v>698634</v>
      </c>
      <c r="G46" s="79" t="n">
        <f aca="false">42000+37500</f>
        <v>79500</v>
      </c>
      <c r="H46" s="85" t="n">
        <v>628399</v>
      </c>
      <c r="I46" s="79" t="n">
        <f aca="false">SUM(G46:H46)</f>
        <v>707899</v>
      </c>
      <c r="J46" s="77" t="n">
        <v>70000</v>
      </c>
      <c r="K46" s="77" t="n">
        <v>703461</v>
      </c>
      <c r="L46" s="77" t="n">
        <f aca="false">SUM(J46:K46)</f>
        <v>773461</v>
      </c>
      <c r="M46" s="81" t="n">
        <f aca="false">IF(D46&gt;0,IF(J46&gt;=0,J46/D46*100,""),"")</f>
        <v>88.0503144654088</v>
      </c>
      <c r="N46" s="81" t="n">
        <f aca="false">IF(F46&gt;0,IF(L46&gt;=0,L46/F46*100,""),"")</f>
        <v>110.710472149938</v>
      </c>
      <c r="O46" s="81" t="n">
        <f aca="false">IF(G46&gt;0,IF(J46&gt;=0,J46/G46*100,""),"")</f>
        <v>88.0503144654088</v>
      </c>
      <c r="P46" s="81" t="n">
        <f aca="false">IF(I46&gt;0,IF(L46&gt;=0,L46/I46*100,""),"")</f>
        <v>109.261490692881</v>
      </c>
      <c r="Q46" s="52"/>
      <c r="S46" s="52"/>
    </row>
    <row r="47" s="48" customFormat="true" ht="12.75" hidden="false" customHeight="true" outlineLevel="0" collapsed="false">
      <c r="A47" s="82" t="s">
        <v>75</v>
      </c>
      <c r="B47" s="54" t="s">
        <v>76</v>
      </c>
      <c r="C47" s="55" t="s">
        <v>77</v>
      </c>
      <c r="D47" s="77" t="n">
        <v>687900</v>
      </c>
      <c r="E47" s="77" t="n">
        <v>742960</v>
      </c>
      <c r="F47" s="77" t="n">
        <f aca="false">SUM(D47:E47)</f>
        <v>1430860</v>
      </c>
      <c r="G47" s="79" t="n">
        <v>687900</v>
      </c>
      <c r="H47" s="85" t="n">
        <v>879759</v>
      </c>
      <c r="I47" s="79" t="n">
        <f aca="false">SUM(G47:H47)</f>
        <v>1567659</v>
      </c>
      <c r="J47" s="77" t="n">
        <v>715500</v>
      </c>
      <c r="K47" s="77" t="n">
        <v>984846</v>
      </c>
      <c r="L47" s="77" t="n">
        <f aca="false">SUM(J47:K47)</f>
        <v>1700346</v>
      </c>
      <c r="M47" s="81" t="n">
        <f aca="false">IF(D47&gt;0,IF(J47&gt;=0,J47/D47*100,""),"")</f>
        <v>104.012211077191</v>
      </c>
      <c r="N47" s="81" t="n">
        <f aca="false">IF(F47&gt;0,IF(L47&gt;=0,L47/F47*100,""),"")</f>
        <v>118.833848175223</v>
      </c>
      <c r="O47" s="81" t="n">
        <f aca="false">IF(G47&gt;0,IF(J47&gt;=0,J47/G47*100,""),"")</f>
        <v>104.012211077191</v>
      </c>
      <c r="P47" s="81" t="n">
        <f aca="false">IF(I47&gt;0,IF(L47&gt;=0,L47/I47*100,""),"")</f>
        <v>108.464021831278</v>
      </c>
      <c r="Q47" s="52"/>
      <c r="S47" s="52"/>
    </row>
    <row r="48" s="48" customFormat="true" ht="12" hidden="true" customHeight="false" outlineLevel="0" collapsed="false">
      <c r="A48" s="82" t="s">
        <v>65</v>
      </c>
      <c r="B48" s="54" t="s">
        <v>66</v>
      </c>
      <c r="C48" s="55" t="s">
        <v>78</v>
      </c>
      <c r="D48" s="77"/>
      <c r="E48" s="77"/>
      <c r="F48" s="77"/>
      <c r="G48" s="79"/>
      <c r="H48" s="88"/>
      <c r="I48" s="79"/>
      <c r="J48" s="77"/>
      <c r="K48" s="77"/>
      <c r="L48" s="77"/>
      <c r="M48" s="81" t="str">
        <f aca="false">IF(D48&gt;0,IF(J48&gt;=0,J48/D48*100,""),"")</f>
        <v/>
      </c>
      <c r="N48" s="81" t="str">
        <f aca="false">IF(F48&gt;0,IF(L48&gt;=0,L48/F48*100,""),"")</f>
        <v/>
      </c>
      <c r="O48" s="81" t="str">
        <f aca="false">IF(G48&gt;0,IF(J48&gt;=0,J48/G48*100,""),"")</f>
        <v/>
      </c>
      <c r="P48" s="81" t="str">
        <f aca="false">IF(I48&gt;0,IF(L48&gt;=0,L48/I48*100,""),"")</f>
        <v/>
      </c>
      <c r="Q48" s="52"/>
      <c r="S48" s="52"/>
    </row>
    <row r="49" s="48" customFormat="true" ht="6" hidden="false" customHeight="true" outlineLevel="0" collapsed="false">
      <c r="A49" s="82"/>
      <c r="B49" s="54"/>
      <c r="C49" s="55" t="s">
        <v>28</v>
      </c>
      <c r="D49" s="77"/>
      <c r="E49" s="77"/>
      <c r="F49" s="77" t="n">
        <f aca="false">SUM(D49:E49)</f>
        <v>0</v>
      </c>
      <c r="G49" s="79"/>
      <c r="H49" s="88"/>
      <c r="I49" s="79"/>
      <c r="J49" s="77"/>
      <c r="K49" s="77"/>
      <c r="L49" s="77" t="n">
        <f aca="false">SUM(J49:K49)</f>
        <v>0</v>
      </c>
      <c r="M49" s="81" t="str">
        <f aca="false">IF(D49&gt;0,IF(J49&gt;=0,J49/D49*100,""),"")</f>
        <v/>
      </c>
      <c r="N49" s="81" t="str">
        <f aca="false">IF(F49&gt;0,IF(L49&gt;=0,L49/F49*100,""),"")</f>
        <v/>
      </c>
      <c r="O49" s="81" t="str">
        <f aca="false">IF(G49&gt;0,IF(J49&gt;=0,J49/G49*100,""),"")</f>
        <v/>
      </c>
      <c r="P49" s="81" t="str">
        <f aca="false">IF(I49&gt;0,IF(L49&gt;=0,L49/I49*100,""),"")</f>
        <v/>
      </c>
      <c r="Q49" s="52"/>
      <c r="S49" s="52"/>
    </row>
    <row r="50" s="112" customFormat="true" ht="15.75" hidden="false" customHeight="true" outlineLevel="0" collapsed="false">
      <c r="A50" s="105" t="s">
        <v>79</v>
      </c>
      <c r="B50" s="106" t="s">
        <v>19</v>
      </c>
      <c r="C50" s="107"/>
      <c r="D50" s="108" t="n">
        <f aca="false">SUM(D52:D62)</f>
        <v>26045500</v>
      </c>
      <c r="E50" s="108" t="n">
        <f aca="false">SUM(E52:E62)</f>
        <v>15602168</v>
      </c>
      <c r="F50" s="108" t="n">
        <f aca="false">SUM(D50:E50)</f>
        <v>41647668</v>
      </c>
      <c r="G50" s="109" t="n">
        <f aca="false">SUM(G52:G62)</f>
        <v>43130140</v>
      </c>
      <c r="H50" s="110" t="n">
        <f aca="false">SUM(H52:H62)</f>
        <v>16212707</v>
      </c>
      <c r="I50" s="109" t="n">
        <f aca="false">SUM(G50:H50)</f>
        <v>59342847</v>
      </c>
      <c r="J50" s="108" t="n">
        <f aca="false">SUM(J52:J62)</f>
        <v>32072500</v>
      </c>
      <c r="K50" s="108" t="n">
        <f aca="false">SUM(K52:K62)</f>
        <v>19134148</v>
      </c>
      <c r="L50" s="108" t="n">
        <f aca="false">SUM(J50:K50)</f>
        <v>51206648</v>
      </c>
      <c r="M50" s="111" t="n">
        <f aca="false">IF(D50&gt;0,IF(J50&gt;=0,J50/D50*100,""),"")</f>
        <v>123.140273751704</v>
      </c>
      <c r="N50" s="111" t="n">
        <f aca="false">IF(F50&gt;0,IF(L50&gt;=0,L50/F50*100,""),"")</f>
        <v>122.952017385463</v>
      </c>
      <c r="O50" s="111" t="n">
        <f aca="false">IF(G50&gt;0,IF(J50&gt;=0,J50/G50*100,""),"")</f>
        <v>74.3621513864782</v>
      </c>
      <c r="P50" s="111" t="n">
        <f aca="false">IF(I50&gt;0,IF(L50&gt;=0,L50/I50*100,""),"")</f>
        <v>86.2895034341713</v>
      </c>
      <c r="Q50" s="52"/>
      <c r="S50" s="52"/>
    </row>
    <row r="51" s="115" customFormat="true" ht="12.75" hidden="false" customHeight="true" outlineLevel="0" collapsed="false">
      <c r="A51" s="87" t="s">
        <v>27</v>
      </c>
      <c r="B51" s="113"/>
      <c r="C51" s="114" t="s">
        <v>28</v>
      </c>
      <c r="D51" s="77" t="n">
        <f aca="false">SUM(D52:D60)</f>
        <v>26045500</v>
      </c>
      <c r="E51" s="77" t="n">
        <f aca="false">SUM(E52:E60)</f>
        <v>15602168</v>
      </c>
      <c r="F51" s="77" t="n">
        <f aca="false">SUM(D51:E51)</f>
        <v>41647668</v>
      </c>
      <c r="G51" s="79" t="n">
        <f aca="false">SUM(G52:G60)</f>
        <v>31424540</v>
      </c>
      <c r="H51" s="88" t="n">
        <f aca="false">SUM(H52:H60)</f>
        <v>16175003</v>
      </c>
      <c r="I51" s="79" t="n">
        <f aca="false">SUM(G51:H51)</f>
        <v>47599543</v>
      </c>
      <c r="J51" s="77" t="n">
        <f aca="false">SUM(J52:J61)</f>
        <v>32072500</v>
      </c>
      <c r="K51" s="77" t="n">
        <f aca="false">SUM(K52:K61)</f>
        <v>19134148</v>
      </c>
      <c r="L51" s="77" t="n">
        <f aca="false">SUM(J51:K51)</f>
        <v>51206648</v>
      </c>
      <c r="M51" s="81" t="n">
        <f aca="false">IF(D51&gt;0,IF(J51&gt;=0,J51/D51*100,""),"")</f>
        <v>123.140273751704</v>
      </c>
      <c r="N51" s="81" t="n">
        <f aca="false">IF(F51&gt;0,IF(L51&gt;=0,L51/F51*100,""),"")</f>
        <v>122.952017385463</v>
      </c>
      <c r="O51" s="81" t="n">
        <f aca="false">IF(G51&gt;0,IF(J51&gt;=0,J51/G51*100,""),"")</f>
        <v>102.061955401734</v>
      </c>
      <c r="P51" s="81" t="n">
        <f aca="false">IF(I51&gt;0,IF(L51&gt;=0,L51/I51*100,""),"")</f>
        <v>107.578024436075</v>
      </c>
      <c r="Q51" s="52"/>
      <c r="S51" s="52"/>
    </row>
    <row r="52" s="115" customFormat="true" ht="12.75" hidden="false" customHeight="true" outlineLevel="0" collapsed="false">
      <c r="A52" s="82" t="s">
        <v>29</v>
      </c>
      <c r="B52" s="54" t="n">
        <v>0</v>
      </c>
      <c r="C52" s="55" t="s">
        <v>28</v>
      </c>
      <c r="D52" s="77"/>
      <c r="E52" s="77" t="n">
        <v>1362094</v>
      </c>
      <c r="F52" s="77" t="n">
        <f aca="false">SUM(D52:E52)</f>
        <v>1362094</v>
      </c>
      <c r="G52" s="79"/>
      <c r="H52" s="88" t="n">
        <v>1445319</v>
      </c>
      <c r="I52" s="79" t="n">
        <f aca="false">SUM(G52:H52)</f>
        <v>1445319</v>
      </c>
      <c r="J52" s="77"/>
      <c r="K52" s="77" t="n">
        <v>1688307</v>
      </c>
      <c r="L52" s="77" t="n">
        <f aca="false">SUM(J52:K52)</f>
        <v>1688307</v>
      </c>
      <c r="M52" s="81" t="str">
        <f aca="false">IF(D52&gt;0,IF(J52&gt;=0,J52/D52*100,""),"")</f>
        <v/>
      </c>
      <c r="N52" s="81" t="n">
        <f aca="false">IF(F52&gt;0,IF(L52&gt;=0,L52/F52*100,""),"")</f>
        <v>123.949375006424</v>
      </c>
      <c r="O52" s="81" t="str">
        <f aca="false">IF(G52&gt;0,IF(J52&gt;=0,J52/G52*100,""),"")</f>
        <v/>
      </c>
      <c r="P52" s="81" t="n">
        <f aca="false">IF(I52&gt;0,IF(L52&gt;=0,L52/I52*100,""),"")</f>
        <v>116.812067093839</v>
      </c>
      <c r="Q52" s="52"/>
      <c r="S52" s="52"/>
    </row>
    <row r="53" s="115" customFormat="true" ht="12.75" hidden="false" customHeight="true" outlineLevel="0" collapsed="false">
      <c r="A53" s="87" t="s">
        <v>80</v>
      </c>
      <c r="B53" s="103" t="s">
        <v>81</v>
      </c>
      <c r="C53" s="104" t="s">
        <v>82</v>
      </c>
      <c r="D53" s="77" t="n">
        <v>25930000</v>
      </c>
      <c r="E53" s="77" t="n">
        <v>13063720</v>
      </c>
      <c r="F53" s="77" t="n">
        <f aca="false">SUM(D53:E53)</f>
        <v>38993720</v>
      </c>
      <c r="G53" s="79" t="n">
        <v>31224440</v>
      </c>
      <c r="H53" s="88" t="n">
        <v>14453188</v>
      </c>
      <c r="I53" s="79" t="n">
        <f aca="false">SUM(G53:H53)</f>
        <v>45677628</v>
      </c>
      <c r="J53" s="77" t="n">
        <v>31855000</v>
      </c>
      <c r="K53" s="77" t="n">
        <v>16531341</v>
      </c>
      <c r="L53" s="77" t="n">
        <f aca="false">SUM(J53:K53)</f>
        <v>48386341</v>
      </c>
      <c r="M53" s="81" t="n">
        <f aca="false">IF(D53&gt;0,IF(J53&gt;=0,J53/D53*100,""),"")</f>
        <v>122.849980717316</v>
      </c>
      <c r="N53" s="81" t="n">
        <f aca="false">IF(F53&gt;0,IF(L53&gt;=0,L53/F53*100,""),"")</f>
        <v>124.087522298462</v>
      </c>
      <c r="O53" s="81" t="n">
        <f aca="false">IF(G53&gt;0,IF(J53&gt;=0,J53/G53*100,""),"")</f>
        <v>102.019443743427</v>
      </c>
      <c r="P53" s="81" t="n">
        <f aca="false">IF(I53&gt;0,IF(L53&gt;=0,L53/I53*100,""),"")</f>
        <v>105.930064932444</v>
      </c>
      <c r="Q53" s="52"/>
      <c r="S53" s="52"/>
    </row>
    <row r="54" s="115" customFormat="true" ht="12.75" hidden="false" customHeight="true" outlineLevel="0" collapsed="false">
      <c r="A54" s="87" t="s">
        <v>33</v>
      </c>
      <c r="B54" s="54" t="s">
        <v>34</v>
      </c>
      <c r="C54" s="55" t="s">
        <v>83</v>
      </c>
      <c r="D54" s="77" t="n">
        <v>45500</v>
      </c>
      <c r="E54" s="77"/>
      <c r="F54" s="77" t="n">
        <f aca="false">SUM(D54:E54)</f>
        <v>45500</v>
      </c>
      <c r="G54" s="79" t="n">
        <v>36100</v>
      </c>
      <c r="H54" s="88"/>
      <c r="I54" s="79" t="n">
        <f aca="false">SUM(G54:H54)</f>
        <v>36100</v>
      </c>
      <c r="J54" s="77" t="n">
        <v>47500</v>
      </c>
      <c r="K54" s="77"/>
      <c r="L54" s="77" t="n">
        <f aca="false">SUM(J54:K54)</f>
        <v>47500</v>
      </c>
      <c r="M54" s="81" t="n">
        <f aca="false">IF(D54&gt;0,IF(J54&gt;=0,J54/D54*100,""),"")</f>
        <v>104.395604395604</v>
      </c>
      <c r="N54" s="81" t="n">
        <f aca="false">IF(F54&gt;0,IF(L54&gt;=0,L54/F54*100,""),"")</f>
        <v>104.395604395604</v>
      </c>
      <c r="O54" s="81" t="n">
        <f aca="false">IF(G54&gt;0,IF(J54&gt;=0,J54/G54*100,""),"")</f>
        <v>131.578947368421</v>
      </c>
      <c r="P54" s="81" t="n">
        <f aca="false">IF(I54&gt;0,IF(L54&gt;=0,L54/I54*100,""),"")</f>
        <v>131.578947368421</v>
      </c>
      <c r="Q54" s="52"/>
      <c r="S54" s="52"/>
    </row>
    <row r="55" s="115" customFormat="true" ht="12.75" hidden="false" customHeight="true" outlineLevel="0" collapsed="false">
      <c r="A55" s="87" t="s">
        <v>84</v>
      </c>
      <c r="B55" s="54" t="s">
        <v>85</v>
      </c>
      <c r="C55" s="55" t="s">
        <v>86</v>
      </c>
      <c r="D55" s="77"/>
      <c r="E55" s="77" t="n">
        <v>371480</v>
      </c>
      <c r="F55" s="77" t="n">
        <f aca="false">SUM(D55:E55)</f>
        <v>371480</v>
      </c>
      <c r="G55" s="79"/>
      <c r="H55" s="88" t="n">
        <v>62840</v>
      </c>
      <c r="I55" s="79" t="n">
        <f aca="false">SUM(G55:H55)</f>
        <v>62840</v>
      </c>
      <c r="J55" s="77"/>
      <c r="K55" s="77" t="n">
        <v>281385</v>
      </c>
      <c r="L55" s="77" t="n">
        <f aca="false">SUM(J55:K55)</f>
        <v>281385</v>
      </c>
      <c r="M55" s="81" t="str">
        <f aca="false">IF(D55&gt;0,IF(J55&gt;=0,J55/D55*100,""),"")</f>
        <v/>
      </c>
      <c r="N55" s="81" t="n">
        <f aca="false">IF(F55&gt;0,IF(L55&gt;=0,L55/F55*100,""),"")</f>
        <v>75.7470119521912</v>
      </c>
      <c r="O55" s="81" t="str">
        <f aca="false">IF(G55&gt;0,IF(J55&gt;=0,J55/G55*100,""),"")</f>
        <v/>
      </c>
      <c r="P55" s="81" t="n">
        <f aca="false">IF(I55&gt;0,IF(L55&gt;=0,L55/I55*100,""),"")</f>
        <v>447.780076384469</v>
      </c>
      <c r="Q55" s="52"/>
      <c r="S55" s="52"/>
    </row>
    <row r="56" s="115" customFormat="true" ht="12.75" hidden="false" customHeight="true" outlineLevel="0" collapsed="false">
      <c r="A56" s="87" t="s">
        <v>87</v>
      </c>
      <c r="B56" s="54" t="s">
        <v>88</v>
      </c>
      <c r="C56" s="55" t="s">
        <v>89</v>
      </c>
      <c r="D56" s="77"/>
      <c r="E56" s="77" t="n">
        <v>123827</v>
      </c>
      <c r="F56" s="77" t="n">
        <f aca="false">SUM(D56:E56)</f>
        <v>123827</v>
      </c>
      <c r="G56" s="79"/>
      <c r="H56" s="88" t="n">
        <v>62840</v>
      </c>
      <c r="I56" s="79" t="n">
        <f aca="false">SUM(G56:H56)</f>
        <v>62840</v>
      </c>
      <c r="J56" s="77"/>
      <c r="K56" s="77"/>
      <c r="L56" s="77" t="n">
        <f aca="false">SUM(J56:K56)</f>
        <v>0</v>
      </c>
      <c r="M56" s="81" t="str">
        <f aca="false">IF(D56&gt;0,IF(J56&gt;=0,J56/D56*100,""),"")</f>
        <v/>
      </c>
      <c r="N56" s="81" t="n">
        <f aca="false">IF(F56&gt;0,IF(L56&gt;=0,L56/F56*100,""),"")</f>
        <v>0</v>
      </c>
      <c r="O56" s="81" t="str">
        <f aca="false">IF(G56&gt;0,IF(J56&gt;=0,J56/G56*100,""),"")</f>
        <v/>
      </c>
      <c r="P56" s="81" t="n">
        <f aca="false">IF(I56&gt;0,IF(L56&gt;=0,L56/I56*100,""),"")</f>
        <v>0</v>
      </c>
      <c r="Q56" s="52"/>
      <c r="S56" s="52"/>
    </row>
    <row r="57" s="115" customFormat="true" ht="12.75" hidden="false" customHeight="true" outlineLevel="0" collapsed="false">
      <c r="A57" s="87" t="s">
        <v>90</v>
      </c>
      <c r="B57" s="54" t="s">
        <v>91</v>
      </c>
      <c r="C57" s="55" t="s">
        <v>92</v>
      </c>
      <c r="D57" s="77"/>
      <c r="E57" s="77" t="n">
        <v>247653</v>
      </c>
      <c r="F57" s="77" t="n">
        <f aca="false">SUM(D57:E57)</f>
        <v>247653</v>
      </c>
      <c r="G57" s="79"/>
      <c r="H57" s="88" t="n">
        <v>25136</v>
      </c>
      <c r="I57" s="79" t="n">
        <f aca="false">SUM(G57:H57)</f>
        <v>25136</v>
      </c>
      <c r="J57" s="77"/>
      <c r="K57" s="77" t="n">
        <v>281385</v>
      </c>
      <c r="L57" s="77" t="n">
        <f aca="false">SUM(J57:K57)</f>
        <v>281385</v>
      </c>
      <c r="M57" s="81" t="str">
        <f aca="false">IF(D57&gt;0,IF(J57&gt;=0,J57/D57*100,""),"")</f>
        <v/>
      </c>
      <c r="N57" s="81" t="n">
        <f aca="false">IF(F57&gt;0,IF(L57&gt;=0,L57/F57*100,""),"")</f>
        <v>113.620670858015</v>
      </c>
      <c r="O57" s="81" t="str">
        <f aca="false">IF(G57&gt;0,IF(J57&gt;=0,J57/G57*100,""),"")</f>
        <v/>
      </c>
      <c r="P57" s="81" t="n">
        <f aca="false">IF(I57&gt;0,IF(L57&gt;=0,L57/I57*100,""),"")</f>
        <v>1119.45019096117</v>
      </c>
      <c r="Q57" s="52"/>
      <c r="S57" s="52"/>
    </row>
    <row r="58" s="115" customFormat="true" ht="12.75" hidden="false" customHeight="true" outlineLevel="0" collapsed="false">
      <c r="A58" s="87" t="s">
        <v>93</v>
      </c>
      <c r="B58" s="54" t="s">
        <v>94</v>
      </c>
      <c r="C58" s="55" t="s">
        <v>95</v>
      </c>
      <c r="D58" s="77" t="n">
        <v>70000</v>
      </c>
      <c r="E58" s="77" t="n">
        <v>61913</v>
      </c>
      <c r="F58" s="77" t="n">
        <f aca="false">SUM(D58:E58)</f>
        <v>131913</v>
      </c>
      <c r="G58" s="79" t="n">
        <v>164000</v>
      </c>
      <c r="H58" s="88" t="n">
        <v>25136</v>
      </c>
      <c r="I58" s="79" t="n">
        <f aca="false">SUM(G58:H58)</f>
        <v>189136</v>
      </c>
      <c r="J58" s="77" t="n">
        <v>170000</v>
      </c>
      <c r="K58" s="77" t="n">
        <v>70346</v>
      </c>
      <c r="L58" s="77" t="n">
        <f aca="false">SUM(J58:K58)</f>
        <v>240346</v>
      </c>
      <c r="M58" s="81" t="n">
        <f aca="false">IF(D58&gt;0,IF(J58&gt;=0,J58/D58*100,""),"")</f>
        <v>242.857142857143</v>
      </c>
      <c r="N58" s="81" t="n">
        <f aca="false">IF(F58&gt;0,IF(L58&gt;=0,L58/F58*100,""),"")</f>
        <v>182.200389650755</v>
      </c>
      <c r="O58" s="81" t="n">
        <f aca="false">IF(G58&gt;0,IF(J58&gt;=0,J58/G58*100,""),"")</f>
        <v>103.658536585366</v>
      </c>
      <c r="P58" s="81" t="n">
        <f aca="false">IF(I58&gt;0,IF(L58&gt;=0,L58/I58*100,""),"")</f>
        <v>127.075755012266</v>
      </c>
      <c r="Q58" s="52"/>
      <c r="S58" s="52"/>
    </row>
    <row r="59" s="115" customFormat="true" ht="12.75" hidden="false" customHeight="true" outlineLevel="0" collapsed="false">
      <c r="A59" s="87" t="s">
        <v>96</v>
      </c>
      <c r="B59" s="54" t="s">
        <v>97</v>
      </c>
      <c r="C59" s="55" t="s">
        <v>98</v>
      </c>
      <c r="D59" s="77"/>
      <c r="E59" s="77" t="n">
        <v>123827</v>
      </c>
      <c r="F59" s="77" t="n">
        <f aca="false">SUM(D59:E59)</f>
        <v>123827</v>
      </c>
      <c r="G59" s="79"/>
      <c r="H59" s="88" t="n">
        <v>37704</v>
      </c>
      <c r="I59" s="79" t="n">
        <f aca="false">SUM(G59:H59)</f>
        <v>37704</v>
      </c>
      <c r="J59" s="77"/>
      <c r="K59" s="77"/>
      <c r="L59" s="77" t="n">
        <f aca="false">SUM(J59:K59)</f>
        <v>0</v>
      </c>
      <c r="M59" s="81" t="str">
        <f aca="false">IF(D59&gt;0,IF(J59&gt;=0,J59/D59*100,""),"")</f>
        <v/>
      </c>
      <c r="N59" s="81" t="n">
        <f aca="false">IF(F59&gt;0,IF(L59&gt;=0,L59/F59*100,""),"")</f>
        <v>0</v>
      </c>
      <c r="O59" s="81" t="str">
        <f aca="false">IF(G59&gt;0,IF(J59&gt;=0,J59/G59*100,""),"")</f>
        <v/>
      </c>
      <c r="P59" s="81" t="n">
        <f aca="false">IF(I59&gt;0,IF(L59&gt;=0,L59/I59*100,""),"")</f>
        <v>0</v>
      </c>
      <c r="Q59" s="52"/>
      <c r="S59" s="52"/>
    </row>
    <row r="60" s="115" customFormat="true" ht="12.75" hidden="false" customHeight="true" outlineLevel="0" collapsed="false">
      <c r="A60" s="87" t="s">
        <v>99</v>
      </c>
      <c r="B60" s="54" t="s">
        <v>100</v>
      </c>
      <c r="C60" s="55" t="s">
        <v>101</v>
      </c>
      <c r="D60" s="77"/>
      <c r="E60" s="77" t="n">
        <v>247654</v>
      </c>
      <c r="F60" s="77" t="n">
        <f aca="false">SUM(D60:E60)</f>
        <v>247654</v>
      </c>
      <c r="G60" s="79"/>
      <c r="H60" s="88" t="n">
        <v>62840</v>
      </c>
      <c r="I60" s="79" t="n">
        <f aca="false">SUM(G60:H60)</f>
        <v>62840</v>
      </c>
      <c r="J60" s="77"/>
      <c r="K60" s="77" t="n">
        <v>140692</v>
      </c>
      <c r="L60" s="77" t="n">
        <f aca="false">SUM(J60:K60)</f>
        <v>140692</v>
      </c>
      <c r="M60" s="81" t="str">
        <f aca="false">IF(D60&gt;0,IF(J60&gt;=0,J60/D60*100,""),"")</f>
        <v/>
      </c>
      <c r="N60" s="81" t="n">
        <f aca="false">IF(F60&gt;0,IF(L60&gt;=0,L60/F60*100,""),"")</f>
        <v>56.809904140454</v>
      </c>
      <c r="O60" s="81" t="str">
        <f aca="false">IF(G60&gt;0,IF(J60&gt;=0,J60/G60*100,""),"")</f>
        <v/>
      </c>
      <c r="P60" s="81" t="n">
        <f aca="false">IF(I60&gt;0,IF(L60&gt;=0,L60/I60*100,""),"")</f>
        <v>223.889242520687</v>
      </c>
      <c r="Q60" s="52"/>
      <c r="S60" s="52"/>
    </row>
    <row r="61" s="115" customFormat="true" ht="12.75" hidden="false" customHeight="true" outlineLevel="0" collapsed="false">
      <c r="A61" s="87" t="s">
        <v>102</v>
      </c>
      <c r="B61" s="54" t="s">
        <v>103</v>
      </c>
      <c r="C61" s="55"/>
      <c r="D61" s="77"/>
      <c r="E61" s="77"/>
      <c r="F61" s="77"/>
      <c r="G61" s="79"/>
      <c r="H61" s="88" t="n">
        <v>37704</v>
      </c>
      <c r="I61" s="79" t="n">
        <f aca="false">SUM(G61:H61)</f>
        <v>37704</v>
      </c>
      <c r="J61" s="77"/>
      <c r="K61" s="77" t="n">
        <v>140692</v>
      </c>
      <c r="L61" s="77" t="n">
        <f aca="false">SUM(J61:K61)</f>
        <v>140692</v>
      </c>
      <c r="M61" s="81" t="str">
        <f aca="false">IF(D61&gt;0,IF(J61&gt;=0,J61/D61*100,""),"")</f>
        <v/>
      </c>
      <c r="N61" s="81" t="str">
        <f aca="false">IF(F61&gt;0,IF(L61&gt;=0,L61/F61*100,""),"")</f>
        <v/>
      </c>
      <c r="O61" s="81" t="str">
        <f aca="false">IF(G61&gt;0,IF(J61&gt;=0,J61/G61*100,""),"")</f>
        <v/>
      </c>
      <c r="P61" s="81" t="n">
        <f aca="false">IF(I61&gt;0,IF(L61&gt;=0,L61/I61*100,""),"")</f>
        <v>373.148737534479</v>
      </c>
      <c r="Q61" s="52"/>
      <c r="S61" s="52"/>
    </row>
    <row r="62" s="115" customFormat="true" ht="12.75" hidden="false" customHeight="true" outlineLevel="0" collapsed="false">
      <c r="A62" s="87" t="s">
        <v>65</v>
      </c>
      <c r="B62" s="54" t="s">
        <v>66</v>
      </c>
      <c r="C62" s="55" t="s">
        <v>104</v>
      </c>
      <c r="D62" s="77"/>
      <c r="E62" s="77"/>
      <c r="F62" s="77"/>
      <c r="G62" s="79" t="n">
        <v>11705600</v>
      </c>
      <c r="H62" s="88"/>
      <c r="I62" s="79" t="n">
        <f aca="false">SUM(G62:H62)</f>
        <v>11705600</v>
      </c>
      <c r="J62" s="77"/>
      <c r="K62" s="77"/>
      <c r="L62" s="77" t="n">
        <f aca="false">SUM(J62:K62)</f>
        <v>0</v>
      </c>
      <c r="M62" s="81" t="str">
        <f aca="false">IF(D62&gt;0,IF(J62&gt;=0,J62/D62*100,""),"")</f>
        <v/>
      </c>
      <c r="N62" s="81" t="str">
        <f aca="false">IF(F62&gt;0,IF(L62&gt;=0,L62/F62*100,""),"")</f>
        <v/>
      </c>
      <c r="O62" s="81" t="n">
        <f aca="false">IF(G62&gt;0,IF(J62&gt;=0,J62/G62*100,""),"")</f>
        <v>0</v>
      </c>
      <c r="P62" s="81" t="n">
        <f aca="false">IF(I62&gt;0,IF(L62&gt;=0,L62/I62*100,""),"")</f>
        <v>0</v>
      </c>
      <c r="Q62" s="52"/>
      <c r="S62" s="52"/>
    </row>
    <row r="63" s="115" customFormat="true" ht="6" hidden="false" customHeight="true" outlineLevel="0" collapsed="false">
      <c r="A63" s="87"/>
      <c r="B63" s="54"/>
      <c r="C63" s="55"/>
      <c r="D63" s="77"/>
      <c r="E63" s="77"/>
      <c r="F63" s="77"/>
      <c r="G63" s="79"/>
      <c r="H63" s="88"/>
      <c r="I63" s="79"/>
      <c r="J63" s="77"/>
      <c r="K63" s="77"/>
      <c r="L63" s="77"/>
      <c r="M63" s="81" t="str">
        <f aca="false">IF(D63&gt;0,IF(J63&gt;=0,J63/D63*100,""),"")</f>
        <v/>
      </c>
      <c r="N63" s="81" t="str">
        <f aca="false">IF(F63&gt;0,IF(L63&gt;=0,L63/F63*100,""),"")</f>
        <v/>
      </c>
      <c r="O63" s="81" t="str">
        <f aca="false">IF(G63&gt;0,IF(J63&gt;=0,J63/G63*100,""),"")</f>
        <v/>
      </c>
      <c r="P63" s="81" t="str">
        <f aca="false">IF(I63&gt;0,IF(L63&gt;=0,L63/I63*100,""),"")</f>
        <v/>
      </c>
      <c r="Q63" s="52"/>
      <c r="S63" s="52"/>
    </row>
    <row r="64" s="48" customFormat="true" ht="12.75" hidden="false" customHeight="true" outlineLevel="0" collapsed="false">
      <c r="A64" s="66" t="s">
        <v>105</v>
      </c>
      <c r="B64" s="116" t="s">
        <v>19</v>
      </c>
      <c r="C64" s="117"/>
      <c r="D64" s="69" t="n">
        <f aca="false">SUM(D66:D68)</f>
        <v>0</v>
      </c>
      <c r="E64" s="69" t="n">
        <f aca="false">SUM(E66:E68)</f>
        <v>3095668</v>
      </c>
      <c r="F64" s="69" t="n">
        <f aca="false">SUM(D64:E64)</f>
        <v>3095668</v>
      </c>
      <c r="G64" s="72"/>
      <c r="H64" s="89" t="n">
        <f aca="false">SUM(H66:H68)</f>
        <v>4524476</v>
      </c>
      <c r="I64" s="72" t="n">
        <f aca="false">SUM(G64:H64)</f>
        <v>4524476</v>
      </c>
      <c r="J64" s="69" t="n">
        <f aca="false">SUM(J66:J68)</f>
        <v>80000</v>
      </c>
      <c r="K64" s="69" t="n">
        <f aca="false">SUM(K66:K68)</f>
        <v>5064921</v>
      </c>
      <c r="L64" s="69" t="n">
        <f aca="false">SUM(J64:K64)</f>
        <v>5144921</v>
      </c>
      <c r="M64" s="118" t="str">
        <f aca="false">IF(D64&gt;0,IF(J64&gt;=0,J64/D64*100,""),"")</f>
        <v/>
      </c>
      <c r="N64" s="118" t="n">
        <f aca="false">IF(F64&gt;0,IF(L64&gt;=0,L64/F64*100,""),"")</f>
        <v>166.197441069262</v>
      </c>
      <c r="O64" s="118" t="str">
        <f aca="false">IF(G64&gt;0,IF(J64&gt;=0,J64/G64*100,""),"")</f>
        <v/>
      </c>
      <c r="P64" s="118" t="n">
        <f aca="false">IF(I64&gt;0,IF(L64&gt;=0,L64/I64*100,""),"")</f>
        <v>113.713079702489</v>
      </c>
      <c r="Q64" s="52"/>
      <c r="S64" s="52"/>
    </row>
    <row r="65" s="115" customFormat="true" ht="12.75" hidden="true" customHeight="true" outlineLevel="0" collapsed="false">
      <c r="A65" s="87" t="s">
        <v>27</v>
      </c>
      <c r="B65" s="100"/>
      <c r="C65" s="101" t="s">
        <v>28</v>
      </c>
      <c r="D65" s="119" t="n">
        <f aca="false">SUM(D66:D67)</f>
        <v>0</v>
      </c>
      <c r="E65" s="119" t="n">
        <f aca="false">SUM(E66:E67)</f>
        <v>3095668</v>
      </c>
      <c r="F65" s="119" t="n">
        <f aca="false">SUM(D65:E65)</f>
        <v>3095668</v>
      </c>
      <c r="G65" s="120" t="n">
        <f aca="false">SUM(G66:G67)</f>
        <v>0</v>
      </c>
      <c r="H65" s="121" t="n">
        <f aca="false">SUM(H66:H67)</f>
        <v>4524476</v>
      </c>
      <c r="I65" s="120" t="n">
        <f aca="false">SUM(G65:H65)</f>
        <v>4524476</v>
      </c>
      <c r="J65" s="119" t="n">
        <f aca="false">SUM(J66:J67)</f>
        <v>80000</v>
      </c>
      <c r="K65" s="119" t="n">
        <f aca="false">SUM(K66:K67)</f>
        <v>5064921</v>
      </c>
      <c r="L65" s="119" t="n">
        <f aca="false">SUM(J65:K65)</f>
        <v>5144921</v>
      </c>
      <c r="M65" s="122" t="str">
        <f aca="false">IF(D65&gt;0,IF(J65&gt;=0,J65/D65*100,""),"")</f>
        <v/>
      </c>
      <c r="N65" s="122" t="n">
        <f aca="false">IF(F65&gt;0,IF(L65&gt;=0,L65/F65*100,""),"")</f>
        <v>166.197441069262</v>
      </c>
      <c r="O65" s="122" t="str">
        <f aca="false">IF(G65&gt;0,IF(J65&gt;=0,J65/G65*100,""),"")</f>
        <v/>
      </c>
      <c r="P65" s="122" t="n">
        <f aca="false">IF(I65&gt;0,IF(L65&gt;=0,L65/I65*100,""),"")</f>
        <v>113.713079702489</v>
      </c>
      <c r="Q65" s="52"/>
      <c r="S65" s="52"/>
    </row>
    <row r="66" s="115" customFormat="true" ht="12.75" hidden="false" customHeight="true" outlineLevel="0" collapsed="false">
      <c r="A66" s="87" t="s">
        <v>29</v>
      </c>
      <c r="B66" s="103" t="n">
        <v>0</v>
      </c>
      <c r="C66" s="104" t="s">
        <v>28</v>
      </c>
      <c r="D66" s="83"/>
      <c r="E66" s="83" t="n">
        <v>619134</v>
      </c>
      <c r="F66" s="123" t="n">
        <f aca="false">SUM(D66:E66)</f>
        <v>619134</v>
      </c>
      <c r="G66" s="84"/>
      <c r="H66" s="85" t="n">
        <v>628399</v>
      </c>
      <c r="I66" s="124" t="n">
        <f aca="false">SUM(G66:H66)</f>
        <v>628399</v>
      </c>
      <c r="J66" s="123"/>
      <c r="K66" s="83" t="n">
        <v>703461</v>
      </c>
      <c r="L66" s="123" t="n">
        <f aca="false">SUM(J66:K66)</f>
        <v>703461</v>
      </c>
      <c r="M66" s="125" t="str">
        <f aca="false">IF(D66&gt;0,IF(J66&gt;=0,J66/D66*100,""),"")</f>
        <v/>
      </c>
      <c r="N66" s="125" t="n">
        <f aca="false">IF(F66&gt;0,IF(L66&gt;=0,L66/F66*100,""),"")</f>
        <v>113.620153310915</v>
      </c>
      <c r="O66" s="125" t="str">
        <f aca="false">IF(G66&gt;0,IF(J66&gt;=0,J66/G66*100,""),"")</f>
        <v/>
      </c>
      <c r="P66" s="125" t="n">
        <f aca="false">IF(I66&gt;0,IF(L66&gt;=0,L66/I66*100,""),"")</f>
        <v>111.94495853749</v>
      </c>
      <c r="Q66" s="52"/>
      <c r="S66" s="52"/>
    </row>
    <row r="67" s="48" customFormat="true" ht="12.75" hidden="false" customHeight="true" outlineLevel="0" collapsed="false">
      <c r="A67" s="87" t="s">
        <v>106</v>
      </c>
      <c r="B67" s="103" t="s">
        <v>107</v>
      </c>
      <c r="C67" s="104" t="s">
        <v>108</v>
      </c>
      <c r="D67" s="77"/>
      <c r="E67" s="77" t="n">
        <v>2476534</v>
      </c>
      <c r="F67" s="123" t="n">
        <f aca="false">SUM(D67:E67)</f>
        <v>2476534</v>
      </c>
      <c r="G67" s="79"/>
      <c r="H67" s="85" t="n">
        <v>3896077</v>
      </c>
      <c r="I67" s="124" t="n">
        <f aca="false">SUM(G67:H67)</f>
        <v>3896077</v>
      </c>
      <c r="J67" s="123" t="n">
        <v>80000</v>
      </c>
      <c r="K67" s="77" t="n">
        <v>4361460</v>
      </c>
      <c r="L67" s="123" t="n">
        <f aca="false">SUM(J67:K67)</f>
        <v>4441460</v>
      </c>
      <c r="M67" s="125" t="str">
        <f aca="false">IF(D67&gt;0,IF(J67&gt;=0,J67/D67*100,""),"")</f>
        <v/>
      </c>
      <c r="N67" s="125" t="n">
        <f aca="false">IF(F67&gt;0,IF(L67&gt;=0,L67/F67*100,""),"")</f>
        <v>179.341773623944</v>
      </c>
      <c r="O67" s="125" t="str">
        <f aca="false">IF(G67&gt;0,IF(J67&gt;=0,J67/G67*100,""),"")</f>
        <v/>
      </c>
      <c r="P67" s="125" t="n">
        <f aca="false">IF(I67&gt;0,IF(L67&gt;=0,L67/I67*100,""),"")</f>
        <v>113.998260301324</v>
      </c>
      <c r="Q67" s="52"/>
      <c r="S67" s="52"/>
    </row>
    <row r="68" s="115" customFormat="true" ht="6" hidden="false" customHeight="true" outlineLevel="0" collapsed="false">
      <c r="A68" s="87"/>
      <c r="B68" s="54"/>
      <c r="C68" s="55" t="s">
        <v>28</v>
      </c>
      <c r="D68" s="77"/>
      <c r="E68" s="77"/>
      <c r="F68" s="77"/>
      <c r="G68" s="79"/>
      <c r="H68" s="88"/>
      <c r="I68" s="79"/>
      <c r="J68" s="77"/>
      <c r="K68" s="77"/>
      <c r="L68" s="77"/>
      <c r="M68" s="81" t="str">
        <f aca="false">IF(D68&gt;0,IF(J68&gt;=0,J68/D68*100,""),"")</f>
        <v/>
      </c>
      <c r="N68" s="81" t="str">
        <f aca="false">IF(F68&gt;0,IF(L68&gt;=0,L68/F68*100,""),"")</f>
        <v/>
      </c>
      <c r="O68" s="81" t="str">
        <f aca="false">IF(G68&gt;0,IF(J68&gt;=0,J68/G68*100,""),"")</f>
        <v/>
      </c>
      <c r="P68" s="81" t="str">
        <f aca="false">IF(I68&gt;0,IF(L68&gt;=0,L68/I68*100,""),"")</f>
        <v/>
      </c>
      <c r="Q68" s="52"/>
      <c r="S68" s="52"/>
    </row>
    <row r="69" s="48" customFormat="true" ht="12.75" hidden="false" customHeight="true" outlineLevel="0" collapsed="false">
      <c r="A69" s="66" t="s">
        <v>109</v>
      </c>
      <c r="B69" s="116" t="s">
        <v>19</v>
      </c>
      <c r="C69" s="117"/>
      <c r="D69" s="69" t="n">
        <f aca="false">SUM(D71:D78)</f>
        <v>2500000</v>
      </c>
      <c r="E69" s="69" t="n">
        <f aca="false">SUM(E71:E78)</f>
        <v>5696029</v>
      </c>
      <c r="F69" s="69" t="n">
        <f aca="false">SUM(D69:E69)</f>
        <v>8196029</v>
      </c>
      <c r="G69" s="72" t="n">
        <f aca="false">SUM(G71:G78)</f>
        <v>2998870</v>
      </c>
      <c r="H69" s="89" t="n">
        <f aca="false">SUM(H71:H78)</f>
        <v>5781275</v>
      </c>
      <c r="I69" s="72" t="n">
        <f aca="false">SUM(G69:H69)</f>
        <v>8780145</v>
      </c>
      <c r="J69" s="69" t="n">
        <f aca="false">SUM(J71:J78)</f>
        <v>2949000</v>
      </c>
      <c r="K69" s="69" t="n">
        <f aca="false">SUM(K71:K78)</f>
        <v>6471844</v>
      </c>
      <c r="L69" s="69" t="n">
        <f aca="false">SUM(J69:K69)</f>
        <v>9420844</v>
      </c>
      <c r="M69" s="73" t="n">
        <f aca="false">IF(D69&gt;0,IF(J69&gt;=0,J69/D69*100,""),"")</f>
        <v>117.96</v>
      </c>
      <c r="N69" s="73" t="n">
        <f aca="false">IF(F69&gt;0,IF(L69&gt;=0,L69/F69*100,""),"")</f>
        <v>114.944005200567</v>
      </c>
      <c r="O69" s="73" t="n">
        <f aca="false">IF(G69&gt;0,IF(J69&gt;=0,J69/G69*100,""),"")</f>
        <v>98.3370402851741</v>
      </c>
      <c r="P69" s="73" t="n">
        <f aca="false">IF(I69&gt;0,IF(L69&gt;=0,L69/I69*100,""),"")</f>
        <v>107.297134614519</v>
      </c>
      <c r="Q69" s="52"/>
      <c r="S69" s="52"/>
    </row>
    <row r="70" s="115" customFormat="true" ht="12" hidden="true" customHeight="false" outlineLevel="0" collapsed="false">
      <c r="A70" s="87" t="s">
        <v>27</v>
      </c>
      <c r="B70" s="100"/>
      <c r="C70" s="101" t="s">
        <v>28</v>
      </c>
      <c r="D70" s="119" t="n">
        <f aca="false">SUM(D71:D78)</f>
        <v>2500000</v>
      </c>
      <c r="E70" s="119" t="n">
        <f aca="false">SUM(E71:E78)</f>
        <v>5696029</v>
      </c>
      <c r="F70" s="119" t="n">
        <f aca="false">SUM(D70:E70)</f>
        <v>8196029</v>
      </c>
      <c r="G70" s="120" t="n">
        <f aca="false">SUM(G71:G78)</f>
        <v>2998870</v>
      </c>
      <c r="H70" s="121" t="n">
        <f aca="false">SUM(H71:H78)</f>
        <v>5781275</v>
      </c>
      <c r="I70" s="120" t="n">
        <f aca="false">SUM(G70:H70)</f>
        <v>8780145</v>
      </c>
      <c r="J70" s="119" t="n">
        <f aca="false">SUM(J71:J78)</f>
        <v>2949000</v>
      </c>
      <c r="K70" s="119" t="n">
        <f aca="false">SUM(K71:K78)</f>
        <v>6471844</v>
      </c>
      <c r="L70" s="119" t="n">
        <f aca="false">SUM(J70:K70)</f>
        <v>9420844</v>
      </c>
      <c r="M70" s="122" t="n">
        <f aca="false">IF(D70&gt;0,IF(J70&gt;=0,J70/D70*100,""),"")</f>
        <v>117.96</v>
      </c>
      <c r="N70" s="122" t="n">
        <f aca="false">IF(F70&gt;0,IF(L70&gt;=0,L70/F70*100,""),"")</f>
        <v>114.944005200567</v>
      </c>
      <c r="O70" s="122" t="n">
        <f aca="false">IF(G70&gt;0,IF(J70&gt;=0,J70/G70*100,""),"")</f>
        <v>98.3370402851741</v>
      </c>
      <c r="P70" s="122" t="n">
        <f aca="false">IF(I70&gt;0,IF(L70&gt;=0,L70/I70*100,""),"")</f>
        <v>107.297134614519</v>
      </c>
      <c r="Q70" s="52"/>
      <c r="S70" s="52"/>
    </row>
    <row r="71" s="115" customFormat="true" ht="12.75" hidden="false" customHeight="true" outlineLevel="0" collapsed="false">
      <c r="A71" s="87" t="s">
        <v>29</v>
      </c>
      <c r="B71" s="103" t="n">
        <v>0</v>
      </c>
      <c r="C71" s="104" t="s">
        <v>28</v>
      </c>
      <c r="D71" s="123"/>
      <c r="E71" s="83" t="n">
        <v>742960</v>
      </c>
      <c r="F71" s="123" t="n">
        <f aca="false">SUM(D71:E71)</f>
        <v>742960</v>
      </c>
      <c r="G71" s="84"/>
      <c r="H71" s="85" t="n">
        <v>754079</v>
      </c>
      <c r="I71" s="124" t="n">
        <f aca="false">SUM(G71:H71)</f>
        <v>754079</v>
      </c>
      <c r="J71" s="123"/>
      <c r="K71" s="83" t="n">
        <v>844153</v>
      </c>
      <c r="L71" s="123" t="n">
        <f aca="false">SUM(J71:K71)</f>
        <v>844153</v>
      </c>
      <c r="M71" s="125" t="str">
        <f aca="false">IF(D71&gt;0,IF(J71&gt;=0,J71/D71*100,""),"")</f>
        <v/>
      </c>
      <c r="N71" s="125" t="n">
        <f aca="false">IF(F71&gt;0,IF(L71&gt;=0,L71/F71*100,""),"")</f>
        <v>113.620248734791</v>
      </c>
      <c r="O71" s="125" t="str">
        <f aca="false">IF(G71&gt;0,IF(J71&gt;=0,J71/G71*100,""),"")</f>
        <v/>
      </c>
      <c r="P71" s="125" t="n">
        <f aca="false">IF(I71&gt;0,IF(L71&gt;=0,L71/I71*100,""),"")</f>
        <v>111.944902324558</v>
      </c>
      <c r="Q71" s="52"/>
      <c r="S71" s="52"/>
    </row>
    <row r="72" s="48" customFormat="true" ht="12.75" hidden="false" customHeight="true" outlineLevel="0" collapsed="false">
      <c r="A72" s="87" t="s">
        <v>110</v>
      </c>
      <c r="B72" s="103" t="s">
        <v>111</v>
      </c>
      <c r="C72" s="104" t="s">
        <v>108</v>
      </c>
      <c r="D72" s="123" t="n">
        <v>312500</v>
      </c>
      <c r="E72" s="77" t="n">
        <v>990614</v>
      </c>
      <c r="F72" s="123" t="n">
        <f aca="false">SUM(D72:E72)</f>
        <v>1303114</v>
      </c>
      <c r="G72" s="79" t="n">
        <v>520250</v>
      </c>
      <c r="H72" s="85" t="n">
        <v>1005439</v>
      </c>
      <c r="I72" s="124" t="n">
        <f aca="false">SUM(G72:H72)</f>
        <v>1525689</v>
      </c>
      <c r="J72" s="123" t="n">
        <v>424300</v>
      </c>
      <c r="K72" s="77" t="n">
        <v>1125538</v>
      </c>
      <c r="L72" s="123" t="n">
        <f aca="false">SUM(J72:K72)</f>
        <v>1549838</v>
      </c>
      <c r="M72" s="125" t="n">
        <f aca="false">IF(D72&gt;0,IF(J72&gt;=0,J72/D72*100,""),"")</f>
        <v>135.776</v>
      </c>
      <c r="N72" s="125" t="n">
        <f aca="false">IF(F72&gt;0,IF(L72&gt;=0,L72/F72*100,""),"")</f>
        <v>118.933416416369</v>
      </c>
      <c r="O72" s="125" t="n">
        <f aca="false">IF(G72&gt;0,IF(J72&gt;=0,J72/G72*100,""),"")</f>
        <v>81.5569437770303</v>
      </c>
      <c r="P72" s="125" t="n">
        <f aca="false">IF(I72&gt;0,IF(L72&gt;=0,L72/I72*100,""),"")</f>
        <v>101.582825857694</v>
      </c>
      <c r="Q72" s="52"/>
      <c r="S72" s="52"/>
    </row>
    <row r="73" s="48" customFormat="true" ht="12.75" hidden="false" customHeight="true" outlineLevel="0" collapsed="false">
      <c r="A73" s="82" t="s">
        <v>112</v>
      </c>
      <c r="B73" s="103" t="s">
        <v>113</v>
      </c>
      <c r="C73" s="104" t="s">
        <v>114</v>
      </c>
      <c r="D73" s="123"/>
      <c r="E73" s="77" t="n">
        <v>247653</v>
      </c>
      <c r="F73" s="123" t="n">
        <f aca="false">SUM(D73:E73)</f>
        <v>247653</v>
      </c>
      <c r="G73" s="79"/>
      <c r="H73" s="85" t="n">
        <v>251360</v>
      </c>
      <c r="I73" s="124" t="n">
        <f aca="false">SUM(G73:H73)</f>
        <v>251360</v>
      </c>
      <c r="J73" s="123"/>
      <c r="K73" s="77" t="n">
        <v>281385</v>
      </c>
      <c r="L73" s="123" t="n">
        <f aca="false">SUM(J73:K73)</f>
        <v>281385</v>
      </c>
      <c r="M73" s="125" t="str">
        <f aca="false">IF(D73&gt;0,IF(J73&gt;=0,J73/D73*100,""),"")</f>
        <v/>
      </c>
      <c r="N73" s="125" t="n">
        <f aca="false">IF(F73&gt;0,IF(L73&gt;=0,L73/F73*100,""),"")</f>
        <v>113.620670858015</v>
      </c>
      <c r="O73" s="125" t="str">
        <f aca="false">IF(G73&gt;0,IF(J73&gt;=0,J73/G73*100,""),"")</f>
        <v/>
      </c>
      <c r="P73" s="125" t="n">
        <f aca="false">IF(I73&gt;0,IF(L73&gt;=0,L73/I73*100,""),"")</f>
        <v>111.945019096117</v>
      </c>
      <c r="Q73" s="52"/>
      <c r="S73" s="52"/>
    </row>
    <row r="74" s="48" customFormat="true" ht="12.75" hidden="false" customHeight="true" outlineLevel="0" collapsed="false">
      <c r="A74" s="82" t="s">
        <v>115</v>
      </c>
      <c r="B74" s="103" t="s">
        <v>116</v>
      </c>
      <c r="C74" s="104" t="s">
        <v>117</v>
      </c>
      <c r="D74" s="123" t="n">
        <v>317100</v>
      </c>
      <c r="E74" s="77" t="n">
        <v>1095867</v>
      </c>
      <c r="F74" s="123" t="n">
        <f aca="false">SUM(D74:E74)</f>
        <v>1412967</v>
      </c>
      <c r="G74" s="79" t="n">
        <v>628220</v>
      </c>
      <c r="H74" s="85" t="n">
        <v>1112267</v>
      </c>
      <c r="I74" s="124" t="n">
        <f aca="false">SUM(G74:H74)</f>
        <v>1740487</v>
      </c>
      <c r="J74" s="123" t="n">
        <v>421700</v>
      </c>
      <c r="K74" s="77" t="n">
        <v>1245127</v>
      </c>
      <c r="L74" s="123" t="n">
        <f aca="false">SUM(J74:K74)</f>
        <v>1666827</v>
      </c>
      <c r="M74" s="125" t="n">
        <f aca="false">IF(D74&gt;0,IF(J74&gt;=0,J74/D74*100,""),"")</f>
        <v>132.986439608956</v>
      </c>
      <c r="N74" s="125" t="n">
        <f aca="false">IF(F74&gt;0,IF(L74&gt;=0,L74/F74*100,""),"")</f>
        <v>117.966449322596</v>
      </c>
      <c r="O74" s="125" t="n">
        <f aca="false">IF(G74&gt;0,IF(J74&gt;=0,J74/G74*100,""),"")</f>
        <v>67.1261659928051</v>
      </c>
      <c r="P74" s="125" t="n">
        <f aca="false">IF(I74&gt;0,IF(L74&gt;=0,L74/I74*100,""),"")</f>
        <v>95.7678511818819</v>
      </c>
      <c r="Q74" s="52"/>
      <c r="S74" s="52"/>
    </row>
    <row r="75" s="48" customFormat="true" ht="24" hidden="false" customHeight="false" outlineLevel="0" collapsed="false">
      <c r="A75" s="82" t="s">
        <v>118</v>
      </c>
      <c r="B75" s="103" t="s">
        <v>119</v>
      </c>
      <c r="C75" s="104" t="s">
        <v>120</v>
      </c>
      <c r="D75" s="123" t="n">
        <v>50400</v>
      </c>
      <c r="E75" s="77" t="n">
        <v>2228881</v>
      </c>
      <c r="F75" s="123" t="n">
        <f aca="false">SUM(D75:E75)</f>
        <v>2279281</v>
      </c>
      <c r="G75" s="79" t="n">
        <v>50400</v>
      </c>
      <c r="H75" s="85" t="n">
        <v>2262238</v>
      </c>
      <c r="I75" s="124" t="n">
        <f aca="false">SUM(G75:H75)</f>
        <v>2312638</v>
      </c>
      <c r="J75" s="123"/>
      <c r="K75" s="77" t="n">
        <v>2532460</v>
      </c>
      <c r="L75" s="123" t="n">
        <f aca="false">SUM(J75:K75)</f>
        <v>2532460</v>
      </c>
      <c r="M75" s="125" t="n">
        <f aca="false">IF(D75&gt;0,IF(J75&gt;=0,J75/D75*100,""),"")</f>
        <v>0</v>
      </c>
      <c r="N75" s="125" t="n">
        <f aca="false">IF(F75&gt;0,IF(L75&gt;=0,L75/F75*100,""),"")</f>
        <v>111.107844973919</v>
      </c>
      <c r="O75" s="125" t="n">
        <f aca="false">IF(G75&gt;0,IF(J75&gt;=0,J75/G75*100,""),"")</f>
        <v>0</v>
      </c>
      <c r="P75" s="125" t="n">
        <f aca="false">IF(I75&gt;0,IF(L75&gt;=0,L75/I75*100,""),"")</f>
        <v>109.505248984061</v>
      </c>
      <c r="Q75" s="52"/>
      <c r="S75" s="52"/>
    </row>
    <row r="76" s="48" customFormat="true" ht="12.75" hidden="false" customHeight="true" outlineLevel="0" collapsed="false">
      <c r="A76" s="126" t="s">
        <v>121</v>
      </c>
      <c r="B76" s="127" t="s">
        <v>122</v>
      </c>
      <c r="C76" s="128" t="s">
        <v>123</v>
      </c>
      <c r="D76" s="129"/>
      <c r="E76" s="130" t="n">
        <v>247653</v>
      </c>
      <c r="F76" s="129" t="n">
        <f aca="false">SUM(D76:E76)</f>
        <v>247653</v>
      </c>
      <c r="G76" s="131"/>
      <c r="H76" s="132" t="n">
        <v>251360</v>
      </c>
      <c r="I76" s="133" t="n">
        <f aca="false">SUM(G76:H76)</f>
        <v>251360</v>
      </c>
      <c r="J76" s="129"/>
      <c r="K76" s="130" t="n">
        <v>281385</v>
      </c>
      <c r="L76" s="129" t="n">
        <f aca="false">SUM(J76:K76)</f>
        <v>281385</v>
      </c>
      <c r="M76" s="134" t="str">
        <f aca="false">IF(D76&gt;0,IF(J76&gt;=0,J76/D76*100,""),"")</f>
        <v/>
      </c>
      <c r="N76" s="134" t="n">
        <f aca="false">IF(F76&gt;0,IF(L76&gt;=0,L76/F76*100,""),"")</f>
        <v>113.620670858015</v>
      </c>
      <c r="O76" s="134" t="str">
        <f aca="false">IF(G76&gt;0,IF(J76&gt;=0,J76/G76*100,""),"")</f>
        <v/>
      </c>
      <c r="P76" s="134" t="n">
        <f aca="false">IF(I76&gt;0,IF(L76&gt;=0,L76/I76*100,""),"")</f>
        <v>111.945019096117</v>
      </c>
      <c r="Q76" s="52"/>
      <c r="S76" s="52"/>
    </row>
    <row r="77" s="48" customFormat="true" ht="12.75" hidden="false" customHeight="true" outlineLevel="0" collapsed="false">
      <c r="A77" s="82" t="s">
        <v>124</v>
      </c>
      <c r="B77" s="103" t="s">
        <v>125</v>
      </c>
      <c r="C77" s="104" t="s">
        <v>126</v>
      </c>
      <c r="D77" s="123" t="n">
        <v>500000</v>
      </c>
      <c r="E77" s="77" t="n">
        <v>123827</v>
      </c>
      <c r="F77" s="123" t="n">
        <f aca="false">SUM(D77:E77)</f>
        <v>623827</v>
      </c>
      <c r="G77" s="79" t="n">
        <v>500000</v>
      </c>
      <c r="H77" s="85" t="n">
        <v>125680</v>
      </c>
      <c r="I77" s="124" t="n">
        <f aca="false">SUM(G77:H77)</f>
        <v>625680</v>
      </c>
      <c r="J77" s="123" t="n">
        <v>693000</v>
      </c>
      <c r="K77" s="77" t="n">
        <v>140692</v>
      </c>
      <c r="L77" s="123" t="n">
        <f aca="false">SUM(J77:K77)</f>
        <v>833692</v>
      </c>
      <c r="M77" s="125" t="n">
        <f aca="false">IF(D77&gt;0,IF(J77&gt;=0,J77/D77*100,""),"")</f>
        <v>138.6</v>
      </c>
      <c r="N77" s="125" t="n">
        <f aca="false">IF(F77&gt;0,IF(L77&gt;=0,L77/F77*100,""),"")</f>
        <v>133.641538439343</v>
      </c>
      <c r="O77" s="125" t="n">
        <f aca="false">IF(G77&gt;0,IF(J77&gt;=0,J77/G77*100,""),"")</f>
        <v>138.6</v>
      </c>
      <c r="P77" s="125" t="n">
        <f aca="false">IF(I77&gt;0,IF(L77&gt;=0,L77/I77*100,""),"")</f>
        <v>133.245748625495</v>
      </c>
      <c r="Q77" s="52"/>
      <c r="S77" s="52"/>
    </row>
    <row r="78" s="48" customFormat="true" ht="24" hidden="false" customHeight="false" outlineLevel="0" collapsed="false">
      <c r="A78" s="82" t="s">
        <v>127</v>
      </c>
      <c r="B78" s="103" t="s">
        <v>128</v>
      </c>
      <c r="C78" s="104" t="s">
        <v>129</v>
      </c>
      <c r="D78" s="123" t="n">
        <v>1320000</v>
      </c>
      <c r="E78" s="77" t="n">
        <v>18574</v>
      </c>
      <c r="F78" s="123" t="n">
        <f aca="false">SUM(D78:E78)</f>
        <v>1338574</v>
      </c>
      <c r="G78" s="79" t="n">
        <v>1300000</v>
      </c>
      <c r="H78" s="85" t="n">
        <v>18852</v>
      </c>
      <c r="I78" s="124" t="n">
        <f aca="false">SUM(G78:H78)</f>
        <v>1318852</v>
      </c>
      <c r="J78" s="123" t="n">
        <v>1410000</v>
      </c>
      <c r="K78" s="77" t="n">
        <v>21104</v>
      </c>
      <c r="L78" s="123" t="n">
        <f aca="false">SUM(J78:K78)</f>
        <v>1431104</v>
      </c>
      <c r="M78" s="125" t="n">
        <f aca="false">IF(D78&gt;0,IF(J78&gt;=0,J78/D78*100,""),"")</f>
        <v>106.818181818182</v>
      </c>
      <c r="N78" s="125" t="n">
        <f aca="false">IF(F78&gt;0,IF(L78&gt;=0,L78/F78*100,""),"")</f>
        <v>106.912580103902</v>
      </c>
      <c r="O78" s="125" t="n">
        <f aca="false">IF(G78&gt;0,IF(J78&gt;=0,J78/G78*100,""),"")</f>
        <v>108.461538461538</v>
      </c>
      <c r="P78" s="125" t="n">
        <f aca="false">IF(I78&gt;0,IF(L78&gt;=0,L78/I78*100,""),"")</f>
        <v>108.511341682008</v>
      </c>
      <c r="Q78" s="52"/>
      <c r="S78" s="52"/>
    </row>
    <row r="79" s="48" customFormat="true" ht="6" hidden="false" customHeight="true" outlineLevel="0" collapsed="false">
      <c r="A79" s="82"/>
      <c r="B79" s="103"/>
      <c r="C79" s="104" t="s">
        <v>28</v>
      </c>
      <c r="D79" s="77"/>
      <c r="E79" s="77"/>
      <c r="F79" s="123" t="n">
        <f aca="false">SUM(D79:E79)</f>
        <v>0</v>
      </c>
      <c r="G79" s="79"/>
      <c r="H79" s="88"/>
      <c r="I79" s="124"/>
      <c r="J79" s="123"/>
      <c r="K79" s="77"/>
      <c r="L79" s="123" t="n">
        <f aca="false">SUM(J79:K79)</f>
        <v>0</v>
      </c>
      <c r="M79" s="125" t="str">
        <f aca="false">IF(D79&gt;0,IF(J79&gt;=0,J79/D79*100,""),"")</f>
        <v/>
      </c>
      <c r="N79" s="125" t="str">
        <f aca="false">IF(F79&gt;0,IF(L79&gt;=0,L79/F79*100,""),"")</f>
        <v/>
      </c>
      <c r="O79" s="125" t="str">
        <f aca="false">IF(G79&gt;0,IF(J79&gt;=0,J79/G79*100,""),"")</f>
        <v/>
      </c>
      <c r="P79" s="125" t="str">
        <f aca="false">IF(I79&gt;0,IF(L79&gt;=0,L79/I79*100,""),"")</f>
        <v/>
      </c>
      <c r="Q79" s="52"/>
      <c r="S79" s="52"/>
    </row>
    <row r="80" s="98" customFormat="true" ht="12.75" hidden="false" customHeight="false" outlineLevel="0" collapsed="false">
      <c r="A80" s="66" t="s">
        <v>130</v>
      </c>
      <c r="B80" s="135" t="s">
        <v>19</v>
      </c>
      <c r="C80" s="136"/>
      <c r="D80" s="69" t="n">
        <f aca="false">SUM(D82:D84)</f>
        <v>2900000</v>
      </c>
      <c r="E80" s="69" t="n">
        <f aca="false">SUM(E82:E84)</f>
        <v>3714802</v>
      </c>
      <c r="F80" s="69" t="n">
        <f aca="false">SUM(D80:E80)</f>
        <v>6614802</v>
      </c>
      <c r="G80" s="72" t="n">
        <f aca="false">SUM(G82:G84)</f>
        <v>3105000</v>
      </c>
      <c r="H80" s="89" t="n">
        <f aca="false">SUM(H82:H84)</f>
        <v>3770397</v>
      </c>
      <c r="I80" s="72" t="n">
        <f aca="false">SUM(G80:H80)</f>
        <v>6875397</v>
      </c>
      <c r="J80" s="69" t="n">
        <f aca="false">SUM(J82:J84)</f>
        <v>3100000</v>
      </c>
      <c r="K80" s="69" t="n">
        <f aca="false">SUM(K82:K84)</f>
        <v>4220768</v>
      </c>
      <c r="L80" s="69" t="n">
        <f aca="false">SUM(J80:K80)</f>
        <v>7320768</v>
      </c>
      <c r="M80" s="73" t="n">
        <f aca="false">IF(D80&gt;0,IF(J80&gt;=0,J80/D80*100,""),"")</f>
        <v>106.896551724138</v>
      </c>
      <c r="N80" s="73" t="n">
        <f aca="false">IF(F80&gt;0,IF(L80&gt;=0,L80/F80*100,""),"")</f>
        <v>110.672518996033</v>
      </c>
      <c r="O80" s="73" t="n">
        <f aca="false">IF(G80&gt;0,IF(J80&gt;=0,J80/G80*100,""),"")</f>
        <v>99.8389694041868</v>
      </c>
      <c r="P80" s="73" t="n">
        <f aca="false">IF(I80&gt;0,IF(L80&gt;=0,L80/I80*100,""),"")</f>
        <v>106.47774957577</v>
      </c>
      <c r="Q80" s="52"/>
      <c r="S80" s="52"/>
    </row>
    <row r="81" s="98" customFormat="true" ht="12.75" hidden="true" customHeight="false" outlineLevel="0" collapsed="false">
      <c r="A81" s="87" t="s">
        <v>27</v>
      </c>
      <c r="B81" s="103"/>
      <c r="C81" s="104" t="s">
        <v>28</v>
      </c>
      <c r="D81" s="83" t="n">
        <f aca="false">SUM(D82:D84)</f>
        <v>2900000</v>
      </c>
      <c r="E81" s="83" t="n">
        <f aca="false">SUM(E82:E84)</f>
        <v>3714802</v>
      </c>
      <c r="F81" s="83" t="n">
        <f aca="false">SUM(D81:E81)</f>
        <v>6614802</v>
      </c>
      <c r="G81" s="84" t="n">
        <f aca="false">SUM(G82:G84)</f>
        <v>3105000</v>
      </c>
      <c r="H81" s="85" t="n">
        <f aca="false">SUM(H82:H84)</f>
        <v>3770397</v>
      </c>
      <c r="I81" s="84" t="n">
        <f aca="false">SUM(G81:H81)</f>
        <v>6875397</v>
      </c>
      <c r="J81" s="83" t="n">
        <f aca="false">SUM(J82:J84)</f>
        <v>3100000</v>
      </c>
      <c r="K81" s="83" t="n">
        <f aca="false">SUM(K82:K84)</f>
        <v>4220768</v>
      </c>
      <c r="L81" s="83" t="n">
        <f aca="false">SUM(J81:K81)</f>
        <v>7320768</v>
      </c>
      <c r="M81" s="137" t="n">
        <f aca="false">IF(D81&gt;0,IF(J81&gt;=0,J81/D81*100,""),"")</f>
        <v>106.896551724138</v>
      </c>
      <c r="N81" s="137" t="n">
        <f aca="false">IF(F81&gt;0,IF(L81&gt;=0,L81/F81*100,""),"")</f>
        <v>110.672518996033</v>
      </c>
      <c r="O81" s="137" t="n">
        <f aca="false">IF(G81&gt;0,IF(J81&gt;=0,J81/G81*100,""),"")</f>
        <v>99.8389694041868</v>
      </c>
      <c r="P81" s="137" t="n">
        <f aca="false">IF(I81&gt;0,IF(L81&gt;=0,L81/I81*100,""),"")</f>
        <v>106.47774957577</v>
      </c>
      <c r="Q81" s="52"/>
      <c r="S81" s="52"/>
    </row>
    <row r="82" s="98" customFormat="true" ht="12.75" hidden="false" customHeight="true" outlineLevel="0" collapsed="false">
      <c r="A82" s="87" t="s">
        <v>29</v>
      </c>
      <c r="B82" s="103" t="n">
        <v>0</v>
      </c>
      <c r="C82" s="104" t="s">
        <v>28</v>
      </c>
      <c r="D82" s="83"/>
      <c r="E82" s="83" t="n">
        <v>650091</v>
      </c>
      <c r="F82" s="83" t="n">
        <f aca="false">SUM(D82:E82)</f>
        <v>650091</v>
      </c>
      <c r="G82" s="84"/>
      <c r="H82" s="85" t="n">
        <v>659819</v>
      </c>
      <c r="I82" s="84" t="n">
        <f aca="false">SUM(G82:H82)</f>
        <v>659819</v>
      </c>
      <c r="J82" s="83"/>
      <c r="K82" s="83" t="n">
        <v>738634</v>
      </c>
      <c r="L82" s="83" t="n">
        <f aca="false">SUM(J82:K82)</f>
        <v>738634</v>
      </c>
      <c r="M82" s="137" t="str">
        <f aca="false">IF(D82&gt;0,IF(J82&gt;=0,J82/D82*100,""),"")</f>
        <v/>
      </c>
      <c r="N82" s="137" t="n">
        <f aca="false">IF(F82&gt;0,IF(L82&gt;=0,L82/F82*100,""),"")</f>
        <v>113.620093186954</v>
      </c>
      <c r="O82" s="137" t="str">
        <f aca="false">IF(G82&gt;0,IF(J82&gt;=0,J82/G82*100,""),"")</f>
        <v/>
      </c>
      <c r="P82" s="137" t="n">
        <f aca="false">IF(I82&gt;0,IF(L82&gt;=0,L82/I82*100,""),"")</f>
        <v>111.944942476649</v>
      </c>
      <c r="Q82" s="52"/>
      <c r="S82" s="52"/>
    </row>
    <row r="83" s="138" customFormat="true" ht="12.75" hidden="false" customHeight="true" outlineLevel="0" collapsed="false">
      <c r="A83" s="82" t="s">
        <v>131</v>
      </c>
      <c r="B83" s="54" t="s">
        <v>132</v>
      </c>
      <c r="C83" s="55" t="s">
        <v>133</v>
      </c>
      <c r="D83" s="77" t="n">
        <v>2830000</v>
      </c>
      <c r="E83" s="77" t="n">
        <v>3058520</v>
      </c>
      <c r="F83" s="77" t="n">
        <f aca="false">SUM(D83:E83)</f>
        <v>5888520</v>
      </c>
      <c r="G83" s="79" t="n">
        <f aca="false">2297000+738000</f>
        <v>3035000</v>
      </c>
      <c r="H83" s="85" t="n">
        <v>3104294</v>
      </c>
      <c r="I83" s="79" t="n">
        <f aca="false">SUM(G83:H83)</f>
        <v>6139294</v>
      </c>
      <c r="J83" s="77" t="n">
        <v>3030000</v>
      </c>
      <c r="K83" s="77" t="n">
        <v>3475099</v>
      </c>
      <c r="L83" s="77" t="n">
        <f aca="false">SUM(J83:K83)</f>
        <v>6505099</v>
      </c>
      <c r="M83" s="81" t="n">
        <f aca="false">IF(D83&gt;0,IF(J83&gt;=0,J83/D83*100,""),"")</f>
        <v>107.067137809187</v>
      </c>
      <c r="N83" s="81" t="n">
        <f aca="false">IF(F83&gt;0,IF(L83&gt;=0,L83/F83*100,""),"")</f>
        <v>110.470865344773</v>
      </c>
      <c r="O83" s="81" t="n">
        <f aca="false">IF(G83&gt;0,IF(J83&gt;=0,J83/G83*100,""),"")</f>
        <v>99.835255354201</v>
      </c>
      <c r="P83" s="81" t="n">
        <f aca="false">IF(I83&gt;0,IF(L83&gt;=0,L83/I83*100,""),"")</f>
        <v>105.958421277756</v>
      </c>
      <c r="Q83" s="52"/>
      <c r="S83" s="52"/>
    </row>
    <row r="84" s="48" customFormat="true" ht="12.75" hidden="false" customHeight="true" outlineLevel="0" collapsed="false">
      <c r="A84" s="82" t="s">
        <v>134</v>
      </c>
      <c r="B84" s="54" t="s">
        <v>135</v>
      </c>
      <c r="C84" s="55" t="s">
        <v>136</v>
      </c>
      <c r="D84" s="77" t="n">
        <v>70000</v>
      </c>
      <c r="E84" s="77" t="n">
        <v>6191</v>
      </c>
      <c r="F84" s="77" t="n">
        <f aca="false">SUM(D84:E84)</f>
        <v>76191</v>
      </c>
      <c r="G84" s="79" t="n">
        <v>70000</v>
      </c>
      <c r="H84" s="85" t="n">
        <v>6284</v>
      </c>
      <c r="I84" s="79" t="n">
        <f aca="false">SUM(G84:H84)</f>
        <v>76284</v>
      </c>
      <c r="J84" s="77" t="n">
        <v>70000</v>
      </c>
      <c r="K84" s="77" t="n">
        <v>7035</v>
      </c>
      <c r="L84" s="77" t="n">
        <f aca="false">SUM(J84:K84)</f>
        <v>77035</v>
      </c>
      <c r="M84" s="81" t="n">
        <f aca="false">IF(D84&gt;0,IF(J84&gt;=0,J84/D84*100,""),"")</f>
        <v>100</v>
      </c>
      <c r="N84" s="81" t="n">
        <f aca="false">IF(F84&gt;0,IF(L84&gt;=0,L84/F84*100,""),"")</f>
        <v>101.107742384271</v>
      </c>
      <c r="O84" s="81" t="n">
        <f aca="false">IF(G84&gt;0,IF(J84&gt;=0,J84/G84*100,""),"")</f>
        <v>100</v>
      </c>
      <c r="P84" s="81" t="n">
        <f aca="false">IF(I84&gt;0,IF(L84&gt;=0,L84/I84*100,""),"")</f>
        <v>100.984479051964</v>
      </c>
      <c r="Q84" s="52"/>
      <c r="S84" s="52"/>
    </row>
    <row r="85" s="48" customFormat="true" ht="6" hidden="false" customHeight="true" outlineLevel="0" collapsed="false">
      <c r="A85" s="82"/>
      <c r="B85" s="54"/>
      <c r="C85" s="55" t="s">
        <v>28</v>
      </c>
      <c r="D85" s="77"/>
      <c r="E85" s="77"/>
      <c r="F85" s="77" t="n">
        <f aca="false">SUM(D85:E85)</f>
        <v>0</v>
      </c>
      <c r="G85" s="79"/>
      <c r="H85" s="88"/>
      <c r="I85" s="79"/>
      <c r="J85" s="77"/>
      <c r="K85" s="77"/>
      <c r="L85" s="77" t="n">
        <f aca="false">SUM(J85:K85)</f>
        <v>0</v>
      </c>
      <c r="M85" s="81" t="str">
        <f aca="false">IF(D85&gt;0,IF(J85&gt;=0,J85/D85*100,""),"")</f>
        <v/>
      </c>
      <c r="N85" s="81" t="str">
        <f aca="false">IF(F85&gt;0,IF(L85&gt;=0,L85/F85*100,""),"")</f>
        <v/>
      </c>
      <c r="O85" s="81" t="str">
        <f aca="false">IF(G85&gt;0,IF(J85&gt;=0,J85/G85*100,""),"")</f>
        <v/>
      </c>
      <c r="P85" s="81" t="str">
        <f aca="false">IF(I85&gt;0,IF(L85&gt;=0,L85/I85*100,""),"")</f>
        <v/>
      </c>
      <c r="Q85" s="52"/>
      <c r="S85" s="52"/>
    </row>
    <row r="86" s="48" customFormat="true" ht="12.75" hidden="false" customHeight="false" outlineLevel="0" collapsed="false">
      <c r="A86" s="66" t="s">
        <v>137</v>
      </c>
      <c r="B86" s="116" t="s">
        <v>19</v>
      </c>
      <c r="C86" s="117"/>
      <c r="D86" s="139" t="n">
        <f aca="false">SUM(D88:D103)</f>
        <v>146582781</v>
      </c>
      <c r="E86" s="139" t="n">
        <f aca="false">SUM(E88:E103)</f>
        <v>13001806</v>
      </c>
      <c r="F86" s="139" t="n">
        <f aca="false">SUM(D86:E86)</f>
        <v>159584587</v>
      </c>
      <c r="G86" s="109" t="n">
        <f aca="false">SUM(G88:G103)</f>
        <v>202039957.76</v>
      </c>
      <c r="H86" s="110" t="n">
        <f aca="false">SUM(H88:H103)</f>
        <v>13699109</v>
      </c>
      <c r="I86" s="109" t="n">
        <f aca="false">SUM(G86:H86)</f>
        <v>215739066.76</v>
      </c>
      <c r="J86" s="139" t="n">
        <f aca="false">SUM(J88:J103)</f>
        <v>152912881</v>
      </c>
      <c r="K86" s="139" t="n">
        <f aca="false">SUM(K88:K103)</f>
        <v>15194764</v>
      </c>
      <c r="L86" s="139" t="n">
        <f aca="false">SUM(J86:K86)</f>
        <v>168107645</v>
      </c>
      <c r="M86" s="140" t="n">
        <f aca="false">IF(D86&gt;0,IF(J86&gt;=0,J86/D86*100,""),"")</f>
        <v>104.318447198788</v>
      </c>
      <c r="N86" s="140" t="n">
        <f aca="false">IF(F86&gt;0,IF(L86&gt;=0,L86/F86*100,""),"")</f>
        <v>105.340777677985</v>
      </c>
      <c r="O86" s="140" t="n">
        <f aca="false">IF(G86&gt;0,IF(J86&gt;=0,J86/G86*100,""),"")</f>
        <v>75.684474841181</v>
      </c>
      <c r="P86" s="140" t="n">
        <f aca="false">IF(I86&gt;0,IF(L86&gt;=0,L86/I86*100,""),"")</f>
        <v>77.9217447839487</v>
      </c>
      <c r="Q86" s="52"/>
      <c r="S86" s="52"/>
    </row>
    <row r="87" s="48" customFormat="true" ht="12" hidden="true" customHeight="false" outlineLevel="0" collapsed="false">
      <c r="A87" s="82" t="s">
        <v>27</v>
      </c>
      <c r="B87" s="103"/>
      <c r="C87" s="104" t="s">
        <v>28</v>
      </c>
      <c r="D87" s="77" t="n">
        <f aca="false">SUM(D88:D103)</f>
        <v>146582781</v>
      </c>
      <c r="E87" s="77" t="n">
        <f aca="false">SUM(E88:E103)</f>
        <v>13001806</v>
      </c>
      <c r="F87" s="77" t="n">
        <f aca="false">SUM(D87:E87)</f>
        <v>159584587</v>
      </c>
      <c r="G87" s="79" t="n">
        <f aca="false">SUM(G88:G103)</f>
        <v>202039957.76</v>
      </c>
      <c r="H87" s="88" t="n">
        <f aca="false">SUM(H88:H103)</f>
        <v>13699109</v>
      </c>
      <c r="I87" s="79" t="n">
        <f aca="false">SUM(G87:H87)</f>
        <v>215739066.76</v>
      </c>
      <c r="J87" s="77" t="n">
        <f aca="false">SUM(J88:J103)</f>
        <v>152912881</v>
      </c>
      <c r="K87" s="77" t="n">
        <f aca="false">SUM(K88:K103)</f>
        <v>15194764</v>
      </c>
      <c r="L87" s="77" t="n">
        <f aca="false">SUM(J87:K87)</f>
        <v>168107645</v>
      </c>
      <c r="M87" s="81" t="n">
        <f aca="false">IF(D87&gt;0,IF(J87&gt;=0,J87/D87*100,""),"")</f>
        <v>104.318447198788</v>
      </c>
      <c r="N87" s="81" t="n">
        <f aca="false">IF(F87&gt;0,IF(L87&gt;=0,L87/F87*100,""),"")</f>
        <v>105.340777677985</v>
      </c>
      <c r="O87" s="81" t="n">
        <f aca="false">IF(G87&gt;0,IF(J87&gt;=0,J87/G87*100,""),"")</f>
        <v>75.684474841181</v>
      </c>
      <c r="P87" s="81" t="n">
        <f aca="false">IF(I87&gt;0,IF(L87&gt;=0,L87/I87*100,""),"")</f>
        <v>77.9217447839487</v>
      </c>
      <c r="Q87" s="52"/>
      <c r="S87" s="52"/>
    </row>
    <row r="88" s="48" customFormat="true" ht="12.75" hidden="false" customHeight="true" outlineLevel="0" collapsed="false">
      <c r="A88" s="82" t="s">
        <v>29</v>
      </c>
      <c r="B88" s="103" t="n">
        <v>0</v>
      </c>
      <c r="C88" s="104" t="s">
        <v>28</v>
      </c>
      <c r="D88" s="77"/>
      <c r="E88" s="77" t="n">
        <v>990614</v>
      </c>
      <c r="F88" s="77" t="n">
        <f aca="false">SUM(D88:E88)</f>
        <v>990614</v>
      </c>
      <c r="G88" s="79"/>
      <c r="H88" s="88" t="n">
        <v>1256799</v>
      </c>
      <c r="I88" s="79" t="n">
        <f aca="false">SUM(G88:H88)</f>
        <v>1256799</v>
      </c>
      <c r="J88" s="77"/>
      <c r="K88" s="77" t="n">
        <v>1406923</v>
      </c>
      <c r="L88" s="77" t="n">
        <f aca="false">SUM(J88:K88)</f>
        <v>1406923</v>
      </c>
      <c r="M88" s="81" t="str">
        <f aca="false">IF(D88&gt;0,IF(J88&gt;=0,J88/D88*100,""),"")</f>
        <v/>
      </c>
      <c r="N88" s="81" t="n">
        <f aca="false">IF(F88&gt;0,IF(L88&gt;=0,L88/F88*100,""),"")</f>
        <v>142.025349934485</v>
      </c>
      <c r="O88" s="81" t="str">
        <f aca="false">IF(G88&gt;0,IF(J88&gt;=0,J88/G88*100,""),"")</f>
        <v/>
      </c>
      <c r="P88" s="81" t="n">
        <f aca="false">IF(I88&gt;0,IF(L88&gt;=0,L88/I88*100,""),"")</f>
        <v>111.944949033219</v>
      </c>
      <c r="Q88" s="52"/>
      <c r="S88" s="52"/>
    </row>
    <row r="89" s="48" customFormat="true" ht="12.75" hidden="false" customHeight="true" outlineLevel="0" collapsed="false">
      <c r="A89" s="82" t="s">
        <v>138</v>
      </c>
      <c r="B89" s="103" t="s">
        <v>139</v>
      </c>
      <c r="C89" s="104" t="s">
        <v>140</v>
      </c>
      <c r="D89" s="77" t="n">
        <v>15256900</v>
      </c>
      <c r="E89" s="77" t="n">
        <v>2228881</v>
      </c>
      <c r="F89" s="77" t="n">
        <f aca="false">SUM(D89:E89)</f>
        <v>17485781</v>
      </c>
      <c r="G89" s="79" t="n">
        <v>20436290.27</v>
      </c>
      <c r="H89" s="88" t="n">
        <v>2513597</v>
      </c>
      <c r="I89" s="79" t="n">
        <f aca="false">SUM(G89:H89)</f>
        <v>22949887.27</v>
      </c>
      <c r="J89" s="77" t="n">
        <v>19395000</v>
      </c>
      <c r="K89" s="77" t="n">
        <v>2813845</v>
      </c>
      <c r="L89" s="77" t="n">
        <f aca="false">SUM(J89:K89)</f>
        <v>22208845</v>
      </c>
      <c r="M89" s="81" t="n">
        <f aca="false">IF(D89&gt;0,IF(J89&gt;=0,J89/D89*100,""),"")</f>
        <v>127.122810007275</v>
      </c>
      <c r="N89" s="81" t="n">
        <f aca="false">IF(F89&gt;0,IF(L89&gt;=0,L89/F89*100,""),"")</f>
        <v>127.010883871873</v>
      </c>
      <c r="O89" s="81" t="n">
        <f aca="false">IF(G89&gt;0,IF(J89&gt;=0,J89/G89*100,""),"")</f>
        <v>94.9047001376341</v>
      </c>
      <c r="P89" s="81" t="n">
        <f aca="false">IF(I89&gt;0,IF(L89&gt;=0,L89/I89*100,""),"")</f>
        <v>96.7710417864724</v>
      </c>
      <c r="Q89" s="52"/>
      <c r="S89" s="52"/>
    </row>
    <row r="90" s="48" customFormat="true" ht="12.75" hidden="false" customHeight="true" outlineLevel="0" collapsed="false">
      <c r="A90" s="82" t="s">
        <v>141</v>
      </c>
      <c r="B90" s="103" t="s">
        <v>142</v>
      </c>
      <c r="C90" s="104" t="s">
        <v>143</v>
      </c>
      <c r="D90" s="77" t="n">
        <v>30000</v>
      </c>
      <c r="E90" s="77" t="n">
        <v>61913</v>
      </c>
      <c r="F90" s="77" t="n">
        <f aca="false">SUM(D90:E90)</f>
        <v>91913</v>
      </c>
      <c r="G90" s="79" t="n">
        <v>30000</v>
      </c>
      <c r="H90" s="88" t="n">
        <v>62840</v>
      </c>
      <c r="I90" s="79" t="n">
        <f aca="false">SUM(G90:H90)</f>
        <v>92840</v>
      </c>
      <c r="J90" s="77"/>
      <c r="K90" s="77"/>
      <c r="L90" s="77" t="n">
        <f aca="false">SUM(J90:K90)</f>
        <v>0</v>
      </c>
      <c r="M90" s="81" t="n">
        <f aca="false">IF(D90&gt;0,IF(J90&gt;=0,J90/D90*100,""),"")</f>
        <v>0</v>
      </c>
      <c r="N90" s="81" t="n">
        <f aca="false">IF(F90&gt;0,IF(L90&gt;=0,L90/F90*100,""),"")</f>
        <v>0</v>
      </c>
      <c r="O90" s="81" t="n">
        <f aca="false">IF(G90&gt;0,IF(J90&gt;=0,J90/G90*100,""),"")</f>
        <v>0</v>
      </c>
      <c r="P90" s="81" t="n">
        <f aca="false">IF(I90&gt;0,IF(L90&gt;=0,L90/I90*100,""),"")</f>
        <v>0</v>
      </c>
      <c r="Q90" s="52"/>
      <c r="S90" s="52"/>
    </row>
    <row r="91" s="48" customFormat="true" ht="21.75" hidden="false" customHeight="true" outlineLevel="0" collapsed="false">
      <c r="A91" s="87" t="s">
        <v>144</v>
      </c>
      <c r="B91" s="103" t="s">
        <v>145</v>
      </c>
      <c r="C91" s="104"/>
      <c r="D91" s="77" t="n">
        <v>130625881</v>
      </c>
      <c r="E91" s="77" t="n">
        <v>6810470</v>
      </c>
      <c r="F91" s="77" t="n">
        <f aca="false">SUM(D91:E91)</f>
        <v>137436351</v>
      </c>
      <c r="G91" s="79" t="n">
        <f aca="false">132686712.57-0.07</f>
        <v>132686712.5</v>
      </c>
      <c r="H91" s="88" t="n">
        <v>6912394</v>
      </c>
      <c r="I91" s="79" t="n">
        <f aca="false">SUM(G91:H91)</f>
        <v>139599106.5</v>
      </c>
      <c r="J91" s="77" t="n">
        <v>132837881</v>
      </c>
      <c r="K91" s="77" t="n">
        <v>7597382</v>
      </c>
      <c r="L91" s="77" t="n">
        <f aca="false">SUM(J91:K91)</f>
        <v>140435263</v>
      </c>
      <c r="M91" s="81" t="n">
        <f aca="false">IF(D91&gt;0,IF(J91&gt;=0,J91/D91*100,""),"")</f>
        <v>101.693385708151</v>
      </c>
      <c r="N91" s="81" t="n">
        <f aca="false">IF(F91&gt;0,IF(L91&gt;=0,L91/F91*100,""),"")</f>
        <v>102.182036977975</v>
      </c>
      <c r="O91" s="81" t="n">
        <f aca="false">IF(G91&gt;0,IF(J91&gt;=0,J91/G91*100,""),"")</f>
        <v>100.113928890958</v>
      </c>
      <c r="P91" s="81" t="n">
        <f aca="false">IF(I91&gt;0,IF(L91&gt;=0,L91/I91*100,""),"")</f>
        <v>100.598969807876</v>
      </c>
      <c r="Q91" s="52"/>
      <c r="S91" s="52"/>
    </row>
    <row r="92" s="48" customFormat="true" ht="12.75" hidden="false" customHeight="true" outlineLevel="0" collapsed="false">
      <c r="A92" s="82" t="s">
        <v>146</v>
      </c>
      <c r="B92" s="103" t="s">
        <v>147</v>
      </c>
      <c r="C92" s="104" t="s">
        <v>148</v>
      </c>
      <c r="D92" s="77"/>
      <c r="E92" s="77" t="n">
        <v>123827</v>
      </c>
      <c r="F92" s="77" t="n">
        <f aca="false">SUM(D92:E92)</f>
        <v>123827</v>
      </c>
      <c r="G92" s="79" t="n">
        <v>3361307.56</v>
      </c>
      <c r="H92" s="88" t="n">
        <v>125680</v>
      </c>
      <c r="I92" s="79" t="n">
        <f aca="false">SUM(G92:H92)</f>
        <v>3486987.56</v>
      </c>
      <c r="J92" s="77"/>
      <c r="K92" s="77" t="n">
        <v>140692</v>
      </c>
      <c r="L92" s="77" t="n">
        <f aca="false">SUM(J92:K92)</f>
        <v>140692</v>
      </c>
      <c r="M92" s="81" t="str">
        <f aca="false">IF(D92&gt;0,IF(J92&gt;=0,J92/D92*100,""),"")</f>
        <v/>
      </c>
      <c r="N92" s="81" t="n">
        <f aca="false">IF(F92&gt;0,IF(L92&gt;=0,L92/F92*100,""),"")</f>
        <v>113.619808280908</v>
      </c>
      <c r="O92" s="81" t="n">
        <f aca="false">IF(G92&gt;0,IF(J92&gt;=0,J92/G92*100,""),"")</f>
        <v>0</v>
      </c>
      <c r="P92" s="81" t="n">
        <f aca="false">IF(I92&gt;0,IF(L92&gt;=0,L92/I92*100,""),"")</f>
        <v>4.0347720655476</v>
      </c>
      <c r="Q92" s="52"/>
      <c r="S92" s="52"/>
    </row>
    <row r="93" s="48" customFormat="true" ht="12.75" hidden="false" customHeight="true" outlineLevel="0" collapsed="false">
      <c r="A93" s="82" t="s">
        <v>149</v>
      </c>
      <c r="B93" s="103" t="s">
        <v>150</v>
      </c>
      <c r="C93" s="104" t="s">
        <v>151</v>
      </c>
      <c r="D93" s="77"/>
      <c r="E93" s="77" t="n">
        <v>495307</v>
      </c>
      <c r="F93" s="77" t="n">
        <f aca="false">SUM(D93:E93)</f>
        <v>495307</v>
      </c>
      <c r="G93" s="79" t="n">
        <v>53696</v>
      </c>
      <c r="H93" s="88" t="n">
        <v>502720</v>
      </c>
      <c r="I93" s="79" t="n">
        <f aca="false">SUM(G93:H93)</f>
        <v>556416</v>
      </c>
      <c r="J93" s="77"/>
      <c r="K93" s="77" t="n">
        <v>703461</v>
      </c>
      <c r="L93" s="77" t="n">
        <f aca="false">SUM(J93:K93)</f>
        <v>703461</v>
      </c>
      <c r="M93" s="81" t="str">
        <f aca="false">IF(D93&gt;0,IF(J93&gt;=0,J93/D93*100,""),"")</f>
        <v/>
      </c>
      <c r="N93" s="81" t="n">
        <f aca="false">IF(F93&gt;0,IF(L93&gt;=0,L93/F93*100,""),"")</f>
        <v>142.025248986992</v>
      </c>
      <c r="O93" s="81" t="n">
        <f aca="false">IF(G93&gt;0,IF(J93&gt;=0,J93/G93*100,""),"")</f>
        <v>0</v>
      </c>
      <c r="P93" s="81" t="n">
        <f aca="false">IF(I93&gt;0,IF(L93&gt;=0,L93/I93*100,""),"")</f>
        <v>126.427169599724</v>
      </c>
      <c r="Q93" s="52"/>
      <c r="S93" s="52"/>
    </row>
    <row r="94" s="48" customFormat="true" ht="12.75" hidden="false" customHeight="true" outlineLevel="0" collapsed="false">
      <c r="A94" s="82" t="s">
        <v>152</v>
      </c>
      <c r="B94" s="103" t="s">
        <v>153</v>
      </c>
      <c r="C94" s="104" t="s">
        <v>154</v>
      </c>
      <c r="D94" s="77" t="n">
        <v>400000</v>
      </c>
      <c r="E94" s="77" t="n">
        <v>123827</v>
      </c>
      <c r="F94" s="77" t="n">
        <f aca="false">SUM(D94:E94)</f>
        <v>523827</v>
      </c>
      <c r="G94" s="79" t="n">
        <v>709583.21</v>
      </c>
      <c r="H94" s="88" t="n">
        <v>125680</v>
      </c>
      <c r="I94" s="79" t="n">
        <f aca="false">SUM(G94:H94)</f>
        <v>835263.21</v>
      </c>
      <c r="J94" s="77" t="n">
        <v>380000</v>
      </c>
      <c r="K94" s="77" t="n">
        <v>70346</v>
      </c>
      <c r="L94" s="77" t="n">
        <f aca="false">SUM(J94:K94)</f>
        <v>450346</v>
      </c>
      <c r="M94" s="81" t="n">
        <f aca="false">IF(D94&gt;0,IF(J94&gt;=0,J94/D94*100,""),"")</f>
        <v>95</v>
      </c>
      <c r="N94" s="81" t="n">
        <f aca="false">IF(F94&gt;0,IF(L94&gt;=0,L94/F94*100,""),"")</f>
        <v>85.9722771067547</v>
      </c>
      <c r="O94" s="81" t="n">
        <f aca="false">IF(G94&gt;0,IF(J94&gt;=0,J94/G94*100,""),"")</f>
        <v>53.5525636239335</v>
      </c>
      <c r="P94" s="81" t="n">
        <f aca="false">IF(I94&gt;0,IF(L94&gt;=0,L94/I94*100,""),"")</f>
        <v>53.9166570020485</v>
      </c>
      <c r="Q94" s="52"/>
      <c r="S94" s="52"/>
    </row>
    <row r="95" s="48" customFormat="true" ht="12.75" hidden="false" customHeight="true" outlineLevel="0" collapsed="false">
      <c r="A95" s="82" t="s">
        <v>155</v>
      </c>
      <c r="B95" s="103" t="s">
        <v>156</v>
      </c>
      <c r="C95" s="104" t="s">
        <v>157</v>
      </c>
      <c r="D95" s="77" t="n">
        <v>50000</v>
      </c>
      <c r="E95" s="77" t="n">
        <v>495307</v>
      </c>
      <c r="F95" s="77" t="n">
        <f aca="false">SUM(D95:E95)</f>
        <v>545307</v>
      </c>
      <c r="G95" s="79" t="n">
        <v>50000</v>
      </c>
      <c r="H95" s="88" t="n">
        <v>502720</v>
      </c>
      <c r="I95" s="79" t="n">
        <f aca="false">SUM(G95:H95)</f>
        <v>552720</v>
      </c>
      <c r="J95" s="77" t="n">
        <v>80000</v>
      </c>
      <c r="K95" s="77" t="n">
        <v>562769</v>
      </c>
      <c r="L95" s="77" t="n">
        <f aca="false">SUM(J95:K95)</f>
        <v>642769</v>
      </c>
      <c r="M95" s="81" t="n">
        <f aca="false">IF(D95&gt;0,IF(J95&gt;=0,J95/D95*100,""),"")</f>
        <v>160</v>
      </c>
      <c r="N95" s="81" t="n">
        <f aca="false">IF(F95&gt;0,IF(L95&gt;=0,L95/F95*100,""),"")</f>
        <v>117.872867944112</v>
      </c>
      <c r="O95" s="81" t="n">
        <f aca="false">IF(G95&gt;0,IF(J95&gt;=0,J95/G95*100,""),"")</f>
        <v>160</v>
      </c>
      <c r="P95" s="81" t="n">
        <f aca="false">IF(I95&gt;0,IF(L95&gt;=0,L95/I95*100,""),"")</f>
        <v>116.291974236503</v>
      </c>
      <c r="Q95" s="52"/>
      <c r="S95" s="52"/>
    </row>
    <row r="96" s="48" customFormat="true" ht="12.75" hidden="false" customHeight="true" outlineLevel="0" collapsed="false">
      <c r="A96" s="82" t="s">
        <v>158</v>
      </c>
      <c r="B96" s="103" t="s">
        <v>159</v>
      </c>
      <c r="C96" s="104" t="s">
        <v>160</v>
      </c>
      <c r="D96" s="77" t="n">
        <v>200000</v>
      </c>
      <c r="E96" s="77" t="n">
        <v>123827</v>
      </c>
      <c r="F96" s="77" t="n">
        <f aca="false">SUM(D96:E96)</f>
        <v>323827</v>
      </c>
      <c r="G96" s="79" t="n">
        <v>694557.39</v>
      </c>
      <c r="H96" s="88" t="n">
        <v>125680</v>
      </c>
      <c r="I96" s="79" t="n">
        <f aca="false">SUM(G96:H96)</f>
        <v>820237.39</v>
      </c>
      <c r="J96" s="77" t="n">
        <v>200000</v>
      </c>
      <c r="K96" s="77" t="n">
        <v>140692</v>
      </c>
      <c r="L96" s="77" t="n">
        <f aca="false">SUM(J96:K96)</f>
        <v>340692</v>
      </c>
      <c r="M96" s="81" t="n">
        <f aca="false">IF(D96&gt;0,IF(J96&gt;=0,J96/D96*100,""),"")</f>
        <v>100</v>
      </c>
      <c r="N96" s="81" t="n">
        <f aca="false">IF(F96&gt;0,IF(L96&gt;=0,L96/F96*100,""),"")</f>
        <v>105.208027743209</v>
      </c>
      <c r="O96" s="81" t="n">
        <f aca="false">IF(G96&gt;0,IF(J96&gt;=0,J96/G96*100,""),"")</f>
        <v>28.7953166836221</v>
      </c>
      <c r="P96" s="81" t="n">
        <f aca="false">IF(I96&gt;0,IF(L96&gt;=0,L96/I96*100,""),"")</f>
        <v>41.5357802696607</v>
      </c>
      <c r="Q96" s="52"/>
      <c r="S96" s="52"/>
    </row>
    <row r="97" s="48" customFormat="true" ht="12.75" hidden="false" customHeight="true" outlineLevel="0" collapsed="false">
      <c r="A97" s="82" t="s">
        <v>161</v>
      </c>
      <c r="B97" s="103" t="s">
        <v>162</v>
      </c>
      <c r="C97" s="104" t="s">
        <v>163</v>
      </c>
      <c r="D97" s="77"/>
      <c r="E97" s="77" t="n">
        <v>12383</v>
      </c>
      <c r="F97" s="77" t="n">
        <f aca="false">SUM(D97:E97)</f>
        <v>12383</v>
      </c>
      <c r="G97" s="79" t="n">
        <v>19957.84</v>
      </c>
      <c r="H97" s="88" t="n">
        <v>12568</v>
      </c>
      <c r="I97" s="79" t="n">
        <f aca="false">SUM(G97:H97)</f>
        <v>32525.84</v>
      </c>
      <c r="J97" s="77"/>
      <c r="K97" s="77" t="n">
        <v>7035</v>
      </c>
      <c r="L97" s="77" t="n">
        <f aca="false">SUM(J97:K97)</f>
        <v>7035</v>
      </c>
      <c r="M97" s="81" t="str">
        <f aca="false">IF(D97&gt;0,IF(J97&gt;=0,J97/D97*100,""),"")</f>
        <v/>
      </c>
      <c r="N97" s="81" t="n">
        <f aca="false">IF(F97&gt;0,IF(L97&gt;=0,L97/F97*100,""),"")</f>
        <v>56.8117580553985</v>
      </c>
      <c r="O97" s="81" t="n">
        <f aca="false">IF(G97&gt;0,IF(J97&gt;=0,J97/G97*100,""),"")</f>
        <v>0</v>
      </c>
      <c r="P97" s="81" t="n">
        <f aca="false">IF(I97&gt;0,IF(L97&gt;=0,L97/I97*100,""),"")</f>
        <v>21.6289571614446</v>
      </c>
      <c r="Q97" s="52"/>
      <c r="S97" s="52"/>
    </row>
    <row r="98" s="48" customFormat="true" ht="12.75" hidden="false" customHeight="true" outlineLevel="0" collapsed="false">
      <c r="A98" s="82" t="s">
        <v>164</v>
      </c>
      <c r="B98" s="103" t="s">
        <v>165</v>
      </c>
      <c r="C98" s="104" t="s">
        <v>166</v>
      </c>
      <c r="D98" s="77"/>
      <c r="E98" s="77" t="n">
        <v>247652</v>
      </c>
      <c r="F98" s="77" t="n">
        <f aca="false">SUM(D98:E98)</f>
        <v>247652</v>
      </c>
      <c r="G98" s="79"/>
      <c r="H98" s="88" t="n">
        <v>251360</v>
      </c>
      <c r="I98" s="79" t="n">
        <f aca="false">SUM(G98:H98)</f>
        <v>251360</v>
      </c>
      <c r="J98" s="77"/>
      <c r="K98" s="77" t="n">
        <v>422077</v>
      </c>
      <c r="L98" s="77" t="n">
        <f aca="false">SUM(J98:K98)</f>
        <v>422077</v>
      </c>
      <c r="M98" s="81" t="str">
        <f aca="false">IF(D98&gt;0,IF(J98&gt;=0,J98/D98*100,""),"")</f>
        <v/>
      </c>
      <c r="N98" s="81" t="n">
        <f aca="false">IF(F98&gt;0,IF(L98&gt;=0,L98/F98*100,""),"")</f>
        <v>170.431492578295</v>
      </c>
      <c r="O98" s="81" t="str">
        <f aca="false">IF(G98&gt;0,IF(J98&gt;=0,J98/G98*100,""),"")</f>
        <v/>
      </c>
      <c r="P98" s="81" t="n">
        <f aca="false">IF(I98&gt;0,IF(L98&gt;=0,L98/I98*100,""),"")</f>
        <v>167.917329726289</v>
      </c>
      <c r="Q98" s="52"/>
      <c r="S98" s="52"/>
    </row>
    <row r="99" s="48" customFormat="true" ht="12.75" hidden="false" customHeight="true" outlineLevel="0" collapsed="false">
      <c r="A99" s="82" t="s">
        <v>167</v>
      </c>
      <c r="B99" s="103" t="s">
        <v>168</v>
      </c>
      <c r="C99" s="104" t="s">
        <v>169</v>
      </c>
      <c r="D99" s="77" t="n">
        <v>20000</v>
      </c>
      <c r="E99" s="77" t="n">
        <v>123827</v>
      </c>
      <c r="F99" s="77" t="n">
        <f aca="false">SUM(D99:E99)</f>
        <v>143827</v>
      </c>
      <c r="G99" s="79" t="n">
        <v>20000</v>
      </c>
      <c r="H99" s="88" t="n">
        <v>125680</v>
      </c>
      <c r="I99" s="79" t="n">
        <f aca="false">SUM(G99:H99)</f>
        <v>145680</v>
      </c>
      <c r="J99" s="77" t="n">
        <v>20000</v>
      </c>
      <c r="K99" s="77" t="n">
        <v>211039</v>
      </c>
      <c r="L99" s="77" t="n">
        <f aca="false">SUM(J99:K99)</f>
        <v>231039</v>
      </c>
      <c r="M99" s="81" t="n">
        <f aca="false">IF(D99&gt;0,IF(J99&gt;=0,J99/D99*100,""),"")</f>
        <v>100</v>
      </c>
      <c r="N99" s="81" t="n">
        <f aca="false">IF(F99&gt;0,IF(L99&gt;=0,L99/F99*100,""),"")</f>
        <v>160.636737191209</v>
      </c>
      <c r="O99" s="81" t="n">
        <f aca="false">IF(G99&gt;0,IF(J99&gt;=0,J99/G99*100,""),"")</f>
        <v>100</v>
      </c>
      <c r="P99" s="81" t="n">
        <f aca="false">IF(I99&gt;0,IF(L99&gt;=0,L99/I99*100,""),"")</f>
        <v>158.593492586491</v>
      </c>
      <c r="Q99" s="52"/>
      <c r="S99" s="52"/>
    </row>
    <row r="100" s="48" customFormat="true" ht="12.75" hidden="false" customHeight="true" outlineLevel="0" collapsed="false">
      <c r="A100" s="82" t="s">
        <v>170</v>
      </c>
      <c r="B100" s="103" t="s">
        <v>171</v>
      </c>
      <c r="C100" s="104" t="s">
        <v>172</v>
      </c>
      <c r="D100" s="77"/>
      <c r="E100" s="77" t="n">
        <v>1163971</v>
      </c>
      <c r="F100" s="77" t="n">
        <f aca="false">SUM(D100:E100)</f>
        <v>1163971</v>
      </c>
      <c r="G100" s="79" t="n">
        <v>7528500</v>
      </c>
      <c r="H100" s="88" t="n">
        <v>879759</v>
      </c>
      <c r="I100" s="79" t="n">
        <f aca="false">SUM(G100:H100)</f>
        <v>8408259</v>
      </c>
      <c r="J100" s="77"/>
      <c r="K100" s="77" t="n">
        <v>28138</v>
      </c>
      <c r="L100" s="77" t="n">
        <f aca="false">SUM(J100:K100)</f>
        <v>28138</v>
      </c>
      <c r="M100" s="81" t="str">
        <f aca="false">IF(D100&gt;0,IF(J100&gt;=0,J100/D100*100,""),"")</f>
        <v/>
      </c>
      <c r="N100" s="81" t="n">
        <f aca="false">IF(F100&gt;0,IF(L100&gt;=0,L100/F100*100,""),"")</f>
        <v>2.41741417956289</v>
      </c>
      <c r="O100" s="81" t="n">
        <f aca="false">IF(G100&gt;0,IF(J100&gt;=0,J100/G100*100,""),"")</f>
        <v>0</v>
      </c>
      <c r="P100" s="81" t="n">
        <f aca="false">IF(I100&gt;0,IF(L100&gt;=0,L100/I100*100,""),"")</f>
        <v>0.334647160607208</v>
      </c>
      <c r="Q100" s="52"/>
      <c r="S100" s="52"/>
    </row>
    <row r="101" s="48" customFormat="true" ht="12.75" hidden="false" customHeight="true" outlineLevel="0" collapsed="false">
      <c r="A101" s="82" t="s">
        <v>173</v>
      </c>
      <c r="B101" s="103" t="s">
        <v>174</v>
      </c>
      <c r="C101" s="104"/>
      <c r="D101" s="77"/>
      <c r="E101" s="77"/>
      <c r="F101" s="77"/>
      <c r="G101" s="79" t="n">
        <v>232382.15</v>
      </c>
      <c r="H101" s="88" t="n">
        <v>301632</v>
      </c>
      <c r="I101" s="79" t="n">
        <f aca="false">SUM(G101:H101)</f>
        <v>534014.15</v>
      </c>
      <c r="J101" s="77"/>
      <c r="K101" s="77" t="n">
        <v>1083330</v>
      </c>
      <c r="L101" s="77" t="n">
        <f aca="false">SUM(J101:K101)</f>
        <v>1083330</v>
      </c>
      <c r="M101" s="81" t="str">
        <f aca="false">IF(D101&gt;0,IF(J101&gt;=0,J101/D101*100,""),"")</f>
        <v/>
      </c>
      <c r="N101" s="81" t="str">
        <f aca="false">IF(F101&gt;0,IF(L101&gt;=0,L101/F101*100,""),"")</f>
        <v/>
      </c>
      <c r="O101" s="81" t="n">
        <f aca="false">IF(G101&gt;0,IF(J101&gt;=0,J101/G101*100,""),"")</f>
        <v>0</v>
      </c>
      <c r="P101" s="81" t="n">
        <f aca="false">IF(I101&gt;0,IF(L101&gt;=0,L101/I101*100,""),"")</f>
        <v>202.865410963361</v>
      </c>
      <c r="Q101" s="52"/>
      <c r="S101" s="52"/>
    </row>
    <row r="102" s="48" customFormat="true" ht="12.75" hidden="false" customHeight="true" outlineLevel="0" collapsed="false">
      <c r="A102" s="82" t="s">
        <v>175</v>
      </c>
      <c r="B102" s="103" t="s">
        <v>176</v>
      </c>
      <c r="C102" s="104"/>
      <c r="D102" s="77"/>
      <c r="E102" s="77"/>
      <c r="F102" s="77"/>
      <c r="G102" s="79" t="n">
        <v>3185734.64</v>
      </c>
      <c r="H102" s="88"/>
      <c r="I102" s="79" t="n">
        <f aca="false">SUM(G102:H102)</f>
        <v>3185734.64</v>
      </c>
      <c r="J102" s="77"/>
      <c r="K102" s="77" t="n">
        <v>7035</v>
      </c>
      <c r="L102" s="77" t="n">
        <f aca="false">SUM(J102:K102)</f>
        <v>7035</v>
      </c>
      <c r="M102" s="81" t="str">
        <f aca="false">IF(D102&gt;0,IF(J102&gt;=0,J102/D102*100,""),"")</f>
        <v/>
      </c>
      <c r="N102" s="81" t="str">
        <f aca="false">IF(F102&gt;0,IF(L102&gt;=0,L102/F102*100,""),"")</f>
        <v/>
      </c>
      <c r="O102" s="81" t="n">
        <f aca="false">IF(G102&gt;0,IF(J102&gt;=0,J102/G102*100,""),"")</f>
        <v>0</v>
      </c>
      <c r="P102" s="81" t="n">
        <f aca="false">IF(I102&gt;0,IF(L102&gt;=0,L102/I102*100,""),"")</f>
        <v>0.220828185488795</v>
      </c>
      <c r="Q102" s="52"/>
      <c r="S102" s="52"/>
    </row>
    <row r="103" s="48" customFormat="true" ht="12.75" hidden="false" customHeight="true" outlineLevel="0" collapsed="false">
      <c r="A103" s="82" t="s">
        <v>177</v>
      </c>
      <c r="B103" s="54" t="s">
        <v>178</v>
      </c>
      <c r="C103" s="104" t="s">
        <v>179</v>
      </c>
      <c r="D103" s="77"/>
      <c r="E103" s="77"/>
      <c r="F103" s="77" t="n">
        <f aca="false">SUM(D103:E103)</f>
        <v>0</v>
      </c>
      <c r="G103" s="79" t="n">
        <v>33031236.2</v>
      </c>
      <c r="H103" s="88"/>
      <c r="I103" s="79" t="n">
        <f aca="false">SUM(G103:H103)</f>
        <v>33031236.2</v>
      </c>
      <c r="J103" s="77"/>
      <c r="K103" s="77"/>
      <c r="L103" s="77" t="n">
        <f aca="false">SUM(J103:K103)</f>
        <v>0</v>
      </c>
      <c r="M103" s="81" t="str">
        <f aca="false">IF(D103&gt;0,IF(J103&gt;=0,J103/D103*100,""),"")</f>
        <v/>
      </c>
      <c r="N103" s="81" t="str">
        <f aca="false">IF(F103&gt;0,IF(L103&gt;=0,L103/F103*100,""),"")</f>
        <v/>
      </c>
      <c r="O103" s="81" t="n">
        <f aca="false">IF(G103&gt;0,IF(J103&gt;=0,J103/G103*100,""),"")</f>
        <v>0</v>
      </c>
      <c r="P103" s="81" t="n">
        <f aca="false">IF(I103&gt;0,IF(L103&gt;=0,L103/I103*100,""),"")</f>
        <v>0</v>
      </c>
      <c r="Q103" s="52"/>
      <c r="S103" s="52"/>
    </row>
    <row r="104" s="48" customFormat="true" ht="6" hidden="false" customHeight="true" outlineLevel="0" collapsed="false">
      <c r="A104" s="82"/>
      <c r="B104" s="103"/>
      <c r="C104" s="104" t="s">
        <v>28</v>
      </c>
      <c r="D104" s="77"/>
      <c r="E104" s="77"/>
      <c r="F104" s="77"/>
      <c r="G104" s="79"/>
      <c r="H104" s="88"/>
      <c r="I104" s="79"/>
      <c r="J104" s="77"/>
      <c r="K104" s="77"/>
      <c r="L104" s="77"/>
      <c r="M104" s="81" t="str">
        <f aca="false">IF(D104&gt;0,IF(J104&gt;=0,J104/D104*100,""),"")</f>
        <v/>
      </c>
      <c r="N104" s="81" t="str">
        <f aca="false">IF(F104&gt;0,IF(L104&gt;=0,L104/F104*100,""),"")</f>
        <v/>
      </c>
      <c r="O104" s="81" t="str">
        <f aca="false">IF(G104&gt;0,IF(J104&gt;=0,J104/G104*100,""),"")</f>
        <v/>
      </c>
      <c r="P104" s="81" t="str">
        <f aca="false">IF(I104&gt;0,IF(L104&gt;=0,L104/I104*100,""),"")</f>
        <v/>
      </c>
      <c r="Q104" s="52"/>
      <c r="S104" s="52"/>
    </row>
    <row r="105" s="98" customFormat="true" ht="12.75" hidden="false" customHeight="false" outlineLevel="0" collapsed="false">
      <c r="A105" s="66" t="s">
        <v>180</v>
      </c>
      <c r="B105" s="67" t="s">
        <v>19</v>
      </c>
      <c r="C105" s="68"/>
      <c r="D105" s="139" t="n">
        <f aca="false">SUM(D108:D108)</f>
        <v>132000</v>
      </c>
      <c r="E105" s="139" t="n">
        <f aca="false">SUM(E107:E108)</f>
        <v>9534658</v>
      </c>
      <c r="F105" s="139" t="n">
        <f aca="false">SUM(D105:E105)</f>
        <v>9666658</v>
      </c>
      <c r="G105" s="109" t="n">
        <f aca="false">SUM(G108:G108)</f>
        <v>216000</v>
      </c>
      <c r="H105" s="110" t="n">
        <f aca="false">SUM(H107:H108)</f>
        <v>10167504</v>
      </c>
      <c r="I105" s="109" t="n">
        <f aca="false">SUM(G105:H105)</f>
        <v>10383504</v>
      </c>
      <c r="J105" s="139" t="n">
        <f aca="false">SUM(J108:J108)</f>
        <v>130000</v>
      </c>
      <c r="K105" s="139" t="n">
        <f aca="false">SUM(K107:K108)</f>
        <v>11536766</v>
      </c>
      <c r="L105" s="139" t="n">
        <f aca="false">SUM(J105:K105)</f>
        <v>11666766</v>
      </c>
      <c r="M105" s="140" t="n">
        <f aca="false">IF(D105&gt;0,IF(J105&gt;=0,J105/D105*100,""),"")</f>
        <v>98.4848484848485</v>
      </c>
      <c r="N105" s="140" t="n">
        <f aca="false">IF(F105&gt;0,IF(L105&gt;=0,L105/F105*100,""),"")</f>
        <v>120.690790964157</v>
      </c>
      <c r="O105" s="140" t="n">
        <f aca="false">IF(G105&gt;0,IF(J105&gt;=0,J105/G105*100,""),"")</f>
        <v>60.1851851851852</v>
      </c>
      <c r="P105" s="140" t="n">
        <f aca="false">IF(I105&gt;0,IF(L105&gt;=0,L105/I105*100,""),"")</f>
        <v>112.358660429081</v>
      </c>
      <c r="Q105" s="52"/>
      <c r="S105" s="52"/>
    </row>
    <row r="106" s="98" customFormat="true" ht="12.75" hidden="true" customHeight="false" outlineLevel="0" collapsed="false">
      <c r="A106" s="82" t="s">
        <v>27</v>
      </c>
      <c r="B106" s="141"/>
      <c r="C106" s="142" t="s">
        <v>28</v>
      </c>
      <c r="D106" s="143" t="n">
        <f aca="false">SUM(D107:D108)</f>
        <v>132000</v>
      </c>
      <c r="E106" s="143" t="n">
        <f aca="false">SUM(E107:E108)</f>
        <v>9534658</v>
      </c>
      <c r="F106" s="77" t="n">
        <f aca="false">SUM(D106:E106)</f>
        <v>9666658</v>
      </c>
      <c r="G106" s="79" t="n">
        <f aca="false">SUM(G107:G108)</f>
        <v>216000</v>
      </c>
      <c r="H106" s="88" t="n">
        <f aca="false">SUM(H107:H108)</f>
        <v>10167504</v>
      </c>
      <c r="I106" s="79" t="n">
        <f aca="false">SUM(G106:H106)</f>
        <v>10383504</v>
      </c>
      <c r="J106" s="77" t="n">
        <f aca="false">SUM(J107:J108)</f>
        <v>130000</v>
      </c>
      <c r="K106" s="143" t="n">
        <f aca="false">SUM(K107:K108)</f>
        <v>11536766</v>
      </c>
      <c r="L106" s="77" t="n">
        <f aca="false">SUM(J106:K106)</f>
        <v>11666766</v>
      </c>
      <c r="M106" s="81" t="n">
        <f aca="false">IF(D106&gt;0,IF(J106&gt;=0,J106/D106*100,""),"")</f>
        <v>98.4848484848485</v>
      </c>
      <c r="N106" s="81" t="n">
        <f aca="false">IF(F106&gt;0,IF(L106&gt;=0,L106/F106*100,""),"")</f>
        <v>120.690790964157</v>
      </c>
      <c r="O106" s="81" t="n">
        <f aca="false">IF(G106&gt;0,IF(J106&gt;=0,J106/G106*100,""),"")</f>
        <v>60.1851851851852</v>
      </c>
      <c r="P106" s="81" t="n">
        <f aca="false">IF(I106&gt;0,IF(L106&gt;=0,L106/I106*100,""),"")</f>
        <v>112.358660429081</v>
      </c>
      <c r="Q106" s="52"/>
      <c r="S106" s="52"/>
    </row>
    <row r="107" s="98" customFormat="true" ht="12.75" hidden="false" customHeight="true" outlineLevel="0" collapsed="false">
      <c r="A107" s="82" t="s">
        <v>29</v>
      </c>
      <c r="B107" s="54" t="n">
        <v>0</v>
      </c>
      <c r="C107" s="55" t="s">
        <v>28</v>
      </c>
      <c r="D107" s="77"/>
      <c r="E107" s="143" t="n">
        <v>556941</v>
      </c>
      <c r="F107" s="77" t="n">
        <f aca="false">SUM(D107:E107)</f>
        <v>556941</v>
      </c>
      <c r="G107" s="144"/>
      <c r="H107" s="88" t="n">
        <v>628400</v>
      </c>
      <c r="I107" s="79" t="n">
        <f aca="false">SUM(G107:H107)</f>
        <v>628400</v>
      </c>
      <c r="J107" s="77"/>
      <c r="K107" s="143" t="n">
        <v>703461</v>
      </c>
      <c r="L107" s="77" t="n">
        <f aca="false">SUM(J107:K107)</f>
        <v>703461</v>
      </c>
      <c r="M107" s="81" t="str">
        <f aca="false">IF(D107&gt;0,IF(J107&gt;=0,J107/D107*100,""),"")</f>
        <v/>
      </c>
      <c r="N107" s="81" t="n">
        <f aca="false">IF(F107&gt;0,IF(L107&gt;=0,L107/F107*100,""),"")</f>
        <v>126.307993126741</v>
      </c>
      <c r="O107" s="81" t="str">
        <f aca="false">IF(G107&gt;0,IF(J107&gt;=0,J107/G107*100,""),"")</f>
        <v/>
      </c>
      <c r="P107" s="81" t="n">
        <f aca="false">IF(I107&gt;0,IF(L107&gt;=0,L107/I107*100,""),"")</f>
        <v>111.944780394653</v>
      </c>
      <c r="Q107" s="52"/>
      <c r="S107" s="52"/>
    </row>
    <row r="108" s="48" customFormat="true" ht="24" hidden="false" customHeight="false" outlineLevel="0" collapsed="false">
      <c r="A108" s="82" t="s">
        <v>181</v>
      </c>
      <c r="B108" s="54" t="s">
        <v>182</v>
      </c>
      <c r="C108" s="55" t="s">
        <v>183</v>
      </c>
      <c r="D108" s="77" t="n">
        <v>132000</v>
      </c>
      <c r="E108" s="77" t="n">
        <v>8977717</v>
      </c>
      <c r="F108" s="77" t="n">
        <f aca="false">SUM(D108:E108)</f>
        <v>9109717</v>
      </c>
      <c r="G108" s="79" t="n">
        <v>216000</v>
      </c>
      <c r="H108" s="88" t="n">
        <v>9539104</v>
      </c>
      <c r="I108" s="79" t="n">
        <f aca="false">SUM(G108:H108)</f>
        <v>9755104</v>
      </c>
      <c r="J108" s="77" t="n">
        <v>130000</v>
      </c>
      <c r="K108" s="77" t="n">
        <v>10833305</v>
      </c>
      <c r="L108" s="77" t="n">
        <f aca="false">SUM(J108:K108)</f>
        <v>10963305</v>
      </c>
      <c r="M108" s="81" t="n">
        <f aca="false">IF(D108&gt;0,IF(J108&gt;=0,J108/D108*100,""),"")</f>
        <v>98.4848484848485</v>
      </c>
      <c r="N108" s="81" t="n">
        <f aca="false">IF(F108&gt;0,IF(L108&gt;=0,L108/F108*100,""),"")</f>
        <v>120.34737193263</v>
      </c>
      <c r="O108" s="81" t="n">
        <f aca="false">IF(G108&gt;0,IF(J108&gt;=0,J108/G108*100,""),"")</f>
        <v>60.1851851851852</v>
      </c>
      <c r="P108" s="81" t="n">
        <f aca="false">IF(I108&gt;0,IF(L108&gt;=0,L108/I108*100,""),"")</f>
        <v>112.385321571149</v>
      </c>
      <c r="Q108" s="52"/>
      <c r="S108" s="52"/>
    </row>
    <row r="109" s="48" customFormat="true" ht="6" hidden="false" customHeight="true" outlineLevel="0" collapsed="false">
      <c r="A109" s="82"/>
      <c r="B109" s="54"/>
      <c r="C109" s="55" t="s">
        <v>28</v>
      </c>
      <c r="D109" s="77"/>
      <c r="E109" s="77"/>
      <c r="F109" s="77" t="n">
        <f aca="false">SUM(D109:E109)</f>
        <v>0</v>
      </c>
      <c r="G109" s="79"/>
      <c r="H109" s="88"/>
      <c r="I109" s="79"/>
      <c r="J109" s="77"/>
      <c r="K109" s="77"/>
      <c r="L109" s="77" t="n">
        <f aca="false">SUM(J109:K109)</f>
        <v>0</v>
      </c>
      <c r="M109" s="81" t="str">
        <f aca="false">IF(D109&gt;0,IF(J109&gt;=0,J109/D109*100,""),"")</f>
        <v/>
      </c>
      <c r="N109" s="81" t="str">
        <f aca="false">IF(F109&gt;0,IF(L109&gt;=0,L109/F109*100,""),"")</f>
        <v/>
      </c>
      <c r="O109" s="81" t="str">
        <f aca="false">IF(G109&gt;0,IF(J109&gt;=0,J109/G109*100,""),"")</f>
        <v/>
      </c>
      <c r="P109" s="81" t="str">
        <f aca="false">IF(I109&gt;0,IF(L109&gt;=0,L109/I109*100,""),"")</f>
        <v/>
      </c>
      <c r="Q109" s="52"/>
      <c r="S109" s="52"/>
    </row>
    <row r="110" s="98" customFormat="true" ht="12.75" hidden="false" customHeight="false" outlineLevel="0" collapsed="false">
      <c r="A110" s="66" t="s">
        <v>184</v>
      </c>
      <c r="B110" s="67" t="s">
        <v>19</v>
      </c>
      <c r="C110" s="68"/>
      <c r="D110" s="69" t="n">
        <f aca="false">SUM(D112:D115)</f>
        <v>430000</v>
      </c>
      <c r="E110" s="69" t="n">
        <f aca="false">SUM(E112:E115)</f>
        <v>25012999</v>
      </c>
      <c r="F110" s="139" t="n">
        <f aca="false">SUM(D110:E110)</f>
        <v>25442999</v>
      </c>
      <c r="G110" s="72" t="n">
        <f aca="false">SUM(G112:G115)</f>
        <v>273900</v>
      </c>
      <c r="H110" s="89" t="n">
        <f aca="false">SUM(H112:H115)</f>
        <v>25387340</v>
      </c>
      <c r="I110" s="109" t="n">
        <f aca="false">SUM(G110:H110)</f>
        <v>25661240</v>
      </c>
      <c r="J110" s="139" t="n">
        <f aca="false">SUM(J112:J115)</f>
        <v>380000</v>
      </c>
      <c r="K110" s="69" t="n">
        <f aca="false">SUM(K112:K115)</f>
        <v>28138453</v>
      </c>
      <c r="L110" s="139" t="n">
        <f aca="false">SUM(J110:K110)</f>
        <v>28518453</v>
      </c>
      <c r="M110" s="140" t="n">
        <f aca="false">IF(D110&gt;0,IF(J110&gt;=0,J110/D110*100,""),"")</f>
        <v>88.3720930232558</v>
      </c>
      <c r="N110" s="140" t="n">
        <f aca="false">IF(F110&gt;0,IF(L110&gt;=0,L110/F110*100,""),"")</f>
        <v>112.087623789947</v>
      </c>
      <c r="O110" s="140" t="n">
        <f aca="false">IF(G110&gt;0,IF(J110&gt;=0,J110/G110*100,""),"")</f>
        <v>138.736765242789</v>
      </c>
      <c r="P110" s="140" t="n">
        <f aca="false">IF(I110&gt;0,IF(L110&gt;=0,L110/I110*100,""),"")</f>
        <v>111.13435282161</v>
      </c>
      <c r="Q110" s="52"/>
      <c r="S110" s="52"/>
    </row>
    <row r="111" s="48" customFormat="true" ht="12" hidden="true" customHeight="false" outlineLevel="0" collapsed="false">
      <c r="A111" s="82" t="s">
        <v>27</v>
      </c>
      <c r="B111" s="54"/>
      <c r="C111" s="55" t="s">
        <v>28</v>
      </c>
      <c r="D111" s="83" t="n">
        <f aca="false">SUM(D112:D115)</f>
        <v>430000</v>
      </c>
      <c r="E111" s="83" t="n">
        <f aca="false">SUM(E112:E115)</f>
        <v>25012999</v>
      </c>
      <c r="F111" s="77" t="n">
        <f aca="false">SUM(D111:E111)</f>
        <v>25442999</v>
      </c>
      <c r="G111" s="84" t="n">
        <f aca="false">SUM(G112:G115)</f>
        <v>273900</v>
      </c>
      <c r="H111" s="85" t="n">
        <f aca="false">SUM(H112:H115)</f>
        <v>25387340</v>
      </c>
      <c r="I111" s="79" t="n">
        <f aca="false">SUM(G111:H111)</f>
        <v>25661240</v>
      </c>
      <c r="J111" s="77" t="n">
        <f aca="false">SUM(J112:J115)</f>
        <v>380000</v>
      </c>
      <c r="K111" s="83" t="n">
        <f aca="false">SUM(K112:K115)</f>
        <v>28138453</v>
      </c>
      <c r="L111" s="77" t="n">
        <f aca="false">SUM(J111:K111)</f>
        <v>28518453</v>
      </c>
      <c r="M111" s="81" t="n">
        <f aca="false">IF(D111&gt;0,IF(J111&gt;=0,J111/D111*100,""),"")</f>
        <v>88.3720930232558</v>
      </c>
      <c r="N111" s="81" t="n">
        <f aca="false">IF(F111&gt;0,IF(L111&gt;=0,L111/F111*100,""),"")</f>
        <v>112.087623789947</v>
      </c>
      <c r="O111" s="81" t="n">
        <f aca="false">IF(G111&gt;0,IF(J111&gt;=0,J111/G111*100,""),"")</f>
        <v>138.736765242789</v>
      </c>
      <c r="P111" s="81" t="n">
        <f aca="false">IF(I111&gt;0,IF(L111&gt;=0,L111/I111*100,""),"")</f>
        <v>111.13435282161</v>
      </c>
      <c r="Q111" s="52"/>
      <c r="S111" s="52"/>
    </row>
    <row r="112" s="48" customFormat="true" ht="12.75" hidden="false" customHeight="true" outlineLevel="0" collapsed="false">
      <c r="A112" s="82" t="s">
        <v>29</v>
      </c>
      <c r="B112" s="54" t="n">
        <v>0</v>
      </c>
      <c r="C112" s="55" t="s">
        <v>28</v>
      </c>
      <c r="D112" s="77"/>
      <c r="E112" s="83" t="n">
        <v>2971841</v>
      </c>
      <c r="F112" s="77" t="n">
        <f aca="false">SUM(D112:E112)</f>
        <v>2971841</v>
      </c>
      <c r="G112" s="84"/>
      <c r="H112" s="85" t="n">
        <v>3267677</v>
      </c>
      <c r="I112" s="79" t="n">
        <f aca="false">SUM(G112:H112)</f>
        <v>3267677</v>
      </c>
      <c r="J112" s="77"/>
      <c r="K112" s="83" t="n">
        <v>3657999</v>
      </c>
      <c r="L112" s="77" t="n">
        <f aca="false">SUM(J112:K112)</f>
        <v>3657999</v>
      </c>
      <c r="M112" s="81" t="str">
        <f aca="false">IF(D112&gt;0,IF(J112&gt;=0,J112/D112*100,""),"")</f>
        <v/>
      </c>
      <c r="N112" s="81" t="n">
        <f aca="false">IF(F112&gt;0,IF(L112&gt;=0,L112/F112*100,""),"")</f>
        <v>123.088651108858</v>
      </c>
      <c r="O112" s="81" t="str">
        <f aca="false">IF(G112&gt;0,IF(J112&gt;=0,J112/G112*100,""),"")</f>
        <v/>
      </c>
      <c r="P112" s="81" t="n">
        <f aca="false">IF(I112&gt;0,IF(L112&gt;=0,L112/I112*100,""),"")</f>
        <v>111.944938254301</v>
      </c>
      <c r="Q112" s="52"/>
      <c r="S112" s="52"/>
    </row>
    <row r="113" s="48" customFormat="true" ht="24" hidden="false" customHeight="false" outlineLevel="0" collapsed="false">
      <c r="A113" s="82" t="s">
        <v>185</v>
      </c>
      <c r="B113" s="54" t="s">
        <v>186</v>
      </c>
      <c r="C113" s="55" t="s">
        <v>187</v>
      </c>
      <c r="D113" s="77" t="n">
        <v>229000</v>
      </c>
      <c r="E113" s="77" t="n">
        <v>9101265</v>
      </c>
      <c r="F113" s="77" t="n">
        <f aca="false">SUM(D113:E113)</f>
        <v>9330265</v>
      </c>
      <c r="G113" s="79" t="n">
        <v>122900</v>
      </c>
      <c r="H113" s="85" t="n">
        <v>8986113</v>
      </c>
      <c r="I113" s="79" t="n">
        <f aca="false">SUM(G113:H113)</f>
        <v>9109013</v>
      </c>
      <c r="J113" s="77" t="n">
        <v>122000</v>
      </c>
      <c r="K113" s="77" t="n">
        <v>9975082</v>
      </c>
      <c r="L113" s="77" t="n">
        <f aca="false">SUM(J113:K113)</f>
        <v>10097082</v>
      </c>
      <c r="M113" s="81" t="n">
        <f aca="false">IF(D113&gt;0,IF(J113&gt;=0,J113/D113*100,""),"")</f>
        <v>53.2751091703057</v>
      </c>
      <c r="N113" s="81" t="n">
        <f aca="false">IF(F113&gt;0,IF(L113&gt;=0,L113/F113*100,""),"")</f>
        <v>108.21859829276</v>
      </c>
      <c r="O113" s="81" t="n">
        <f aca="false">IF(G113&gt;0,IF(J113&gt;=0,J113/G113*100,""),"")</f>
        <v>99.2676973148902</v>
      </c>
      <c r="P113" s="81" t="n">
        <f aca="false">IF(I113&gt;0,IF(L113&gt;=0,L113/I113*100,""),"")</f>
        <v>110.847157644851</v>
      </c>
      <c r="Q113" s="52"/>
      <c r="S113" s="52"/>
    </row>
    <row r="114" s="48" customFormat="true" ht="12.75" hidden="false" customHeight="true" outlineLevel="0" collapsed="false">
      <c r="A114" s="82" t="s">
        <v>188</v>
      </c>
      <c r="B114" s="54" t="s">
        <v>189</v>
      </c>
      <c r="C114" s="55" t="s">
        <v>190</v>
      </c>
      <c r="D114" s="77" t="n">
        <v>200000</v>
      </c>
      <c r="E114" s="77" t="n">
        <v>12927510</v>
      </c>
      <c r="F114" s="77" t="n">
        <f aca="false">SUM(D114:E114)</f>
        <v>13127510</v>
      </c>
      <c r="G114" s="79" t="n">
        <v>150000</v>
      </c>
      <c r="H114" s="85" t="n">
        <v>13120982</v>
      </c>
      <c r="I114" s="79" t="n">
        <f aca="false">SUM(G114:H114)</f>
        <v>13270982</v>
      </c>
      <c r="J114" s="77" t="n">
        <v>258000</v>
      </c>
      <c r="K114" s="77" t="n">
        <v>14491303</v>
      </c>
      <c r="L114" s="77" t="n">
        <f aca="false">SUM(J114:K114)</f>
        <v>14749303</v>
      </c>
      <c r="M114" s="81" t="n">
        <f aca="false">IF(D114&gt;0,IF(J114&gt;=0,J114/D114*100,""),"")</f>
        <v>129</v>
      </c>
      <c r="N114" s="81" t="n">
        <f aca="false">IF(F114&gt;0,IF(L114&gt;=0,L114/F114*100,""),"")</f>
        <v>112.35415551007</v>
      </c>
      <c r="O114" s="81" t="n">
        <f aca="false">IF(G114&gt;0,IF(J114&gt;=0,J114/G114*100,""),"")</f>
        <v>172</v>
      </c>
      <c r="P114" s="81" t="n">
        <f aca="false">IF(I114&gt;0,IF(L114&gt;=0,L114/I114*100,""),"")</f>
        <v>111.139499699419</v>
      </c>
      <c r="Q114" s="52"/>
      <c r="S114" s="52"/>
    </row>
    <row r="115" s="48" customFormat="true" ht="24" hidden="false" customHeight="false" outlineLevel="0" collapsed="false">
      <c r="A115" s="82" t="s">
        <v>191</v>
      </c>
      <c r="B115" s="54" t="s">
        <v>192</v>
      </c>
      <c r="C115" s="55" t="s">
        <v>193</v>
      </c>
      <c r="D115" s="77" t="n">
        <v>1000</v>
      </c>
      <c r="E115" s="77" t="n">
        <v>12383</v>
      </c>
      <c r="F115" s="77" t="n">
        <f aca="false">SUM(D115:E115)</f>
        <v>13383</v>
      </c>
      <c r="G115" s="79" t="n">
        <v>1000</v>
      </c>
      <c r="H115" s="85" t="n">
        <v>12568</v>
      </c>
      <c r="I115" s="79" t="n">
        <f aca="false">SUM(G115:H115)</f>
        <v>13568</v>
      </c>
      <c r="J115" s="77"/>
      <c r="K115" s="77" t="n">
        <v>14069</v>
      </c>
      <c r="L115" s="77" t="n">
        <f aca="false">SUM(J115:K115)</f>
        <v>14069</v>
      </c>
      <c r="M115" s="81" t="n">
        <f aca="false">IF(D115&gt;0,IF(J115&gt;=0,J115/D115*100,""),"")</f>
        <v>0</v>
      </c>
      <c r="N115" s="81" t="n">
        <f aca="false">IF(F115&gt;0,IF(L115&gt;=0,L115/F115*100,""),"")</f>
        <v>105.125906000149</v>
      </c>
      <c r="O115" s="81" t="n">
        <f aca="false">IF(G115&gt;0,IF(J115&gt;=0,J115/G115*100,""),"")</f>
        <v>0</v>
      </c>
      <c r="P115" s="81" t="n">
        <f aca="false">IF(I115&gt;0,IF(L115&gt;=0,L115/I115*100,""),"")</f>
        <v>103.692511792453</v>
      </c>
      <c r="Q115" s="52"/>
      <c r="S115" s="52"/>
    </row>
    <row r="116" s="48" customFormat="true" ht="6" hidden="false" customHeight="true" outlineLevel="0" collapsed="false">
      <c r="A116" s="82"/>
      <c r="B116" s="54"/>
      <c r="C116" s="55" t="s">
        <v>28</v>
      </c>
      <c r="D116" s="77"/>
      <c r="E116" s="77"/>
      <c r="F116" s="77"/>
      <c r="G116" s="79"/>
      <c r="H116" s="88"/>
      <c r="I116" s="79"/>
      <c r="J116" s="77"/>
      <c r="K116" s="77"/>
      <c r="L116" s="77"/>
      <c r="M116" s="81" t="str">
        <f aca="false">IF(D116&gt;0,IF(J116&gt;=0,J116/D116*100,""),"")</f>
        <v/>
      </c>
      <c r="N116" s="81" t="str">
        <f aca="false">IF(F116&gt;0,IF(L116&gt;=0,L116/F116*100,""),"")</f>
        <v/>
      </c>
      <c r="O116" s="81" t="str">
        <f aca="false">IF(G116&gt;0,IF(J116&gt;=0,J116/G116*100,""),"")</f>
        <v/>
      </c>
      <c r="P116" s="81" t="str">
        <f aca="false">IF(I116&gt;0,IF(L116&gt;=0,L116/I116*100,""),"")</f>
        <v/>
      </c>
      <c r="Q116" s="52"/>
      <c r="S116" s="52"/>
    </row>
    <row r="117" s="48" customFormat="true" ht="12.75" hidden="false" customHeight="false" outlineLevel="0" collapsed="false">
      <c r="A117" s="66" t="s">
        <v>194</v>
      </c>
      <c r="B117" s="127" t="s">
        <v>19</v>
      </c>
      <c r="C117" s="128"/>
      <c r="D117" s="139" t="n">
        <f aca="false">SUM(D119:D134)</f>
        <v>3998450</v>
      </c>
      <c r="E117" s="139" t="n">
        <f aca="false">SUM(E119:E134)</f>
        <v>5696029</v>
      </c>
      <c r="F117" s="139" t="n">
        <f aca="false">SUM(D117:E117)</f>
        <v>9694479</v>
      </c>
      <c r="G117" s="109" t="n">
        <f aca="false">SUM(G119:G134)</f>
        <v>6915760</v>
      </c>
      <c r="H117" s="110" t="n">
        <f aca="false">SUM(H119:H134)</f>
        <v>5592756</v>
      </c>
      <c r="I117" s="109" t="n">
        <f aca="false">SUM(G117:H117)</f>
        <v>12508516</v>
      </c>
      <c r="J117" s="139" t="n">
        <f aca="false">SUM(J119:J134)</f>
        <v>4150080</v>
      </c>
      <c r="K117" s="139" t="n">
        <f aca="false">SUM(K119:K134)</f>
        <v>6471844</v>
      </c>
      <c r="L117" s="139" t="n">
        <f aca="false">SUM(J117:K117)</f>
        <v>10621924</v>
      </c>
      <c r="M117" s="140" t="n">
        <f aca="false">IF(D117&gt;0,IF(J117&gt;=0,J117/D117*100,""),"")</f>
        <v>103.79221948505</v>
      </c>
      <c r="N117" s="140" t="n">
        <f aca="false">IF(F117&gt;0,IF(L117&gt;=0,L117/F117*100,""),"")</f>
        <v>109.566733807975</v>
      </c>
      <c r="O117" s="140" t="n">
        <f aca="false">IF(G117&gt;0,IF(J117&gt;=0,J117/G117*100,""),"")</f>
        <v>60.0090228695039</v>
      </c>
      <c r="P117" s="140" t="n">
        <f aca="false">IF(I117&gt;0,IF(L117&gt;=0,L117/I117*100,""),"")</f>
        <v>84.917539378772</v>
      </c>
      <c r="Q117" s="52"/>
      <c r="S117" s="52"/>
    </row>
    <row r="118" s="48" customFormat="true" ht="12.75" hidden="false" customHeight="true" outlineLevel="0" collapsed="false">
      <c r="A118" s="99" t="s">
        <v>27</v>
      </c>
      <c r="B118" s="100"/>
      <c r="C118" s="101" t="s">
        <v>28</v>
      </c>
      <c r="D118" s="145" t="n">
        <f aca="false">SUM(D119:D132)</f>
        <v>3998450</v>
      </c>
      <c r="E118" s="145" t="n">
        <f aca="false">SUM(E119:E132)</f>
        <v>5696029</v>
      </c>
      <c r="F118" s="145" t="n">
        <f aca="false">SUM(D118:E118)</f>
        <v>9694479</v>
      </c>
      <c r="G118" s="146" t="n">
        <f aca="false">SUM(G119:G132)</f>
        <v>4511760</v>
      </c>
      <c r="H118" s="147" t="n">
        <f aca="false">SUM(H119:H132)</f>
        <v>5592756</v>
      </c>
      <c r="I118" s="146" t="n">
        <f aca="false">SUM(G118:H118)</f>
        <v>10104516</v>
      </c>
      <c r="J118" s="145" t="n">
        <f aca="false">SUM(J119:J132)</f>
        <v>4150080</v>
      </c>
      <c r="K118" s="145" t="n">
        <f aca="false">SUM(K119:K132)</f>
        <v>6471844</v>
      </c>
      <c r="L118" s="145" t="n">
        <f aca="false">SUM(J118:K118)</f>
        <v>10621924</v>
      </c>
      <c r="M118" s="148" t="n">
        <f aca="false">IF(D118&gt;0,IF(J118&gt;=0,J118/D118*100,""),"")</f>
        <v>103.79221948505</v>
      </c>
      <c r="N118" s="148" t="n">
        <f aca="false">IF(F118&gt;0,IF(L118&gt;=0,L118/F118*100,""),"")</f>
        <v>109.566733807975</v>
      </c>
      <c r="O118" s="148" t="n">
        <f aca="false">IF(G118&gt;0,IF(J118&gt;=0,J118/G118*100,""),"")</f>
        <v>91.9836161497952</v>
      </c>
      <c r="P118" s="148" t="n">
        <f aca="false">IF(I118&gt;0,IF(L118&gt;=0,L118/I118*100,""),"")</f>
        <v>105.120561934881</v>
      </c>
      <c r="Q118" s="52"/>
      <c r="S118" s="52"/>
    </row>
    <row r="119" s="48" customFormat="true" ht="12.75" hidden="false" customHeight="true" outlineLevel="0" collapsed="false">
      <c r="A119" s="87" t="s">
        <v>29</v>
      </c>
      <c r="B119" s="103" t="n">
        <v>0</v>
      </c>
      <c r="C119" s="104" t="s">
        <v>28</v>
      </c>
      <c r="D119" s="77"/>
      <c r="E119" s="77" t="n">
        <v>656282</v>
      </c>
      <c r="F119" s="77" t="n">
        <f aca="false">SUM(D119:E119)</f>
        <v>656282</v>
      </c>
      <c r="G119" s="79"/>
      <c r="H119" s="88" t="n">
        <v>628399</v>
      </c>
      <c r="I119" s="79" t="n">
        <f aca="false">SUM(G119:H119)</f>
        <v>628399</v>
      </c>
      <c r="J119" s="77"/>
      <c r="K119" s="77" t="n">
        <v>745669</v>
      </c>
      <c r="L119" s="77" t="n">
        <f aca="false">SUM(J119:K119)</f>
        <v>745669</v>
      </c>
      <c r="M119" s="81" t="str">
        <f aca="false">IF(D119&gt;0,IF(J119&gt;=0,J119/D119*100,""),"")</f>
        <v/>
      </c>
      <c r="N119" s="81" t="n">
        <f aca="false">IF(F119&gt;0,IF(L119&gt;=0,L119/F119*100,""),"")</f>
        <v>113.620212042994</v>
      </c>
      <c r="O119" s="81" t="str">
        <f aca="false">IF(G119&gt;0,IF(J119&gt;=0,J119/G119*100,""),"")</f>
        <v/>
      </c>
      <c r="P119" s="81" t="n">
        <f aca="false">IF(I119&gt;0,IF(L119&gt;=0,L119/I119*100,""),"")</f>
        <v>118.66171015549</v>
      </c>
      <c r="Q119" s="52"/>
      <c r="S119" s="52"/>
    </row>
    <row r="120" s="48" customFormat="true" ht="12.75" hidden="false" customHeight="true" outlineLevel="0" collapsed="false">
      <c r="A120" s="82" t="s">
        <v>195</v>
      </c>
      <c r="B120" s="103" t="s">
        <v>196</v>
      </c>
      <c r="C120" s="104" t="s">
        <v>197</v>
      </c>
      <c r="D120" s="77" t="n">
        <v>56000</v>
      </c>
      <c r="E120" s="77" t="n">
        <v>866787</v>
      </c>
      <c r="F120" s="77" t="n">
        <f aca="false">SUM(D120:E120)</f>
        <v>922787</v>
      </c>
      <c r="G120" s="79" t="n">
        <v>56000</v>
      </c>
      <c r="H120" s="88" t="n">
        <v>628399</v>
      </c>
      <c r="I120" s="79" t="n">
        <f aca="false">SUM(G120:H120)</f>
        <v>684399</v>
      </c>
      <c r="J120" s="77" t="n">
        <v>56000</v>
      </c>
      <c r="K120" s="77" t="n">
        <v>844154</v>
      </c>
      <c r="L120" s="77" t="n">
        <f aca="false">SUM(J120:K120)</f>
        <v>900154</v>
      </c>
      <c r="M120" s="81" t="n">
        <f aca="false">IF(D120&gt;0,IF(J120&gt;=0,J120/D120*100,""),"")</f>
        <v>100</v>
      </c>
      <c r="N120" s="81" t="n">
        <f aca="false">IF(F120&gt;0,IF(L120&gt;=0,L120/F120*100,""),"")</f>
        <v>97.5473213211716</v>
      </c>
      <c r="O120" s="81" t="n">
        <f aca="false">IF(G120&gt;0,IF(J120&gt;=0,J120/G120*100,""),"")</f>
        <v>100</v>
      </c>
      <c r="P120" s="81" t="n">
        <f aca="false">IF(I120&gt;0,IF(L120&gt;=0,L120/I120*100,""),"")</f>
        <v>131.524739223757</v>
      </c>
      <c r="Q120" s="52"/>
      <c r="S120" s="52"/>
    </row>
    <row r="121" s="115" customFormat="true" ht="12.75" hidden="false" customHeight="true" outlineLevel="0" collapsed="false">
      <c r="A121" s="87" t="s">
        <v>198</v>
      </c>
      <c r="B121" s="103" t="s">
        <v>199</v>
      </c>
      <c r="C121" s="104" t="s">
        <v>200</v>
      </c>
      <c r="D121" s="77" t="n">
        <v>57700</v>
      </c>
      <c r="E121" s="77" t="n">
        <v>371480</v>
      </c>
      <c r="F121" s="77" t="n">
        <f aca="false">SUM(D121:E121)</f>
        <v>429180</v>
      </c>
      <c r="G121" s="79" t="n">
        <v>63950</v>
      </c>
      <c r="H121" s="88" t="n">
        <v>502720</v>
      </c>
      <c r="I121" s="79" t="n">
        <f aca="false">SUM(G121:H121)</f>
        <v>566670</v>
      </c>
      <c r="J121" s="77" t="n">
        <v>73680</v>
      </c>
      <c r="K121" s="77" t="n">
        <v>422077</v>
      </c>
      <c r="L121" s="77" t="n">
        <f aca="false">SUM(J121:K121)</f>
        <v>495757</v>
      </c>
      <c r="M121" s="81" t="n">
        <f aca="false">IF(D121&gt;0,IF(J121&gt;=0,J121/D121*100,""),"")</f>
        <v>127.694974003466</v>
      </c>
      <c r="N121" s="81" t="n">
        <f aca="false">IF(F121&gt;0,IF(L121&gt;=0,L121/F121*100,""),"")</f>
        <v>115.512605433618</v>
      </c>
      <c r="O121" s="81" t="n">
        <f aca="false">IF(G121&gt;0,IF(J121&gt;=0,J121/G121*100,""),"")</f>
        <v>115.215011727912</v>
      </c>
      <c r="P121" s="81" t="n">
        <f aca="false">IF(I121&gt;0,IF(L121&gt;=0,L121/I121*100,""),"")</f>
        <v>87.4860147881483</v>
      </c>
      <c r="Q121" s="52"/>
      <c r="S121" s="52"/>
    </row>
    <row r="122" s="48" customFormat="true" ht="24" hidden="false" customHeight="false" outlineLevel="0" collapsed="false">
      <c r="A122" s="82" t="s">
        <v>201</v>
      </c>
      <c r="B122" s="103" t="s">
        <v>202</v>
      </c>
      <c r="C122" s="104" t="s">
        <v>203</v>
      </c>
      <c r="D122" s="77" t="n">
        <v>188000</v>
      </c>
      <c r="E122" s="77" t="n">
        <v>1609747</v>
      </c>
      <c r="F122" s="77" t="n">
        <f aca="false">SUM(D122:E122)</f>
        <v>1797747</v>
      </c>
      <c r="G122" s="79" t="n">
        <v>178050</v>
      </c>
      <c r="H122" s="88" t="n">
        <v>1633839</v>
      </c>
      <c r="I122" s="79" t="n">
        <f aca="false">SUM(G122:H122)</f>
        <v>1811889</v>
      </c>
      <c r="J122" s="77" t="n">
        <v>187000</v>
      </c>
      <c r="K122" s="77" t="n">
        <v>1829000</v>
      </c>
      <c r="L122" s="77" t="n">
        <f aca="false">SUM(J122:K122)</f>
        <v>2016000</v>
      </c>
      <c r="M122" s="81" t="n">
        <f aca="false">IF(D122&gt;0,IF(J122&gt;=0,J122/D122*100,""),"")</f>
        <v>99.468085106383</v>
      </c>
      <c r="N122" s="81" t="n">
        <f aca="false">IF(F122&gt;0,IF(L122&gt;=0,L122/F122*100,""),"")</f>
        <v>112.140362353546</v>
      </c>
      <c r="O122" s="81" t="n">
        <f aca="false">IF(G122&gt;0,IF(J122&gt;=0,J122/G122*100,""),"")</f>
        <v>105.026677899466</v>
      </c>
      <c r="P122" s="81" t="n">
        <f aca="false">IF(I122&gt;0,IF(L122&gt;=0,L122/I122*100,""),"")</f>
        <v>111.265094053775</v>
      </c>
      <c r="Q122" s="52"/>
      <c r="S122" s="52"/>
    </row>
    <row r="123" s="48" customFormat="true" ht="24" hidden="false" customHeight="false" outlineLevel="0" collapsed="false">
      <c r="A123" s="82" t="s">
        <v>204</v>
      </c>
      <c r="B123" s="103" t="s">
        <v>205</v>
      </c>
      <c r="C123" s="104" t="s">
        <v>206</v>
      </c>
      <c r="D123" s="77" t="n">
        <v>871500</v>
      </c>
      <c r="E123" s="77" t="n">
        <v>260036</v>
      </c>
      <c r="F123" s="77" t="n">
        <f aca="false">SUM(D123:E123)</f>
        <v>1131536</v>
      </c>
      <c r="G123" s="79" t="n">
        <v>822500</v>
      </c>
      <c r="H123" s="88" t="n">
        <v>251360</v>
      </c>
      <c r="I123" s="79" t="n">
        <f aca="false">SUM(G123:H123)</f>
        <v>1073860</v>
      </c>
      <c r="J123" s="77" t="n">
        <v>751500</v>
      </c>
      <c r="K123" s="77" t="n">
        <v>379869</v>
      </c>
      <c r="L123" s="77" t="n">
        <f aca="false">SUM(J123:K123)</f>
        <v>1131369</v>
      </c>
      <c r="M123" s="81" t="n">
        <f aca="false">IF(D123&gt;0,IF(J123&gt;=0,J123/D123*100,""),"")</f>
        <v>86.2306368330465</v>
      </c>
      <c r="N123" s="81" t="n">
        <f aca="false">IF(F123&gt;0,IF(L123&gt;=0,L123/F123*100,""),"")</f>
        <v>99.985241300321</v>
      </c>
      <c r="O123" s="81" t="n">
        <f aca="false">IF(G123&gt;0,IF(J123&gt;=0,J123/G123*100,""),"")</f>
        <v>91.3677811550152</v>
      </c>
      <c r="P123" s="81" t="n">
        <f aca="false">IF(I123&gt;0,IF(L123&gt;=0,L123/I123*100,""),"")</f>
        <v>105.355353584266</v>
      </c>
      <c r="Q123" s="52"/>
      <c r="S123" s="52"/>
    </row>
    <row r="124" s="48" customFormat="true" ht="12.75" hidden="false" customHeight="true" outlineLevel="0" collapsed="false">
      <c r="A124" s="87" t="s">
        <v>207</v>
      </c>
      <c r="B124" s="54" t="s">
        <v>208</v>
      </c>
      <c r="C124" s="55" t="s">
        <v>209</v>
      </c>
      <c r="D124" s="77" t="n">
        <v>340000</v>
      </c>
      <c r="E124" s="77" t="n">
        <v>619134</v>
      </c>
      <c r="F124" s="77" t="n">
        <f aca="false">SUM(D124:E124)</f>
        <v>959134</v>
      </c>
      <c r="G124" s="79" t="n">
        <v>310000</v>
      </c>
      <c r="H124" s="88" t="n">
        <v>628399</v>
      </c>
      <c r="I124" s="79" t="n">
        <f aca="false">SUM(G124:H124)</f>
        <v>938399</v>
      </c>
      <c r="J124" s="77" t="n">
        <v>410000</v>
      </c>
      <c r="K124" s="77" t="n">
        <v>703461</v>
      </c>
      <c r="L124" s="77" t="n">
        <f aca="false">SUM(J124:K124)</f>
        <v>1113461</v>
      </c>
      <c r="M124" s="81" t="n">
        <f aca="false">IF(D124&gt;0,IF(J124&gt;=0,J124/D124*100,""),"")</f>
        <v>120.588235294118</v>
      </c>
      <c r="N124" s="81" t="n">
        <f aca="false">IF(F124&gt;0,IF(L124&gt;=0,L124/F124*100,""),"")</f>
        <v>116.090243907525</v>
      </c>
      <c r="O124" s="81" t="n">
        <f aca="false">IF(G124&gt;0,IF(J124&gt;=0,J124/G124*100,""),"")</f>
        <v>132.258064516129</v>
      </c>
      <c r="P124" s="81" t="n">
        <f aca="false">IF(I124&gt;0,IF(L124&gt;=0,L124/I124*100,""),"")</f>
        <v>118.655390723988</v>
      </c>
      <c r="Q124" s="52"/>
      <c r="S124" s="52"/>
    </row>
    <row r="125" s="48" customFormat="true" ht="12.75" hidden="false" customHeight="true" outlineLevel="0" collapsed="false">
      <c r="A125" s="82" t="s">
        <v>210</v>
      </c>
      <c r="B125" s="103" t="s">
        <v>211</v>
      </c>
      <c r="C125" s="104" t="s">
        <v>212</v>
      </c>
      <c r="D125" s="77" t="n">
        <f aca="false">2270000-500000</f>
        <v>1770000</v>
      </c>
      <c r="E125" s="77" t="n">
        <v>532455</v>
      </c>
      <c r="F125" s="77" t="n">
        <f aca="false">SUM(D125:E125)</f>
        <v>2302455</v>
      </c>
      <c r="G125" s="79" t="n">
        <v>2184510</v>
      </c>
      <c r="H125" s="88" t="n">
        <v>527856</v>
      </c>
      <c r="I125" s="79" t="n">
        <f aca="false">SUM(G125:H125)</f>
        <v>2712366</v>
      </c>
      <c r="J125" s="77" t="n">
        <v>1801400</v>
      </c>
      <c r="K125" s="77" t="n">
        <v>675323</v>
      </c>
      <c r="L125" s="77" t="n">
        <f aca="false">SUM(J125:K125)</f>
        <v>2476723</v>
      </c>
      <c r="M125" s="81" t="n">
        <f aca="false">IF(D125&gt;0,IF(J125&gt;=0,J125/D125*100,""),"")</f>
        <v>101.774011299435</v>
      </c>
      <c r="N125" s="81" t="n">
        <f aca="false">IF(F125&gt;0,IF(L125&gt;=0,L125/F125*100,""),"")</f>
        <v>107.568790703836</v>
      </c>
      <c r="O125" s="81" t="n">
        <f aca="false">IF(G125&gt;0,IF(J125&gt;=0,J125/G125*100,""),"")</f>
        <v>82.4624286453255</v>
      </c>
      <c r="P125" s="81" t="n">
        <f aca="false">IF(I125&gt;0,IF(L125&gt;=0,L125/I125*100,""),"")</f>
        <v>91.3122712790236</v>
      </c>
      <c r="Q125" s="52"/>
      <c r="S125" s="52"/>
    </row>
    <row r="126" s="48" customFormat="true" ht="12.75" hidden="false" customHeight="true" outlineLevel="0" collapsed="false">
      <c r="A126" s="82" t="s">
        <v>213</v>
      </c>
      <c r="B126" s="103" t="s">
        <v>214</v>
      </c>
      <c r="C126" s="104" t="s">
        <v>215</v>
      </c>
      <c r="D126" s="77" t="n">
        <v>19500</v>
      </c>
      <c r="E126" s="77" t="n">
        <v>495307</v>
      </c>
      <c r="F126" s="77" t="n">
        <f aca="false">SUM(D126:E126)</f>
        <v>514807</v>
      </c>
      <c r="G126" s="79" t="n">
        <v>19500</v>
      </c>
      <c r="H126" s="88" t="n">
        <v>502720</v>
      </c>
      <c r="I126" s="79" t="n">
        <f aca="false">SUM(G126:H126)</f>
        <v>522220</v>
      </c>
      <c r="J126" s="77" t="n">
        <v>21100</v>
      </c>
      <c r="K126" s="77" t="n">
        <v>562769</v>
      </c>
      <c r="L126" s="77" t="n">
        <f aca="false">SUM(J126:K126)</f>
        <v>583869</v>
      </c>
      <c r="M126" s="81" t="n">
        <f aca="false">IF(D126&gt;0,IF(J126&gt;=0,J126/D126*100,""),"")</f>
        <v>108.205128205128</v>
      </c>
      <c r="N126" s="81" t="n">
        <f aca="false">IF(F126&gt;0,IF(L126&gt;=0,L126/F126*100,""),"")</f>
        <v>113.415124502969</v>
      </c>
      <c r="O126" s="81" t="n">
        <f aca="false">IF(G126&gt;0,IF(J126&gt;=0,J126/G126*100,""),"")</f>
        <v>108.205128205128</v>
      </c>
      <c r="P126" s="81" t="n">
        <f aca="false">IF(I126&gt;0,IF(L126&gt;=0,L126/I126*100,""),"")</f>
        <v>111.805177894374</v>
      </c>
      <c r="Q126" s="52"/>
      <c r="S126" s="52"/>
    </row>
    <row r="127" s="48" customFormat="true" ht="12.75" hidden="false" customHeight="true" outlineLevel="0" collapsed="false">
      <c r="A127" s="87" t="s">
        <v>216</v>
      </c>
      <c r="B127" s="103" t="s">
        <v>217</v>
      </c>
      <c r="C127" s="104" t="s">
        <v>218</v>
      </c>
      <c r="D127" s="77"/>
      <c r="E127" s="77" t="n">
        <v>284801</v>
      </c>
      <c r="F127" s="77" t="n">
        <f aca="false">SUM(D127:E127)</f>
        <v>284801</v>
      </c>
      <c r="G127" s="79"/>
      <c r="H127" s="149" t="n">
        <v>289064</v>
      </c>
      <c r="I127" s="79" t="n">
        <f aca="false">SUM(G127:H127)</f>
        <v>289064</v>
      </c>
      <c r="J127" s="77"/>
      <c r="K127" s="77" t="n">
        <v>309522</v>
      </c>
      <c r="L127" s="77" t="n">
        <f aca="false">SUM(J127:K127)</f>
        <v>309522</v>
      </c>
      <c r="M127" s="81" t="str">
        <f aca="false">IF(D127&gt;0,IF(J127&gt;=0,J127/D127*100,""),"")</f>
        <v/>
      </c>
      <c r="N127" s="81" t="n">
        <f aca="false">IF(F127&gt;0,IF(L127&gt;=0,L127/F127*100,""),"")</f>
        <v>108.680095926629</v>
      </c>
      <c r="O127" s="81" t="str">
        <f aca="false">IF(G127&gt;0,IF(J127&gt;=0,J127/G127*100,""),"")</f>
        <v/>
      </c>
      <c r="P127" s="81" t="n">
        <f aca="false">IF(I127&gt;0,IF(L127&gt;=0,L127/I127*100,""),"")</f>
        <v>107.077325436582</v>
      </c>
      <c r="Q127" s="52"/>
      <c r="S127" s="52"/>
    </row>
    <row r="128" s="48" customFormat="true" ht="12.75" hidden="false" customHeight="true" outlineLevel="0" collapsed="false">
      <c r="A128" s="87" t="s">
        <v>219</v>
      </c>
      <c r="B128" s="54" t="s">
        <v>220</v>
      </c>
      <c r="C128" s="55" t="s">
        <v>221</v>
      </c>
      <c r="D128" s="77" t="n">
        <v>440500</v>
      </c>
      <c r="E128" s="77"/>
      <c r="F128" s="77" t="n">
        <f aca="false">SUM(D128:E128)</f>
        <v>440500</v>
      </c>
      <c r="G128" s="79" t="n">
        <v>440500</v>
      </c>
      <c r="H128" s="88"/>
      <c r="I128" s="79" t="n">
        <f aca="false">SUM(G128:H128)</f>
        <v>440500</v>
      </c>
      <c r="J128" s="77" t="n">
        <v>269400</v>
      </c>
      <c r="K128" s="77"/>
      <c r="L128" s="77" t="n">
        <f aca="false">SUM(J128:K128)</f>
        <v>269400</v>
      </c>
      <c r="M128" s="81" t="n">
        <f aca="false">IF(D128&gt;0,IF(J128&gt;=0,J128/D128*100,""),"")</f>
        <v>61.1577752553916</v>
      </c>
      <c r="N128" s="81" t="n">
        <f aca="false">IF(F128&gt;0,IF(L128&gt;=0,L128/F128*100,""),"")</f>
        <v>61.1577752553916</v>
      </c>
      <c r="O128" s="81" t="n">
        <f aca="false">IF(G128&gt;0,IF(J128&gt;=0,J128/G128*100,""),"")</f>
        <v>61.1577752553916</v>
      </c>
      <c r="P128" s="81" t="n">
        <f aca="false">IF(I128&gt;0,IF(L128&gt;=0,L128/I128*100,""),"")</f>
        <v>61.1577752553916</v>
      </c>
      <c r="Q128" s="52"/>
      <c r="S128" s="52"/>
    </row>
    <row r="129" s="48" customFormat="true" ht="12.75" hidden="false" customHeight="true" outlineLevel="0" collapsed="false">
      <c r="A129" s="87" t="s">
        <v>222</v>
      </c>
      <c r="B129" s="54" t="s">
        <v>223</v>
      </c>
      <c r="C129" s="55"/>
      <c r="D129" s="77"/>
      <c r="E129" s="77"/>
      <c r="F129" s="77"/>
      <c r="G129" s="79"/>
      <c r="H129" s="88"/>
      <c r="I129" s="79"/>
      <c r="J129" s="77" t="n">
        <v>208500</v>
      </c>
      <c r="K129" s="77"/>
      <c r="L129" s="77" t="n">
        <f aca="false">SUM(J129:K129)</f>
        <v>208500</v>
      </c>
      <c r="M129" s="81" t="str">
        <f aca="false">IF(D129&gt;0,IF(J129&gt;=0,J129/D129*100,""),"")</f>
        <v/>
      </c>
      <c r="N129" s="81"/>
      <c r="O129" s="81"/>
      <c r="P129" s="81"/>
      <c r="Q129" s="52"/>
      <c r="S129" s="52"/>
    </row>
    <row r="130" s="48" customFormat="true" ht="12.75" hidden="false" customHeight="true" outlineLevel="0" collapsed="false">
      <c r="A130" s="87" t="s">
        <v>33</v>
      </c>
      <c r="B130" s="54" t="s">
        <v>34</v>
      </c>
      <c r="C130" s="55" t="s">
        <v>224</v>
      </c>
      <c r="D130" s="77" t="n">
        <v>255250</v>
      </c>
      <c r="E130" s="77"/>
      <c r="F130" s="77" t="n">
        <f aca="false">SUM(D130:E130)</f>
        <v>255250</v>
      </c>
      <c r="G130" s="79" t="n">
        <v>272250</v>
      </c>
      <c r="H130" s="88"/>
      <c r="I130" s="79" t="n">
        <f aca="false">SUM(G130:H130)</f>
        <v>272250</v>
      </c>
      <c r="J130" s="77" t="n">
        <v>371500</v>
      </c>
      <c r="K130" s="77"/>
      <c r="L130" s="77" t="n">
        <f aca="false">SUM(J130:K130)</f>
        <v>371500</v>
      </c>
      <c r="M130" s="81" t="n">
        <f aca="false">IF(D130&gt;0,IF(J130&gt;=0,J130/D130*100,""),"")</f>
        <v>145.543584720862</v>
      </c>
      <c r="N130" s="81" t="n">
        <f aca="false">IF(F130&gt;0,IF(L130&gt;=0,L130/F130*100,""),"")</f>
        <v>145.543584720862</v>
      </c>
      <c r="O130" s="81" t="n">
        <f aca="false">IF(G130&gt;0,IF(J130&gt;=0,J130/G130*100,""),"")</f>
        <v>136.455463728191</v>
      </c>
      <c r="P130" s="81" t="n">
        <f aca="false">IF(I130&gt;0,IF(L130&gt;=0,L130/I130*100,""),"")</f>
        <v>136.455463728191</v>
      </c>
      <c r="Q130" s="52"/>
      <c r="S130" s="52"/>
    </row>
    <row r="131" s="48" customFormat="true" ht="22.5" hidden="false" customHeight="true" outlineLevel="0" collapsed="false">
      <c r="A131" s="87" t="s">
        <v>225</v>
      </c>
      <c r="B131" s="54" t="s">
        <v>226</v>
      </c>
      <c r="C131" s="55"/>
      <c r="D131" s="77"/>
      <c r="E131" s="77"/>
      <c r="F131" s="77"/>
      <c r="G131" s="79" t="n">
        <v>150000</v>
      </c>
      <c r="H131" s="88"/>
      <c r="I131" s="79" t="n">
        <f aca="false">SUM(G131:H131)</f>
        <v>150000</v>
      </c>
      <c r="J131" s="77"/>
      <c r="K131" s="77"/>
      <c r="L131" s="77"/>
      <c r="M131" s="81" t="str">
        <f aca="false">IF(D131&gt;0,IF(J131&gt;=0,J131/D131*100,""),"")</f>
        <v/>
      </c>
      <c r="N131" s="81" t="str">
        <f aca="false">IF(F131&gt;0,IF(L131&gt;=0,L131/F131*100,""),"")</f>
        <v/>
      </c>
      <c r="O131" s="81" t="n">
        <f aca="false">IF(G131&gt;0,IF(J131&gt;=0,J131/G131*100,""),"")</f>
        <v>0</v>
      </c>
      <c r="P131" s="81" t="n">
        <f aca="false">IF(I131&gt;0,IF(L131&gt;=0,L131/I131*100,""),"")</f>
        <v>0</v>
      </c>
      <c r="Q131" s="52"/>
      <c r="S131" s="52"/>
    </row>
    <row r="132" s="48" customFormat="true" ht="12.75" hidden="false" customHeight="true" outlineLevel="0" collapsed="false">
      <c r="A132" s="87" t="s">
        <v>177</v>
      </c>
      <c r="B132" s="54" t="s">
        <v>178</v>
      </c>
      <c r="C132" s="55" t="s">
        <v>227</v>
      </c>
      <c r="D132" s="77"/>
      <c r="E132" s="77"/>
      <c r="F132" s="77"/>
      <c r="G132" s="79" t="n">
        <v>14500</v>
      </c>
      <c r="H132" s="88"/>
      <c r="I132" s="79" t="n">
        <f aca="false">SUM(G132:H132)</f>
        <v>14500</v>
      </c>
      <c r="J132" s="77"/>
      <c r="K132" s="77"/>
      <c r="L132" s="77" t="n">
        <f aca="false">SUM(J132:K132)</f>
        <v>0</v>
      </c>
      <c r="M132" s="81" t="str">
        <f aca="false">IF(D132&gt;0,IF(J132&gt;=0,J132/D132*100,""),"")</f>
        <v/>
      </c>
      <c r="N132" s="81" t="str">
        <f aca="false">IF(F132&gt;0,IF(L132&gt;=0,L132/F132*100,""),"")</f>
        <v/>
      </c>
      <c r="O132" s="81" t="n">
        <f aca="false">IF(G132&gt;0,IF(J132&gt;=0,J132/G132*100,""),"")</f>
        <v>0</v>
      </c>
      <c r="P132" s="81" t="n">
        <f aca="false">IF(I132&gt;0,IF(L132&gt;=0,L132/I132*100,""),"")</f>
        <v>0</v>
      </c>
      <c r="Q132" s="52"/>
      <c r="S132" s="52"/>
    </row>
    <row r="133" s="48" customFormat="true" ht="12.75" hidden="false" customHeight="true" outlineLevel="0" collapsed="false">
      <c r="A133" s="87" t="s">
        <v>62</v>
      </c>
      <c r="B133" s="54" t="s">
        <v>63</v>
      </c>
      <c r="C133" s="55" t="s">
        <v>228</v>
      </c>
      <c r="D133" s="77"/>
      <c r="E133" s="77"/>
      <c r="F133" s="77" t="n">
        <f aca="false">SUM(D133:E133)</f>
        <v>0</v>
      </c>
      <c r="G133" s="79" t="n">
        <v>452000</v>
      </c>
      <c r="H133" s="88"/>
      <c r="I133" s="79" t="n">
        <f aca="false">SUM(G133:H133)</f>
        <v>452000</v>
      </c>
      <c r="J133" s="77"/>
      <c r="K133" s="77"/>
      <c r="L133" s="77" t="n">
        <f aca="false">SUM(J133:K133)</f>
        <v>0</v>
      </c>
      <c r="M133" s="81" t="str">
        <f aca="false">IF(D133&gt;0,IF(J133&gt;=0,J133/D133*100,""),"")</f>
        <v/>
      </c>
      <c r="N133" s="81" t="str">
        <f aca="false">IF(F133&gt;0,IF(L133&gt;=0,L133/F133*100,""),"")</f>
        <v/>
      </c>
      <c r="O133" s="81" t="n">
        <f aca="false">IF(G133&gt;0,IF(J133&gt;=0,J133/G133*100,""),"")</f>
        <v>0</v>
      </c>
      <c r="P133" s="81" t="n">
        <f aca="false">IF(I133&gt;0,IF(L133&gt;=0,L133/I133*100,""),"")</f>
        <v>0</v>
      </c>
      <c r="Q133" s="52"/>
      <c r="S133" s="52"/>
    </row>
    <row r="134" s="48" customFormat="true" ht="12.75" hidden="false" customHeight="true" outlineLevel="0" collapsed="false">
      <c r="A134" s="87" t="s">
        <v>65</v>
      </c>
      <c r="B134" s="54" t="s">
        <v>66</v>
      </c>
      <c r="C134" s="55" t="s">
        <v>229</v>
      </c>
      <c r="D134" s="77"/>
      <c r="E134" s="77"/>
      <c r="F134" s="77" t="n">
        <f aca="false">SUM(D134:E134)</f>
        <v>0</v>
      </c>
      <c r="G134" s="79" t="n">
        <v>1952000</v>
      </c>
      <c r="H134" s="88"/>
      <c r="I134" s="79" t="n">
        <f aca="false">SUM(G134:H134)</f>
        <v>1952000</v>
      </c>
      <c r="J134" s="77"/>
      <c r="K134" s="77"/>
      <c r="L134" s="77" t="n">
        <f aca="false">SUM(J134:K134)</f>
        <v>0</v>
      </c>
      <c r="M134" s="81" t="str">
        <f aca="false">IF(D134&gt;0,IF(J134&gt;=0,J134/D134*100,""),"")</f>
        <v/>
      </c>
      <c r="N134" s="81" t="str">
        <f aca="false">IF(F134&gt;0,IF(L134&gt;=0,L134/F134*100,""),"")</f>
        <v/>
      </c>
      <c r="O134" s="81" t="n">
        <f aca="false">IF(G134&gt;0,IF(J134&gt;=0,J134/G134*100,""),"")</f>
        <v>0</v>
      </c>
      <c r="P134" s="81" t="n">
        <f aca="false">IF(I134&gt;0,IF(L134&gt;=0,L134/I134*100,""),"")</f>
        <v>0</v>
      </c>
      <c r="Q134" s="52"/>
      <c r="S134" s="52"/>
    </row>
    <row r="135" s="48" customFormat="true" ht="6" hidden="false" customHeight="true" outlineLevel="0" collapsed="false">
      <c r="A135" s="150"/>
      <c r="B135" s="127"/>
      <c r="C135" s="128" t="s">
        <v>28</v>
      </c>
      <c r="D135" s="130"/>
      <c r="E135" s="130"/>
      <c r="F135" s="130"/>
      <c r="G135" s="131"/>
      <c r="H135" s="151"/>
      <c r="I135" s="131"/>
      <c r="J135" s="130"/>
      <c r="K135" s="130"/>
      <c r="L135" s="130"/>
      <c r="M135" s="118" t="str">
        <f aca="false">IF(D135&gt;0,IF(J135&gt;=0,J135/D135*100,""),"")</f>
        <v/>
      </c>
      <c r="N135" s="118" t="str">
        <f aca="false">IF(F135&gt;0,IF(L135&gt;=0,L135/F135*100,""),"")</f>
        <v/>
      </c>
      <c r="O135" s="118" t="str">
        <f aca="false">IF(G135&gt;0,IF(J135&gt;=0,J135/G135*100,""),"")</f>
        <v/>
      </c>
      <c r="P135" s="118" t="str">
        <f aca="false">IF(I135&gt;0,IF(L135&gt;=0,L135/I135*100,""),"")</f>
        <v/>
      </c>
      <c r="Q135" s="52"/>
      <c r="S135" s="52"/>
    </row>
    <row r="136" s="98" customFormat="true" ht="15" hidden="false" customHeight="true" outlineLevel="0" collapsed="false">
      <c r="A136" s="66" t="s">
        <v>230</v>
      </c>
      <c r="B136" s="67" t="s">
        <v>19</v>
      </c>
      <c r="C136" s="68"/>
      <c r="D136" s="69" t="n">
        <f aca="false">SUM(D138:D142)</f>
        <v>394935251</v>
      </c>
      <c r="E136" s="139" t="n">
        <f aca="false">SUM(E138:E142)</f>
        <v>9658485</v>
      </c>
      <c r="F136" s="139" t="n">
        <f aca="false">SUM(D136:E136)</f>
        <v>404593736</v>
      </c>
      <c r="G136" s="72" t="n">
        <f aca="false">SUM(G138:G142)</f>
        <v>378035251</v>
      </c>
      <c r="H136" s="110" t="n">
        <f aca="false">SUM(H138:H142)</f>
        <v>8978321</v>
      </c>
      <c r="I136" s="109" t="n">
        <f aca="false">SUM(G136:H136)</f>
        <v>387013572</v>
      </c>
      <c r="J136" s="139" t="n">
        <f aca="false">SUM(J138:J142)</f>
        <v>395895265</v>
      </c>
      <c r="K136" s="139" t="n">
        <f aca="false">SUM(K138:K142)</f>
        <v>10692612</v>
      </c>
      <c r="L136" s="139" t="n">
        <f aca="false">SUM(J136:K136)</f>
        <v>406587877</v>
      </c>
      <c r="M136" s="140" t="n">
        <f aca="false">IF(D136&gt;0,IF(J136&gt;=0,J136/D136*100,""),"")</f>
        <v>100.243081365254</v>
      </c>
      <c r="N136" s="140" t="n">
        <f aca="false">IF(F136&gt;0,IF(L136&gt;=0,L136/F136*100,""),"")</f>
        <v>100.492874906991</v>
      </c>
      <c r="O136" s="140" t="n">
        <f aca="false">IF(G136&gt;0,IF(J136&gt;=0,J136/G136*100,""),"")</f>
        <v>104.724430844149</v>
      </c>
      <c r="P136" s="140" t="n">
        <f aca="false">IF(I136&gt;0,IF(L136&gt;=0,L136/I136*100,""),"")</f>
        <v>105.057782573062</v>
      </c>
      <c r="Q136" s="52"/>
      <c r="S136" s="52"/>
    </row>
    <row r="137" s="48" customFormat="true" ht="12" hidden="true" customHeight="false" outlineLevel="0" collapsed="false">
      <c r="A137" s="99" t="s">
        <v>27</v>
      </c>
      <c r="B137" s="100"/>
      <c r="C137" s="101" t="s">
        <v>28</v>
      </c>
      <c r="D137" s="78" t="n">
        <f aca="false">SUM(D138:D142)</f>
        <v>394935251</v>
      </c>
      <c r="E137" s="78" t="n">
        <f aca="false">SUM(E138:E142)</f>
        <v>9658485</v>
      </c>
      <c r="F137" s="78" t="n">
        <f aca="false">SUM(D137:E137)</f>
        <v>404593736</v>
      </c>
      <c r="G137" s="90" t="n">
        <f aca="false">SUM(G138:G142)</f>
        <v>378035251</v>
      </c>
      <c r="H137" s="80" t="n">
        <f aca="false">SUM(H138:H142)</f>
        <v>8978321</v>
      </c>
      <c r="I137" s="90" t="n">
        <f aca="false">SUM(G137:H137)</f>
        <v>387013572</v>
      </c>
      <c r="J137" s="78" t="n">
        <f aca="false">SUM(J138:J142)</f>
        <v>395895265</v>
      </c>
      <c r="K137" s="78" t="n">
        <f aca="false">SUM(K138:K142)</f>
        <v>10692612</v>
      </c>
      <c r="L137" s="78" t="n">
        <f aca="false">SUM(J137:K137)</f>
        <v>406587877</v>
      </c>
      <c r="M137" s="102" t="n">
        <f aca="false">IF(D137&gt;0,IF(J137&gt;=0,J137/D137*100,""),"")</f>
        <v>100.243081365254</v>
      </c>
      <c r="N137" s="102" t="n">
        <f aca="false">IF(F137&gt;0,IF(L137&gt;=0,L137/F137*100,""),"")</f>
        <v>100.492874906991</v>
      </c>
      <c r="O137" s="102" t="n">
        <f aca="false">IF(G137&gt;0,IF(J137&gt;=0,J137/G137*100,""),"")</f>
        <v>104.724430844149</v>
      </c>
      <c r="P137" s="102" t="n">
        <f aca="false">IF(I137&gt;0,IF(L137&gt;=0,L137/I137*100,""),"")</f>
        <v>105.057782573062</v>
      </c>
      <c r="Q137" s="52"/>
      <c r="S137" s="52"/>
    </row>
    <row r="138" s="48" customFormat="true" ht="12.75" hidden="false" customHeight="true" outlineLevel="0" collapsed="false">
      <c r="A138" s="87" t="s">
        <v>29</v>
      </c>
      <c r="B138" s="103" t="n">
        <v>0</v>
      </c>
      <c r="C138" s="104" t="s">
        <v>28</v>
      </c>
      <c r="D138" s="77"/>
      <c r="E138" s="83" t="n">
        <v>990614</v>
      </c>
      <c r="F138" s="77" t="n">
        <f aca="false">SUM(D138:E138)</f>
        <v>990614</v>
      </c>
      <c r="G138" s="84"/>
      <c r="H138" s="85" t="n">
        <v>879759</v>
      </c>
      <c r="I138" s="79" t="n">
        <f aca="false">SUM(G138:H138)</f>
        <v>879759</v>
      </c>
      <c r="J138" s="77"/>
      <c r="K138" s="83" t="n">
        <v>1125538</v>
      </c>
      <c r="L138" s="77" t="n">
        <f aca="false">SUM(J138:K138)</f>
        <v>1125538</v>
      </c>
      <c r="M138" s="81" t="str">
        <f aca="false">IF(D138&gt;0,IF(J138&gt;=0,J138/D138*100,""),"")</f>
        <v/>
      </c>
      <c r="N138" s="81" t="n">
        <f aca="false">IF(F138&gt;0,IF(L138&gt;=0,L138/F138*100,""),"")</f>
        <v>113.620239568591</v>
      </c>
      <c r="O138" s="81" t="str">
        <f aca="false">IF(G138&gt;0,IF(J138&gt;=0,J138/G138*100,""),"")</f>
        <v/>
      </c>
      <c r="P138" s="81" t="n">
        <f aca="false">IF(I138&gt;0,IF(L138&gt;=0,L138/I138*100,""),"")</f>
        <v>127.937082769258</v>
      </c>
      <c r="Q138" s="52"/>
      <c r="S138" s="52"/>
    </row>
    <row r="139" s="48" customFormat="true" ht="24" hidden="false" customHeight="false" outlineLevel="0" collapsed="false">
      <c r="A139" s="87" t="s">
        <v>231</v>
      </c>
      <c r="B139" s="103" t="s">
        <v>232</v>
      </c>
      <c r="C139" s="104" t="s">
        <v>233</v>
      </c>
      <c r="D139" s="77"/>
      <c r="E139" s="77" t="n">
        <v>4333936</v>
      </c>
      <c r="F139" s="77" t="n">
        <f aca="false">SUM(D139:E139)</f>
        <v>4333936</v>
      </c>
      <c r="G139" s="79"/>
      <c r="H139" s="85" t="n">
        <v>4202485</v>
      </c>
      <c r="I139" s="79" t="n">
        <f aca="false">SUM(G139:H139)</f>
        <v>4202485</v>
      </c>
      <c r="J139" s="77"/>
      <c r="K139" s="77" t="n">
        <v>4924229</v>
      </c>
      <c r="L139" s="77" t="n">
        <f aca="false">SUM(J139:K139)</f>
        <v>4924229</v>
      </c>
      <c r="M139" s="81" t="str">
        <f aca="false">IF(D139&gt;0,IF(J139&gt;=0,J139/D139*100,""),"")</f>
        <v/>
      </c>
      <c r="N139" s="81" t="n">
        <f aca="false">IF(F139&gt;0,IF(L139&gt;=0,L139/F139*100,""),"")</f>
        <v>113.620251891122</v>
      </c>
      <c r="O139" s="81" t="str">
        <f aca="false">IF(G139&gt;0,IF(J139&gt;=0,J139/G139*100,""),"")</f>
        <v/>
      </c>
      <c r="P139" s="81" t="n">
        <f aca="false">IF(I139&gt;0,IF(L139&gt;=0,L139/I139*100,""),"")</f>
        <v>117.174219539154</v>
      </c>
      <c r="Q139" s="52"/>
      <c r="S139" s="52"/>
    </row>
    <row r="140" s="48" customFormat="true" ht="24" hidden="false" customHeight="false" outlineLevel="0" collapsed="false">
      <c r="A140" s="87" t="s">
        <v>234</v>
      </c>
      <c r="B140" s="103" t="s">
        <v>235</v>
      </c>
      <c r="C140" s="104" t="s">
        <v>236</v>
      </c>
      <c r="D140" s="77" t="n">
        <v>500000</v>
      </c>
      <c r="E140" s="77" t="n">
        <v>2971841</v>
      </c>
      <c r="F140" s="77" t="n">
        <f aca="false">SUM(D140:E140)</f>
        <v>3471841</v>
      </c>
      <c r="G140" s="79" t="n">
        <v>500000</v>
      </c>
      <c r="H140" s="85" t="n">
        <v>2890638</v>
      </c>
      <c r="I140" s="79" t="n">
        <f aca="false">SUM(G140:H140)</f>
        <v>3390638</v>
      </c>
      <c r="J140" s="77" t="n">
        <v>80000</v>
      </c>
      <c r="K140" s="77" t="n">
        <v>3376615</v>
      </c>
      <c r="L140" s="77" t="n">
        <f aca="false">SUM(J140:K140)</f>
        <v>3456615</v>
      </c>
      <c r="M140" s="81" t="n">
        <f aca="false">IF(D140&gt;0,IF(J140&gt;=0,J140/D140*100,""),"")</f>
        <v>16</v>
      </c>
      <c r="N140" s="81" t="n">
        <f aca="false">IF(F140&gt;0,IF(L140&gt;=0,L140/F140*100,""),"")</f>
        <v>99.5614430499553</v>
      </c>
      <c r="O140" s="81" t="n">
        <f aca="false">IF(G140&gt;0,IF(J140&gt;=0,J140/G140*100,""),"")</f>
        <v>16</v>
      </c>
      <c r="P140" s="81" t="n">
        <f aca="false">IF(I140&gt;0,IF(L140&gt;=0,L140/I140*100,""),"")</f>
        <v>101.945857977171</v>
      </c>
      <c r="Q140" s="52"/>
      <c r="S140" s="52"/>
    </row>
    <row r="141" s="48" customFormat="true" ht="24" hidden="false" customHeight="false" outlineLevel="0" collapsed="false">
      <c r="A141" s="87" t="s">
        <v>237</v>
      </c>
      <c r="B141" s="103" t="s">
        <v>238</v>
      </c>
      <c r="C141" s="104" t="s">
        <v>239</v>
      </c>
      <c r="D141" s="77" t="n">
        <f aca="false">334500000+59935251</f>
        <v>394435251</v>
      </c>
      <c r="E141" s="77" t="n">
        <v>619133</v>
      </c>
      <c r="F141" s="77" t="n">
        <f aca="false">SUM(D141:E141)</f>
        <v>395054384</v>
      </c>
      <c r="G141" s="79" t="n">
        <f aca="false">378035251-500000</f>
        <v>377535251</v>
      </c>
      <c r="H141" s="85" t="n">
        <v>502720</v>
      </c>
      <c r="I141" s="79" t="n">
        <f aca="false">SUM(G141:H141)</f>
        <v>378037971</v>
      </c>
      <c r="J141" s="77" t="n">
        <f aca="false">368920000+25887922+10343-3000</f>
        <v>394815265</v>
      </c>
      <c r="K141" s="77" t="n">
        <v>703461</v>
      </c>
      <c r="L141" s="77" t="n">
        <f aca="false">SUM(J141:K141)</f>
        <v>395518726</v>
      </c>
      <c r="M141" s="81" t="n">
        <f aca="false">IF(D141&gt;0,IF(J141&gt;=0,J141/D141*100,""),"")</f>
        <v>100.096343822981</v>
      </c>
      <c r="N141" s="81" t="n">
        <f aca="false">IF(F141&gt;0,IF(L141&gt;=0,L141/F141*100,""),"")</f>
        <v>100.117538753854</v>
      </c>
      <c r="O141" s="81" t="n">
        <f aca="false">IF(G141&gt;0,IF(J141&gt;=0,J141/G141*100,""),"")</f>
        <v>104.577059745873</v>
      </c>
      <c r="P141" s="81" t="n">
        <f aca="false">IF(I141&gt;0,IF(L141&gt;=0,L141/I141*100,""),"")</f>
        <v>104.624073860559</v>
      </c>
      <c r="Q141" s="52"/>
      <c r="S141" s="52"/>
    </row>
    <row r="142" s="48" customFormat="true" ht="24" hidden="false" customHeight="false" outlineLevel="0" collapsed="false">
      <c r="A142" s="87" t="s">
        <v>240</v>
      </c>
      <c r="B142" s="103" t="s">
        <v>241</v>
      </c>
      <c r="C142" s="104" t="s">
        <v>242</v>
      </c>
      <c r="D142" s="77"/>
      <c r="E142" s="77" t="n">
        <v>742961</v>
      </c>
      <c r="F142" s="77" t="n">
        <f aca="false">SUM(D142:E142)</f>
        <v>742961</v>
      </c>
      <c r="G142" s="79"/>
      <c r="H142" s="85" t="n">
        <v>502719</v>
      </c>
      <c r="I142" s="79" t="n">
        <f aca="false">SUM(G142:H142)</f>
        <v>502719</v>
      </c>
      <c r="J142" s="77" t="n">
        <v>1000000</v>
      </c>
      <c r="K142" s="77" t="n">
        <v>562769</v>
      </c>
      <c r="L142" s="77" t="n">
        <f aca="false">SUM(J142:K142)</f>
        <v>1562769</v>
      </c>
      <c r="M142" s="81" t="str">
        <f aca="false">IF(D142&gt;0,IF(J142&gt;=0,J142/D142*100,""),"")</f>
        <v/>
      </c>
      <c r="N142" s="81" t="n">
        <f aca="false">IF(F142&gt;0,IF(L142&gt;=0,L142/F142*100,""),"")</f>
        <v>210.343342382709</v>
      </c>
      <c r="O142" s="81" t="str">
        <f aca="false">IF(G142&gt;0,IF(J142&gt;=0,J142/G142*100,""),"")</f>
        <v/>
      </c>
      <c r="P142" s="81" t="n">
        <f aca="false">IF(I142&gt;0,IF(L142&gt;=0,L142/I142*100,""),"")</f>
        <v>310.863325237359</v>
      </c>
      <c r="Q142" s="52"/>
      <c r="S142" s="52"/>
    </row>
    <row r="143" s="48" customFormat="true" ht="6" hidden="false" customHeight="true" outlineLevel="0" collapsed="false">
      <c r="A143" s="87"/>
      <c r="B143" s="103"/>
      <c r="C143" s="104" t="s">
        <v>28</v>
      </c>
      <c r="D143" s="77"/>
      <c r="E143" s="77"/>
      <c r="F143" s="77"/>
      <c r="G143" s="79"/>
      <c r="H143" s="88"/>
      <c r="I143" s="79"/>
      <c r="J143" s="77"/>
      <c r="K143" s="77"/>
      <c r="L143" s="77"/>
      <c r="M143" s="81" t="str">
        <f aca="false">IF(D143&gt;0,IF(J143&gt;=0,J143/D143*100,""),"")</f>
        <v/>
      </c>
      <c r="N143" s="81" t="str">
        <f aca="false">IF(F143&gt;0,IF(L143&gt;=0,L143/F143*100,""),"")</f>
        <v/>
      </c>
      <c r="O143" s="81" t="str">
        <f aca="false">IF(G143&gt;0,IF(J143&gt;=0,J143/G143*100,""),"")</f>
        <v/>
      </c>
      <c r="P143" s="81" t="str">
        <f aca="false">IF(I143&gt;0,IF(L143&gt;=0,L143/I143*100,""),"")</f>
        <v/>
      </c>
      <c r="Q143" s="52"/>
      <c r="S143" s="52"/>
    </row>
    <row r="144" s="155" customFormat="true" ht="15.75" hidden="false" customHeight="true" outlineLevel="0" collapsed="false">
      <c r="A144" s="66" t="s">
        <v>243</v>
      </c>
      <c r="B144" s="135" t="s">
        <v>19</v>
      </c>
      <c r="C144" s="136"/>
      <c r="D144" s="139" t="n">
        <f aca="false">SUM(D146:D153)</f>
        <v>429300</v>
      </c>
      <c r="E144" s="139" t="n">
        <f aca="false">SUM(E146:E153)</f>
        <v>8172564</v>
      </c>
      <c r="F144" s="152" t="n">
        <f aca="false">SUM(D144:E144)</f>
        <v>8601864</v>
      </c>
      <c r="G144" s="109" t="n">
        <f aca="false">SUM(G146:G153)</f>
        <v>15957724</v>
      </c>
      <c r="H144" s="110" t="n">
        <f aca="false">SUM(H146:H153)</f>
        <v>8294873</v>
      </c>
      <c r="I144" s="153" t="n">
        <f aca="false">SUM(G144:H144)</f>
        <v>24252597</v>
      </c>
      <c r="J144" s="139" t="n">
        <f aca="false">SUM(J146:J153)</f>
        <v>412544</v>
      </c>
      <c r="K144" s="139" t="n">
        <f aca="false">SUM(K146:K153)</f>
        <v>9285689</v>
      </c>
      <c r="L144" s="152" t="n">
        <f aca="false">SUM(J144:K144)</f>
        <v>9698233</v>
      </c>
      <c r="M144" s="154" t="n">
        <f aca="false">IF(D144&gt;0,IF(J144&gt;=0,J144/D144*100,""),"")</f>
        <v>96.0969019333799</v>
      </c>
      <c r="N144" s="154" t="n">
        <f aca="false">IF(F144&gt;0,IF(L144&gt;=0,L144/F144*100,""),"")</f>
        <v>112.745714184739</v>
      </c>
      <c r="O144" s="154" t="n">
        <f aca="false">IF(G144&gt;0,IF(J144&gt;=0,J144/G144*100,""),"")</f>
        <v>2.5852308261504</v>
      </c>
      <c r="P144" s="154" t="n">
        <f aca="false">IF(I144&gt;0,IF(L144&gt;=0,L144/I144*100,""),"")</f>
        <v>39.9884309296856</v>
      </c>
      <c r="Q144" s="52"/>
      <c r="S144" s="52"/>
    </row>
    <row r="145" s="48" customFormat="true" ht="12.75" hidden="false" customHeight="true" outlineLevel="0" collapsed="false">
      <c r="A145" s="74" t="s">
        <v>27</v>
      </c>
      <c r="B145" s="75"/>
      <c r="C145" s="76" t="s">
        <v>28</v>
      </c>
      <c r="D145" s="78" t="n">
        <f aca="false">SUM(D146:D151)</f>
        <v>429300</v>
      </c>
      <c r="E145" s="78" t="n">
        <f aca="false">SUM(E146:E151)</f>
        <v>8172564</v>
      </c>
      <c r="F145" s="119" t="n">
        <f aca="false">SUM(D145:E145)</f>
        <v>8601864</v>
      </c>
      <c r="G145" s="90" t="n">
        <f aca="false">SUM(G146:G151)</f>
        <v>510979</v>
      </c>
      <c r="H145" s="80" t="n">
        <f aca="false">SUM(H146:H151)</f>
        <v>8294873</v>
      </c>
      <c r="I145" s="120" t="n">
        <f aca="false">SUM(G145:H145)</f>
        <v>8805852</v>
      </c>
      <c r="J145" s="78" t="n">
        <f aca="false">SUM(J146:J152)</f>
        <v>412544</v>
      </c>
      <c r="K145" s="78" t="n">
        <f aca="false">SUM(K146:K152)</f>
        <v>9285689</v>
      </c>
      <c r="L145" s="119" t="n">
        <f aca="false">SUM(J145:K145)</f>
        <v>9698233</v>
      </c>
      <c r="M145" s="122" t="n">
        <f aca="false">IF(D145&gt;0,IF(J145&gt;=0,J145/D145*100,""),"")</f>
        <v>96.0969019333799</v>
      </c>
      <c r="N145" s="122" t="n">
        <f aca="false">IF(F145&gt;0,IF(L145&gt;=0,L145/F145*100,""),"")</f>
        <v>112.745714184739</v>
      </c>
      <c r="O145" s="122" t="n">
        <f aca="false">IF(G145&gt;0,IF(J145&gt;=0,J145/G145*100,""),"")</f>
        <v>80.735998935377</v>
      </c>
      <c r="P145" s="122" t="n">
        <f aca="false">IF(I145&gt;0,IF(L145&gt;=0,L145/I145*100,""),"")</f>
        <v>110.13395410234</v>
      </c>
      <c r="Q145" s="52"/>
      <c r="S145" s="52"/>
    </row>
    <row r="146" s="48" customFormat="true" ht="12.75" hidden="false" customHeight="true" outlineLevel="0" collapsed="false">
      <c r="A146" s="82" t="s">
        <v>29</v>
      </c>
      <c r="B146" s="54" t="n">
        <v>0</v>
      </c>
      <c r="C146" s="55" t="s">
        <v>28</v>
      </c>
      <c r="D146" s="123"/>
      <c r="E146" s="83" t="n">
        <v>1077293</v>
      </c>
      <c r="F146" s="123" t="n">
        <f aca="false">SUM(D146:E146)</f>
        <v>1077293</v>
      </c>
      <c r="G146" s="84"/>
      <c r="H146" s="85" t="n">
        <v>1099699</v>
      </c>
      <c r="I146" s="124" t="n">
        <f aca="false">SUM(G146:H146)</f>
        <v>1099699</v>
      </c>
      <c r="J146" s="123"/>
      <c r="K146" s="83" t="n">
        <v>1231057</v>
      </c>
      <c r="L146" s="123" t="n">
        <f aca="false">SUM(J146:K146)</f>
        <v>1231057</v>
      </c>
      <c r="M146" s="125" t="str">
        <f aca="false">IF(D146&gt;0,IF(J146&gt;=0,J146/D146*100,""),"")</f>
        <v/>
      </c>
      <c r="N146" s="125" t="n">
        <f aca="false">IF(F146&gt;0,IF(L146&gt;=0,L146/F146*100,""),"")</f>
        <v>114.273182875968</v>
      </c>
      <c r="O146" s="125" t="str">
        <f aca="false">IF(G146&gt;0,IF(J146&gt;=0,J146/G146*100,""),"")</f>
        <v/>
      </c>
      <c r="P146" s="125" t="n">
        <f aca="false">IF(I146&gt;0,IF(L146&gt;=0,L146/I146*100,""),"")</f>
        <v>111.944904923984</v>
      </c>
      <c r="Q146" s="52"/>
      <c r="S146" s="52"/>
    </row>
    <row r="147" s="48" customFormat="true" ht="24" hidden="false" customHeight="false" outlineLevel="0" collapsed="false">
      <c r="A147" s="82" t="s">
        <v>244</v>
      </c>
      <c r="B147" s="103" t="s">
        <v>245</v>
      </c>
      <c r="C147" s="104" t="s">
        <v>246</v>
      </c>
      <c r="D147" s="123" t="n">
        <v>7200</v>
      </c>
      <c r="E147" s="77" t="n">
        <v>1114441</v>
      </c>
      <c r="F147" s="123" t="n">
        <f aca="false">SUM(D147:E147)</f>
        <v>1121641</v>
      </c>
      <c r="G147" s="79" t="n">
        <v>7200</v>
      </c>
      <c r="H147" s="85" t="n">
        <v>1131119</v>
      </c>
      <c r="I147" s="124" t="n">
        <f aca="false">SUM(G147:H147)</f>
        <v>1138319</v>
      </c>
      <c r="J147" s="123"/>
      <c r="K147" s="77"/>
      <c r="L147" s="123" t="n">
        <f aca="false">SUM(J147:K147)</f>
        <v>0</v>
      </c>
      <c r="M147" s="125" t="n">
        <f aca="false">IF(D147&gt;0,IF(J147&gt;=0,J147/D147*100,""),"")</f>
        <v>0</v>
      </c>
      <c r="N147" s="125" t="n">
        <f aca="false">IF(F147&gt;0,IF(L147&gt;=0,L147/F147*100,""),"")</f>
        <v>0</v>
      </c>
      <c r="O147" s="125" t="n">
        <f aca="false">IF(G147&gt;0,IF(J147&gt;=0,J147/G147*100,""),"")</f>
        <v>0</v>
      </c>
      <c r="P147" s="125" t="n">
        <f aca="false">IF(I147&gt;0,IF(L147&gt;=0,L147/I147*100,""),"")</f>
        <v>0</v>
      </c>
      <c r="Q147" s="52"/>
      <c r="S147" s="52"/>
    </row>
    <row r="148" s="48" customFormat="true" ht="12.75" hidden="false" customHeight="true" outlineLevel="0" collapsed="false">
      <c r="A148" s="82" t="s">
        <v>247</v>
      </c>
      <c r="B148" s="103" t="s">
        <v>248</v>
      </c>
      <c r="C148" s="104" t="s">
        <v>249</v>
      </c>
      <c r="D148" s="123" t="n">
        <v>258100</v>
      </c>
      <c r="E148" s="77" t="n">
        <v>1380668</v>
      </c>
      <c r="F148" s="123" t="n">
        <f aca="false">SUM(D148:E148)</f>
        <v>1638768</v>
      </c>
      <c r="G148" s="79" t="n">
        <f aca="false">275000+43450</f>
        <v>318450</v>
      </c>
      <c r="H148" s="85" t="n">
        <v>1382479</v>
      </c>
      <c r="I148" s="124" t="n">
        <f aca="false">SUM(G148:H148)</f>
        <v>1700929</v>
      </c>
      <c r="J148" s="123" t="n">
        <v>273394</v>
      </c>
      <c r="K148" s="77" t="n">
        <v>1612333</v>
      </c>
      <c r="L148" s="123" t="n">
        <f aca="false">SUM(J148:K148)</f>
        <v>1885727</v>
      </c>
      <c r="M148" s="125" t="n">
        <f aca="false">IF(D148&gt;0,IF(J148&gt;=0,J148/D148*100,""),"")</f>
        <v>105.925610228594</v>
      </c>
      <c r="N148" s="125" t="n">
        <f aca="false">IF(F148&gt;0,IF(L148&gt;=0,L148/F148*100,""),"")</f>
        <v>115.069796334808</v>
      </c>
      <c r="O148" s="125" t="n">
        <f aca="false">IF(G148&gt;0,IF(J148&gt;=0,J148/G148*100,""),"")</f>
        <v>85.8514680483592</v>
      </c>
      <c r="P148" s="125" t="n">
        <f aca="false">IF(I148&gt;0,IF(L148&gt;=0,L148/I148*100,""),"")</f>
        <v>110.864533440255</v>
      </c>
      <c r="Q148" s="52"/>
      <c r="S148" s="52"/>
    </row>
    <row r="149" s="156" customFormat="true" ht="12.75" hidden="false" customHeight="true" outlineLevel="0" collapsed="false">
      <c r="A149" s="82" t="s">
        <v>250</v>
      </c>
      <c r="B149" s="103" t="s">
        <v>251</v>
      </c>
      <c r="C149" s="104" t="s">
        <v>252</v>
      </c>
      <c r="D149" s="123" t="n">
        <v>164000</v>
      </c>
      <c r="E149" s="77" t="n">
        <v>4104855</v>
      </c>
      <c r="F149" s="123" t="n">
        <f aca="false">SUM(D149:E149)</f>
        <v>4268855</v>
      </c>
      <c r="G149" s="79" t="n">
        <v>155147</v>
      </c>
      <c r="H149" s="85" t="n">
        <v>4178857</v>
      </c>
      <c r="I149" s="124" t="n">
        <f aca="false">SUM(G149:H149)</f>
        <v>4334004</v>
      </c>
      <c r="J149" s="123" t="n">
        <v>136150</v>
      </c>
      <c r="K149" s="77" t="n">
        <v>6290351</v>
      </c>
      <c r="L149" s="123" t="n">
        <f aca="false">SUM(J149:K149)</f>
        <v>6426501</v>
      </c>
      <c r="M149" s="125" t="n">
        <f aca="false">IF(D149&gt;0,IF(J149&gt;=0,J149/D149*100,""),"")</f>
        <v>83.0182926829268</v>
      </c>
      <c r="N149" s="125" t="n">
        <f aca="false">IF(F149&gt;0,IF(L149&gt;=0,L149/F149*100,""),"")</f>
        <v>150.543904630164</v>
      </c>
      <c r="O149" s="125" t="n">
        <f aca="false">IF(G149&gt;0,IF(J149&gt;=0,J149/G149*100,""),"")</f>
        <v>87.7554835091881</v>
      </c>
      <c r="P149" s="125" t="n">
        <f aca="false">IF(I149&gt;0,IF(L149&gt;=0,L149/I149*100,""),"")</f>
        <v>148.280919906858</v>
      </c>
      <c r="Q149" s="52"/>
      <c r="S149" s="52"/>
    </row>
    <row r="150" s="156" customFormat="true" ht="12.75" hidden="false" customHeight="true" outlineLevel="0" collapsed="false">
      <c r="A150" s="82" t="s">
        <v>253</v>
      </c>
      <c r="B150" s="103" t="s">
        <v>254</v>
      </c>
      <c r="C150" s="104"/>
      <c r="D150" s="123"/>
      <c r="E150" s="77"/>
      <c r="F150" s="123"/>
      <c r="G150" s="79" t="n">
        <v>30182</v>
      </c>
      <c r="H150" s="85"/>
      <c r="I150" s="124" t="n">
        <f aca="false">SUM(G150:H150)</f>
        <v>30182</v>
      </c>
      <c r="J150" s="123"/>
      <c r="K150" s="77"/>
      <c r="L150" s="123"/>
      <c r="M150" s="125" t="str">
        <f aca="false">IF(D150&gt;0,IF(J150&gt;=0,J150/D150*100,""),"")</f>
        <v/>
      </c>
      <c r="N150" s="125" t="str">
        <f aca="false">IF(F150&gt;0,IF(L150&gt;=0,L150/F150*100,""),"")</f>
        <v/>
      </c>
      <c r="O150" s="125" t="n">
        <f aca="false">IF(G150&gt;0,IF(J150&gt;=0,J150/G150*100,""),"")</f>
        <v>0</v>
      </c>
      <c r="P150" s="125" t="n">
        <f aca="false">IF(I150&gt;0,IF(L150&gt;=0,L150/I150*100,""),"")</f>
        <v>0</v>
      </c>
      <c r="Q150" s="52"/>
      <c r="S150" s="52"/>
    </row>
    <row r="151" s="156" customFormat="true" ht="35.25" hidden="false" customHeight="true" outlineLevel="0" collapsed="false">
      <c r="A151" s="82" t="s">
        <v>255</v>
      </c>
      <c r="B151" s="103" t="s">
        <v>256</v>
      </c>
      <c r="C151" s="104" t="s">
        <v>257</v>
      </c>
      <c r="D151" s="123"/>
      <c r="E151" s="77" t="n">
        <v>495307</v>
      </c>
      <c r="F151" s="123" t="n">
        <f aca="false">SUM(D151:E151)</f>
        <v>495307</v>
      </c>
      <c r="G151" s="79"/>
      <c r="H151" s="85" t="n">
        <v>502719</v>
      </c>
      <c r="I151" s="124" t="n">
        <f aca="false">SUM(G151:H151)</f>
        <v>502719</v>
      </c>
      <c r="J151" s="123"/>
      <c r="K151" s="77" t="n">
        <v>46429</v>
      </c>
      <c r="L151" s="123" t="n">
        <f aca="false">SUM(J151:K151)</f>
        <v>46429</v>
      </c>
      <c r="M151" s="125" t="str">
        <f aca="false">IF(D151&gt;0,IF(J151&gt;=0,J151/D151*100,""),"")</f>
        <v/>
      </c>
      <c r="N151" s="125" t="n">
        <f aca="false">IF(F151&gt;0,IF(L151&gt;=0,L151/F151*100,""),"")</f>
        <v>9.37378232086363</v>
      </c>
      <c r="O151" s="125" t="str">
        <f aca="false">IF(G151&gt;0,IF(J151&gt;=0,J151/G151*100,""),"")</f>
        <v/>
      </c>
      <c r="P151" s="125" t="n">
        <f aca="false">IF(I151&gt;0,IF(L151&gt;=0,L151/I151*100,""),"")</f>
        <v>9.2355769326403</v>
      </c>
      <c r="Q151" s="52"/>
      <c r="S151" s="52"/>
    </row>
    <row r="152" s="156" customFormat="true" ht="15" hidden="false" customHeight="true" outlineLevel="0" collapsed="false">
      <c r="A152" s="82" t="s">
        <v>258</v>
      </c>
      <c r="B152" s="103" t="s">
        <v>259</v>
      </c>
      <c r="C152" s="104"/>
      <c r="D152" s="83"/>
      <c r="E152" s="77"/>
      <c r="F152" s="123"/>
      <c r="G152" s="79"/>
      <c r="H152" s="85"/>
      <c r="I152" s="124"/>
      <c r="J152" s="123" t="n">
        <v>3000</v>
      </c>
      <c r="K152" s="77" t="n">
        <v>105519</v>
      </c>
      <c r="L152" s="123" t="n">
        <f aca="false">SUM(J152:K152)</f>
        <v>108519</v>
      </c>
      <c r="M152" s="125" t="str">
        <f aca="false">IF(D152&gt;0,IF(J152&gt;=0,J152/D152*100,""),"")</f>
        <v/>
      </c>
      <c r="N152" s="125" t="str">
        <f aca="false">IF(F152&gt;0,IF(L152&gt;=0,L152/F152*100,""),"")</f>
        <v/>
      </c>
      <c r="O152" s="125" t="str">
        <f aca="false">IF(G152&gt;0,IF(J152&gt;=0,J152/G152*100,""),"")</f>
        <v/>
      </c>
      <c r="P152" s="125" t="str">
        <f aca="false">IF(I152&gt;0,IF(L152&gt;=0,L152/I152*100,""),"")</f>
        <v/>
      </c>
      <c r="Q152" s="52"/>
      <c r="S152" s="52"/>
    </row>
    <row r="153" s="115" customFormat="true" ht="12.75" hidden="false" customHeight="true" outlineLevel="0" collapsed="false">
      <c r="A153" s="82" t="s">
        <v>65</v>
      </c>
      <c r="B153" s="54" t="s">
        <v>66</v>
      </c>
      <c r="C153" s="104" t="s">
        <v>260</v>
      </c>
      <c r="D153" s="77"/>
      <c r="E153" s="77"/>
      <c r="F153" s="123" t="n">
        <f aca="false">SUM(D153:E153)</f>
        <v>0</v>
      </c>
      <c r="G153" s="79" t="n">
        <f aca="false">15476927-30182</f>
        <v>15446745</v>
      </c>
      <c r="H153" s="88"/>
      <c r="I153" s="124" t="n">
        <f aca="false">SUM(G153:H153)</f>
        <v>15446745</v>
      </c>
      <c r="J153" s="123"/>
      <c r="K153" s="77"/>
      <c r="L153" s="123" t="n">
        <f aca="false">SUM(J153:K153)</f>
        <v>0</v>
      </c>
      <c r="M153" s="125" t="str">
        <f aca="false">IF(D153&gt;0,IF(J153&gt;=0,J153/D153*100,""),"")</f>
        <v/>
      </c>
      <c r="N153" s="125" t="str">
        <f aca="false">IF(F153&gt;0,IF(L153&gt;=0,L153/F153*100,""),"")</f>
        <v/>
      </c>
      <c r="O153" s="125" t="n">
        <f aca="false">IF(G153&gt;0,IF(J153&gt;=0,J153/G153*100,""),"")</f>
        <v>0</v>
      </c>
      <c r="P153" s="125" t="n">
        <f aca="false">IF(I153&gt;0,IF(L153&gt;=0,L153/I153*100,""),"")</f>
        <v>0</v>
      </c>
      <c r="Q153" s="52"/>
      <c r="S153" s="52"/>
    </row>
    <row r="154" s="115" customFormat="true" ht="6" hidden="false" customHeight="true" outlineLevel="0" collapsed="false">
      <c r="A154" s="82"/>
      <c r="B154" s="103"/>
      <c r="C154" s="104" t="s">
        <v>28</v>
      </c>
      <c r="D154" s="77"/>
      <c r="E154" s="77"/>
      <c r="F154" s="83"/>
      <c r="G154" s="79"/>
      <c r="H154" s="88"/>
      <c r="I154" s="84"/>
      <c r="J154" s="83"/>
      <c r="K154" s="77"/>
      <c r="L154" s="83"/>
      <c r="M154" s="137" t="str">
        <f aca="false">IF(D154&gt;0,IF(J154&gt;=0,J154/D154*100,""),"")</f>
        <v/>
      </c>
      <c r="N154" s="137" t="str">
        <f aca="false">IF(F154&gt;0,IF(L154&gt;=0,L154/F154*100,""),"")</f>
        <v/>
      </c>
      <c r="O154" s="137" t="str">
        <f aca="false">IF(G154&gt;0,IF(J154&gt;=0,J154/G154*100,""),"")</f>
        <v/>
      </c>
      <c r="P154" s="137" t="str">
        <f aca="false">IF(I154&gt;0,IF(L154&gt;=0,L154/I154*100,""),"")</f>
        <v/>
      </c>
      <c r="Q154" s="52"/>
      <c r="S154" s="52"/>
    </row>
    <row r="155" s="98" customFormat="true" ht="16.5" hidden="false" customHeight="true" outlineLevel="0" collapsed="false">
      <c r="A155" s="66" t="s">
        <v>261</v>
      </c>
      <c r="B155" s="135" t="s">
        <v>19</v>
      </c>
      <c r="C155" s="136"/>
      <c r="D155" s="157" t="n">
        <f aca="false">SUM(D158:D165)</f>
        <v>4380000</v>
      </c>
      <c r="E155" s="157" t="n">
        <f aca="false">SUM(E157:E165)</f>
        <v>5572203</v>
      </c>
      <c r="F155" s="69" t="n">
        <f aca="false">SUM(D155:E155)</f>
        <v>9952203</v>
      </c>
      <c r="G155" s="158" t="n">
        <f aca="false">SUM(G158:G165)</f>
        <v>5222700</v>
      </c>
      <c r="H155" s="159" t="n">
        <f aca="false">SUM(H157:H165)</f>
        <v>5514206</v>
      </c>
      <c r="I155" s="72" t="n">
        <f aca="false">SUM(G155:H155)</f>
        <v>10736906</v>
      </c>
      <c r="J155" s="69" t="n">
        <f aca="false">SUM(J158:J165)</f>
        <v>5000000</v>
      </c>
      <c r="K155" s="157" t="n">
        <f aca="false">SUM(K157:K165)</f>
        <v>6331152</v>
      </c>
      <c r="L155" s="69" t="n">
        <f aca="false">SUM(J155:K155)</f>
        <v>11331152</v>
      </c>
      <c r="M155" s="73" t="n">
        <f aca="false">IF(D155&gt;0,IF(J155&gt;=0,J155/D155*100,""),"")</f>
        <v>114.155251141553</v>
      </c>
      <c r="N155" s="73" t="n">
        <f aca="false">IF(F155&gt;0,IF(L155&gt;=0,L155/F155*100,""),"")</f>
        <v>113.855716166561</v>
      </c>
      <c r="O155" s="73" t="n">
        <f aca="false">IF(G155&gt;0,IF(J155&gt;=0,J155/G155*100,""),"")</f>
        <v>95.7359220326651</v>
      </c>
      <c r="P155" s="73" t="n">
        <f aca="false">IF(I155&gt;0,IF(L155&gt;=0,L155/I155*100,""),"")</f>
        <v>105.534611181284</v>
      </c>
      <c r="Q155" s="52"/>
      <c r="S155" s="52"/>
    </row>
    <row r="156" s="48" customFormat="true" ht="12" hidden="true" customHeight="false" outlineLevel="0" collapsed="false">
      <c r="A156" s="82" t="s">
        <v>27</v>
      </c>
      <c r="B156" s="54"/>
      <c r="C156" s="55" t="s">
        <v>28</v>
      </c>
      <c r="D156" s="77" t="n">
        <f aca="false">SUM(D157:D164)</f>
        <v>4380000</v>
      </c>
      <c r="E156" s="77" t="n">
        <f aca="false">SUM(E157:E164)</f>
        <v>5572203</v>
      </c>
      <c r="F156" s="77" t="n">
        <f aca="false">SUM(D156:E156)</f>
        <v>9952203</v>
      </c>
      <c r="G156" s="79" t="n">
        <f aca="false">SUM(G157:G164)</f>
        <v>5222700</v>
      </c>
      <c r="H156" s="88" t="n">
        <f aca="false">SUM(H157:H164)</f>
        <v>5514206</v>
      </c>
      <c r="I156" s="79" t="n">
        <f aca="false">SUM(G156:H156)</f>
        <v>10736906</v>
      </c>
      <c r="J156" s="77" t="n">
        <f aca="false">SUM(J157:J164)</f>
        <v>5000000</v>
      </c>
      <c r="K156" s="77" t="n">
        <f aca="false">SUM(K157:K164)</f>
        <v>6331152</v>
      </c>
      <c r="L156" s="77" t="n">
        <f aca="false">SUM(J156:K156)</f>
        <v>11331152</v>
      </c>
      <c r="M156" s="81" t="n">
        <f aca="false">IF(D156&gt;0,IF(J156&gt;=0,J156/D156*100,""),"")</f>
        <v>114.155251141553</v>
      </c>
      <c r="N156" s="81" t="n">
        <f aca="false">IF(F156&gt;0,IF(L156&gt;=0,L156/F156*100,""),"")</f>
        <v>113.855716166561</v>
      </c>
      <c r="O156" s="81" t="n">
        <f aca="false">IF(G156&gt;0,IF(J156&gt;=0,J156/G156*100,""),"")</f>
        <v>95.7359220326651</v>
      </c>
      <c r="P156" s="81" t="n">
        <f aca="false">IF(I156&gt;0,IF(L156&gt;=0,L156/I156*100,""),"")</f>
        <v>105.534611181284</v>
      </c>
      <c r="Q156" s="52"/>
      <c r="S156" s="52"/>
    </row>
    <row r="157" s="48" customFormat="true" ht="12.75" hidden="false" customHeight="true" outlineLevel="0" collapsed="false">
      <c r="A157" s="82" t="s">
        <v>29</v>
      </c>
      <c r="B157" s="54" t="n">
        <v>0</v>
      </c>
      <c r="C157" s="55" t="s">
        <v>28</v>
      </c>
      <c r="D157" s="94"/>
      <c r="E157" s="77" t="n">
        <v>866787</v>
      </c>
      <c r="F157" s="94" t="n">
        <f aca="false">SUM(D157:E157)</f>
        <v>866787</v>
      </c>
      <c r="G157" s="79"/>
      <c r="H157" s="88" t="n">
        <v>879759</v>
      </c>
      <c r="I157" s="95" t="n">
        <f aca="false">SUM(G157:H157)</f>
        <v>879759</v>
      </c>
      <c r="J157" s="94"/>
      <c r="K157" s="77" t="n">
        <v>984846</v>
      </c>
      <c r="L157" s="94" t="n">
        <f aca="false">SUM(J157:K157)</f>
        <v>984846</v>
      </c>
      <c r="M157" s="97" t="str">
        <f aca="false">IF(D157&gt;0,IF(J157&gt;=0,J157/D157*100,""),"")</f>
        <v/>
      </c>
      <c r="N157" s="97" t="n">
        <f aca="false">IF(F157&gt;0,IF(L157&gt;=0,L157/F157*100,""),"")</f>
        <v>113.620301181259</v>
      </c>
      <c r="O157" s="97" t="str">
        <f aca="false">IF(G157&gt;0,IF(J157&gt;=0,J157/G157*100,""),"")</f>
        <v/>
      </c>
      <c r="P157" s="97" t="n">
        <f aca="false">IF(I157&gt;0,IF(L157&gt;=0,L157/I157*100,""),"")</f>
        <v>111.944975839974</v>
      </c>
      <c r="Q157" s="52"/>
      <c r="S157" s="52"/>
    </row>
    <row r="158" s="48" customFormat="true" ht="12.75" hidden="false" customHeight="true" outlineLevel="0" collapsed="false">
      <c r="A158" s="82" t="s">
        <v>262</v>
      </c>
      <c r="B158" s="54" t="s">
        <v>263</v>
      </c>
      <c r="C158" s="55" t="s">
        <v>264</v>
      </c>
      <c r="D158" s="94" t="n">
        <v>600000</v>
      </c>
      <c r="E158" s="94" t="n">
        <v>1114441</v>
      </c>
      <c r="F158" s="94" t="n">
        <f aca="false">SUM(D158:E158)</f>
        <v>1714441</v>
      </c>
      <c r="G158" s="95" t="n">
        <v>680800</v>
      </c>
      <c r="H158" s="88" t="n">
        <v>1131119</v>
      </c>
      <c r="I158" s="95" t="n">
        <f aca="false">SUM(G158:H158)</f>
        <v>1811919</v>
      </c>
      <c r="J158" s="94" t="n">
        <v>1000000</v>
      </c>
      <c r="K158" s="94" t="n">
        <v>1266230</v>
      </c>
      <c r="L158" s="94" t="n">
        <f aca="false">SUM(J158:K158)</f>
        <v>2266230</v>
      </c>
      <c r="M158" s="97" t="n">
        <f aca="false">IF(D158&gt;0,IF(J158&gt;=0,J158/D158*100,""),"")</f>
        <v>166.666666666667</v>
      </c>
      <c r="N158" s="97" t="n">
        <f aca="false">IF(F158&gt;0,IF(L158&gt;=0,L158/F158*100,""),"")</f>
        <v>132.18477626235</v>
      </c>
      <c r="O158" s="97" t="n">
        <f aca="false">IF(G158&gt;0,IF(J158&gt;=0,J158/G158*100,""),"")</f>
        <v>146.886016451234</v>
      </c>
      <c r="P158" s="97" t="n">
        <f aca="false">IF(I158&gt;0,IF(L158&gt;=0,L158/I158*100,""),"")</f>
        <v>125.073471827383</v>
      </c>
      <c r="Q158" s="52"/>
      <c r="S158" s="52"/>
    </row>
    <row r="159" s="48" customFormat="true" ht="12.75" hidden="false" customHeight="true" outlineLevel="0" collapsed="false">
      <c r="A159" s="82" t="s">
        <v>265</v>
      </c>
      <c r="B159" s="54" t="s">
        <v>266</v>
      </c>
      <c r="C159" s="55" t="s">
        <v>267</v>
      </c>
      <c r="D159" s="94" t="n">
        <v>2400000</v>
      </c>
      <c r="E159" s="77" t="n">
        <v>990614</v>
      </c>
      <c r="F159" s="94" t="n">
        <f aca="false">SUM(D159:E159)</f>
        <v>3390614</v>
      </c>
      <c r="G159" s="79" t="n">
        <v>3076050</v>
      </c>
      <c r="H159" s="88" t="n">
        <v>989729</v>
      </c>
      <c r="I159" s="95" t="n">
        <f aca="false">SUM(G159:H159)</f>
        <v>4065779</v>
      </c>
      <c r="J159" s="94" t="n">
        <v>3180000</v>
      </c>
      <c r="K159" s="77" t="n">
        <v>1125538</v>
      </c>
      <c r="L159" s="94" t="n">
        <f aca="false">SUM(J159:K159)</f>
        <v>4305538</v>
      </c>
      <c r="M159" s="97" t="n">
        <f aca="false">IF(D159&gt;0,IF(J159&gt;=0,J159/D159*100,""),"")</f>
        <v>132.5</v>
      </c>
      <c r="N159" s="97" t="n">
        <f aca="false">IF(F159&gt;0,IF(L159&gt;=0,L159/F159*100,""),"")</f>
        <v>126.984021183184</v>
      </c>
      <c r="O159" s="97" t="n">
        <f aca="false">IF(G159&gt;0,IF(J159&gt;=0,J159/G159*100,""),"")</f>
        <v>103.37933388599</v>
      </c>
      <c r="P159" s="97" t="n">
        <f aca="false">IF(I159&gt;0,IF(L159&gt;=0,L159/I159*100,""),"")</f>
        <v>105.897000304247</v>
      </c>
      <c r="Q159" s="52"/>
      <c r="S159" s="52"/>
    </row>
    <row r="160" s="48" customFormat="true" ht="12.75" hidden="false" customHeight="true" outlineLevel="0" collapsed="false">
      <c r="A160" s="82" t="s">
        <v>268</v>
      </c>
      <c r="B160" s="54" t="s">
        <v>269</v>
      </c>
      <c r="C160" s="55" t="s">
        <v>270</v>
      </c>
      <c r="D160" s="94" t="n">
        <v>600000</v>
      </c>
      <c r="E160" s="77" t="n">
        <v>619134</v>
      </c>
      <c r="F160" s="94" t="n">
        <f aca="false">SUM(D160:E160)</f>
        <v>1219134</v>
      </c>
      <c r="G160" s="79" t="n">
        <v>666150</v>
      </c>
      <c r="H160" s="88" t="n">
        <v>628400</v>
      </c>
      <c r="I160" s="95" t="n">
        <f aca="false">SUM(G160:H160)</f>
        <v>1294550</v>
      </c>
      <c r="J160" s="94" t="n">
        <v>350000</v>
      </c>
      <c r="K160" s="77" t="n">
        <v>703461</v>
      </c>
      <c r="L160" s="94" t="n">
        <f aca="false">SUM(J160:K160)</f>
        <v>1053461</v>
      </c>
      <c r="M160" s="97" t="n">
        <f aca="false">IF(D160&gt;0,IF(J160&gt;=0,J160/D160*100,""),"")</f>
        <v>58.3333333333333</v>
      </c>
      <c r="N160" s="97" t="n">
        <f aca="false">IF(F160&gt;0,IF(L160&gt;=0,L160/F160*100,""),"")</f>
        <v>86.4105996551651</v>
      </c>
      <c r="O160" s="97" t="n">
        <f aca="false">IF(G160&gt;0,IF(J160&gt;=0,J160/G160*100,""),"")</f>
        <v>52.5407190572694</v>
      </c>
      <c r="P160" s="97" t="n">
        <f aca="false">IF(I160&gt;0,IF(L160&gt;=0,L160/I160*100,""),"")</f>
        <v>81.3766173573829</v>
      </c>
      <c r="Q160" s="52"/>
      <c r="S160" s="52"/>
    </row>
    <row r="161" s="48" customFormat="true" ht="12.75" hidden="false" customHeight="true" outlineLevel="0" collapsed="false">
      <c r="A161" s="82" t="s">
        <v>271</v>
      </c>
      <c r="B161" s="54" t="s">
        <v>272</v>
      </c>
      <c r="C161" s="55" t="s">
        <v>273</v>
      </c>
      <c r="D161" s="94" t="n">
        <v>600000</v>
      </c>
      <c r="E161" s="77" t="n">
        <v>742960</v>
      </c>
      <c r="F161" s="94" t="n">
        <f aca="false">SUM(D161:E161)</f>
        <v>1342960</v>
      </c>
      <c r="G161" s="79" t="n">
        <v>619900</v>
      </c>
      <c r="H161" s="88" t="n">
        <v>754080</v>
      </c>
      <c r="I161" s="95" t="n">
        <f aca="false">SUM(G161:H161)</f>
        <v>1373980</v>
      </c>
      <c r="J161" s="94" t="n">
        <v>330000</v>
      </c>
      <c r="K161" s="77" t="n">
        <v>844154</v>
      </c>
      <c r="L161" s="94" t="n">
        <f aca="false">SUM(J161:K161)</f>
        <v>1174154</v>
      </c>
      <c r="M161" s="97" t="n">
        <f aca="false">IF(D161&gt;0,IF(J161&gt;=0,J161/D161*100,""),"")</f>
        <v>55</v>
      </c>
      <c r="N161" s="97" t="n">
        <f aca="false">IF(F161&gt;0,IF(L161&gt;=0,L161/F161*100,""),"")</f>
        <v>87.4303032108179</v>
      </c>
      <c r="O161" s="97" t="n">
        <f aca="false">IF(G161&gt;0,IF(J161&gt;=0,J161/G161*100,""),"")</f>
        <v>53.2343926439748</v>
      </c>
      <c r="P161" s="97" t="n">
        <f aca="false">IF(I161&gt;0,IF(L161&gt;=0,L161/I161*100,""),"")</f>
        <v>85.4564113014746</v>
      </c>
      <c r="Q161" s="52"/>
      <c r="S161" s="52"/>
    </row>
    <row r="162" s="48" customFormat="true" ht="12.75" hidden="false" customHeight="true" outlineLevel="0" collapsed="false">
      <c r="A162" s="82" t="s">
        <v>274</v>
      </c>
      <c r="B162" s="54" t="s">
        <v>275</v>
      </c>
      <c r="C162" s="55" t="s">
        <v>276</v>
      </c>
      <c r="D162" s="94" t="n">
        <v>160000</v>
      </c>
      <c r="E162" s="77" t="n">
        <v>866787</v>
      </c>
      <c r="F162" s="94" t="n">
        <f aca="false">SUM(D162:E162)</f>
        <v>1026787</v>
      </c>
      <c r="G162" s="79" t="n">
        <v>159800</v>
      </c>
      <c r="H162" s="88" t="n">
        <v>879759</v>
      </c>
      <c r="I162" s="95" t="n">
        <f aca="false">SUM(G162:H162)</f>
        <v>1039559</v>
      </c>
      <c r="J162" s="94" t="n">
        <v>100000</v>
      </c>
      <c r="K162" s="77" t="n">
        <v>984846</v>
      </c>
      <c r="L162" s="94" t="n">
        <f aca="false">SUM(J162:K162)</f>
        <v>1084846</v>
      </c>
      <c r="M162" s="97" t="n">
        <f aca="false">IF(D162&gt;0,IF(J162&gt;=0,J162/D162*100,""),"")</f>
        <v>62.5</v>
      </c>
      <c r="N162" s="97" t="n">
        <f aca="false">IF(F162&gt;0,IF(L162&gt;=0,L162/F162*100,""),"")</f>
        <v>105.654434658795</v>
      </c>
      <c r="O162" s="97" t="n">
        <f aca="false">IF(G162&gt;0,IF(J162&gt;=0,J162/G162*100,""),"")</f>
        <v>62.5782227784731</v>
      </c>
      <c r="P162" s="97" t="n">
        <f aca="false">IF(I162&gt;0,IF(L162&gt;=0,L162/I162*100,""),"")</f>
        <v>104.356366497717</v>
      </c>
      <c r="Q162" s="52"/>
      <c r="S162" s="52"/>
    </row>
    <row r="163" s="48" customFormat="true" ht="12.75" hidden="false" customHeight="true" outlineLevel="0" collapsed="false">
      <c r="A163" s="82" t="s">
        <v>277</v>
      </c>
      <c r="B163" s="54" t="s">
        <v>278</v>
      </c>
      <c r="C163" s="55" t="s">
        <v>279</v>
      </c>
      <c r="D163" s="94" t="n">
        <v>20000</v>
      </c>
      <c r="E163" s="77" t="n">
        <v>371480</v>
      </c>
      <c r="F163" s="94" t="n">
        <f aca="false">SUM(D163:E163)</f>
        <v>391480</v>
      </c>
      <c r="G163" s="79" t="n">
        <v>20000</v>
      </c>
      <c r="H163" s="88" t="n">
        <v>251360</v>
      </c>
      <c r="I163" s="95" t="n">
        <f aca="false">SUM(G163:H163)</f>
        <v>271360</v>
      </c>
      <c r="J163" s="94" t="n">
        <v>40000</v>
      </c>
      <c r="K163" s="77" t="n">
        <v>422077</v>
      </c>
      <c r="L163" s="94" t="n">
        <f aca="false">SUM(J163:K163)</f>
        <v>462077</v>
      </c>
      <c r="M163" s="97" t="n">
        <f aca="false">IF(D163&gt;0,IF(J163&gt;=0,J163/D163*100,""),"")</f>
        <v>200</v>
      </c>
      <c r="N163" s="97" t="n">
        <f aca="false">IF(F163&gt;0,IF(L163&gt;=0,L163/F163*100,""),"")</f>
        <v>118.033360580362</v>
      </c>
      <c r="O163" s="97" t="n">
        <f aca="false">IF(G163&gt;0,IF(J163&gt;=0,J163/G163*100,""),"")</f>
        <v>200</v>
      </c>
      <c r="P163" s="97" t="n">
        <f aca="false">IF(I163&gt;0,IF(L163&gt;=0,L163/I163*100,""),"")</f>
        <v>170.281913325472</v>
      </c>
      <c r="Q163" s="52"/>
      <c r="S163" s="52"/>
    </row>
    <row r="164" s="48" customFormat="true" ht="12.75" hidden="true" customHeight="true" outlineLevel="0" collapsed="false">
      <c r="A164" s="82" t="s">
        <v>280</v>
      </c>
      <c r="B164" s="55" t="s">
        <v>281</v>
      </c>
      <c r="C164" s="55" t="s">
        <v>282</v>
      </c>
      <c r="D164" s="77"/>
      <c r="E164" s="77"/>
      <c r="F164" s="94" t="n">
        <f aca="false">SUM(D164:E164)</f>
        <v>0</v>
      </c>
      <c r="G164" s="79"/>
      <c r="H164" s="88" t="n">
        <v>0</v>
      </c>
      <c r="I164" s="95" t="n">
        <f aca="false">SUM(G164:H164)</f>
        <v>0</v>
      </c>
      <c r="J164" s="94"/>
      <c r="K164" s="77"/>
      <c r="L164" s="94" t="n">
        <f aca="false">SUM(J164:K164)</f>
        <v>0</v>
      </c>
      <c r="M164" s="97" t="str">
        <f aca="false">IF(D164&gt;0,IF(J164&gt;=0,J164/D164*100,""),"")</f>
        <v/>
      </c>
      <c r="N164" s="97" t="str">
        <f aca="false">IF(F164&gt;0,IF(L164&gt;=0,L164/F164*100,""),"")</f>
        <v/>
      </c>
      <c r="O164" s="97" t="str">
        <f aca="false">IF(G164&gt;0,IF(J164&gt;=0,J164/G164*100,""),"")</f>
        <v/>
      </c>
      <c r="P164" s="97" t="str">
        <f aca="false">IF(I164&gt;0,IF(L164&gt;=0,L164/I164*100,""),"")</f>
        <v/>
      </c>
      <c r="Q164" s="52"/>
      <c r="S164" s="52"/>
    </row>
    <row r="165" s="48" customFormat="true" ht="6" hidden="false" customHeight="true" outlineLevel="0" collapsed="false">
      <c r="A165" s="82"/>
      <c r="B165" s="54"/>
      <c r="C165" s="55" t="s">
        <v>28</v>
      </c>
      <c r="D165" s="77"/>
      <c r="E165" s="77"/>
      <c r="F165" s="94"/>
      <c r="G165" s="79"/>
      <c r="H165" s="88"/>
      <c r="I165" s="95"/>
      <c r="J165" s="94"/>
      <c r="K165" s="77"/>
      <c r="L165" s="94"/>
      <c r="M165" s="97" t="str">
        <f aca="false">IF(D165&gt;0,IF(J165&gt;=0,J165/D165*100,""),"")</f>
        <v/>
      </c>
      <c r="N165" s="97" t="str">
        <f aca="false">IF(F165&gt;0,IF(L165&gt;=0,L165/F165*100,""),"")</f>
        <v/>
      </c>
      <c r="O165" s="97" t="str">
        <f aca="false">IF(G165&gt;0,IF(J165&gt;=0,J165/G165*100,""),"")</f>
        <v/>
      </c>
      <c r="P165" s="97" t="str">
        <f aca="false">IF(I165&gt;0,IF(L165&gt;=0,L165/I165*100,""),"")</f>
        <v/>
      </c>
      <c r="Q165" s="52"/>
      <c r="S165" s="52"/>
    </row>
    <row r="166" s="162" customFormat="true" ht="12.75" hidden="false" customHeight="false" outlineLevel="0" collapsed="false">
      <c r="A166" s="105" t="s">
        <v>283</v>
      </c>
      <c r="B166" s="160" t="s">
        <v>19</v>
      </c>
      <c r="C166" s="161"/>
      <c r="D166" s="69" t="n">
        <f aca="false">SUM(D168:D175)</f>
        <v>9820000</v>
      </c>
      <c r="E166" s="69" t="n">
        <f aca="false">SUM(E168:E175)</f>
        <v>4086282</v>
      </c>
      <c r="F166" s="69" t="n">
        <f aca="false">SUM(D166:E166)</f>
        <v>13906282</v>
      </c>
      <c r="G166" s="72" t="n">
        <f aca="false">SUM(G168:G175)</f>
        <v>10587716</v>
      </c>
      <c r="H166" s="89" t="n">
        <f aca="false">SUM(H168:H175)</f>
        <v>3801817</v>
      </c>
      <c r="I166" s="72" t="n">
        <f aca="false">SUM(G166:H166)</f>
        <v>14389533</v>
      </c>
      <c r="J166" s="69" t="n">
        <f aca="false">SUM(J168:J175)</f>
        <v>7060460</v>
      </c>
      <c r="K166" s="69" t="n">
        <f aca="false">SUM(K168:K175)</f>
        <v>4642845</v>
      </c>
      <c r="L166" s="69" t="n">
        <f aca="false">SUM(J166:K166)</f>
        <v>11703305</v>
      </c>
      <c r="M166" s="73" t="n">
        <f aca="false">IF(D166&gt;0,IF(J166&gt;=0,J166/D166*100,""),"")</f>
        <v>71.8987780040733</v>
      </c>
      <c r="N166" s="73" t="n">
        <f aca="false">IF(F166&gt;0,IF(L166&gt;=0,L166/F166*100,""),"")</f>
        <v>84.1584040939196</v>
      </c>
      <c r="O166" s="73" t="n">
        <f aca="false">IF(G166&gt;0,IF(J166&gt;=0,J166/G166*100,""),"")</f>
        <v>66.6853927702632</v>
      </c>
      <c r="P166" s="73" t="n">
        <f aca="false">IF(I166&gt;0,IF(L166&gt;=0,L166/I166*100,""),"")</f>
        <v>81.3320696370063</v>
      </c>
      <c r="Q166" s="52"/>
      <c r="S166" s="52"/>
    </row>
    <row r="167" s="162" customFormat="true" ht="12.75" hidden="false" customHeight="true" outlineLevel="0" collapsed="false">
      <c r="A167" s="87" t="s">
        <v>27</v>
      </c>
      <c r="B167" s="100"/>
      <c r="C167" s="101" t="s">
        <v>28</v>
      </c>
      <c r="D167" s="119" t="n">
        <f aca="false">SUM(D168:D174)</f>
        <v>9820000</v>
      </c>
      <c r="E167" s="119" t="n">
        <f aca="false">SUM(E168:E174)</f>
        <v>4086282</v>
      </c>
      <c r="F167" s="119" t="n">
        <f aca="false">SUM(D167:E167)</f>
        <v>13906282</v>
      </c>
      <c r="G167" s="120" t="n">
        <f aca="false">SUM(G168:G174)</f>
        <v>10522526</v>
      </c>
      <c r="H167" s="121" t="n">
        <f aca="false">SUM(H168:H174)</f>
        <v>3801817</v>
      </c>
      <c r="I167" s="120" t="n">
        <f aca="false">SUM(G167:H167)</f>
        <v>14324343</v>
      </c>
      <c r="J167" s="119" t="n">
        <f aca="false">SUM(J168:J174)</f>
        <v>7060460</v>
      </c>
      <c r="K167" s="119" t="n">
        <f aca="false">SUM(K168:K174)</f>
        <v>4642845</v>
      </c>
      <c r="L167" s="119" t="n">
        <f aca="false">SUM(J167:K167)</f>
        <v>11703305</v>
      </c>
      <c r="M167" s="122" t="n">
        <f aca="false">IF(D167&gt;0,IF(J167&gt;=0,J167/D167*100,""),"")</f>
        <v>71.8987780040733</v>
      </c>
      <c r="N167" s="122" t="n">
        <f aca="false">IF(F167&gt;0,IF(L167&gt;=0,L167/F167*100,""),"")</f>
        <v>84.1584040939196</v>
      </c>
      <c r="O167" s="122" t="n">
        <f aca="false">IF(G167&gt;0,IF(J167&gt;=0,J167/G167*100,""),"")</f>
        <v>67.0985274828497</v>
      </c>
      <c r="P167" s="122" t="n">
        <f aca="false">IF(I167&gt;0,IF(L167&gt;=0,L167/I167*100,""),"")</f>
        <v>81.7022114033433</v>
      </c>
      <c r="Q167" s="52"/>
      <c r="S167" s="52"/>
    </row>
    <row r="168" s="162" customFormat="true" ht="12.75" hidden="false" customHeight="true" outlineLevel="0" collapsed="false">
      <c r="A168" s="82" t="s">
        <v>29</v>
      </c>
      <c r="B168" s="54" t="n">
        <v>0</v>
      </c>
      <c r="C168" s="55" t="s">
        <v>28</v>
      </c>
      <c r="D168" s="123"/>
      <c r="E168" s="83" t="n">
        <v>742960</v>
      </c>
      <c r="F168" s="123" t="n">
        <f aca="false">SUM(D168:E168)</f>
        <v>742960</v>
      </c>
      <c r="G168" s="84"/>
      <c r="H168" s="85" t="n">
        <v>754079</v>
      </c>
      <c r="I168" s="124" t="n">
        <f aca="false">SUM(G168:H168)</f>
        <v>754079</v>
      </c>
      <c r="J168" s="123"/>
      <c r="K168" s="83" t="n">
        <v>879326</v>
      </c>
      <c r="L168" s="123" t="n">
        <f aca="false">SUM(J168:K168)</f>
        <v>879326</v>
      </c>
      <c r="M168" s="125" t="str">
        <f aca="false">IF(D168&gt;0,IF(J168&gt;=0,J168/D168*100,""),"")</f>
        <v/>
      </c>
      <c r="N168" s="125" t="n">
        <f aca="false">IF(F168&gt;0,IF(L168&gt;=0,L168/F168*100,""),"")</f>
        <v>118.354420157209</v>
      </c>
      <c r="O168" s="125" t="str">
        <f aca="false">IF(G168&gt;0,IF(J168&gt;=0,J168/G168*100,""),"")</f>
        <v/>
      </c>
      <c r="P168" s="125" t="n">
        <f aca="false">IF(I168&gt;0,IF(L168&gt;=0,L168/I168*100,""),"")</f>
        <v>116.609267729243</v>
      </c>
      <c r="Q168" s="52"/>
      <c r="S168" s="52"/>
    </row>
    <row r="169" s="162" customFormat="true" ht="12.75" hidden="false" customHeight="true" outlineLevel="0" collapsed="false">
      <c r="A169" s="82" t="s">
        <v>284</v>
      </c>
      <c r="B169" s="54" t="s">
        <v>285</v>
      </c>
      <c r="C169" s="55" t="s">
        <v>286</v>
      </c>
      <c r="D169" s="123"/>
      <c r="E169" s="77" t="n">
        <v>588177</v>
      </c>
      <c r="F169" s="123" t="n">
        <f aca="false">SUM(D169:E169)</f>
        <v>588177</v>
      </c>
      <c r="G169" s="79"/>
      <c r="H169" s="85" t="n">
        <v>502720</v>
      </c>
      <c r="I169" s="124" t="n">
        <f aca="false">SUM(G169:H169)</f>
        <v>502720</v>
      </c>
      <c r="J169" s="123"/>
      <c r="K169" s="77" t="n">
        <v>844154</v>
      </c>
      <c r="L169" s="123" t="n">
        <f aca="false">SUM(J169:K169)</f>
        <v>844154</v>
      </c>
      <c r="M169" s="125" t="str">
        <f aca="false">IF(D169&gt;0,IF(J169&gt;=0,J169/D169*100,""),"")</f>
        <v/>
      </c>
      <c r="N169" s="125" t="n">
        <f aca="false">IF(F169&gt;0,IF(L169&gt;=0,L169/F169*100,""),"")</f>
        <v>143.520402871925</v>
      </c>
      <c r="O169" s="125" t="str">
        <f aca="false">IF(G169&gt;0,IF(J169&gt;=0,J169/G169*100,""),"")</f>
        <v/>
      </c>
      <c r="P169" s="125" t="n">
        <f aca="false">IF(I169&gt;0,IF(L169&gt;=0,L169/I169*100,""),"")</f>
        <v>167.917329726289</v>
      </c>
      <c r="Q169" s="52"/>
      <c r="S169" s="52"/>
    </row>
    <row r="170" s="162" customFormat="true" ht="12.75" hidden="false" customHeight="true" outlineLevel="0" collapsed="false">
      <c r="A170" s="82" t="s">
        <v>287</v>
      </c>
      <c r="B170" s="54" t="s">
        <v>288</v>
      </c>
      <c r="C170" s="55" t="s">
        <v>289</v>
      </c>
      <c r="D170" s="83" t="n">
        <v>6220000</v>
      </c>
      <c r="E170" s="77" t="n">
        <v>1300181</v>
      </c>
      <c r="F170" s="83" t="n">
        <f aca="false">SUM(D170:E170)</f>
        <v>7520181</v>
      </c>
      <c r="G170" s="79" t="n">
        <v>6558047</v>
      </c>
      <c r="H170" s="85" t="n">
        <v>1193959</v>
      </c>
      <c r="I170" s="84" t="n">
        <f aca="false">SUM(G170:H170)</f>
        <v>7752006</v>
      </c>
      <c r="J170" s="83" t="n">
        <v>5310260</v>
      </c>
      <c r="K170" s="77" t="n">
        <v>1399888</v>
      </c>
      <c r="L170" s="83" t="n">
        <f aca="false">SUM(J170:K170)</f>
        <v>6710148</v>
      </c>
      <c r="M170" s="137" t="n">
        <f aca="false">IF(D170&gt;0,IF(J170&gt;=0,J170/D170*100,""),"")</f>
        <v>85.3739549839228</v>
      </c>
      <c r="N170" s="137" t="n">
        <f aca="false">IF(F170&gt;0,IF(L170&gt;=0,L170/F170*100,""),"")</f>
        <v>89.2285438342508</v>
      </c>
      <c r="O170" s="137" t="n">
        <f aca="false">IF(G170&gt;0,IF(J170&gt;=0,J170/G170*100,""),"")</f>
        <v>80.9731921713888</v>
      </c>
      <c r="P170" s="137" t="n">
        <f aca="false">IF(I170&gt;0,IF(L170&gt;=0,L170/I170*100,""),"")</f>
        <v>86.5601497212464</v>
      </c>
      <c r="Q170" s="52"/>
      <c r="S170" s="52"/>
    </row>
    <row r="171" s="162" customFormat="true" ht="12.75" hidden="false" customHeight="true" outlineLevel="0" collapsed="false">
      <c r="A171" s="82" t="s">
        <v>290</v>
      </c>
      <c r="B171" s="54" t="s">
        <v>291</v>
      </c>
      <c r="C171" s="55" t="s">
        <v>292</v>
      </c>
      <c r="D171" s="83" t="n">
        <v>2080000</v>
      </c>
      <c r="E171" s="77" t="n">
        <v>1331137</v>
      </c>
      <c r="F171" s="83" t="n">
        <f aca="false">SUM(D171:E171)</f>
        <v>3411137</v>
      </c>
      <c r="G171" s="79" t="n">
        <v>1012000</v>
      </c>
      <c r="H171" s="85" t="n">
        <v>1162539</v>
      </c>
      <c r="I171" s="84" t="n">
        <f aca="false">SUM(G171:H171)</f>
        <v>2174539</v>
      </c>
      <c r="J171" s="83" t="n">
        <v>1643000</v>
      </c>
      <c r="K171" s="77" t="n">
        <v>1371750</v>
      </c>
      <c r="L171" s="83" t="n">
        <f aca="false">SUM(J171:K171)</f>
        <v>3014750</v>
      </c>
      <c r="M171" s="137" t="n">
        <f aca="false">IF(D171&gt;0,IF(J171&gt;=0,J171/D171*100,""),"")</f>
        <v>78.9903846153846</v>
      </c>
      <c r="N171" s="137" t="n">
        <f aca="false">IF(F171&gt;0,IF(L171&gt;=0,L171/F171*100,""),"")</f>
        <v>88.3796223956997</v>
      </c>
      <c r="O171" s="137" t="n">
        <f aca="false">IF(G171&gt;0,IF(J171&gt;=0,J171/G171*100,""),"")</f>
        <v>162.351778656127</v>
      </c>
      <c r="P171" s="137" t="n">
        <f aca="false">IF(I171&gt;0,IF(L171&gt;=0,L171/I171*100,""),"")</f>
        <v>138.638580407158</v>
      </c>
      <c r="Q171" s="52"/>
      <c r="S171" s="52"/>
    </row>
    <row r="172" s="162" customFormat="true" ht="12.75" hidden="false" customHeight="true" outlineLevel="0" collapsed="false">
      <c r="A172" s="82" t="s">
        <v>293</v>
      </c>
      <c r="B172" s="54" t="s">
        <v>294</v>
      </c>
      <c r="C172" s="55" t="s">
        <v>295</v>
      </c>
      <c r="D172" s="83" t="n">
        <v>1520000</v>
      </c>
      <c r="E172" s="77" t="n">
        <v>123827</v>
      </c>
      <c r="F172" s="83" t="n">
        <f aca="false">SUM(D172:E172)</f>
        <v>1643827</v>
      </c>
      <c r="G172" s="79" t="n">
        <v>2906579</v>
      </c>
      <c r="H172" s="85" t="n">
        <v>125680</v>
      </c>
      <c r="I172" s="84" t="n">
        <f aca="false">SUM(G172:H172)</f>
        <v>3032259</v>
      </c>
      <c r="J172" s="83"/>
      <c r="K172" s="77"/>
      <c r="L172" s="83" t="n">
        <f aca="false">SUM(J172:K172)</f>
        <v>0</v>
      </c>
      <c r="M172" s="137" t="n">
        <f aca="false">IF(D172&gt;0,IF(J172&gt;=0,J172/D172*100,""),"")</f>
        <v>0</v>
      </c>
      <c r="N172" s="137" t="n">
        <f aca="false">IF(F172&gt;0,IF(L172&gt;=0,L172/F172*100,""),"")</f>
        <v>0</v>
      </c>
      <c r="O172" s="137" t="n">
        <f aca="false">IF(G172&gt;0,IF(J172&gt;=0,J172/G172*100,""),"")</f>
        <v>0</v>
      </c>
      <c r="P172" s="137" t="n">
        <f aca="false">IF(I172&gt;0,IF(L172&gt;=0,L172/I172*100,""),"")</f>
        <v>0</v>
      </c>
      <c r="Q172" s="52"/>
      <c r="S172" s="52"/>
    </row>
    <row r="173" s="162" customFormat="true" ht="12.75" hidden="false" customHeight="true" outlineLevel="0" collapsed="false">
      <c r="A173" s="82" t="s">
        <v>296</v>
      </c>
      <c r="B173" s="54" t="s">
        <v>297</v>
      </c>
      <c r="C173" s="55"/>
      <c r="D173" s="83"/>
      <c r="E173" s="77"/>
      <c r="F173" s="83"/>
      <c r="G173" s="79"/>
      <c r="H173" s="85"/>
      <c r="I173" s="84"/>
      <c r="J173" s="83"/>
      <c r="K173" s="77" t="n">
        <v>70346</v>
      </c>
      <c r="L173" s="83" t="n">
        <f aca="false">SUM(J173:K173)</f>
        <v>70346</v>
      </c>
      <c r="M173" s="137" t="str">
        <f aca="false">IF(D173&gt;0,IF(J173&gt;=0,J173/D173*100,""),"")</f>
        <v/>
      </c>
      <c r="N173" s="137"/>
      <c r="O173" s="137"/>
      <c r="P173" s="137"/>
      <c r="Q173" s="52"/>
      <c r="S173" s="52"/>
    </row>
    <row r="174" s="162" customFormat="true" ht="12.75" hidden="false" customHeight="true" outlineLevel="0" collapsed="false">
      <c r="A174" s="82" t="s">
        <v>298</v>
      </c>
      <c r="B174" s="54" t="s">
        <v>299</v>
      </c>
      <c r="C174" s="55"/>
      <c r="D174" s="83"/>
      <c r="E174" s="77"/>
      <c r="F174" s="83"/>
      <c r="G174" s="79" t="n">
        <v>45900</v>
      </c>
      <c r="H174" s="85" t="n">
        <v>62840</v>
      </c>
      <c r="I174" s="84" t="n">
        <f aca="false">SUM(G174:H174)</f>
        <v>108740</v>
      </c>
      <c r="J174" s="83" t="n">
        <v>107200</v>
      </c>
      <c r="K174" s="77" t="n">
        <v>77381</v>
      </c>
      <c r="L174" s="83" t="n">
        <f aca="false">SUM(J174:K174)</f>
        <v>184581</v>
      </c>
      <c r="M174" s="137" t="str">
        <f aca="false">IF(D174&gt;0,IF(J174&gt;=0,J174/D174*100,""),"")</f>
        <v/>
      </c>
      <c r="N174" s="137" t="str">
        <f aca="false">IF(F174&gt;0,IF(L174&gt;=0,L174/F174*100,""),"")</f>
        <v/>
      </c>
      <c r="O174" s="137" t="n">
        <f aca="false">IF(G174&gt;0,IF(J174&gt;=0,J174/G174*100,""),"")</f>
        <v>233.551198257081</v>
      </c>
      <c r="P174" s="137" t="n">
        <f aca="false">IF(I174&gt;0,IF(L174&gt;=0,L174/I174*100,""),"")</f>
        <v>169.745263932316</v>
      </c>
      <c r="Q174" s="52"/>
      <c r="S174" s="52"/>
    </row>
    <row r="175" s="162" customFormat="true" ht="12.75" hidden="false" customHeight="true" outlineLevel="0" collapsed="false">
      <c r="A175" s="82" t="s">
        <v>65</v>
      </c>
      <c r="B175" s="54" t="s">
        <v>66</v>
      </c>
      <c r="C175" s="55" t="s">
        <v>300</v>
      </c>
      <c r="D175" s="77"/>
      <c r="E175" s="77"/>
      <c r="F175" s="83"/>
      <c r="G175" s="79" t="n">
        <v>65190</v>
      </c>
      <c r="H175" s="88"/>
      <c r="I175" s="84" t="n">
        <f aca="false">SUM(G175:H175)</f>
        <v>65190</v>
      </c>
      <c r="J175" s="123"/>
      <c r="K175" s="77"/>
      <c r="L175" s="123" t="n">
        <f aca="false">SUM(J175:K175)</f>
        <v>0</v>
      </c>
      <c r="M175" s="125" t="str">
        <f aca="false">IF(D175&gt;0,IF(J175&gt;=0,J175/D175*100,""),"")</f>
        <v/>
      </c>
      <c r="N175" s="125" t="str">
        <f aca="false">IF(F175&gt;0,IF(L175&gt;=0,L175/F175*100,""),"")</f>
        <v/>
      </c>
      <c r="O175" s="125" t="n">
        <f aca="false">IF(G175&gt;0,IF(J175&gt;=0,J175/G175*100,""),"")</f>
        <v>0</v>
      </c>
      <c r="P175" s="125" t="n">
        <f aca="false">IF(I175&gt;0,IF(L175&gt;=0,L175/I175*100,""),"")</f>
        <v>0</v>
      </c>
      <c r="Q175" s="52"/>
      <c r="S175" s="52"/>
    </row>
    <row r="176" s="162" customFormat="true" ht="6" hidden="false" customHeight="true" outlineLevel="0" collapsed="false">
      <c r="A176" s="82"/>
      <c r="B176" s="54"/>
      <c r="C176" s="55" t="s">
        <v>28</v>
      </c>
      <c r="D176" s="143"/>
      <c r="E176" s="143"/>
      <c r="F176" s="143"/>
      <c r="G176" s="79"/>
      <c r="H176" s="88"/>
      <c r="I176" s="79"/>
      <c r="J176" s="143"/>
      <c r="K176" s="143"/>
      <c r="L176" s="143"/>
      <c r="M176" s="125" t="str">
        <f aca="false">IF(D176&gt;0,IF(J176&gt;=0,J176/D176*100,""),"")</f>
        <v/>
      </c>
      <c r="N176" s="125" t="str">
        <f aca="false">IF(F176&gt;0,IF(L176&gt;=0,L176/F176*100,""),"")</f>
        <v/>
      </c>
      <c r="O176" s="125" t="str">
        <f aca="false">IF(G176&gt;0,IF(J176&gt;=0,J176/G176*100,""),"")</f>
        <v/>
      </c>
      <c r="P176" s="125" t="str">
        <f aca="false">IF(I176&gt;0,IF(L176&gt;=0,L176/I176*100,""),"")</f>
        <v/>
      </c>
      <c r="Q176" s="52"/>
      <c r="S176" s="52"/>
    </row>
    <row r="177" s="98" customFormat="true" ht="12.75" hidden="false" customHeight="false" outlineLevel="0" collapsed="false">
      <c r="A177" s="66" t="s">
        <v>301</v>
      </c>
      <c r="B177" s="67" t="s">
        <v>19</v>
      </c>
      <c r="C177" s="67"/>
      <c r="D177" s="69" t="n">
        <f aca="false">SUM(D179:D192)</f>
        <v>592794280</v>
      </c>
      <c r="E177" s="69" t="n">
        <f aca="false">SUM(E179:E192)</f>
        <v>9658485</v>
      </c>
      <c r="F177" s="69" t="n">
        <f aca="false">SUM(D177:E177)</f>
        <v>602452765</v>
      </c>
      <c r="G177" s="70" t="n">
        <f aca="false">SUM(G179:G192)</f>
        <v>628549276.33</v>
      </c>
      <c r="H177" s="71" t="n">
        <f aca="false">SUM(H179:H192)</f>
        <v>9881582</v>
      </c>
      <c r="I177" s="70" t="n">
        <f aca="false">SUM(G177:H177)</f>
        <v>638430858.33</v>
      </c>
      <c r="J177" s="69" t="n">
        <f aca="false">SUM(J179:J192)</f>
        <v>705184840</v>
      </c>
      <c r="K177" s="69" t="n">
        <f aca="false">SUM(K179:K192)</f>
        <v>11114689</v>
      </c>
      <c r="L177" s="69" t="n">
        <f aca="false">SUM(J177:K177)</f>
        <v>716299529</v>
      </c>
      <c r="M177" s="73" t="n">
        <f aca="false">IF(D177&gt;0,IF(J177&gt;=0,J177/D177*100,""),"")</f>
        <v>118.959454197163</v>
      </c>
      <c r="N177" s="73" t="n">
        <f aca="false">IF(F177&gt;0,IF(L177&gt;=0,L177/F177*100,""),"")</f>
        <v>118.897209974628</v>
      </c>
      <c r="O177" s="73" t="n">
        <f aca="false">IF(G177&gt;0,IF(J177&gt;=0,J177/G177*100,""),"")</f>
        <v>112.192451181785</v>
      </c>
      <c r="P177" s="73" t="n">
        <f aca="false">IF(I177&gt;0,IF(L177&gt;=0,L177/I177*100,""),"")</f>
        <v>112.196883915306</v>
      </c>
      <c r="Q177" s="52"/>
      <c r="S177" s="52"/>
    </row>
    <row r="178" s="155" customFormat="true" ht="12.75" hidden="false" customHeight="true" outlineLevel="0" collapsed="false">
      <c r="A178" s="87" t="s">
        <v>27</v>
      </c>
      <c r="B178" s="103"/>
      <c r="C178" s="103" t="s">
        <v>28</v>
      </c>
      <c r="D178" s="83" t="n">
        <f aca="false">SUM(D179:D191)</f>
        <v>592794280</v>
      </c>
      <c r="E178" s="83" t="n">
        <f aca="false">SUM(E179:E191)</f>
        <v>9658485</v>
      </c>
      <c r="F178" s="83" t="n">
        <f aca="false">SUM(D178:E178)</f>
        <v>602452765</v>
      </c>
      <c r="G178" s="163" t="n">
        <f aca="false">SUM(G179:G191)</f>
        <v>627638476.33</v>
      </c>
      <c r="H178" s="164" t="n">
        <f aca="false">SUM(H179:H191)</f>
        <v>9881582</v>
      </c>
      <c r="I178" s="163" t="n">
        <f aca="false">SUM(G178:H178)</f>
        <v>637520058.33</v>
      </c>
      <c r="J178" s="83" t="n">
        <f aca="false">SUM(J179:J191)</f>
        <v>705184840</v>
      </c>
      <c r="K178" s="83" t="n">
        <f aca="false">SUM(K179:K191)</f>
        <v>11114689</v>
      </c>
      <c r="L178" s="83" t="n">
        <f aca="false">SUM(J178:K178)</f>
        <v>716299529</v>
      </c>
      <c r="M178" s="137" t="n">
        <f aca="false">IF(D178&gt;0,IF(J178&gt;=0,J178/D178*100,""),"")</f>
        <v>118.959454197163</v>
      </c>
      <c r="N178" s="137" t="n">
        <f aca="false">IF(F178&gt;0,IF(L178&gt;=0,L178/F178*100,""),"")</f>
        <v>118.897209974628</v>
      </c>
      <c r="O178" s="137" t="n">
        <f aca="false">IF(G178&gt;0,IF(J178&gt;=0,J178/G178*100,""),"")</f>
        <v>112.355259690808</v>
      </c>
      <c r="P178" s="137" t="n">
        <f aca="false">IF(I178&gt;0,IF(L178&gt;=0,L178/I178*100,""),"")</f>
        <v>112.357175219924</v>
      </c>
      <c r="Q178" s="52"/>
      <c r="S178" s="52"/>
    </row>
    <row r="179" s="155" customFormat="true" ht="12.75" hidden="false" customHeight="true" outlineLevel="0" collapsed="false">
      <c r="A179" s="87" t="s">
        <v>29</v>
      </c>
      <c r="B179" s="103" t="n">
        <v>0</v>
      </c>
      <c r="C179" s="103" t="s">
        <v>28</v>
      </c>
      <c r="D179" s="83"/>
      <c r="E179" s="83" t="n">
        <v>922509</v>
      </c>
      <c r="F179" s="83" t="n">
        <f aca="false">SUM(D179:E179)</f>
        <v>922509</v>
      </c>
      <c r="G179" s="163"/>
      <c r="H179" s="164" t="n">
        <v>967735</v>
      </c>
      <c r="I179" s="163" t="n">
        <f aca="false">SUM(G179:H179)</f>
        <v>967735</v>
      </c>
      <c r="J179" s="83"/>
      <c r="K179" s="83" t="n">
        <v>1083330</v>
      </c>
      <c r="L179" s="83" t="n">
        <f aca="false">SUM(J179:K179)</f>
        <v>1083330</v>
      </c>
      <c r="M179" s="137" t="str">
        <f aca="false">IF(D179&gt;0,IF(J179&gt;=0,J179/D179*100,""),"")</f>
        <v/>
      </c>
      <c r="N179" s="137" t="n">
        <f aca="false">IF(F179&gt;0,IF(L179&gt;=0,L179/F179*100,""),"")</f>
        <v>117.433000653652</v>
      </c>
      <c r="O179" s="137" t="str">
        <f aca="false">IF(G179&gt;0,IF(J179&gt;=0,J179/G179*100,""),"")</f>
        <v/>
      </c>
      <c r="P179" s="137" t="n">
        <f aca="false">IF(I179&gt;0,IF(L179&gt;=0,L179/I179*100,""),"")</f>
        <v>111.9449022718</v>
      </c>
      <c r="Q179" s="52"/>
      <c r="S179" s="52"/>
    </row>
    <row r="180" s="155" customFormat="true" ht="12.75" hidden="false" customHeight="true" outlineLevel="0" collapsed="false">
      <c r="A180" s="87" t="s">
        <v>302</v>
      </c>
      <c r="B180" s="103" t="s">
        <v>303</v>
      </c>
      <c r="C180" s="103" t="s">
        <v>304</v>
      </c>
      <c r="D180" s="83" t="n">
        <v>7562000</v>
      </c>
      <c r="E180" s="83" t="n">
        <v>2854206</v>
      </c>
      <c r="F180" s="83" t="n">
        <f aca="false">SUM(D180:E180)</f>
        <v>10416206</v>
      </c>
      <c r="G180" s="163" t="n">
        <v>402147.79</v>
      </c>
      <c r="H180" s="164" t="n">
        <v>2944052</v>
      </c>
      <c r="I180" s="163" t="n">
        <f aca="false">SUM(G180:H180)</f>
        <v>3346199.79</v>
      </c>
      <c r="J180" s="83" t="n">
        <v>6122000</v>
      </c>
      <c r="K180" s="83" t="n">
        <v>3207784</v>
      </c>
      <c r="L180" s="83" t="n">
        <f aca="false">SUM(J180:K180)</f>
        <v>9329784</v>
      </c>
      <c r="M180" s="137" t="n">
        <f aca="false">IF(D180&gt;0,IF(J180&gt;=0,J180/D180*100,""),"")</f>
        <v>80.9574186723089</v>
      </c>
      <c r="N180" s="137" t="n">
        <f aca="false">IF(F180&gt;0,IF(L180&gt;=0,L180/F180*100,""),"")</f>
        <v>89.5698875387065</v>
      </c>
      <c r="O180" s="137" t="n">
        <f aca="false">IF(G180&gt;0,IF(J180&gt;=0,J180/G180*100,""),"")</f>
        <v>1522.32590908929</v>
      </c>
      <c r="P180" s="137" t="n">
        <f aca="false">IF(I180&gt;0,IF(L180&gt;=0,L180/I180*100,""),"")</f>
        <v>278.817302776772</v>
      </c>
      <c r="Q180" s="52"/>
      <c r="S180" s="52"/>
    </row>
    <row r="181" s="155" customFormat="true" ht="12.75" hidden="false" customHeight="true" outlineLevel="0" collapsed="false">
      <c r="A181" s="87" t="s">
        <v>305</v>
      </c>
      <c r="B181" s="103" t="s">
        <v>306</v>
      </c>
      <c r="C181" s="103" t="s">
        <v>307</v>
      </c>
      <c r="D181" s="83" t="n">
        <f aca="false">385000+100000</f>
        <v>485000</v>
      </c>
      <c r="E181" s="83" t="n">
        <v>910126</v>
      </c>
      <c r="F181" s="83" t="n">
        <f aca="false">SUM(D181:E181)</f>
        <v>1395126</v>
      </c>
      <c r="G181" s="163" t="n">
        <v>230650</v>
      </c>
      <c r="H181" s="164" t="n">
        <v>923747</v>
      </c>
      <c r="I181" s="163" t="n">
        <f aca="false">SUM(G181:H181)</f>
        <v>1154397</v>
      </c>
      <c r="J181" s="83" t="n">
        <v>355000</v>
      </c>
      <c r="K181" s="83" t="n">
        <v>1034088</v>
      </c>
      <c r="L181" s="83" t="n">
        <f aca="false">SUM(J181:K181)</f>
        <v>1389088</v>
      </c>
      <c r="M181" s="137" t="n">
        <f aca="false">IF(D181&gt;0,IF(J181&gt;=0,J181/D181*100,""),"")</f>
        <v>73.1958762886598</v>
      </c>
      <c r="N181" s="137" t="n">
        <f aca="false">IF(F181&gt;0,IF(L181&gt;=0,L181/F181*100,""),"")</f>
        <v>99.5672075497124</v>
      </c>
      <c r="O181" s="137" t="n">
        <f aca="false">IF(G181&gt;0,IF(J181&gt;=0,J181/G181*100,""),"")</f>
        <v>153.91285497507</v>
      </c>
      <c r="P181" s="137" t="n">
        <f aca="false">IF(I181&gt;0,IF(L181&gt;=0,L181/I181*100,""),"")</f>
        <v>120.330181038239</v>
      </c>
      <c r="Q181" s="52"/>
      <c r="S181" s="52"/>
    </row>
    <row r="182" s="155" customFormat="true" ht="12.75" hidden="false" customHeight="true" outlineLevel="0" collapsed="false">
      <c r="A182" s="87" t="s">
        <v>308</v>
      </c>
      <c r="B182" s="103" t="s">
        <v>309</v>
      </c>
      <c r="C182" s="103" t="s">
        <v>310</v>
      </c>
      <c r="D182" s="83" t="n">
        <v>1719700</v>
      </c>
      <c r="E182" s="83" t="n">
        <v>61913</v>
      </c>
      <c r="F182" s="83" t="n">
        <f aca="false">SUM(D182:E182)</f>
        <v>1781613</v>
      </c>
      <c r="G182" s="163" t="n">
        <v>1714690</v>
      </c>
      <c r="H182" s="164" t="n">
        <v>62840</v>
      </c>
      <c r="I182" s="163" t="n">
        <f aca="false">SUM(G182:H182)</f>
        <v>1777530</v>
      </c>
      <c r="J182" s="83" t="n">
        <v>1030740</v>
      </c>
      <c r="K182" s="83" t="n">
        <v>70347</v>
      </c>
      <c r="L182" s="83" t="n">
        <f aca="false">SUM(J182:K182)</f>
        <v>1101087</v>
      </c>
      <c r="M182" s="137" t="n">
        <f aca="false">IF(D182&gt;0,IF(J182&gt;=0,J182/D182*100,""),"")</f>
        <v>59.9371983485492</v>
      </c>
      <c r="N182" s="137" t="n">
        <f aca="false">IF(F182&gt;0,IF(L182&gt;=0,L182/F182*100,""),"")</f>
        <v>61.8028157630192</v>
      </c>
      <c r="O182" s="137" t="n">
        <f aca="false">IF(G182&gt;0,IF(J182&gt;=0,J182/G182*100,""),"")</f>
        <v>60.1123235103721</v>
      </c>
      <c r="P182" s="137" t="n">
        <f aca="false">IF(I182&gt;0,IF(L182&gt;=0,L182/I182*100,""),"")</f>
        <v>61.9447773033367</v>
      </c>
      <c r="Q182" s="52"/>
      <c r="S182" s="52"/>
    </row>
    <row r="183" s="155" customFormat="true" ht="24" hidden="false" customHeight="false" outlineLevel="0" collapsed="false">
      <c r="A183" s="87" t="s">
        <v>311</v>
      </c>
      <c r="B183" s="103" t="s">
        <v>312</v>
      </c>
      <c r="C183" s="103" t="s">
        <v>313</v>
      </c>
      <c r="D183" s="83" t="n">
        <v>553374240</v>
      </c>
      <c r="E183" s="83" t="n">
        <v>2105054</v>
      </c>
      <c r="F183" s="83" t="n">
        <f aca="false">SUM(D183:E183)</f>
        <v>555479294</v>
      </c>
      <c r="G183" s="163" t="n">
        <v>572377463.57</v>
      </c>
      <c r="H183" s="164" t="n">
        <v>2136558</v>
      </c>
      <c r="I183" s="163" t="n">
        <f aca="false">SUM(G183:H183)</f>
        <v>574514021.57</v>
      </c>
      <c r="J183" s="83" t="n">
        <v>670200000</v>
      </c>
      <c r="K183" s="83" t="n">
        <v>2532461</v>
      </c>
      <c r="L183" s="83" t="n">
        <f aca="false">SUM(J183:K183)</f>
        <v>672732461</v>
      </c>
      <c r="M183" s="137" t="n">
        <f aca="false">IF(D183&gt;0,IF(J183&gt;=0,J183/D183*100,""),"")</f>
        <v>121.111528429657</v>
      </c>
      <c r="N183" s="137" t="n">
        <f aca="false">IF(F183&gt;0,IF(L183&gt;=0,L183/F183*100,""),"")</f>
        <v>121.108467636239</v>
      </c>
      <c r="O183" s="137" t="n">
        <f aca="false">IF(G183&gt;0,IF(J183&gt;=0,J183/G183*100,""),"")</f>
        <v>117.090563947062</v>
      </c>
      <c r="P183" s="137" t="n">
        <f aca="false">IF(I183&gt;0,IF(L183&gt;=0,L183/I183*100,""),"")</f>
        <v>117.09591685188</v>
      </c>
      <c r="Q183" s="52"/>
      <c r="S183" s="52"/>
    </row>
    <row r="184" s="155" customFormat="true" ht="12.75" hidden="false" customHeight="true" outlineLevel="0" collapsed="false">
      <c r="A184" s="87" t="s">
        <v>314</v>
      </c>
      <c r="B184" s="103" t="s">
        <v>315</v>
      </c>
      <c r="C184" s="103" t="s">
        <v>316</v>
      </c>
      <c r="D184" s="83" t="n">
        <v>6723200</v>
      </c>
      <c r="E184" s="83" t="n">
        <v>767726</v>
      </c>
      <c r="F184" s="83" t="n">
        <f aca="false">SUM(D184:E184)</f>
        <v>7490926</v>
      </c>
      <c r="G184" s="163" t="n">
        <v>6723200</v>
      </c>
      <c r="H184" s="164" t="n">
        <v>1005439</v>
      </c>
      <c r="I184" s="163" t="n">
        <f aca="false">SUM(G184:H184)</f>
        <v>7728639</v>
      </c>
      <c r="J184" s="83" t="n">
        <v>7423200</v>
      </c>
      <c r="K184" s="83" t="n">
        <v>1125538</v>
      </c>
      <c r="L184" s="83" t="n">
        <f aca="false">SUM(J184:K184)</f>
        <v>8548738</v>
      </c>
      <c r="M184" s="137" t="n">
        <f aca="false">IF(D184&gt;0,IF(J184&gt;=0,J184/D184*100,""),"")</f>
        <v>110.411708710138</v>
      </c>
      <c r="N184" s="137" t="n">
        <f aca="false">IF(F184&gt;0,IF(L184&gt;=0,L184/F184*100,""),"")</f>
        <v>114.121244823404</v>
      </c>
      <c r="O184" s="137" t="n">
        <f aca="false">IF(G184&gt;0,IF(J184&gt;=0,J184/G184*100,""),"")</f>
        <v>110.411708710138</v>
      </c>
      <c r="P184" s="137" t="n">
        <f aca="false">IF(I184&gt;0,IF(L184&gt;=0,L184/I184*100,""),"")</f>
        <v>110.611169702712</v>
      </c>
      <c r="Q184" s="52"/>
      <c r="S184" s="52"/>
    </row>
    <row r="185" s="155" customFormat="true" ht="12.75" hidden="false" customHeight="true" outlineLevel="0" collapsed="false">
      <c r="A185" s="87" t="s">
        <v>317</v>
      </c>
      <c r="B185" s="103" t="s">
        <v>318</v>
      </c>
      <c r="C185" s="103" t="s">
        <v>319</v>
      </c>
      <c r="D185" s="83" t="n">
        <v>18482900</v>
      </c>
      <c r="E185" s="83" t="n">
        <v>1541644</v>
      </c>
      <c r="F185" s="83" t="n">
        <f aca="false">SUM(D185:E185)</f>
        <v>20024544</v>
      </c>
      <c r="G185" s="163" t="n">
        <v>31976330</v>
      </c>
      <c r="H185" s="164" t="n">
        <v>1338491</v>
      </c>
      <c r="I185" s="163" t="n">
        <f aca="false">SUM(G185:H185)</f>
        <v>33314821</v>
      </c>
      <c r="J185" s="83" t="n">
        <v>17553900</v>
      </c>
      <c r="K185" s="83" t="n">
        <v>1498372</v>
      </c>
      <c r="L185" s="83" t="n">
        <f aca="false">SUM(J185:K185)</f>
        <v>19052272</v>
      </c>
      <c r="M185" s="137" t="n">
        <f aca="false">IF(D185&gt;0,IF(J185&gt;=0,J185/D185*100,""),"")</f>
        <v>94.9737324770463</v>
      </c>
      <c r="N185" s="137" t="n">
        <f aca="false">IF(F185&gt;0,IF(L185&gt;=0,L185/F185*100,""),"")</f>
        <v>95.1445985486611</v>
      </c>
      <c r="O185" s="137" t="n">
        <f aca="false">IF(G185&gt;0,IF(J185&gt;=0,J185/G185*100,""),"")</f>
        <v>54.8965437872326</v>
      </c>
      <c r="P185" s="137" t="n">
        <f aca="false">IF(I185&gt;0,IF(L185&gt;=0,L185/I185*100,""),"")</f>
        <v>57.1885768199085</v>
      </c>
      <c r="Q185" s="52"/>
      <c r="S185" s="52"/>
    </row>
    <row r="186" s="155" customFormat="true" ht="12.75" hidden="false" customHeight="true" outlineLevel="0" collapsed="false">
      <c r="A186" s="87" t="s">
        <v>320</v>
      </c>
      <c r="B186" s="103" t="s">
        <v>321</v>
      </c>
      <c r="C186" s="103" t="s">
        <v>322</v>
      </c>
      <c r="D186" s="83" t="n">
        <v>1300000</v>
      </c>
      <c r="E186" s="83" t="n">
        <v>495307</v>
      </c>
      <c r="F186" s="83" t="n">
        <f aca="false">SUM(D186:E186)</f>
        <v>1795307</v>
      </c>
      <c r="G186" s="163" t="n">
        <v>1500000</v>
      </c>
      <c r="H186" s="164" t="n">
        <v>502720</v>
      </c>
      <c r="I186" s="163" t="n">
        <f aca="false">SUM(G186:H186)</f>
        <v>2002720</v>
      </c>
      <c r="J186" s="83" t="n">
        <v>2500000</v>
      </c>
      <c r="K186" s="83" t="n">
        <v>562769</v>
      </c>
      <c r="L186" s="83" t="n">
        <f aca="false">SUM(J186:K186)</f>
        <v>3062769</v>
      </c>
      <c r="M186" s="137" t="n">
        <f aca="false">IF(D186&gt;0,IF(J186&gt;=0,J186/D186*100,""),"")</f>
        <v>192.307692307692</v>
      </c>
      <c r="N186" s="137" t="n">
        <f aca="false">IF(F186&gt;0,IF(L186&gt;=0,L186/F186*100,""),"")</f>
        <v>170.598621851305</v>
      </c>
      <c r="O186" s="137" t="n">
        <f aca="false">IF(G186&gt;0,IF(J186&gt;=0,J186/G186*100,""),"")</f>
        <v>166.666666666667</v>
      </c>
      <c r="P186" s="137" t="n">
        <f aca="false">IF(I186&gt;0,IF(L186&gt;=0,L186/I186*100,""),"")</f>
        <v>152.930464568187</v>
      </c>
      <c r="Q186" s="52"/>
      <c r="S186" s="52"/>
    </row>
    <row r="187" s="48" customFormat="true" ht="12.75" hidden="false" customHeight="true" outlineLevel="0" collapsed="false">
      <c r="A187" s="87" t="s">
        <v>323</v>
      </c>
      <c r="B187" s="103" t="s">
        <v>324</v>
      </c>
      <c r="C187" s="103"/>
      <c r="D187" s="83"/>
      <c r="E187" s="83"/>
      <c r="F187" s="83"/>
      <c r="G187" s="163" t="n">
        <f aca="false">29411.33+6097.64</f>
        <v>35508.97</v>
      </c>
      <c r="H187" s="164"/>
      <c r="I187" s="163" t="n">
        <f aca="false">SUM(G187:H187)</f>
        <v>35508.97</v>
      </c>
      <c r="J187" s="83"/>
      <c r="K187" s="83"/>
      <c r="L187" s="83"/>
      <c r="M187" s="137" t="str">
        <f aca="false">IF(D187&gt;0,IF(J187&gt;=0,J187/D187*100,""),"")</f>
        <v/>
      </c>
      <c r="N187" s="137" t="str">
        <f aca="false">IF(F187&gt;0,IF(L187&gt;=0,L187/F187*100,""),"")</f>
        <v/>
      </c>
      <c r="O187" s="137" t="n">
        <f aca="false">IF(G187&gt;0,IF(J187&gt;=0,J187/G187*100,""),"")</f>
        <v>0</v>
      </c>
      <c r="P187" s="137" t="n">
        <f aca="false">IF(I187&gt;0,IF(L187&gt;=0,L187/I187*100,""),"")</f>
        <v>0</v>
      </c>
      <c r="Q187" s="52"/>
      <c r="S187" s="52"/>
    </row>
    <row r="188" s="155" customFormat="true" ht="12.75" hidden="false" customHeight="true" outlineLevel="0" collapsed="false">
      <c r="A188" s="87" t="s">
        <v>325</v>
      </c>
      <c r="B188" s="103" t="s">
        <v>326</v>
      </c>
      <c r="C188" s="103" t="s">
        <v>327</v>
      </c>
      <c r="D188" s="83" t="n">
        <v>3147240</v>
      </c>
      <c r="E188" s="83"/>
      <c r="F188" s="83" t="n">
        <f aca="false">SUM(D188:E188)</f>
        <v>3147240</v>
      </c>
      <c r="G188" s="163" t="n">
        <v>167175</v>
      </c>
      <c r="H188" s="164"/>
      <c r="I188" s="163" t="n">
        <f aca="false">SUM(G188:H188)</f>
        <v>167175</v>
      </c>
      <c r="J188" s="83"/>
      <c r="K188" s="83"/>
      <c r="L188" s="83" t="n">
        <f aca="false">SUM(J188:K188)</f>
        <v>0</v>
      </c>
      <c r="M188" s="137" t="n">
        <f aca="false">IF(D188&gt;0,IF(J188&gt;=0,J188/D188*100,""),"")</f>
        <v>0</v>
      </c>
      <c r="N188" s="137" t="n">
        <f aca="false">IF(F188&gt;0,IF(L188&gt;=0,L188/F188*100,""),"")</f>
        <v>0</v>
      </c>
      <c r="O188" s="137" t="n">
        <f aca="false">IF(G188&gt;0,IF(J188&gt;=0,J188/G188*100,""),"")</f>
        <v>0</v>
      </c>
      <c r="P188" s="137" t="n">
        <f aca="false">IF(I188&gt;0,IF(L188&gt;=0,L188/I188*100,""),"")</f>
        <v>0</v>
      </c>
      <c r="Q188" s="52"/>
      <c r="S188" s="52"/>
    </row>
    <row r="189" s="155" customFormat="true" ht="12.75" hidden="true" customHeight="true" outlineLevel="0" collapsed="false">
      <c r="A189" s="87" t="s">
        <v>328</v>
      </c>
      <c r="B189" s="104" t="s">
        <v>329</v>
      </c>
      <c r="C189" s="104" t="s">
        <v>330</v>
      </c>
      <c r="D189" s="83"/>
      <c r="E189" s="83"/>
      <c r="F189" s="83"/>
      <c r="G189" s="84"/>
      <c r="H189" s="85"/>
      <c r="I189" s="84" t="n">
        <f aca="false">SUM(G189:H189)</f>
        <v>0</v>
      </c>
      <c r="J189" s="83"/>
      <c r="K189" s="83"/>
      <c r="L189" s="83" t="n">
        <f aca="false">SUM(J189:K189)</f>
        <v>0</v>
      </c>
      <c r="M189" s="137" t="str">
        <f aca="false">IF(D189&gt;0,IF(J189&gt;=0,J189/D189*100,""),"")</f>
        <v/>
      </c>
      <c r="N189" s="137" t="str">
        <f aca="false">IF(F189&gt;0,IF(L189&gt;=0,L189/F189*100,""),"")</f>
        <v/>
      </c>
      <c r="O189" s="137" t="str">
        <f aca="false">IF(G189&gt;0,IF(J189&gt;=0,J189/G189*100,""),"")</f>
        <v/>
      </c>
      <c r="P189" s="137" t="str">
        <f aca="false">IF(I189&gt;0,IF(L189&gt;=0,L189/I189*100,""),"")</f>
        <v/>
      </c>
      <c r="Q189" s="52"/>
      <c r="S189" s="52"/>
    </row>
    <row r="190" s="155" customFormat="true" ht="12.75" hidden="false" customHeight="true" outlineLevel="0" collapsed="false">
      <c r="A190" s="87" t="s">
        <v>177</v>
      </c>
      <c r="B190" s="54" t="s">
        <v>178</v>
      </c>
      <c r="C190" s="104" t="s">
        <v>331</v>
      </c>
      <c r="D190" s="83"/>
      <c r="E190" s="83"/>
      <c r="F190" s="83"/>
      <c r="G190" s="84" t="n">
        <v>12511311</v>
      </c>
      <c r="H190" s="85"/>
      <c r="I190" s="84" t="n">
        <f aca="false">SUM(G190:H190)</f>
        <v>12511311</v>
      </c>
      <c r="J190" s="83"/>
      <c r="K190" s="83"/>
      <c r="L190" s="83" t="n">
        <f aca="false">SUM(J190:K190)</f>
        <v>0</v>
      </c>
      <c r="M190" s="137" t="str">
        <f aca="false">IF(D190&gt;0,IF(J190&gt;=0,J190/D190*100,""),"")</f>
        <v/>
      </c>
      <c r="N190" s="137" t="str">
        <f aca="false">IF(F190&gt;0,IF(L190&gt;=0,L190/F190*100,""),"")</f>
        <v/>
      </c>
      <c r="O190" s="137" t="n">
        <f aca="false">IF(G190&gt;0,IF(J190&gt;=0,J190/G190*100,""),"")</f>
        <v>0</v>
      </c>
      <c r="P190" s="137" t="n">
        <f aca="false">IF(I190&gt;0,IF(L190&gt;=0,L190/I190*100,""),"")</f>
        <v>0</v>
      </c>
      <c r="Q190" s="52"/>
      <c r="S190" s="52"/>
    </row>
    <row r="191" s="155" customFormat="true" ht="12.75" hidden="true" customHeight="true" outlineLevel="0" collapsed="false">
      <c r="A191" s="87" t="s">
        <v>33</v>
      </c>
      <c r="B191" s="104" t="s">
        <v>34</v>
      </c>
      <c r="C191" s="104" t="s">
        <v>332</v>
      </c>
      <c r="D191" s="83"/>
      <c r="E191" s="83"/>
      <c r="F191" s="83"/>
      <c r="G191" s="84"/>
      <c r="H191" s="85"/>
      <c r="I191" s="84" t="n">
        <f aca="false">SUM(G191:H191)</f>
        <v>0</v>
      </c>
      <c r="J191" s="83"/>
      <c r="K191" s="83"/>
      <c r="L191" s="83" t="n">
        <f aca="false">SUM(J191:K191)</f>
        <v>0</v>
      </c>
      <c r="M191" s="137" t="str">
        <f aca="false">IF(D191&gt;0,IF(J191&gt;=0,J191/D191*100,""),"")</f>
        <v/>
      </c>
      <c r="N191" s="137" t="str">
        <f aca="false">IF(F191&gt;0,IF(L191&gt;=0,L191/F191*100,""),"")</f>
        <v/>
      </c>
      <c r="O191" s="137" t="str">
        <f aca="false">IF(G191&gt;0,IF(J191&gt;=0,J191/G191*100,""),"")</f>
        <v/>
      </c>
      <c r="P191" s="137" t="str">
        <f aca="false">IF(I191&gt;0,IF(L191&gt;=0,L191/I191*100,""),"")</f>
        <v/>
      </c>
      <c r="Q191" s="52"/>
      <c r="S191" s="52"/>
    </row>
    <row r="192" s="155" customFormat="true" ht="12.75" hidden="false" customHeight="true" outlineLevel="0" collapsed="false">
      <c r="A192" s="87" t="s">
        <v>65</v>
      </c>
      <c r="B192" s="54" t="s">
        <v>66</v>
      </c>
      <c r="C192" s="104" t="s">
        <v>333</v>
      </c>
      <c r="D192" s="83"/>
      <c r="E192" s="83"/>
      <c r="F192" s="83" t="n">
        <f aca="false">SUM(D192:E192)</f>
        <v>0</v>
      </c>
      <c r="G192" s="84" t="n">
        <v>910800</v>
      </c>
      <c r="H192" s="85"/>
      <c r="I192" s="84" t="n">
        <f aca="false">SUM(G192:H192)</f>
        <v>910800</v>
      </c>
      <c r="J192" s="83"/>
      <c r="K192" s="83"/>
      <c r="L192" s="83" t="n">
        <f aca="false">SUM(J192:K192)</f>
        <v>0</v>
      </c>
      <c r="M192" s="137" t="str">
        <f aca="false">IF(D192&gt;0,IF(J192&gt;=0,J192/D192*100,""),"")</f>
        <v/>
      </c>
      <c r="N192" s="137" t="str">
        <f aca="false">IF(F192&gt;0,IF(L192&gt;=0,L192/F192*100,""),"")</f>
        <v/>
      </c>
      <c r="O192" s="137" t="n">
        <f aca="false">IF(G192&gt;0,IF(J192&gt;=0,J192/G192*100,""),"")</f>
        <v>0</v>
      </c>
      <c r="P192" s="137" t="n">
        <f aca="false">IF(I192&gt;0,IF(L192&gt;=0,L192/I192*100,""),"")</f>
        <v>0</v>
      </c>
      <c r="Q192" s="52"/>
      <c r="S192" s="52"/>
    </row>
    <row r="193" s="115" customFormat="true" ht="6" hidden="false" customHeight="true" outlineLevel="0" collapsed="false">
      <c r="A193" s="150"/>
      <c r="B193" s="127"/>
      <c r="C193" s="128" t="s">
        <v>28</v>
      </c>
      <c r="D193" s="130"/>
      <c r="E193" s="130"/>
      <c r="F193" s="130" t="n">
        <f aca="false">SUM(D193:E193)</f>
        <v>0</v>
      </c>
      <c r="G193" s="131"/>
      <c r="H193" s="151"/>
      <c r="I193" s="131"/>
      <c r="J193" s="130"/>
      <c r="K193" s="130"/>
      <c r="L193" s="130" t="n">
        <f aca="false">SUM(J193:K193)</f>
        <v>0</v>
      </c>
      <c r="M193" s="118" t="str">
        <f aca="false">IF(D193&gt;0,IF(J193&gt;=0,J193/D193*100,""),"")</f>
        <v/>
      </c>
      <c r="N193" s="118" t="str">
        <f aca="false">IF(F193&gt;0,IF(L193&gt;=0,L193/F193*100,""),"")</f>
        <v/>
      </c>
      <c r="O193" s="118" t="str">
        <f aca="false">IF(G193&gt;0,IF(J193&gt;=0,J193/G193*100,""),"")</f>
        <v/>
      </c>
      <c r="P193" s="118" t="str">
        <f aca="false">IF(I193&gt;0,IF(L193&gt;=0,L193/I193*100,""),"")</f>
        <v/>
      </c>
      <c r="Q193" s="52"/>
      <c r="S193" s="52"/>
    </row>
    <row r="194" s="48" customFormat="true" ht="18" hidden="false" customHeight="true" outlineLevel="0" collapsed="false">
      <c r="A194" s="105" t="s">
        <v>334</v>
      </c>
      <c r="B194" s="116" t="s">
        <v>19</v>
      </c>
      <c r="C194" s="117"/>
      <c r="D194" s="108" t="n">
        <f aca="false">SUM(D196:D200)</f>
        <v>1374500</v>
      </c>
      <c r="E194" s="108" t="n">
        <f aca="false">SUM(E196:E200)</f>
        <v>7429604</v>
      </c>
      <c r="F194" s="108" t="n">
        <f aca="false">SUM(D194:E194)</f>
        <v>8804104</v>
      </c>
      <c r="G194" s="109" t="n">
        <f aca="false">SUM(G196:G200)</f>
        <v>1374500</v>
      </c>
      <c r="H194" s="110" t="n">
        <f aca="false">SUM(H196:H200)</f>
        <v>7540794</v>
      </c>
      <c r="I194" s="109" t="n">
        <f aca="false">SUM(G194:H194)</f>
        <v>8915294</v>
      </c>
      <c r="J194" s="108" t="n">
        <f aca="false">SUM(J196:J200)</f>
        <v>2170000</v>
      </c>
      <c r="K194" s="108" t="n">
        <f aca="false">SUM(K196:K200)</f>
        <v>8582228</v>
      </c>
      <c r="L194" s="108" t="n">
        <f aca="false">SUM(J194:K194)</f>
        <v>10752228</v>
      </c>
      <c r="M194" s="111" t="n">
        <f aca="false">IF(D194&gt;0,IF(J194&gt;=0,J194/D194*100,""),"")</f>
        <v>157.875591124045</v>
      </c>
      <c r="N194" s="111" t="n">
        <f aca="false">IF(F194&gt;0,IF(L194&gt;=0,L194/F194*100,""),"")</f>
        <v>122.127453287694</v>
      </c>
      <c r="O194" s="111" t="n">
        <f aca="false">IF(G194&gt;0,IF(J194&gt;=0,J194/G194*100,""),"")</f>
        <v>157.875591124045</v>
      </c>
      <c r="P194" s="111" t="n">
        <f aca="false">IF(I194&gt;0,IF(L194&gt;=0,L194/I194*100,""),"")</f>
        <v>120.604300878917</v>
      </c>
      <c r="Q194" s="52"/>
      <c r="S194" s="52"/>
    </row>
    <row r="195" s="48" customFormat="true" ht="12" hidden="true" customHeight="false" outlineLevel="0" collapsed="false">
      <c r="A195" s="87" t="s">
        <v>27</v>
      </c>
      <c r="B195" s="103"/>
      <c r="C195" s="104" t="s">
        <v>28</v>
      </c>
      <c r="D195" s="77" t="n">
        <f aca="false">SUM(D196:D200)</f>
        <v>1374500</v>
      </c>
      <c r="E195" s="77" t="n">
        <f aca="false">SUM(E196:E200)</f>
        <v>7429604</v>
      </c>
      <c r="F195" s="77" t="n">
        <f aca="false">SUM(D195:E195)</f>
        <v>8804104</v>
      </c>
      <c r="G195" s="79" t="n">
        <f aca="false">SUM(G196:G200)</f>
        <v>1374500</v>
      </c>
      <c r="H195" s="88" t="n">
        <f aca="false">SUM(H196:H200)</f>
        <v>7540794</v>
      </c>
      <c r="I195" s="79" t="n">
        <f aca="false">SUM(G195:H195)</f>
        <v>8915294</v>
      </c>
      <c r="J195" s="77" t="n">
        <f aca="false">SUM(J196:J200)</f>
        <v>2170000</v>
      </c>
      <c r="K195" s="77" t="n">
        <f aca="false">SUM(K196:K200)</f>
        <v>8582228</v>
      </c>
      <c r="L195" s="77" t="n">
        <f aca="false">SUM(J195:K195)</f>
        <v>10752228</v>
      </c>
      <c r="M195" s="81" t="n">
        <f aca="false">IF(D195&gt;0,IF(J195&gt;=0,J195/D195*100,""),"")</f>
        <v>157.875591124045</v>
      </c>
      <c r="N195" s="81" t="n">
        <f aca="false">IF(F195&gt;0,IF(L195&gt;=0,L195/F195*100,""),"")</f>
        <v>122.127453287694</v>
      </c>
      <c r="O195" s="81" t="n">
        <f aca="false">IF(G195&gt;0,IF(J195&gt;=0,J195/G195*100,""),"")</f>
        <v>157.875591124045</v>
      </c>
      <c r="P195" s="81" t="n">
        <f aca="false">IF(I195&gt;0,IF(L195&gt;=0,L195/I195*100,""),"")</f>
        <v>120.604300878917</v>
      </c>
      <c r="Q195" s="52"/>
      <c r="S195" s="52"/>
    </row>
    <row r="196" s="48" customFormat="true" ht="12.75" hidden="false" customHeight="true" outlineLevel="0" collapsed="false">
      <c r="A196" s="87" t="s">
        <v>29</v>
      </c>
      <c r="B196" s="103" t="n">
        <v>0</v>
      </c>
      <c r="C196" s="104" t="s">
        <v>28</v>
      </c>
      <c r="D196" s="77"/>
      <c r="E196" s="77" t="n">
        <v>742960</v>
      </c>
      <c r="F196" s="77" t="n">
        <f aca="false">SUM(D196:E196)</f>
        <v>742960</v>
      </c>
      <c r="G196" s="79"/>
      <c r="H196" s="88" t="n">
        <v>754079</v>
      </c>
      <c r="I196" s="79" t="n">
        <f aca="false">SUM(G196:H196)</f>
        <v>754079</v>
      </c>
      <c r="J196" s="77"/>
      <c r="K196" s="77" t="n">
        <v>844154</v>
      </c>
      <c r="L196" s="77" t="n">
        <f aca="false">SUM(J196:K196)</f>
        <v>844154</v>
      </c>
      <c r="M196" s="81" t="str">
        <f aca="false">IF(D196&gt;0,IF(J196&gt;=0,J196/D196*100,""),"")</f>
        <v/>
      </c>
      <c r="N196" s="81" t="n">
        <f aca="false">IF(F196&gt;0,IF(L196&gt;=0,L196/F196*100,""),"")</f>
        <v>113.620383331539</v>
      </c>
      <c r="O196" s="81" t="str">
        <f aca="false">IF(G196&gt;0,IF(J196&gt;=0,J196/G196*100,""),"")</f>
        <v/>
      </c>
      <c r="P196" s="81" t="n">
        <f aca="false">IF(I196&gt;0,IF(L196&gt;=0,L196/I196*100,""),"")</f>
        <v>111.945034936658</v>
      </c>
      <c r="Q196" s="52"/>
      <c r="S196" s="52"/>
    </row>
    <row r="197" s="48" customFormat="true" ht="12.75" hidden="false" customHeight="true" outlineLevel="0" collapsed="false">
      <c r="A197" s="87" t="s">
        <v>335</v>
      </c>
      <c r="B197" s="103" t="s">
        <v>336</v>
      </c>
      <c r="C197" s="104" t="s">
        <v>337</v>
      </c>
      <c r="D197" s="77" t="n">
        <v>100000</v>
      </c>
      <c r="E197" s="77" t="n">
        <v>3590975</v>
      </c>
      <c r="F197" s="77" t="n">
        <f aca="false">SUM(D197:E197)</f>
        <v>3690975</v>
      </c>
      <c r="G197" s="79" t="n">
        <v>100000</v>
      </c>
      <c r="H197" s="88" t="n">
        <v>3644717</v>
      </c>
      <c r="I197" s="79" t="n">
        <f aca="false">SUM(G197:H197)</f>
        <v>3744717</v>
      </c>
      <c r="J197" s="77" t="n">
        <v>100000</v>
      </c>
      <c r="K197" s="77" t="n">
        <v>4220768</v>
      </c>
      <c r="L197" s="77" t="n">
        <f aca="false">SUM(J197:K197)</f>
        <v>4320768</v>
      </c>
      <c r="M197" s="81" t="n">
        <f aca="false">IF(D197&gt;0,IF(J197&gt;=0,J197/D197*100,""),"")</f>
        <v>100</v>
      </c>
      <c r="N197" s="81" t="n">
        <f aca="false">IF(F197&gt;0,IF(L197&gt;=0,L197/F197*100,""),"")</f>
        <v>117.063052445492</v>
      </c>
      <c r="O197" s="81" t="n">
        <f aca="false">IF(G197&gt;0,IF(J197&gt;=0,J197/G197*100,""),"")</f>
        <v>100</v>
      </c>
      <c r="P197" s="81" t="n">
        <f aca="false">IF(I197&gt;0,IF(L197&gt;=0,L197/I197*100,""),"")</f>
        <v>115.383031614939</v>
      </c>
      <c r="Q197" s="52"/>
      <c r="S197" s="52"/>
    </row>
    <row r="198" s="48" customFormat="true" ht="12.75" hidden="false" customHeight="true" outlineLevel="0" collapsed="false">
      <c r="A198" s="87" t="s">
        <v>338</v>
      </c>
      <c r="B198" s="103" t="s">
        <v>339</v>
      </c>
      <c r="C198" s="104" t="s">
        <v>340</v>
      </c>
      <c r="D198" s="77" t="n">
        <v>151500</v>
      </c>
      <c r="E198" s="77" t="n">
        <v>1733574</v>
      </c>
      <c r="F198" s="77" t="n">
        <f aca="false">SUM(D198:E198)</f>
        <v>1885074</v>
      </c>
      <c r="G198" s="79" t="n">
        <f aca="false">124500+7000+20000</f>
        <v>151500</v>
      </c>
      <c r="H198" s="88" t="n">
        <v>1759519</v>
      </c>
      <c r="I198" s="79" t="n">
        <f aca="false">SUM(G198:H198)</f>
        <v>1911019</v>
      </c>
      <c r="J198" s="77" t="n">
        <v>808000</v>
      </c>
      <c r="K198" s="77" t="n">
        <v>1969692</v>
      </c>
      <c r="L198" s="77" t="n">
        <f aca="false">SUM(J198:K198)</f>
        <v>2777692</v>
      </c>
      <c r="M198" s="81" t="n">
        <f aca="false">IF(D198&gt;0,IF(J198&gt;=0,J198/D198*100,""),"")</f>
        <v>533.333333333333</v>
      </c>
      <c r="N198" s="81" t="n">
        <f aca="false">IF(F198&gt;0,IF(L198&gt;=0,L198/F198*100,""),"")</f>
        <v>147.35188114631</v>
      </c>
      <c r="O198" s="81" t="n">
        <f aca="false">IF(G198&gt;0,IF(J198&gt;=0,J198/G198*100,""),"")</f>
        <v>533.333333333333</v>
      </c>
      <c r="P198" s="81" t="n">
        <f aca="false">IF(I198&gt;0,IF(L198&gt;=0,L198/I198*100,""),"")</f>
        <v>145.351354434467</v>
      </c>
      <c r="Q198" s="52"/>
      <c r="S198" s="52"/>
    </row>
    <row r="199" s="48" customFormat="true" ht="12.75" hidden="false" customHeight="true" outlineLevel="0" collapsed="false">
      <c r="A199" s="87" t="s">
        <v>341</v>
      </c>
      <c r="B199" s="103" t="s">
        <v>342</v>
      </c>
      <c r="C199" s="104" t="s">
        <v>343</v>
      </c>
      <c r="D199" s="77"/>
      <c r="E199" s="77" t="n">
        <v>247654</v>
      </c>
      <c r="F199" s="77" t="n">
        <f aca="false">SUM(D199:E199)</f>
        <v>247654</v>
      </c>
      <c r="G199" s="79"/>
      <c r="H199" s="88" t="n">
        <v>251360</v>
      </c>
      <c r="I199" s="79" t="n">
        <f aca="false">SUM(G199:H199)</f>
        <v>251360</v>
      </c>
      <c r="J199" s="77"/>
      <c r="K199" s="77" t="n">
        <v>281384</v>
      </c>
      <c r="L199" s="77" t="n">
        <f aca="false">SUM(J199:K199)</f>
        <v>281384</v>
      </c>
      <c r="M199" s="81" t="str">
        <f aca="false">IF(D199&gt;0,IF(J199&gt;=0,J199/D199*100,""),"")</f>
        <v/>
      </c>
      <c r="N199" s="81" t="n">
        <f aca="false">IF(F199&gt;0,IF(L199&gt;=0,L199/F199*100,""),"")</f>
        <v>113.619808280908</v>
      </c>
      <c r="O199" s="81" t="str">
        <f aca="false">IF(G199&gt;0,IF(J199&gt;=0,J199/G199*100,""),"")</f>
        <v/>
      </c>
      <c r="P199" s="81" t="n">
        <f aca="false">IF(I199&gt;0,IF(L199&gt;=0,L199/I199*100,""),"")</f>
        <v>111.944621260344</v>
      </c>
      <c r="Q199" s="52"/>
      <c r="S199" s="52"/>
    </row>
    <row r="200" s="48" customFormat="true" ht="12.75" hidden="false" customHeight="true" outlineLevel="0" collapsed="false">
      <c r="A200" s="87" t="s">
        <v>344</v>
      </c>
      <c r="B200" s="103" t="s">
        <v>345</v>
      </c>
      <c r="C200" s="104" t="s">
        <v>346</v>
      </c>
      <c r="D200" s="77" t="n">
        <v>1123000</v>
      </c>
      <c r="E200" s="77" t="n">
        <v>1114441</v>
      </c>
      <c r="F200" s="77" t="n">
        <f aca="false">SUM(D200:E200)</f>
        <v>2237441</v>
      </c>
      <c r="G200" s="79" t="n">
        <f aca="false">743000+330000+50000</f>
        <v>1123000</v>
      </c>
      <c r="H200" s="88" t="n">
        <v>1131119</v>
      </c>
      <c r="I200" s="79" t="n">
        <f aca="false">SUM(G200:H200)</f>
        <v>2254119</v>
      </c>
      <c r="J200" s="77" t="n">
        <v>1262000</v>
      </c>
      <c r="K200" s="77" t="n">
        <v>1266230</v>
      </c>
      <c r="L200" s="77" t="n">
        <f aca="false">SUM(J200:K200)</f>
        <v>2528230</v>
      </c>
      <c r="M200" s="81" t="n">
        <f aca="false">IF(D200&gt;0,IF(J200&gt;=0,J200/D200*100,""),"")</f>
        <v>112.377560106857</v>
      </c>
      <c r="N200" s="81" t="n">
        <f aca="false">IF(F200&gt;0,IF(L200&gt;=0,L200/F200*100,""),"")</f>
        <v>112.996499125564</v>
      </c>
      <c r="O200" s="81" t="n">
        <f aca="false">IF(G200&gt;0,IF(J200&gt;=0,J200/G200*100,""),"")</f>
        <v>112.377560106857</v>
      </c>
      <c r="P200" s="81" t="n">
        <f aca="false">IF(I200&gt;0,IF(L200&gt;=0,L200/I200*100,""),"")</f>
        <v>112.160449381776</v>
      </c>
      <c r="Q200" s="52"/>
      <c r="S200" s="52"/>
    </row>
    <row r="201" s="162" customFormat="true" ht="6" hidden="false" customHeight="true" outlineLevel="0" collapsed="false">
      <c r="A201" s="165"/>
      <c r="B201" s="54"/>
      <c r="C201" s="55" t="s">
        <v>28</v>
      </c>
      <c r="D201" s="143"/>
      <c r="E201" s="143"/>
      <c r="F201" s="143"/>
      <c r="G201" s="79"/>
      <c r="H201" s="88"/>
      <c r="I201" s="79"/>
      <c r="J201" s="143"/>
      <c r="K201" s="143"/>
      <c r="L201" s="143"/>
      <c r="M201" s="166" t="str">
        <f aca="false">IF(D201&gt;0,IF(J201&gt;=0,J201/D201*100,""),"")</f>
        <v/>
      </c>
      <c r="N201" s="166" t="str">
        <f aca="false">IF(F201&gt;0,IF(L201&gt;=0,L201/F201*100,""),"")</f>
        <v/>
      </c>
      <c r="O201" s="166" t="str">
        <f aca="false">IF(G201&gt;0,IF(J201&gt;=0,J201/G201*100,""),"")</f>
        <v/>
      </c>
      <c r="P201" s="166" t="str">
        <f aca="false">IF(I201&gt;0,IF(L201&gt;=0,L201/I201*100,""),"")</f>
        <v/>
      </c>
      <c r="Q201" s="52"/>
      <c r="S201" s="52"/>
    </row>
    <row r="202" s="98" customFormat="true" ht="12.75" hidden="false" customHeight="false" outlineLevel="0" collapsed="false">
      <c r="A202" s="66" t="s">
        <v>347</v>
      </c>
      <c r="B202" s="67" t="s">
        <v>19</v>
      </c>
      <c r="C202" s="68"/>
      <c r="D202" s="69" t="n">
        <f aca="false">SUM(D205:D208)</f>
        <v>7200000</v>
      </c>
      <c r="E202" s="69" t="n">
        <f aca="false">SUM(E204:E208)</f>
        <v>19193143</v>
      </c>
      <c r="F202" s="69" t="n">
        <f aca="false">SUM(D202:E202)</f>
        <v>26393143</v>
      </c>
      <c r="G202" s="72" t="n">
        <f aca="false">SUM(G205:G208)</f>
        <v>10900000</v>
      </c>
      <c r="H202" s="89" t="n">
        <f aca="false">SUM(H204:H208)</f>
        <v>19668904</v>
      </c>
      <c r="I202" s="72" t="n">
        <f aca="false">SUM(G202:H202)</f>
        <v>30568904</v>
      </c>
      <c r="J202" s="69" t="n">
        <f aca="false">SUM(J205:J208)</f>
        <v>9000000</v>
      </c>
      <c r="K202" s="69" t="n">
        <f aca="false">SUM(K204:K208)</f>
        <v>21947993</v>
      </c>
      <c r="L202" s="69" t="n">
        <f aca="false">SUM(J202:K202)</f>
        <v>30947993</v>
      </c>
      <c r="M202" s="73" t="n">
        <f aca="false">IF(D202&gt;0,IF(J202&gt;=0,J202/D202*100,""),"")</f>
        <v>125</v>
      </c>
      <c r="N202" s="73" t="n">
        <f aca="false">IF(F202&gt;0,IF(L202&gt;=0,L202/F202*100,""),"")</f>
        <v>117.257702123616</v>
      </c>
      <c r="O202" s="73" t="n">
        <f aca="false">IF(G202&gt;0,IF(J202&gt;=0,J202/G202*100,""),"")</f>
        <v>82.5688073394496</v>
      </c>
      <c r="P202" s="73" t="n">
        <f aca="false">IF(I202&gt;0,IF(L202&gt;=0,L202/I202*100,""),"")</f>
        <v>101.240113155513</v>
      </c>
      <c r="Q202" s="52"/>
      <c r="S202" s="52"/>
    </row>
    <row r="203" s="98" customFormat="true" ht="12.75" hidden="true" customHeight="false" outlineLevel="0" collapsed="false">
      <c r="A203" s="87" t="s">
        <v>27</v>
      </c>
      <c r="B203" s="103"/>
      <c r="C203" s="104" t="s">
        <v>28</v>
      </c>
      <c r="D203" s="83" t="n">
        <f aca="false">SUM(D205:D208)</f>
        <v>7200000</v>
      </c>
      <c r="E203" s="83" t="n">
        <f aca="false">SUM(E204:E208)</f>
        <v>19193143</v>
      </c>
      <c r="F203" s="83" t="n">
        <f aca="false">SUM(D203:E203)</f>
        <v>26393143</v>
      </c>
      <c r="G203" s="84" t="n">
        <f aca="false">SUM(G205:G208)</f>
        <v>10900000</v>
      </c>
      <c r="H203" s="85" t="n">
        <f aca="false">SUM(H204:H208)</f>
        <v>19668904</v>
      </c>
      <c r="I203" s="84" t="n">
        <f aca="false">SUM(G203:H203)</f>
        <v>30568904</v>
      </c>
      <c r="J203" s="83" t="n">
        <f aca="false">SUM(J205:J208)</f>
        <v>9000000</v>
      </c>
      <c r="K203" s="83" t="n">
        <f aca="false">SUM(K204:K208)</f>
        <v>21947993</v>
      </c>
      <c r="L203" s="83" t="n">
        <f aca="false">SUM(J203:K203)</f>
        <v>30947993</v>
      </c>
      <c r="M203" s="137" t="n">
        <f aca="false">IF(D203&gt;0,IF(J203&gt;=0,J203/D203*100,""),"")</f>
        <v>125</v>
      </c>
      <c r="N203" s="137" t="n">
        <f aca="false">IF(F203&gt;0,IF(L203&gt;=0,L203/F203*100,""),"")</f>
        <v>117.257702123616</v>
      </c>
      <c r="O203" s="137" t="n">
        <f aca="false">IF(G203&gt;0,IF(J203&gt;=0,J203/G203*100,""),"")</f>
        <v>82.5688073394496</v>
      </c>
      <c r="P203" s="137" t="n">
        <f aca="false">IF(I203&gt;0,IF(L203&gt;=0,L203/I203*100,""),"")</f>
        <v>101.240113155513</v>
      </c>
      <c r="Q203" s="52"/>
      <c r="S203" s="52"/>
    </row>
    <row r="204" s="98" customFormat="true" ht="12.75" hidden="false" customHeight="true" outlineLevel="0" collapsed="false">
      <c r="A204" s="87" t="s">
        <v>29</v>
      </c>
      <c r="B204" s="103" t="n">
        <v>0</v>
      </c>
      <c r="C204" s="104" t="s">
        <v>28</v>
      </c>
      <c r="D204" s="77"/>
      <c r="E204" s="83" t="n">
        <v>990614</v>
      </c>
      <c r="F204" s="77" t="n">
        <f aca="false">SUM(D204:E204)</f>
        <v>990614</v>
      </c>
      <c r="G204" s="84"/>
      <c r="H204" s="85" t="n">
        <v>1005439</v>
      </c>
      <c r="I204" s="79" t="n">
        <f aca="false">SUM(G204:H204)</f>
        <v>1005439</v>
      </c>
      <c r="J204" s="77"/>
      <c r="K204" s="83" t="n">
        <v>1125538</v>
      </c>
      <c r="L204" s="77" t="n">
        <f aca="false">SUM(J204:K204)</f>
        <v>1125538</v>
      </c>
      <c r="M204" s="81" t="str">
        <f aca="false">IF(D204&gt;0,IF(J204&gt;=0,J204/D204*100,""),"")</f>
        <v/>
      </c>
      <c r="N204" s="81" t="n">
        <f aca="false">IF(F204&gt;0,IF(L204&gt;=0,L204/F204*100,""),"")</f>
        <v>113.620239568591</v>
      </c>
      <c r="O204" s="81" t="str">
        <f aca="false">IF(G204&gt;0,IF(J204&gt;=0,J204/G204*100,""),"")</f>
        <v/>
      </c>
      <c r="P204" s="81" t="n">
        <f aca="false">IF(I204&gt;0,IF(L204&gt;=0,L204/I204*100,""),"")</f>
        <v>111.944931517476</v>
      </c>
      <c r="Q204" s="52"/>
      <c r="S204" s="52"/>
    </row>
    <row r="205" s="48" customFormat="true" ht="12.75" hidden="false" customHeight="true" outlineLevel="0" collapsed="false">
      <c r="A205" s="82" t="s">
        <v>348</v>
      </c>
      <c r="B205" s="54" t="s">
        <v>349</v>
      </c>
      <c r="C205" s="55" t="s">
        <v>350</v>
      </c>
      <c r="D205" s="77" t="n">
        <v>1229100</v>
      </c>
      <c r="E205" s="77" t="n">
        <v>2600361</v>
      </c>
      <c r="F205" s="77" t="n">
        <f aca="false">SUM(D205:E205)</f>
        <v>3829461</v>
      </c>
      <c r="G205" s="79" t="n">
        <v>1689100</v>
      </c>
      <c r="H205" s="85" t="n">
        <v>2639278</v>
      </c>
      <c r="I205" s="79" t="n">
        <f aca="false">SUM(G205:H205)</f>
        <v>4328378</v>
      </c>
      <c r="J205" s="77" t="n">
        <v>1815100</v>
      </c>
      <c r="K205" s="77" t="n">
        <v>3798691</v>
      </c>
      <c r="L205" s="77" t="n">
        <f aca="false">SUM(J205:K205)</f>
        <v>5613791</v>
      </c>
      <c r="M205" s="81" t="n">
        <f aca="false">IF(D205&gt;0,IF(J205&gt;=0,J205/D205*100,""),"")</f>
        <v>147.677162151168</v>
      </c>
      <c r="N205" s="81" t="n">
        <f aca="false">IF(F205&gt;0,IF(L205&gt;=0,L205/F205*100,""),"")</f>
        <v>146.59480798995</v>
      </c>
      <c r="O205" s="81" t="n">
        <f aca="false">IF(G205&gt;0,IF(J205&gt;=0,J205/G205*100,""),"")</f>
        <v>107.459593866556</v>
      </c>
      <c r="P205" s="81" t="n">
        <f aca="false">IF(I205&gt;0,IF(L205&gt;=0,L205/I205*100,""),"")</f>
        <v>129.697336970108</v>
      </c>
      <c r="Q205" s="52"/>
      <c r="S205" s="52"/>
    </row>
    <row r="206" s="48" customFormat="true" ht="12.75" hidden="false" customHeight="true" outlineLevel="0" collapsed="false">
      <c r="A206" s="82" t="s">
        <v>351</v>
      </c>
      <c r="B206" s="54" t="s">
        <v>352</v>
      </c>
      <c r="C206" s="55" t="s">
        <v>353</v>
      </c>
      <c r="D206" s="77" t="n">
        <v>5823400</v>
      </c>
      <c r="E206" s="77" t="n">
        <v>11887366</v>
      </c>
      <c r="F206" s="77" t="n">
        <f aca="false">SUM(D206:E206)</f>
        <v>17710766</v>
      </c>
      <c r="G206" s="79" t="n">
        <v>9063400</v>
      </c>
      <c r="H206" s="85" t="n">
        <v>12505150</v>
      </c>
      <c r="I206" s="79" t="n">
        <f aca="false">SUM(G206:H206)</f>
        <v>21568550</v>
      </c>
      <c r="J206" s="77" t="n">
        <v>7036100</v>
      </c>
      <c r="K206" s="77" t="n">
        <v>12943688</v>
      </c>
      <c r="L206" s="77" t="n">
        <f aca="false">SUM(J206:K206)</f>
        <v>19979788</v>
      </c>
      <c r="M206" s="81" t="n">
        <f aca="false">IF(D206&gt;0,IF(J206&gt;=0,J206/D206*100,""),"")</f>
        <v>120.824604183123</v>
      </c>
      <c r="N206" s="81" t="n">
        <f aca="false">IF(F206&gt;0,IF(L206&gt;=0,L206/F206*100,""),"")</f>
        <v>112.811540731779</v>
      </c>
      <c r="O206" s="81" t="n">
        <f aca="false">IF(G206&gt;0,IF(J206&gt;=0,J206/G206*100,""),"")</f>
        <v>77.6320144758038</v>
      </c>
      <c r="P206" s="81" t="n">
        <f aca="false">IF(I206&gt;0,IF(L206&gt;=0,L206/I206*100,""),"")</f>
        <v>92.6338951853509</v>
      </c>
      <c r="Q206" s="52"/>
      <c r="S206" s="52"/>
    </row>
    <row r="207" s="48" customFormat="true" ht="12.75" hidden="false" customHeight="true" outlineLevel="0" collapsed="false">
      <c r="A207" s="82" t="s">
        <v>354</v>
      </c>
      <c r="B207" s="54" t="s">
        <v>355</v>
      </c>
      <c r="C207" s="55" t="s">
        <v>356</v>
      </c>
      <c r="D207" s="77" t="n">
        <v>99000</v>
      </c>
      <c r="E207" s="77" t="n">
        <v>1981228</v>
      </c>
      <c r="F207" s="77" t="n">
        <f aca="false">SUM(D207:E207)</f>
        <v>2080228</v>
      </c>
      <c r="G207" s="79" t="n">
        <v>99000</v>
      </c>
      <c r="H207" s="85" t="n">
        <v>2010878</v>
      </c>
      <c r="I207" s="79" t="n">
        <f aca="false">SUM(G207:H207)</f>
        <v>2109878</v>
      </c>
      <c r="J207" s="77" t="n">
        <v>100800</v>
      </c>
      <c r="K207" s="77" t="n">
        <v>2251077</v>
      </c>
      <c r="L207" s="77" t="n">
        <f aca="false">SUM(J207:K207)</f>
        <v>2351877</v>
      </c>
      <c r="M207" s="81" t="n">
        <f aca="false">IF(D207&gt;0,IF(J207&gt;=0,J207/D207*100,""),"")</f>
        <v>101.818181818182</v>
      </c>
      <c r="N207" s="81" t="n">
        <f aca="false">IF(F207&gt;0,IF(L207&gt;=0,L207/F207*100,""),"")</f>
        <v>113.058616651636</v>
      </c>
      <c r="O207" s="81" t="n">
        <f aca="false">IF(G207&gt;0,IF(J207&gt;=0,J207/G207*100,""),"")</f>
        <v>101.818181818182</v>
      </c>
      <c r="P207" s="81" t="n">
        <f aca="false">IF(I207&gt;0,IF(L207&gt;=0,L207/I207*100,""),"")</f>
        <v>111.469810102764</v>
      </c>
      <c r="Q207" s="52"/>
      <c r="S207" s="52"/>
    </row>
    <row r="208" s="48" customFormat="true" ht="12.75" hidden="false" customHeight="true" outlineLevel="0" collapsed="false">
      <c r="A208" s="82" t="s">
        <v>357</v>
      </c>
      <c r="B208" s="54" t="s">
        <v>358</v>
      </c>
      <c r="C208" s="55" t="s">
        <v>359</v>
      </c>
      <c r="D208" s="77" t="n">
        <v>48500</v>
      </c>
      <c r="E208" s="77" t="n">
        <v>1733574</v>
      </c>
      <c r="F208" s="77" t="n">
        <f aca="false">SUM(D208:E208)</f>
        <v>1782074</v>
      </c>
      <c r="G208" s="79" t="n">
        <v>48500</v>
      </c>
      <c r="H208" s="85" t="n">
        <v>1508159</v>
      </c>
      <c r="I208" s="79" t="n">
        <f aca="false">SUM(G208:H208)</f>
        <v>1556659</v>
      </c>
      <c r="J208" s="77" t="n">
        <v>48000</v>
      </c>
      <c r="K208" s="77" t="n">
        <v>1828999</v>
      </c>
      <c r="L208" s="77" t="n">
        <f aca="false">SUM(J208:K208)</f>
        <v>1876999</v>
      </c>
      <c r="M208" s="81" t="n">
        <f aca="false">IF(D208&gt;0,IF(J208&gt;=0,J208/D208*100,""),"")</f>
        <v>98.9690721649485</v>
      </c>
      <c r="N208" s="81" t="n">
        <f aca="false">IF(F208&gt;0,IF(L208&gt;=0,L208/F208*100,""),"")</f>
        <v>105.326658713387</v>
      </c>
      <c r="O208" s="81" t="n">
        <f aca="false">IF(G208&gt;0,IF(J208&gt;=0,J208/G208*100,""),"")</f>
        <v>98.9690721649485</v>
      </c>
      <c r="P208" s="81" t="n">
        <f aca="false">IF(I208&gt;0,IF(L208&gt;=0,L208/I208*100,""),"")</f>
        <v>120.578688074909</v>
      </c>
      <c r="Q208" s="52"/>
      <c r="S208" s="52"/>
    </row>
    <row r="209" s="48" customFormat="true" ht="6" hidden="false" customHeight="true" outlineLevel="0" collapsed="false">
      <c r="A209" s="82"/>
      <c r="B209" s="54"/>
      <c r="C209" s="55" t="s">
        <v>28</v>
      </c>
      <c r="D209" s="77"/>
      <c r="E209" s="77"/>
      <c r="F209" s="77"/>
      <c r="G209" s="79"/>
      <c r="H209" s="88"/>
      <c r="I209" s="79"/>
      <c r="J209" s="77"/>
      <c r="K209" s="77"/>
      <c r="L209" s="77"/>
      <c r="M209" s="81" t="str">
        <f aca="false">IF(D209&gt;0,IF(J209&gt;=0,J209/D209*100,""),"")</f>
        <v/>
      </c>
      <c r="N209" s="81" t="str">
        <f aca="false">IF(F209&gt;0,IF(L209&gt;=0,L209/F209*100,""),"")</f>
        <v/>
      </c>
      <c r="O209" s="81" t="str">
        <f aca="false">IF(G209&gt;0,IF(J209&gt;=0,J209/G209*100,""),"")</f>
        <v/>
      </c>
      <c r="P209" s="81" t="str">
        <f aca="false">IF(I209&gt;0,IF(L209&gt;=0,L209/I209*100,""),"")</f>
        <v/>
      </c>
      <c r="Q209" s="52"/>
      <c r="S209" s="52"/>
    </row>
    <row r="210" s="98" customFormat="true" ht="12.75" hidden="false" customHeight="false" outlineLevel="0" collapsed="false">
      <c r="A210" s="66" t="s">
        <v>360</v>
      </c>
      <c r="B210" s="135" t="s">
        <v>19</v>
      </c>
      <c r="C210" s="136"/>
      <c r="D210" s="139" t="n">
        <f aca="false">SUM(D212:D215)</f>
        <v>1000000</v>
      </c>
      <c r="E210" s="139" t="n">
        <f aca="false">SUM(E212:E215)</f>
        <v>13125633</v>
      </c>
      <c r="F210" s="139" t="n">
        <f aca="false">SUM(D210:E210)</f>
        <v>14125633</v>
      </c>
      <c r="G210" s="109" t="n">
        <f aca="false">SUM(G212:G215)</f>
        <v>738200</v>
      </c>
      <c r="H210" s="110" t="n">
        <f aca="false">SUM(H212:H215)</f>
        <v>13510589</v>
      </c>
      <c r="I210" s="109" t="n">
        <f aca="false">SUM(G210:H210)</f>
        <v>14248789</v>
      </c>
      <c r="J210" s="139" t="n">
        <f aca="false">SUM(J212:J217)</f>
        <v>1000000</v>
      </c>
      <c r="K210" s="139" t="n">
        <f aca="false">SUM(K212:K217)</f>
        <v>15054072</v>
      </c>
      <c r="L210" s="139" t="n">
        <f aca="false">SUM(J210:K210)</f>
        <v>16054072</v>
      </c>
      <c r="M210" s="140" t="n">
        <f aca="false">IF(D210&gt;0,IF(J210&gt;=0,J210/D210*100,""),"")</f>
        <v>100</v>
      </c>
      <c r="N210" s="140" t="n">
        <f aca="false">IF(F210&gt;0,IF(L210&gt;=0,L210/F210*100,""),"")</f>
        <v>113.652053681417</v>
      </c>
      <c r="O210" s="140" t="n">
        <f aca="false">IF(G210&gt;0,IF(J210&gt;=0,J210/G210*100,""),"")</f>
        <v>135.464643727987</v>
      </c>
      <c r="P210" s="140" t="n">
        <f aca="false">IF(I210&gt;0,IF(L210&gt;=0,L210/I210*100,""),"")</f>
        <v>112.669729336297</v>
      </c>
      <c r="Q210" s="52"/>
      <c r="S210" s="52"/>
    </row>
    <row r="211" s="98" customFormat="true" ht="12.75" hidden="true" customHeight="false" outlineLevel="0" collapsed="false">
      <c r="A211" s="87" t="s">
        <v>27</v>
      </c>
      <c r="B211" s="167"/>
      <c r="C211" s="168" t="s">
        <v>28</v>
      </c>
      <c r="D211" s="83" t="n">
        <f aca="false">SUM(D212:D215)</f>
        <v>1000000</v>
      </c>
      <c r="E211" s="83" t="n">
        <f aca="false">SUM(E212:E215)</f>
        <v>13125633</v>
      </c>
      <c r="F211" s="83" t="n">
        <f aca="false">SUM(D211:E211)</f>
        <v>14125633</v>
      </c>
      <c r="G211" s="84" t="n">
        <f aca="false">SUM(G212:G215)</f>
        <v>738200</v>
      </c>
      <c r="H211" s="85" t="n">
        <f aca="false">SUM(H212:H215)</f>
        <v>13510589</v>
      </c>
      <c r="I211" s="84" t="n">
        <f aca="false">SUM(G211:H211)</f>
        <v>14248789</v>
      </c>
      <c r="J211" s="83" t="n">
        <f aca="false">SUM(J212:J215)</f>
        <v>1000000</v>
      </c>
      <c r="K211" s="83" t="n">
        <f aca="false">SUM(K212:K215)</f>
        <v>14969656</v>
      </c>
      <c r="L211" s="83" t="n">
        <f aca="false">SUM(J211:K211)</f>
        <v>15969656</v>
      </c>
      <c r="M211" s="137" t="n">
        <f aca="false">IF(D211&gt;0,IF(J211&gt;=0,J211/D211*100,""),"")</f>
        <v>100</v>
      </c>
      <c r="N211" s="137" t="n">
        <f aca="false">IF(F211&gt;0,IF(L211&gt;=0,L211/F211*100,""),"")</f>
        <v>113.054445064515</v>
      </c>
      <c r="O211" s="137" t="n">
        <f aca="false">IF(G211&gt;0,IF(J211&gt;=0,J211/G211*100,""),"")</f>
        <v>135.464643727987</v>
      </c>
      <c r="P211" s="137" t="n">
        <f aca="false">IF(I211&gt;0,IF(L211&gt;=0,L211/I211*100,""),"")</f>
        <v>112.077286006551</v>
      </c>
      <c r="Q211" s="52"/>
      <c r="S211" s="52"/>
    </row>
    <row r="212" s="98" customFormat="true" ht="12.75" hidden="false" customHeight="true" outlineLevel="0" collapsed="false">
      <c r="A212" s="87" t="s">
        <v>29</v>
      </c>
      <c r="B212" s="54" t="n">
        <v>0</v>
      </c>
      <c r="C212" s="55" t="s">
        <v>28</v>
      </c>
      <c r="D212" s="83"/>
      <c r="E212" s="83" t="n">
        <v>1362094</v>
      </c>
      <c r="F212" s="83" t="n">
        <f aca="false">SUM(D212:E212)</f>
        <v>1362094</v>
      </c>
      <c r="G212" s="84"/>
      <c r="H212" s="85" t="n">
        <v>1508159</v>
      </c>
      <c r="I212" s="84" t="n">
        <f aca="false">SUM(G212:H212)</f>
        <v>1508159</v>
      </c>
      <c r="J212" s="83"/>
      <c r="K212" s="83" t="n">
        <v>1688307</v>
      </c>
      <c r="L212" s="83" t="n">
        <f aca="false">SUM(J212:K212)</f>
        <v>1688307</v>
      </c>
      <c r="M212" s="137" t="str">
        <f aca="false">IF(D212&gt;0,IF(J212&gt;=0,J212/D212*100,""),"")</f>
        <v/>
      </c>
      <c r="N212" s="137" t="n">
        <f aca="false">IF(F212&gt;0,IF(L212&gt;=0,L212/F212*100,""),"")</f>
        <v>123.949375006424</v>
      </c>
      <c r="O212" s="137" t="str">
        <f aca="false">IF(G212&gt;0,IF(J212&gt;=0,J212/G212*100,""),"")</f>
        <v/>
      </c>
      <c r="P212" s="137" t="n">
        <f aca="false">IF(I212&gt;0,IF(L212&gt;=0,L212/I212*100,""),"")</f>
        <v>111.94489440437</v>
      </c>
      <c r="Q212" s="52"/>
      <c r="S212" s="52"/>
    </row>
    <row r="213" s="86" customFormat="true" ht="12.75" hidden="false" customHeight="true" outlineLevel="0" collapsed="false">
      <c r="A213" s="87" t="s">
        <v>361</v>
      </c>
      <c r="B213" s="103" t="s">
        <v>362</v>
      </c>
      <c r="C213" s="104" t="s">
        <v>363</v>
      </c>
      <c r="D213" s="83" t="n">
        <v>1000000</v>
      </c>
      <c r="E213" s="83" t="n">
        <v>9039351</v>
      </c>
      <c r="F213" s="83" t="n">
        <f aca="false">SUM(D213:E213)</f>
        <v>10039351</v>
      </c>
      <c r="G213" s="84" t="n">
        <v>738200</v>
      </c>
      <c r="H213" s="85" t="n">
        <v>9237473</v>
      </c>
      <c r="I213" s="84" t="n">
        <f aca="false">SUM(G213:H213)</f>
        <v>9975673</v>
      </c>
      <c r="J213" s="83" t="n">
        <v>1000000</v>
      </c>
      <c r="K213" s="83" t="n">
        <v>10270535</v>
      </c>
      <c r="L213" s="83" t="n">
        <f aca="false">SUM(J213:K213)</f>
        <v>11270535</v>
      </c>
      <c r="M213" s="137" t="n">
        <f aca="false">IF(D213&gt;0,IF(J213&gt;=0,J213/D213*100,""),"")</f>
        <v>100</v>
      </c>
      <c r="N213" s="137" t="n">
        <f aca="false">IF(F213&gt;0,IF(L213&gt;=0,L213/F213*100,""),"")</f>
        <v>112.263581580124</v>
      </c>
      <c r="O213" s="137" t="n">
        <f aca="false">IF(G213&gt;0,IF(J213&gt;=0,J213/G213*100,""),"")</f>
        <v>135.464643727987</v>
      </c>
      <c r="P213" s="137" t="n">
        <f aca="false">IF(I213&gt;0,IF(L213&gt;=0,L213/I213*100,""),"")</f>
        <v>112.98019692506</v>
      </c>
      <c r="Q213" s="52"/>
      <c r="S213" s="52"/>
    </row>
    <row r="214" s="86" customFormat="true" ht="12.75" hidden="false" customHeight="true" outlineLevel="0" collapsed="false">
      <c r="A214" s="87" t="s">
        <v>364</v>
      </c>
      <c r="B214" s="103" t="s">
        <v>365</v>
      </c>
      <c r="C214" s="104" t="s">
        <v>366</v>
      </c>
      <c r="D214" s="83"/>
      <c r="E214" s="83" t="n">
        <v>1857401</v>
      </c>
      <c r="F214" s="83" t="n">
        <f aca="false">SUM(D214:E214)</f>
        <v>1857401</v>
      </c>
      <c r="G214" s="84"/>
      <c r="H214" s="85" t="n">
        <v>1885198</v>
      </c>
      <c r="I214" s="84" t="n">
        <f aca="false">SUM(G214:H214)</f>
        <v>1885198</v>
      </c>
      <c r="J214" s="83"/>
      <c r="K214" s="83" t="n">
        <v>2068176</v>
      </c>
      <c r="L214" s="83" t="n">
        <f aca="false">SUM(J214:K214)</f>
        <v>2068176</v>
      </c>
      <c r="M214" s="137" t="str">
        <f aca="false">IF(D214&gt;0,IF(J214&gt;=0,J214/D214*100,""),"")</f>
        <v/>
      </c>
      <c r="N214" s="137" t="n">
        <f aca="false">IF(F214&gt;0,IF(L214&gt;=0,L214/F214*100,""),"")</f>
        <v>111.347845726367</v>
      </c>
      <c r="O214" s="137" t="str">
        <f aca="false">IF(G214&gt;0,IF(J214&gt;=0,J214/G214*100,""),"")</f>
        <v/>
      </c>
      <c r="P214" s="137" t="n">
        <f aca="false">IF(I214&gt;0,IF(L214&gt;=0,L214/I214*100,""),"")</f>
        <v>109.706036182937</v>
      </c>
      <c r="Q214" s="52"/>
      <c r="S214" s="52"/>
    </row>
    <row r="215" s="86" customFormat="true" ht="12.75" hidden="false" customHeight="true" outlineLevel="0" collapsed="false">
      <c r="A215" s="87" t="s">
        <v>367</v>
      </c>
      <c r="B215" s="103" t="s">
        <v>368</v>
      </c>
      <c r="C215" s="104" t="s">
        <v>369</v>
      </c>
      <c r="D215" s="83"/>
      <c r="E215" s="83" t="n">
        <v>866787</v>
      </c>
      <c r="F215" s="83" t="n">
        <f aca="false">SUM(D215:E215)</f>
        <v>866787</v>
      </c>
      <c r="G215" s="84"/>
      <c r="H215" s="85" t="n">
        <v>879759</v>
      </c>
      <c r="I215" s="84" t="n">
        <f aca="false">SUM(G215:H215)</f>
        <v>879759</v>
      </c>
      <c r="J215" s="83"/>
      <c r="K215" s="83" t="n">
        <v>942638</v>
      </c>
      <c r="L215" s="83" t="n">
        <f aca="false">SUM(J215:K215)</f>
        <v>942638</v>
      </c>
      <c r="M215" s="137" t="str">
        <f aca="false">IF(D215&gt;0,IF(J215&gt;=0,J215/D215*100,""),"")</f>
        <v/>
      </c>
      <c r="N215" s="137" t="n">
        <f aca="false">IF(F215&gt;0,IF(L215&gt;=0,L215/F215*100,""),"")</f>
        <v>108.75082344336</v>
      </c>
      <c r="O215" s="137" t="str">
        <f aca="false">IF(G215&gt;0,IF(J215&gt;=0,J215/G215*100,""),"")</f>
        <v/>
      </c>
      <c r="P215" s="137" t="n">
        <f aca="false">IF(I215&gt;0,IF(L215&gt;=0,L215/I215*100,""),"")</f>
        <v>107.147298294192</v>
      </c>
      <c r="Q215" s="52"/>
      <c r="S215" s="52"/>
    </row>
    <row r="216" s="86" customFormat="true" ht="12.75" hidden="false" customHeight="true" outlineLevel="0" collapsed="false">
      <c r="A216" s="87" t="s">
        <v>370</v>
      </c>
      <c r="B216" s="103" t="s">
        <v>371</v>
      </c>
      <c r="C216" s="104"/>
      <c r="D216" s="83"/>
      <c r="E216" s="83"/>
      <c r="F216" s="83"/>
      <c r="G216" s="84"/>
      <c r="H216" s="85"/>
      <c r="I216" s="84"/>
      <c r="J216" s="83"/>
      <c r="K216" s="83" t="n">
        <v>42208</v>
      </c>
      <c r="L216" s="83" t="n">
        <f aca="false">SUM(J216:K216)</f>
        <v>42208</v>
      </c>
      <c r="M216" s="137" t="str">
        <f aca="false">IF(D216&gt;0,IF(J216&gt;=0,J216/D216*100,""),"")</f>
        <v/>
      </c>
      <c r="N216" s="137"/>
      <c r="O216" s="137"/>
      <c r="P216" s="137"/>
      <c r="Q216" s="52"/>
      <c r="S216" s="52"/>
    </row>
    <row r="217" s="86" customFormat="true" ht="12.75" hidden="false" customHeight="true" outlineLevel="0" collapsed="false">
      <c r="A217" s="87" t="s">
        <v>372</v>
      </c>
      <c r="B217" s="103" t="s">
        <v>373</v>
      </c>
      <c r="C217" s="104"/>
      <c r="D217" s="83"/>
      <c r="E217" s="83"/>
      <c r="F217" s="83"/>
      <c r="G217" s="84"/>
      <c r="H217" s="85"/>
      <c r="I217" s="84"/>
      <c r="J217" s="83"/>
      <c r="K217" s="83" t="n">
        <v>42208</v>
      </c>
      <c r="L217" s="83" t="n">
        <f aca="false">SUM(J217:K217)</f>
        <v>42208</v>
      </c>
      <c r="M217" s="137" t="str">
        <f aca="false">IF(D217&gt;0,IF(J217&gt;=0,J217/D217*100,""),"")</f>
        <v/>
      </c>
      <c r="N217" s="137"/>
      <c r="O217" s="137"/>
      <c r="P217" s="137"/>
      <c r="Q217" s="52"/>
      <c r="S217" s="52"/>
    </row>
    <row r="218" s="48" customFormat="true" ht="6" hidden="false" customHeight="true" outlineLevel="0" collapsed="false">
      <c r="A218" s="87"/>
      <c r="B218" s="103"/>
      <c r="C218" s="104" t="s">
        <v>28</v>
      </c>
      <c r="D218" s="83"/>
      <c r="E218" s="83"/>
      <c r="F218" s="83" t="n">
        <f aca="false">SUM(D218:E218)</f>
        <v>0</v>
      </c>
      <c r="G218" s="84"/>
      <c r="H218" s="85"/>
      <c r="I218" s="84"/>
      <c r="J218" s="83"/>
      <c r="K218" s="83"/>
      <c r="L218" s="83" t="n">
        <f aca="false">SUM(J218:K218)</f>
        <v>0</v>
      </c>
      <c r="M218" s="137" t="str">
        <f aca="false">IF(D218&gt;0,IF(J218&gt;=0,J218/D218*100,""),"")</f>
        <v/>
      </c>
      <c r="N218" s="137" t="str">
        <f aca="false">IF(F218&gt;0,IF(L218&gt;=0,L218/F218*100,""),"")</f>
        <v/>
      </c>
      <c r="O218" s="137" t="str">
        <f aca="false">IF(G218&gt;0,IF(J218&gt;=0,J218/G218*100,""),"")</f>
        <v/>
      </c>
      <c r="P218" s="137" t="str">
        <f aca="false">IF(I218&gt;0,IF(L218&gt;=0,L218/I218*100,""),"")</f>
        <v/>
      </c>
      <c r="Q218" s="52"/>
      <c r="S218" s="52"/>
    </row>
    <row r="219" s="98" customFormat="true" ht="12.75" hidden="false" customHeight="false" outlineLevel="0" collapsed="false">
      <c r="A219" s="66" t="s">
        <v>374</v>
      </c>
      <c r="B219" s="67" t="s">
        <v>19</v>
      </c>
      <c r="C219" s="68"/>
      <c r="D219" s="69" t="n">
        <f aca="false">SUM(D221:D231)</f>
        <v>6994300</v>
      </c>
      <c r="E219" s="69" t="n">
        <f aca="false">SUM(E221:E231)</f>
        <v>23403251</v>
      </c>
      <c r="F219" s="69" t="n">
        <f aca="false">SUM(D219:E219)</f>
        <v>30397551</v>
      </c>
      <c r="G219" s="72" t="n">
        <f aca="false">SUM(G221:G231)</f>
        <v>12004322</v>
      </c>
      <c r="H219" s="89" t="n">
        <f aca="false">SUM(H221:H231)</f>
        <v>23816341</v>
      </c>
      <c r="I219" s="72" t="n">
        <f aca="false">SUM(G219:H219)</f>
        <v>35820663</v>
      </c>
      <c r="J219" s="69" t="n">
        <f aca="false">SUM(J221:J231)</f>
        <v>10516902</v>
      </c>
      <c r="K219" s="69" t="n">
        <f aca="false">SUM(K221:K231)</f>
        <v>26872222</v>
      </c>
      <c r="L219" s="69" t="n">
        <f aca="false">SUM(J219:K219)</f>
        <v>37389124</v>
      </c>
      <c r="M219" s="73" t="n">
        <f aca="false">IF(D219&gt;0,IF(J219&gt;=0,J219/D219*100,""),"")</f>
        <v>150.363896315571</v>
      </c>
      <c r="N219" s="73" t="n">
        <f aca="false">IF(F219&gt;0,IF(L219&gt;=0,L219/F219*100,""),"")</f>
        <v>123.000448292693</v>
      </c>
      <c r="O219" s="73" t="n">
        <f aca="false">IF(G219&gt;0,IF(J219&gt;=0,J219/G219*100,""),"")</f>
        <v>87.609296051872</v>
      </c>
      <c r="P219" s="73" t="n">
        <f aca="false">IF(I219&gt;0,IF(L219&gt;=0,L219/I219*100,""),"")</f>
        <v>104.37864871457</v>
      </c>
      <c r="Q219" s="52"/>
      <c r="S219" s="52"/>
    </row>
    <row r="220" s="48" customFormat="true" ht="12.75" hidden="false" customHeight="true" outlineLevel="0" collapsed="false">
      <c r="A220" s="74" t="s">
        <v>27</v>
      </c>
      <c r="B220" s="75"/>
      <c r="C220" s="76" t="s">
        <v>28</v>
      </c>
      <c r="D220" s="77" t="n">
        <f aca="false">SUM(D221:D230)</f>
        <v>6994300</v>
      </c>
      <c r="E220" s="78" t="n">
        <f aca="false">SUM(E221:E230)</f>
        <v>23403251</v>
      </c>
      <c r="F220" s="77" t="n">
        <f aca="false">SUM(D220:E220)</f>
        <v>30397551</v>
      </c>
      <c r="G220" s="90" t="n">
        <f aca="false">SUM(G221:G230)</f>
        <v>10227800</v>
      </c>
      <c r="H220" s="80" t="n">
        <f aca="false">SUM(H221:H230)</f>
        <v>23816341</v>
      </c>
      <c r="I220" s="79" t="n">
        <f aca="false">SUM(G220:H220)</f>
        <v>34044141</v>
      </c>
      <c r="J220" s="77" t="n">
        <f aca="false">SUM(J221:J230)</f>
        <v>10516902</v>
      </c>
      <c r="K220" s="77" t="n">
        <f aca="false">SUM(K221:K230)</f>
        <v>26872222</v>
      </c>
      <c r="L220" s="77" t="n">
        <f aca="false">SUM(J220:K220)</f>
        <v>37389124</v>
      </c>
      <c r="M220" s="81" t="n">
        <f aca="false">IF(D220&gt;0,IF(J220&gt;=0,J220/D220*100,""),"")</f>
        <v>150.363896315571</v>
      </c>
      <c r="N220" s="81" t="n">
        <f aca="false">IF(F220&gt;0,IF(L220&gt;=0,L220/F220*100,""),"")</f>
        <v>123.000448292693</v>
      </c>
      <c r="O220" s="81" t="n">
        <f aca="false">IF(G220&gt;0,IF(J220&gt;=0,J220/G220*100,""),"")</f>
        <v>102.826629382663</v>
      </c>
      <c r="P220" s="81" t="n">
        <f aca="false">IF(I220&gt;0,IF(L220&gt;=0,L220/I220*100,""),"")</f>
        <v>109.825429286055</v>
      </c>
      <c r="Q220" s="52"/>
      <c r="S220" s="52"/>
    </row>
    <row r="221" s="48" customFormat="true" ht="12.75" hidden="false" customHeight="true" outlineLevel="0" collapsed="false">
      <c r="A221" s="82" t="s">
        <v>29</v>
      </c>
      <c r="B221" s="54" t="n">
        <v>0</v>
      </c>
      <c r="C221" s="55" t="s">
        <v>28</v>
      </c>
      <c r="D221" s="77"/>
      <c r="E221" s="83" t="n">
        <v>1052527</v>
      </c>
      <c r="F221" s="77" t="n">
        <f aca="false">SUM(D221:E221)</f>
        <v>1052527</v>
      </c>
      <c r="G221" s="84"/>
      <c r="H221" s="85" t="n">
        <v>1093415</v>
      </c>
      <c r="I221" s="79" t="n">
        <f aca="false">SUM(G221:H221)</f>
        <v>1093415</v>
      </c>
      <c r="J221" s="77"/>
      <c r="K221" s="83" t="n">
        <v>1336578</v>
      </c>
      <c r="L221" s="77" t="n">
        <f aca="false">SUM(J221:K221)</f>
        <v>1336578</v>
      </c>
      <c r="M221" s="81" t="str">
        <f aca="false">IF(D221&gt;0,IF(J221&gt;=0,J221/D221*100,""),"")</f>
        <v/>
      </c>
      <c r="N221" s="81" t="n">
        <f aca="false">IF(F221&gt;0,IF(L221&gt;=0,L221/F221*100,""),"")</f>
        <v>126.987526210729</v>
      </c>
      <c r="O221" s="81" t="str">
        <f aca="false">IF(G221&gt;0,IF(J221&gt;=0,J221/G221*100,""),"")</f>
        <v/>
      </c>
      <c r="P221" s="81" t="n">
        <f aca="false">IF(I221&gt;0,IF(L221&gt;=0,L221/I221*100,""),"")</f>
        <v>122.238857158535</v>
      </c>
      <c r="Q221" s="52"/>
      <c r="S221" s="52"/>
    </row>
    <row r="222" s="48" customFormat="true" ht="12.75" hidden="false" customHeight="true" outlineLevel="0" collapsed="false">
      <c r="A222" s="82" t="s">
        <v>375</v>
      </c>
      <c r="B222" s="54" t="s">
        <v>376</v>
      </c>
      <c r="C222" s="55" t="s">
        <v>377</v>
      </c>
      <c r="D222" s="77" t="n">
        <v>940000</v>
      </c>
      <c r="E222" s="77" t="n">
        <v>2476535</v>
      </c>
      <c r="F222" s="77" t="n">
        <f aca="false">SUM(D222:E222)</f>
        <v>3416535</v>
      </c>
      <c r="G222" s="79" t="n">
        <v>970000</v>
      </c>
      <c r="H222" s="85" t="n">
        <v>2513598</v>
      </c>
      <c r="I222" s="79" t="n">
        <f aca="false">SUM(G222:H222)</f>
        <v>3483598</v>
      </c>
      <c r="J222" s="77" t="n">
        <v>943000</v>
      </c>
      <c r="K222" s="77" t="n">
        <v>2813845</v>
      </c>
      <c r="L222" s="77" t="n">
        <f aca="false">SUM(J222:K222)</f>
        <v>3756845</v>
      </c>
      <c r="M222" s="81" t="n">
        <f aca="false">IF(D222&gt;0,IF(J222&gt;=0,J222/D222*100,""),"")</f>
        <v>100.31914893617</v>
      </c>
      <c r="N222" s="81" t="n">
        <f aca="false">IF(F222&gt;0,IF(L222&gt;=0,L222/F222*100,""),"")</f>
        <v>109.960676533388</v>
      </c>
      <c r="O222" s="81" t="n">
        <f aca="false">IF(G222&gt;0,IF(J222&gt;=0,J222/G222*100,""),"")</f>
        <v>97.2164948453608</v>
      </c>
      <c r="P222" s="81" t="n">
        <f aca="false">IF(I222&gt;0,IF(L222&gt;=0,L222/I222*100,""),"")</f>
        <v>107.843815503396</v>
      </c>
      <c r="Q222" s="52"/>
      <c r="S222" s="52"/>
    </row>
    <row r="223" s="48" customFormat="true" ht="12.75" hidden="false" customHeight="true" outlineLevel="0" collapsed="false">
      <c r="A223" s="82" t="s">
        <v>378</v>
      </c>
      <c r="B223" s="54" t="s">
        <v>379</v>
      </c>
      <c r="C223" s="55" t="s">
        <v>380</v>
      </c>
      <c r="D223" s="77" t="n">
        <v>657000</v>
      </c>
      <c r="E223" s="77" t="n">
        <v>3590975</v>
      </c>
      <c r="F223" s="77" t="n">
        <f aca="false">SUM(D223:E223)</f>
        <v>4247975</v>
      </c>
      <c r="G223" s="79" t="n">
        <v>3952500</v>
      </c>
      <c r="H223" s="85" t="n">
        <v>3770397</v>
      </c>
      <c r="I223" s="79" t="n">
        <f aca="false">SUM(G223:H223)</f>
        <v>7722897</v>
      </c>
      <c r="J223" s="77" t="n">
        <v>718000</v>
      </c>
      <c r="K223" s="77" t="n">
        <v>4220768</v>
      </c>
      <c r="L223" s="77" t="n">
        <f aca="false">SUM(J223:K223)</f>
        <v>4938768</v>
      </c>
      <c r="M223" s="81" t="n">
        <f aca="false">IF(D223&gt;0,IF(J223&gt;=0,J223/D223*100,""),"")</f>
        <v>109.284627092846</v>
      </c>
      <c r="N223" s="81" t="n">
        <f aca="false">IF(F223&gt;0,IF(L223&gt;=0,L223/F223*100,""),"")</f>
        <v>116.261701163496</v>
      </c>
      <c r="O223" s="81" t="n">
        <f aca="false">IF(G223&gt;0,IF(J223&gt;=0,J223/G223*100,""),"")</f>
        <v>18.1657179000633</v>
      </c>
      <c r="P223" s="81" t="n">
        <f aca="false">IF(I223&gt;0,IF(L223&gt;=0,L223/I223*100,""),"")</f>
        <v>63.9496810588047</v>
      </c>
      <c r="Q223" s="52"/>
      <c r="S223" s="52"/>
    </row>
    <row r="224" s="48" customFormat="true" ht="12.75" hidden="false" customHeight="true" outlineLevel="0" collapsed="false">
      <c r="A224" s="82" t="s">
        <v>381</v>
      </c>
      <c r="B224" s="54" t="s">
        <v>382</v>
      </c>
      <c r="C224" s="55" t="s">
        <v>383</v>
      </c>
      <c r="D224" s="77" t="n">
        <v>1601900</v>
      </c>
      <c r="E224" s="77" t="n">
        <v>5448376</v>
      </c>
      <c r="F224" s="77" t="n">
        <f aca="false">SUM(D224:E224)</f>
        <v>7050276</v>
      </c>
      <c r="G224" s="79" t="n">
        <v>1509900</v>
      </c>
      <c r="H224" s="85" t="n">
        <v>5529916</v>
      </c>
      <c r="I224" s="79" t="n">
        <f aca="false">SUM(G224:H224)</f>
        <v>7039816</v>
      </c>
      <c r="J224" s="77" t="n">
        <v>3140700</v>
      </c>
      <c r="K224" s="77" t="n">
        <v>6331151</v>
      </c>
      <c r="L224" s="77" t="n">
        <f aca="false">SUM(J224:K224)</f>
        <v>9471851</v>
      </c>
      <c r="M224" s="81" t="n">
        <f aca="false">IF(D224&gt;0,IF(J224&gt;=0,J224/D224*100,""),"")</f>
        <v>196.060927648418</v>
      </c>
      <c r="N224" s="81" t="n">
        <f aca="false">IF(F224&gt;0,IF(L224&gt;=0,L224/F224*100,""),"")</f>
        <v>134.347236902499</v>
      </c>
      <c r="O224" s="81" t="n">
        <f aca="false">IF(G224&gt;0,IF(J224&gt;=0,J224/G224*100,""),"")</f>
        <v>208.007152791576</v>
      </c>
      <c r="P224" s="81" t="n">
        <f aca="false">IF(I224&gt;0,IF(L224&gt;=0,L224/I224*100,""),"")</f>
        <v>134.546854633701</v>
      </c>
      <c r="Q224" s="52"/>
      <c r="S224" s="52"/>
    </row>
    <row r="225" s="48" customFormat="true" ht="12.75" hidden="false" customHeight="true" outlineLevel="0" collapsed="false">
      <c r="A225" s="82" t="s">
        <v>384</v>
      </c>
      <c r="B225" s="54" t="s">
        <v>385</v>
      </c>
      <c r="C225" s="55" t="s">
        <v>386</v>
      </c>
      <c r="D225" s="77" t="n">
        <f aca="false">7274000-4000000</f>
        <v>3274000</v>
      </c>
      <c r="E225" s="77" t="n">
        <v>9906138</v>
      </c>
      <c r="F225" s="77" t="n">
        <f aca="false">SUM(D225:E225)</f>
        <v>13180138</v>
      </c>
      <c r="G225" s="79" t="n">
        <v>3274000</v>
      </c>
      <c r="H225" s="85" t="n">
        <v>9803032</v>
      </c>
      <c r="I225" s="79" t="n">
        <f aca="false">SUM(G225:H225)</f>
        <v>13077032</v>
      </c>
      <c r="J225" s="77" t="n">
        <v>5261102</v>
      </c>
      <c r="K225" s="77" t="n">
        <v>10903650</v>
      </c>
      <c r="L225" s="77" t="n">
        <f aca="false">SUM(J225:K225)</f>
        <v>16164752</v>
      </c>
      <c r="M225" s="81" t="n">
        <f aca="false">IF(D225&gt;0,IF(J225&gt;=0,J225/D225*100,""),"")</f>
        <v>160.693402565669</v>
      </c>
      <c r="N225" s="81" t="n">
        <f aca="false">IF(F225&gt;0,IF(L225&gt;=0,L225/F225*100,""),"")</f>
        <v>122.644785661577</v>
      </c>
      <c r="O225" s="81" t="n">
        <f aca="false">IF(G225&gt;0,IF(J225&gt;=0,J225/G225*100,""),"")</f>
        <v>160.693402565669</v>
      </c>
      <c r="P225" s="81" t="n">
        <f aca="false">IF(I225&gt;0,IF(L225&gt;=0,L225/I225*100,""),"")</f>
        <v>123.611779798352</v>
      </c>
      <c r="Q225" s="52"/>
      <c r="S225" s="52"/>
    </row>
    <row r="226" s="48" customFormat="true" ht="12.75" hidden="false" customHeight="true" outlineLevel="0" collapsed="false">
      <c r="A226" s="82" t="s">
        <v>387</v>
      </c>
      <c r="B226" s="54" t="s">
        <v>388</v>
      </c>
      <c r="C226" s="55" t="s">
        <v>389</v>
      </c>
      <c r="D226" s="77" t="n">
        <v>227000</v>
      </c>
      <c r="E226" s="77" t="n">
        <v>705812</v>
      </c>
      <c r="F226" s="77" t="n">
        <f aca="false">SUM(D226:E226)</f>
        <v>932812</v>
      </c>
      <c r="G226" s="79" t="n">
        <v>227000</v>
      </c>
      <c r="H226" s="85" t="n">
        <v>892327</v>
      </c>
      <c r="I226" s="79" t="n">
        <f aca="false">SUM(G226:H226)</f>
        <v>1119327</v>
      </c>
      <c r="J226" s="77" t="n">
        <v>454100</v>
      </c>
      <c r="K226" s="77" t="n">
        <v>1055192</v>
      </c>
      <c r="L226" s="77" t="n">
        <f aca="false">SUM(J226:K226)</f>
        <v>1509292</v>
      </c>
      <c r="M226" s="81" t="n">
        <f aca="false">IF(D226&gt;0,IF(J226&gt;=0,J226/D226*100,""),"")</f>
        <v>200.044052863436</v>
      </c>
      <c r="N226" s="81" t="n">
        <f aca="false">IF(F226&gt;0,IF(L226&gt;=0,L226/F226*100,""),"")</f>
        <v>161.800234130779</v>
      </c>
      <c r="O226" s="81" t="n">
        <f aca="false">IF(G226&gt;0,IF(J226&gt;=0,J226/G226*100,""),"")</f>
        <v>200.044052863436</v>
      </c>
      <c r="P226" s="81" t="n">
        <f aca="false">IF(I226&gt;0,IF(L226&gt;=0,L226/I226*100,""),"")</f>
        <v>134.839238220824</v>
      </c>
      <c r="Q226" s="52"/>
      <c r="S226" s="52"/>
    </row>
    <row r="227" s="48" customFormat="true" ht="12.75" hidden="false" customHeight="true" outlineLevel="0" collapsed="false">
      <c r="A227" s="82" t="s">
        <v>390</v>
      </c>
      <c r="B227" s="54" t="s">
        <v>391</v>
      </c>
      <c r="C227" s="55"/>
      <c r="D227" s="77"/>
      <c r="E227" s="77"/>
      <c r="F227" s="77"/>
      <c r="G227" s="79"/>
      <c r="H227" s="85"/>
      <c r="I227" s="79"/>
      <c r="J227" s="77"/>
      <c r="K227" s="77" t="n">
        <v>211038</v>
      </c>
      <c r="L227" s="77" t="n">
        <f aca="false">SUM(J227:K227)</f>
        <v>211038</v>
      </c>
      <c r="M227" s="81" t="str">
        <f aca="false">IF(D227&gt;0,IF(J227&gt;=0,J227/D227*100,""),"")</f>
        <v/>
      </c>
      <c r="N227" s="81"/>
      <c r="O227" s="81"/>
      <c r="P227" s="81"/>
      <c r="Q227" s="52"/>
      <c r="S227" s="52"/>
    </row>
    <row r="228" s="48" customFormat="true" ht="24" hidden="false" customHeight="false" outlineLevel="0" collapsed="false">
      <c r="A228" s="82" t="s">
        <v>392</v>
      </c>
      <c r="B228" s="54" t="s">
        <v>393</v>
      </c>
      <c r="C228" s="55" t="s">
        <v>394</v>
      </c>
      <c r="D228" s="77" t="n">
        <v>259400</v>
      </c>
      <c r="E228" s="77" t="n">
        <v>61913</v>
      </c>
      <c r="F228" s="77" t="n">
        <f aca="false">SUM(D228:E228)</f>
        <v>321313</v>
      </c>
      <c r="G228" s="79" t="n">
        <v>259400</v>
      </c>
      <c r="H228" s="85" t="n">
        <v>62840</v>
      </c>
      <c r="I228" s="79" t="n">
        <f aca="false">SUM(G228:H228)</f>
        <v>322240</v>
      </c>
      <c r="J228" s="77"/>
      <c r="K228" s="77"/>
      <c r="L228" s="77" t="n">
        <f aca="false">SUM(J228:K228)</f>
        <v>0</v>
      </c>
      <c r="M228" s="81" t="n">
        <f aca="false">IF(D228&gt;0,IF(J228&gt;=0,J228/D228*100,""),"")</f>
        <v>0</v>
      </c>
      <c r="N228" s="81" t="n">
        <f aca="false">IF(F228&gt;0,IF(L228&gt;=0,L228/F228*100,""),"")</f>
        <v>0</v>
      </c>
      <c r="O228" s="81" t="n">
        <f aca="false">IF(G228&gt;0,IF(J228&gt;=0,J228/G228*100,""),"")</f>
        <v>0</v>
      </c>
      <c r="P228" s="81" t="n">
        <f aca="false">IF(I228&gt;0,IF(L228&gt;=0,L228/I228*100,""),"")</f>
        <v>0</v>
      </c>
      <c r="Q228" s="52"/>
      <c r="S228" s="52"/>
    </row>
    <row r="229" s="48" customFormat="true" ht="24" hidden="false" customHeight="false" outlineLevel="0" collapsed="false">
      <c r="A229" s="82" t="s">
        <v>395</v>
      </c>
      <c r="B229" s="54" t="s">
        <v>396</v>
      </c>
      <c r="C229" s="55" t="s">
        <v>397</v>
      </c>
      <c r="D229" s="77" t="n">
        <v>35000</v>
      </c>
      <c r="E229" s="77" t="n">
        <v>123827</v>
      </c>
      <c r="F229" s="77" t="n">
        <f aca="false">SUM(D229:E229)</f>
        <v>158827</v>
      </c>
      <c r="G229" s="79" t="n">
        <v>35000</v>
      </c>
      <c r="H229" s="85" t="n">
        <v>113112</v>
      </c>
      <c r="I229" s="79" t="n">
        <f aca="false">SUM(G229:H229)</f>
        <v>148112</v>
      </c>
      <c r="J229" s="77"/>
      <c r="K229" s="77"/>
      <c r="L229" s="77" t="n">
        <f aca="false">SUM(J229:K229)</f>
        <v>0</v>
      </c>
      <c r="M229" s="81" t="n">
        <f aca="false">IF(D229&gt;0,IF(J229&gt;=0,J229/D229*100,""),"")</f>
        <v>0</v>
      </c>
      <c r="N229" s="81" t="n">
        <f aca="false">IF(F229&gt;0,IF(L229&gt;=0,L229/F229*100,""),"")</f>
        <v>0</v>
      </c>
      <c r="O229" s="81" t="n">
        <f aca="false">IF(G229&gt;0,IF(J229&gt;=0,J229/G229*100,""),"")</f>
        <v>0</v>
      </c>
      <c r="P229" s="81" t="n">
        <f aca="false">IF(I229&gt;0,IF(L229&gt;=0,L229/I229*100,""),"")</f>
        <v>0</v>
      </c>
      <c r="Q229" s="52"/>
      <c r="S229" s="52"/>
    </row>
    <row r="230" s="48" customFormat="true" ht="12.75" hidden="false" customHeight="true" outlineLevel="0" collapsed="false">
      <c r="A230" s="82" t="s">
        <v>398</v>
      </c>
      <c r="B230" s="54" t="s">
        <v>399</v>
      </c>
      <c r="C230" s="55" t="s">
        <v>400</v>
      </c>
      <c r="D230" s="77"/>
      <c r="E230" s="77" t="n">
        <v>37148</v>
      </c>
      <c r="F230" s="77" t="n">
        <f aca="false">SUM(D230:E230)</f>
        <v>37148</v>
      </c>
      <c r="G230" s="79"/>
      <c r="H230" s="85" t="n">
        <v>37704</v>
      </c>
      <c r="I230" s="79" t="n">
        <f aca="false">SUM(G230:H230)</f>
        <v>37704</v>
      </c>
      <c r="J230" s="77"/>
      <c r="K230" s="77"/>
      <c r="L230" s="77" t="n">
        <f aca="false">SUM(J230:K230)</f>
        <v>0</v>
      </c>
      <c r="M230" s="81" t="str">
        <f aca="false">IF(D230&gt;0,IF(J230&gt;=0,J230/D230*100,""),"")</f>
        <v/>
      </c>
      <c r="N230" s="81" t="n">
        <f aca="false">IF(F230&gt;0,IF(L230&gt;=0,L230/F230*100,""),"")</f>
        <v>0</v>
      </c>
      <c r="O230" s="81" t="str">
        <f aca="false">IF(G230&gt;0,IF(J230&gt;=0,J230/G230*100,""),"")</f>
        <v/>
      </c>
      <c r="P230" s="81" t="n">
        <f aca="false">IF(I230&gt;0,IF(L230&gt;=0,L230/I230*100,""),"")</f>
        <v>0</v>
      </c>
      <c r="Q230" s="52"/>
      <c r="S230" s="52"/>
    </row>
    <row r="231" s="48" customFormat="true" ht="12.75" hidden="false" customHeight="true" outlineLevel="0" collapsed="false">
      <c r="A231" s="82" t="s">
        <v>65</v>
      </c>
      <c r="B231" s="54" t="s">
        <v>66</v>
      </c>
      <c r="C231" s="55" t="s">
        <v>401</v>
      </c>
      <c r="D231" s="77"/>
      <c r="E231" s="77"/>
      <c r="F231" s="77" t="n">
        <f aca="false">SUM(D231:E231)</f>
        <v>0</v>
      </c>
      <c r="G231" s="79" t="n">
        <v>1776522</v>
      </c>
      <c r="H231" s="88"/>
      <c r="I231" s="79" t="n">
        <f aca="false">SUM(G231:H231)</f>
        <v>1776522</v>
      </c>
      <c r="J231" s="77"/>
      <c r="K231" s="77"/>
      <c r="L231" s="77" t="n">
        <f aca="false">SUM(J231:K231)</f>
        <v>0</v>
      </c>
      <c r="M231" s="81" t="str">
        <f aca="false">IF(D231&gt;0,IF(J231&gt;=0,J231/D231*100,""),"")</f>
        <v/>
      </c>
      <c r="N231" s="81" t="str">
        <f aca="false">IF(F231&gt;0,IF(L231&gt;=0,L231/F231*100,""),"")</f>
        <v/>
      </c>
      <c r="O231" s="81" t="n">
        <f aca="false">IF(G231&gt;0,IF(J231&gt;=0,J231/G231*100,""),"")</f>
        <v>0</v>
      </c>
      <c r="P231" s="81" t="n">
        <f aca="false">IF(I231&gt;0,IF(L231&gt;=0,L231/I231*100,""),"")</f>
        <v>0</v>
      </c>
      <c r="Q231" s="52"/>
      <c r="S231" s="52"/>
    </row>
    <row r="232" s="48" customFormat="true" ht="6" hidden="false" customHeight="true" outlineLevel="0" collapsed="false">
      <c r="A232" s="82"/>
      <c r="B232" s="54"/>
      <c r="C232" s="55" t="s">
        <v>28</v>
      </c>
      <c r="D232" s="77"/>
      <c r="E232" s="77"/>
      <c r="F232" s="77"/>
      <c r="G232" s="79"/>
      <c r="H232" s="88"/>
      <c r="I232" s="79"/>
      <c r="J232" s="77"/>
      <c r="K232" s="77"/>
      <c r="L232" s="77"/>
      <c r="M232" s="81" t="str">
        <f aca="false">IF(D232&gt;0,IF(J232&gt;=0,J232/D232*100,""),"")</f>
        <v/>
      </c>
      <c r="N232" s="81" t="str">
        <f aca="false">IF(F232&gt;0,IF(L232&gt;=0,L232/F232*100,""),"")</f>
        <v/>
      </c>
      <c r="O232" s="81" t="str">
        <f aca="false">IF(G232&gt;0,IF(J232&gt;=0,J232/G232*100,""),"")</f>
        <v/>
      </c>
      <c r="P232" s="81" t="str">
        <f aca="false">IF(I232&gt;0,IF(L232&gt;=0,L232/I232*100,""),"")</f>
        <v/>
      </c>
      <c r="Q232" s="52"/>
      <c r="S232" s="52"/>
    </row>
    <row r="233" s="155" customFormat="true" ht="12.75" hidden="false" customHeight="false" outlineLevel="0" collapsed="false">
      <c r="A233" s="66" t="s">
        <v>402</v>
      </c>
      <c r="B233" s="135" t="s">
        <v>19</v>
      </c>
      <c r="C233" s="136"/>
      <c r="D233" s="152" t="n">
        <f aca="false">SUM(D235:D251)</f>
        <v>391912280</v>
      </c>
      <c r="E233" s="69" t="n">
        <f aca="false">SUM(E235:E251)</f>
        <v>7058123</v>
      </c>
      <c r="F233" s="152" t="n">
        <f aca="false">SUM(D233:E233)</f>
        <v>398970403</v>
      </c>
      <c r="G233" s="153" t="n">
        <f aca="false">SUM(G235:G251)</f>
        <v>431745016</v>
      </c>
      <c r="H233" s="89" t="n">
        <f aca="false">SUM(H235:H251)</f>
        <v>7012938</v>
      </c>
      <c r="I233" s="153" t="n">
        <f aca="false">SUM(G233:H233)</f>
        <v>438757954</v>
      </c>
      <c r="J233" s="152" t="n">
        <f aca="false">SUM(J235:J251)</f>
        <v>437846785</v>
      </c>
      <c r="K233" s="69" t="n">
        <f aca="false">SUM(K235:K251)</f>
        <v>8300843</v>
      </c>
      <c r="L233" s="152" t="n">
        <f aca="false">SUM(J233:K233)</f>
        <v>446147628</v>
      </c>
      <c r="M233" s="154" t="n">
        <f aca="false">IF(D233&gt;0,IF(J233&gt;=0,J233/D233*100,""),"")</f>
        <v>111.720608754592</v>
      </c>
      <c r="N233" s="154" t="n">
        <f aca="false">IF(F233&gt;0,IF(L233&gt;=0,L233/F233*100,""),"")</f>
        <v>111.824743049925</v>
      </c>
      <c r="O233" s="154" t="n">
        <f aca="false">IF(G233&gt;0,IF(J233&gt;=0,J233/G233*100,""),"")</f>
        <v>101.413280703627</v>
      </c>
      <c r="P233" s="154" t="n">
        <f aca="false">IF(I233&gt;0,IF(L233&gt;=0,L233/I233*100,""),"")</f>
        <v>101.684225649388</v>
      </c>
      <c r="Q233" s="52"/>
      <c r="S233" s="52"/>
    </row>
    <row r="234" s="48" customFormat="true" ht="12.75" hidden="false" customHeight="true" outlineLevel="0" collapsed="false">
      <c r="A234" s="82" t="s">
        <v>27</v>
      </c>
      <c r="B234" s="54"/>
      <c r="C234" s="55" t="s">
        <v>28</v>
      </c>
      <c r="D234" s="123" t="n">
        <f aca="false">SUM(D235:D249)</f>
        <v>391912280</v>
      </c>
      <c r="E234" s="123" t="n">
        <f aca="false">SUM(E235:E249)</f>
        <v>7058123</v>
      </c>
      <c r="F234" s="123" t="n">
        <f aca="false">SUM(D234:E234)</f>
        <v>398970403</v>
      </c>
      <c r="G234" s="124" t="n">
        <f aca="false">SUM(G235:G249)</f>
        <v>424521547</v>
      </c>
      <c r="H234" s="149" t="n">
        <f aca="false">SUM(H235:H249)</f>
        <v>7012938</v>
      </c>
      <c r="I234" s="124" t="n">
        <f aca="false">SUM(G234:H234)</f>
        <v>431534485</v>
      </c>
      <c r="J234" s="123" t="n">
        <f aca="false">SUM(J235:J250)</f>
        <v>437846785</v>
      </c>
      <c r="K234" s="123" t="n">
        <f aca="false">SUM(K235:K250)</f>
        <v>8300843</v>
      </c>
      <c r="L234" s="123" t="n">
        <f aca="false">SUM(J234:K234)</f>
        <v>446147628</v>
      </c>
      <c r="M234" s="125" t="n">
        <f aca="false">IF(D234&gt;0,IF(J234&gt;=0,J234/D234*100,""),"")</f>
        <v>111.720608754592</v>
      </c>
      <c r="N234" s="125" t="n">
        <f aca="false">IF(F234&gt;0,IF(L234&gt;=0,L234/F234*100,""),"")</f>
        <v>111.824743049925</v>
      </c>
      <c r="O234" s="125" t="n">
        <f aca="false">IF(G234&gt;0,IF(J234&gt;=0,J234/G234*100,""),"")</f>
        <v>103.138883784384</v>
      </c>
      <c r="P234" s="125" t="n">
        <f aca="false">IF(I234&gt;0,IF(L234&gt;=0,L234/I234*100,""),"")</f>
        <v>103.386321026001</v>
      </c>
      <c r="Q234" s="52"/>
      <c r="S234" s="52"/>
    </row>
    <row r="235" s="48" customFormat="true" ht="12.75" hidden="false" customHeight="true" outlineLevel="0" collapsed="false">
      <c r="A235" s="82" t="s">
        <v>29</v>
      </c>
      <c r="B235" s="54" t="n">
        <v>0</v>
      </c>
      <c r="C235" s="55" t="s">
        <v>28</v>
      </c>
      <c r="D235" s="123"/>
      <c r="E235" s="83" t="n">
        <v>990614</v>
      </c>
      <c r="F235" s="123" t="n">
        <f aca="false">SUM(D235:E235)</f>
        <v>990614</v>
      </c>
      <c r="G235" s="84"/>
      <c r="H235" s="85" t="n">
        <v>810635</v>
      </c>
      <c r="I235" s="124" t="n">
        <f aca="false">SUM(G235:H235)</f>
        <v>810635</v>
      </c>
      <c r="J235" s="123"/>
      <c r="K235" s="83" t="n">
        <v>1048157</v>
      </c>
      <c r="L235" s="123" t="n">
        <f aca="false">SUM(J235:K235)</f>
        <v>1048157</v>
      </c>
      <c r="M235" s="125" t="str">
        <f aca="false">IF(D235&gt;0,IF(J235&gt;=0,J235/D235*100,""),"")</f>
        <v/>
      </c>
      <c r="N235" s="125" t="n">
        <f aca="false">IF(F235&gt;0,IF(L235&gt;=0,L235/F235*100,""),"")</f>
        <v>105.808821599533</v>
      </c>
      <c r="O235" s="125" t="str">
        <f aca="false">IF(G235&gt;0,IF(J235&gt;=0,J235/G235*100,""),"")</f>
        <v/>
      </c>
      <c r="P235" s="125" t="n">
        <f aca="false">IF(I235&gt;0,IF(L235&gt;=0,L235/I235*100,""),"")</f>
        <v>129.300733375687</v>
      </c>
      <c r="Q235" s="52"/>
      <c r="S235" s="52"/>
    </row>
    <row r="236" s="48" customFormat="true" ht="22.5" hidden="false" customHeight="true" outlineLevel="0" collapsed="false">
      <c r="A236" s="82" t="s">
        <v>403</v>
      </c>
      <c r="B236" s="103" t="s">
        <v>404</v>
      </c>
      <c r="C236" s="104" t="s">
        <v>405</v>
      </c>
      <c r="D236" s="123" t="n">
        <v>1489693</v>
      </c>
      <c r="E236" s="77" t="n">
        <v>897744</v>
      </c>
      <c r="F236" s="123" t="n">
        <f aca="false">SUM(D236:E236)</f>
        <v>2387437</v>
      </c>
      <c r="G236" s="79" t="n">
        <v>894693</v>
      </c>
      <c r="H236" s="85" t="n">
        <v>842055</v>
      </c>
      <c r="I236" s="124" t="n">
        <f aca="false">SUM(G236:H236)</f>
        <v>1736748</v>
      </c>
      <c r="J236" s="123" t="n">
        <v>1350000</v>
      </c>
      <c r="K236" s="77" t="n">
        <v>970776</v>
      </c>
      <c r="L236" s="123" t="n">
        <f aca="false">SUM(J236:K236)</f>
        <v>2320776</v>
      </c>
      <c r="M236" s="125" t="n">
        <f aca="false">IF(D236&gt;0,IF(J236&gt;=0,J236/D236*100,""),"")</f>
        <v>90.6226987708206</v>
      </c>
      <c r="N236" s="125" t="n">
        <f aca="false">IF(F236&gt;0,IF(L236&gt;=0,L236/F236*100,""),"")</f>
        <v>97.2078425524946</v>
      </c>
      <c r="O236" s="125" t="n">
        <f aca="false">IF(G236&gt;0,IF(J236&gt;=0,J236/G236*100,""),"")</f>
        <v>150.889746538757</v>
      </c>
      <c r="P236" s="125" t="n">
        <f aca="false">IF(I236&gt;0,IF(L236&gt;=0,L236/I236*100,""),"")</f>
        <v>133.627676554111</v>
      </c>
      <c r="Q236" s="52"/>
      <c r="S236" s="52"/>
    </row>
    <row r="237" s="48" customFormat="true" ht="12.75" hidden="false" customHeight="true" outlineLevel="0" collapsed="false">
      <c r="A237" s="82" t="s">
        <v>406</v>
      </c>
      <c r="B237" s="103" t="s">
        <v>407</v>
      </c>
      <c r="C237" s="104" t="s">
        <v>408</v>
      </c>
      <c r="D237" s="123"/>
      <c r="E237" s="77" t="n">
        <v>185740</v>
      </c>
      <c r="F237" s="123" t="n">
        <f aca="false">SUM(D237:E237)</f>
        <v>185740</v>
      </c>
      <c r="G237" s="79"/>
      <c r="H237" s="85" t="n">
        <v>188520</v>
      </c>
      <c r="I237" s="124" t="n">
        <f aca="false">SUM(G237:H237)</f>
        <v>188520</v>
      </c>
      <c r="J237" s="123" t="n">
        <v>150000</v>
      </c>
      <c r="K237" s="77" t="n">
        <v>211038</v>
      </c>
      <c r="L237" s="123" t="n">
        <f aca="false">SUM(J237:K237)</f>
        <v>361038</v>
      </c>
      <c r="M237" s="125" t="str">
        <f aca="false">IF(D237&gt;0,IF(J237&gt;=0,J237/D237*100,""),"")</f>
        <v/>
      </c>
      <c r="N237" s="125" t="n">
        <f aca="false">IF(F237&gt;0,IF(L237&gt;=0,L237/F237*100,""),"")</f>
        <v>194.378163023581</v>
      </c>
      <c r="O237" s="125" t="str">
        <f aca="false">IF(G237&gt;0,IF(J237&gt;=0,J237/G237*100,""),"")</f>
        <v/>
      </c>
      <c r="P237" s="125" t="n">
        <f aca="false">IF(I237&gt;0,IF(L237&gt;=0,L237/I237*100,""),"")</f>
        <v>191.511775938892</v>
      </c>
      <c r="Q237" s="52"/>
      <c r="S237" s="52"/>
    </row>
    <row r="238" s="48" customFormat="true" ht="12.75" hidden="false" customHeight="true" outlineLevel="0" collapsed="false">
      <c r="A238" s="82" t="s">
        <v>409</v>
      </c>
      <c r="B238" s="103" t="s">
        <v>410</v>
      </c>
      <c r="C238" s="104" t="s">
        <v>411</v>
      </c>
      <c r="D238" s="123" t="n">
        <v>3260243</v>
      </c>
      <c r="E238" s="77" t="n">
        <v>1362094</v>
      </c>
      <c r="F238" s="123" t="n">
        <f aca="false">SUM(D238:E238)</f>
        <v>4622337</v>
      </c>
      <c r="G238" s="79" t="n">
        <v>5826232</v>
      </c>
      <c r="H238" s="85" t="n">
        <v>1225379</v>
      </c>
      <c r="I238" s="124" t="n">
        <f aca="false">SUM(G238:H238)</f>
        <v>7051611</v>
      </c>
      <c r="J238" s="123" t="n">
        <v>1550000</v>
      </c>
      <c r="K238" s="77" t="n">
        <v>1899346</v>
      </c>
      <c r="L238" s="123" t="n">
        <f aca="false">SUM(J238:K238)</f>
        <v>3449346</v>
      </c>
      <c r="M238" s="125" t="n">
        <f aca="false">IF(D238&gt;0,IF(J238&gt;=0,J238/D238*100,""),"")</f>
        <v>47.5424684601731</v>
      </c>
      <c r="N238" s="125" t="n">
        <f aca="false">IF(F238&gt;0,IF(L238&gt;=0,L238/F238*100,""),"")</f>
        <v>74.6234210097619</v>
      </c>
      <c r="O238" s="125" t="n">
        <f aca="false">IF(G238&gt;0,IF(J238&gt;=0,J238/G238*100,""),"")</f>
        <v>26.603815296061</v>
      </c>
      <c r="P238" s="125" t="n">
        <f aca="false">IF(I238&gt;0,IF(L238&gt;=0,L238/I238*100,""),"")</f>
        <v>48.9157158555683</v>
      </c>
      <c r="Q238" s="52"/>
      <c r="S238" s="52"/>
    </row>
    <row r="239" s="48" customFormat="true" ht="12.75" hidden="false" customHeight="true" outlineLevel="0" collapsed="false">
      <c r="A239" s="82" t="s">
        <v>412</v>
      </c>
      <c r="B239" s="103" t="s">
        <v>413</v>
      </c>
      <c r="C239" s="104" t="s">
        <v>414</v>
      </c>
      <c r="D239" s="123" t="n">
        <v>570000</v>
      </c>
      <c r="E239" s="77" t="n">
        <v>247653</v>
      </c>
      <c r="F239" s="123" t="n">
        <f aca="false">SUM(D239:E239)</f>
        <v>817653</v>
      </c>
      <c r="G239" s="79" t="n">
        <v>413775</v>
      </c>
      <c r="H239" s="85" t="n">
        <v>188520</v>
      </c>
      <c r="I239" s="124" t="n">
        <f aca="false">SUM(G239:H239)</f>
        <v>602295</v>
      </c>
      <c r="J239" s="123" t="n">
        <v>865000</v>
      </c>
      <c r="K239" s="77" t="n">
        <v>422077</v>
      </c>
      <c r="L239" s="123" t="n">
        <f aca="false">SUM(J239:K239)</f>
        <v>1287077</v>
      </c>
      <c r="M239" s="125" t="n">
        <f aca="false">IF(D239&gt;0,IF(J239&gt;=0,J239/D239*100,""),"")</f>
        <v>151.754385964912</v>
      </c>
      <c r="N239" s="125" t="n">
        <f aca="false">IF(F239&gt;0,IF(L239&gt;=0,L239/F239*100,""),"")</f>
        <v>157.41115118516</v>
      </c>
      <c r="O239" s="125" t="n">
        <f aca="false">IF(G239&gt;0,IF(J239&gt;=0,J239/G239*100,""),"")</f>
        <v>209.05081263972</v>
      </c>
      <c r="P239" s="125" t="n">
        <f aca="false">IF(I239&gt;0,IF(L239&gt;=0,L239/I239*100,""),"")</f>
        <v>213.695448243801</v>
      </c>
      <c r="Q239" s="52"/>
      <c r="S239" s="52"/>
    </row>
    <row r="240" s="48" customFormat="true" ht="12.75" hidden="false" customHeight="true" outlineLevel="0" collapsed="false">
      <c r="A240" s="82" t="s">
        <v>415</v>
      </c>
      <c r="B240" s="103" t="s">
        <v>416</v>
      </c>
      <c r="C240" s="104" t="s">
        <v>417</v>
      </c>
      <c r="D240" s="123" t="n">
        <v>350000</v>
      </c>
      <c r="E240" s="77" t="n">
        <v>123827</v>
      </c>
      <c r="F240" s="123" t="n">
        <f aca="false">SUM(D240:E240)</f>
        <v>473827</v>
      </c>
      <c r="G240" s="79" t="n">
        <v>350000</v>
      </c>
      <c r="H240" s="85" t="n">
        <v>125680</v>
      </c>
      <c r="I240" s="124" t="n">
        <f aca="false">SUM(G240:H240)</f>
        <v>475680</v>
      </c>
      <c r="J240" s="123"/>
      <c r="K240" s="77"/>
      <c r="L240" s="123" t="n">
        <f aca="false">SUM(J240:K240)</f>
        <v>0</v>
      </c>
      <c r="M240" s="125" t="n">
        <f aca="false">IF(D240&gt;0,IF(J240&gt;=0,J240/D240*100,""),"")</f>
        <v>0</v>
      </c>
      <c r="N240" s="125" t="n">
        <f aca="false">IF(F240&gt;0,IF(L240&gt;=0,L240/F240*100,""),"")</f>
        <v>0</v>
      </c>
      <c r="O240" s="125" t="n">
        <f aca="false">IF(G240&gt;0,IF(J240&gt;=0,J240/G240*100,""),"")</f>
        <v>0</v>
      </c>
      <c r="P240" s="125" t="n">
        <f aca="false">IF(I240&gt;0,IF(L240&gt;=0,L240/I240*100,""),"")</f>
        <v>0</v>
      </c>
      <c r="Q240" s="52"/>
      <c r="S240" s="52"/>
    </row>
    <row r="241" s="48" customFormat="true" ht="12.75" hidden="false" customHeight="true" outlineLevel="0" collapsed="false">
      <c r="A241" s="82" t="s">
        <v>418</v>
      </c>
      <c r="B241" s="103" t="s">
        <v>419</v>
      </c>
      <c r="C241" s="104" t="s">
        <v>420</v>
      </c>
      <c r="D241" s="123" t="n">
        <v>320964264</v>
      </c>
      <c r="E241" s="77" t="n">
        <v>631516</v>
      </c>
      <c r="F241" s="123" t="n">
        <f aca="false">SUM(D241:E241)</f>
        <v>321595780</v>
      </c>
      <c r="G241" s="79" t="n">
        <v>335620489</v>
      </c>
      <c r="H241" s="85" t="n">
        <v>571843</v>
      </c>
      <c r="I241" s="124" t="n">
        <f aca="false">SUM(G241:H241)</f>
        <v>336192332</v>
      </c>
      <c r="J241" s="123" t="n">
        <v>340176008</v>
      </c>
      <c r="K241" s="77" t="n">
        <v>640150</v>
      </c>
      <c r="L241" s="123" t="n">
        <f aca="false">SUM(J241:K241)</f>
        <v>340816158</v>
      </c>
      <c r="M241" s="125" t="n">
        <f aca="false">IF(D241&gt;0,IF(J241&gt;=0,J241/D241*100,""),"")</f>
        <v>105.985633341411</v>
      </c>
      <c r="N241" s="125" t="n">
        <f aca="false">IF(F241&gt;0,IF(L241&gt;=0,L241/F241*100,""),"")</f>
        <v>105.976564120338</v>
      </c>
      <c r="O241" s="125" t="n">
        <f aca="false">IF(G241&gt;0,IF(J241&gt;=0,J241/G241*100,""),"")</f>
        <v>101.357342340324</v>
      </c>
      <c r="P241" s="125" t="n">
        <f aca="false">IF(I241&gt;0,IF(L241&gt;=0,L241/I241*100,""),"")</f>
        <v>101.375351416403</v>
      </c>
      <c r="Q241" s="52"/>
      <c r="S241" s="52"/>
    </row>
    <row r="242" s="48" customFormat="true" ht="12.75" hidden="false" customHeight="true" outlineLevel="0" collapsed="false">
      <c r="A242" s="82" t="s">
        <v>421</v>
      </c>
      <c r="B242" s="103" t="s">
        <v>422</v>
      </c>
      <c r="C242" s="104" t="s">
        <v>423</v>
      </c>
      <c r="D242" s="123" t="n">
        <v>64000000</v>
      </c>
      <c r="E242" s="77" t="n">
        <v>854404</v>
      </c>
      <c r="F242" s="123" t="n">
        <f aca="false">SUM(D242:E242)</f>
        <v>64854404</v>
      </c>
      <c r="G242" s="79" t="n">
        <v>72372720</v>
      </c>
      <c r="H242" s="85" t="n">
        <v>892327</v>
      </c>
      <c r="I242" s="124" t="n">
        <f aca="false">SUM(G242:H242)</f>
        <v>73265047</v>
      </c>
      <c r="J242" s="123" t="n">
        <v>89788550</v>
      </c>
      <c r="K242" s="77" t="n">
        <v>998915</v>
      </c>
      <c r="L242" s="123" t="n">
        <f aca="false">SUM(J242:K242)</f>
        <v>90787465</v>
      </c>
      <c r="M242" s="125" t="n">
        <f aca="false">IF(D242&gt;0,IF(J242&gt;=0,J242/D242*100,""),"")</f>
        <v>140.294609375</v>
      </c>
      <c r="N242" s="125" t="n">
        <f aca="false">IF(F242&gt;0,IF(L242&gt;=0,L242/F242*100,""),"")</f>
        <v>139.986584411446</v>
      </c>
      <c r="O242" s="125" t="n">
        <f aca="false">IF(G242&gt;0,IF(J242&gt;=0,J242/G242*100,""),"")</f>
        <v>124.064081051534</v>
      </c>
      <c r="P242" s="125" t="n">
        <f aca="false">IF(I242&gt;0,IF(L242&gt;=0,L242/I242*100,""),"")</f>
        <v>123.916476843317</v>
      </c>
      <c r="Q242" s="52"/>
      <c r="S242" s="52"/>
    </row>
    <row r="243" s="48" customFormat="true" ht="12.75" hidden="false" customHeight="true" outlineLevel="0" collapsed="false">
      <c r="A243" s="82" t="s">
        <v>424</v>
      </c>
      <c r="B243" s="103" t="s">
        <v>425</v>
      </c>
      <c r="C243" s="104" t="s">
        <v>426</v>
      </c>
      <c r="D243" s="123" t="n">
        <v>215800</v>
      </c>
      <c r="E243" s="77" t="n">
        <v>495307</v>
      </c>
      <c r="F243" s="123" t="n">
        <f aca="false">SUM(D243:E243)</f>
        <v>711107</v>
      </c>
      <c r="G243" s="79" t="n">
        <f aca="false">60800+2176428</f>
        <v>2237228</v>
      </c>
      <c r="H243" s="85" t="n">
        <v>804351</v>
      </c>
      <c r="I243" s="124" t="n">
        <f aca="false">SUM(G243:H243)</f>
        <v>3041579</v>
      </c>
      <c r="J243" s="123" t="n">
        <v>2176427</v>
      </c>
      <c r="K243" s="77" t="n">
        <v>787877</v>
      </c>
      <c r="L243" s="123" t="n">
        <f aca="false">SUM(J243:K243)</f>
        <v>2964304</v>
      </c>
      <c r="M243" s="125" t="n">
        <f aca="false">IF(D243&gt;0,IF(J243&gt;=0,J243/D243*100,""),"")</f>
        <v>1008.53892493049</v>
      </c>
      <c r="N243" s="125" t="n">
        <f aca="false">IF(F243&gt;0,IF(L243&gt;=0,L243/F243*100,""),"")</f>
        <v>416.857659958347</v>
      </c>
      <c r="O243" s="125" t="n">
        <f aca="false">IF(G243&gt;0,IF(J243&gt;=0,J243/G243*100,""),"")</f>
        <v>97.2823064971474</v>
      </c>
      <c r="P243" s="125" t="n">
        <f aca="false">IF(I243&gt;0,IF(L243&gt;=0,L243/I243*100,""),"")</f>
        <v>97.45937882922</v>
      </c>
      <c r="Q243" s="52"/>
      <c r="S243" s="52"/>
    </row>
    <row r="244" s="48" customFormat="true" ht="12.75" hidden="false" customHeight="true" outlineLevel="0" collapsed="false">
      <c r="A244" s="82" t="s">
        <v>427</v>
      </c>
      <c r="B244" s="103" t="s">
        <v>428</v>
      </c>
      <c r="C244" s="104" t="s">
        <v>429</v>
      </c>
      <c r="D244" s="123" t="n">
        <v>225700</v>
      </c>
      <c r="E244" s="77" t="n">
        <v>154783</v>
      </c>
      <c r="F244" s="123" t="n">
        <f aca="false">SUM(D244:E244)</f>
        <v>380483</v>
      </c>
      <c r="G244" s="79" t="n">
        <v>225700</v>
      </c>
      <c r="H244" s="85" t="n">
        <v>157100</v>
      </c>
      <c r="I244" s="124" t="n">
        <f aca="false">SUM(G244:H244)</f>
        <v>382800</v>
      </c>
      <c r="J244" s="123" t="n">
        <v>341000</v>
      </c>
      <c r="K244" s="77" t="n">
        <v>147727</v>
      </c>
      <c r="L244" s="123" t="n">
        <f aca="false">SUM(J244:K244)</f>
        <v>488727</v>
      </c>
      <c r="M244" s="125" t="n">
        <f aca="false">IF(D244&gt;0,IF(J244&gt;=0,J244/D244*100,""),"")</f>
        <v>151.085511741249</v>
      </c>
      <c r="N244" s="125" t="n">
        <f aca="false">IF(F244&gt;0,IF(L244&gt;=0,L244/F244*100,""),"")</f>
        <v>128.44910285085</v>
      </c>
      <c r="O244" s="125" t="n">
        <f aca="false">IF(G244&gt;0,IF(J244&gt;=0,J244/G244*100,""),"")</f>
        <v>151.085511741249</v>
      </c>
      <c r="P244" s="125" t="n">
        <f aca="false">IF(I244&gt;0,IF(L244&gt;=0,L244/I244*100,""),"")</f>
        <v>127.671630094044</v>
      </c>
      <c r="Q244" s="52"/>
      <c r="S244" s="52"/>
    </row>
    <row r="245" s="48" customFormat="true" ht="24" hidden="false" customHeight="false" outlineLevel="0" collapsed="false">
      <c r="A245" s="82" t="s">
        <v>244</v>
      </c>
      <c r="B245" s="103" t="s">
        <v>245</v>
      </c>
      <c r="C245" s="104" t="s">
        <v>430</v>
      </c>
      <c r="D245" s="123" t="n">
        <v>250000</v>
      </c>
      <c r="E245" s="77" t="n">
        <v>247654</v>
      </c>
      <c r="F245" s="123" t="n">
        <f aca="false">SUM(D245:E245)</f>
        <v>497654</v>
      </c>
      <c r="G245" s="79" t="n">
        <v>720000</v>
      </c>
      <c r="H245" s="85" t="n">
        <v>219940</v>
      </c>
      <c r="I245" s="124" t="n">
        <f aca="false">SUM(G245:H245)</f>
        <v>939940</v>
      </c>
      <c r="J245" s="123"/>
      <c r="K245" s="77"/>
      <c r="L245" s="123" t="n">
        <f aca="false">SUM(J245:K245)</f>
        <v>0</v>
      </c>
      <c r="M245" s="125" t="n">
        <f aca="false">IF(D245&gt;0,IF(J245&gt;=0,J245/D245*100,""),"")</f>
        <v>0</v>
      </c>
      <c r="N245" s="125" t="n">
        <f aca="false">IF(F245&gt;0,IF(L245&gt;=0,L245/F245*100,""),"")</f>
        <v>0</v>
      </c>
      <c r="O245" s="125" t="n">
        <f aca="false">IF(G245&gt;0,IF(J245&gt;=0,J245/G245*100,""),"")</f>
        <v>0</v>
      </c>
      <c r="P245" s="125" t="n">
        <f aca="false">IF(I245&gt;0,IF(L245&gt;=0,L245/I245*100,""),"")</f>
        <v>0</v>
      </c>
      <c r="Q245" s="52"/>
      <c r="S245" s="52"/>
    </row>
    <row r="246" s="48" customFormat="true" ht="24" hidden="false" customHeight="false" outlineLevel="0" collapsed="false">
      <c r="A246" s="82" t="s">
        <v>431</v>
      </c>
      <c r="B246" s="103" t="s">
        <v>432</v>
      </c>
      <c r="C246" s="104" t="s">
        <v>433</v>
      </c>
      <c r="D246" s="123" t="n">
        <v>186580</v>
      </c>
      <c r="E246" s="77" t="n">
        <v>495307</v>
      </c>
      <c r="F246" s="123" t="n">
        <f aca="false">SUM(D246:E246)</f>
        <v>681887</v>
      </c>
      <c r="G246" s="79" t="n">
        <v>186580</v>
      </c>
      <c r="H246" s="85" t="n">
        <v>502720</v>
      </c>
      <c r="I246" s="124" t="n">
        <f aca="false">SUM(G246:H246)</f>
        <v>689300</v>
      </c>
      <c r="J246" s="123" t="n">
        <v>160300</v>
      </c>
      <c r="K246" s="77" t="n">
        <v>562769</v>
      </c>
      <c r="L246" s="123" t="n">
        <f aca="false">SUM(J246:K246)</f>
        <v>723069</v>
      </c>
      <c r="M246" s="125" t="n">
        <f aca="false">IF(D246&gt;0,IF(J246&gt;=0,J246/D246*100,""),"")</f>
        <v>85.914889055633</v>
      </c>
      <c r="N246" s="125" t="n">
        <f aca="false">IF(F246&gt;0,IF(L246&gt;=0,L246/F246*100,""),"")</f>
        <v>106.039417088169</v>
      </c>
      <c r="O246" s="125" t="n">
        <f aca="false">IF(G246&gt;0,IF(J246&gt;=0,J246/G246*100,""),"")</f>
        <v>85.914889055633</v>
      </c>
      <c r="P246" s="125" t="n">
        <f aca="false">IF(I246&gt;0,IF(L246&gt;=0,L246/I246*100,""),"")</f>
        <v>104.89902799942</v>
      </c>
      <c r="Q246" s="52"/>
      <c r="S246" s="52"/>
    </row>
    <row r="247" s="48" customFormat="true" ht="12.75" hidden="false" customHeight="true" outlineLevel="0" collapsed="false">
      <c r="A247" s="82" t="s">
        <v>434</v>
      </c>
      <c r="B247" s="103" t="s">
        <v>435</v>
      </c>
      <c r="C247" s="104" t="s">
        <v>436</v>
      </c>
      <c r="D247" s="123" t="n">
        <v>400000</v>
      </c>
      <c r="E247" s="77" t="n">
        <v>371480</v>
      </c>
      <c r="F247" s="123" t="n">
        <f aca="false">SUM(D247:E247)</f>
        <v>771480</v>
      </c>
      <c r="G247" s="79" t="n">
        <v>708130</v>
      </c>
      <c r="H247" s="85" t="n">
        <v>377040</v>
      </c>
      <c r="I247" s="124" t="n">
        <f aca="false">SUM(G247:H247)</f>
        <v>1085170</v>
      </c>
      <c r="J247" s="123" t="n">
        <v>1200000</v>
      </c>
      <c r="K247" s="77" t="n">
        <v>562769</v>
      </c>
      <c r="L247" s="123" t="n">
        <f aca="false">SUM(J247:K247)</f>
        <v>1762769</v>
      </c>
      <c r="M247" s="125" t="n">
        <f aca="false">IF(D247&gt;0,IF(J247&gt;=0,J247/D247*100,""),"")</f>
        <v>300</v>
      </c>
      <c r="N247" s="125" t="n">
        <f aca="false">IF(F247&gt;0,IF(L247&gt;=0,L247/F247*100,""),"")</f>
        <v>228.491859801939</v>
      </c>
      <c r="O247" s="125" t="n">
        <f aca="false">IF(G247&gt;0,IF(J247&gt;=0,J247/G247*100,""),"")</f>
        <v>169.460409811758</v>
      </c>
      <c r="P247" s="125" t="n">
        <f aca="false">IF(I247&gt;0,IF(L247&gt;=0,L247/I247*100,""),"")</f>
        <v>162.441737239327</v>
      </c>
      <c r="Q247" s="52"/>
      <c r="S247" s="52"/>
    </row>
    <row r="248" s="48" customFormat="true" ht="23.25" hidden="false" customHeight="true" outlineLevel="0" collapsed="false">
      <c r="A248" s="82" t="s">
        <v>437</v>
      </c>
      <c r="B248" s="103" t="s">
        <v>438</v>
      </c>
      <c r="C248" s="104"/>
      <c r="D248" s="83"/>
      <c r="E248" s="77"/>
      <c r="F248" s="123"/>
      <c r="G248" s="79" t="n">
        <v>4920000</v>
      </c>
      <c r="H248" s="85" t="n">
        <v>62840</v>
      </c>
      <c r="I248" s="124" t="n">
        <f aca="false">SUM(G248:H248)</f>
        <v>4982840</v>
      </c>
      <c r="J248" s="123"/>
      <c r="K248" s="77"/>
      <c r="L248" s="123" t="n">
        <f aca="false">SUM(J248:K248)</f>
        <v>0</v>
      </c>
      <c r="M248" s="125" t="str">
        <f aca="false">IF(D248&gt;0,IF(J248&gt;=0,J248/D248*100,""),"")</f>
        <v/>
      </c>
      <c r="N248" s="125" t="str">
        <f aca="false">IF(F248&gt;0,IF(L248&gt;=0,L248/F248*100,""),"")</f>
        <v/>
      </c>
      <c r="O248" s="125" t="n">
        <f aca="false">IF(G248&gt;0,IF(J248&gt;=0,J248/G248*100,""),"")</f>
        <v>0</v>
      </c>
      <c r="P248" s="125" t="n">
        <f aca="false">IF(I248&gt;0,IF(L248&gt;=0,L248/I248*100,""),"")</f>
        <v>0</v>
      </c>
      <c r="Q248" s="52"/>
      <c r="S248" s="52"/>
    </row>
    <row r="249" s="48" customFormat="true" ht="18" hidden="false" customHeight="true" outlineLevel="0" collapsed="false">
      <c r="A249" s="82" t="s">
        <v>439</v>
      </c>
      <c r="B249" s="103" t="s">
        <v>440</v>
      </c>
      <c r="C249" s="104"/>
      <c r="D249" s="83"/>
      <c r="E249" s="77"/>
      <c r="F249" s="123"/>
      <c r="G249" s="79" t="n">
        <v>46000</v>
      </c>
      <c r="H249" s="85" t="n">
        <v>43988</v>
      </c>
      <c r="I249" s="124" t="n">
        <f aca="false">SUM(G249:H249)</f>
        <v>89988</v>
      </c>
      <c r="J249" s="123" t="n">
        <v>85000</v>
      </c>
      <c r="K249" s="77" t="n">
        <v>49242</v>
      </c>
      <c r="L249" s="123" t="n">
        <f aca="false">SUM(J249:K249)</f>
        <v>134242</v>
      </c>
      <c r="M249" s="125" t="str">
        <f aca="false">IF(D249&gt;0,IF(J249&gt;=0,J249/D249*100,""),"")</f>
        <v/>
      </c>
      <c r="N249" s="125" t="str">
        <f aca="false">IF(F249&gt;0,IF(L249&gt;=0,L249/F249*100,""),"")</f>
        <v/>
      </c>
      <c r="O249" s="125" t="n">
        <f aca="false">IF(G249&gt;0,IF(J249&gt;=0,J249/G249*100,""),"")</f>
        <v>184.782608695652</v>
      </c>
      <c r="P249" s="125" t="n">
        <f aca="false">IF(I249&gt;0,IF(L249&gt;=0,L249/I249*100,""),"")</f>
        <v>149.177668133529</v>
      </c>
      <c r="Q249" s="52"/>
      <c r="S249" s="52"/>
    </row>
    <row r="250" s="48" customFormat="true" ht="18" hidden="false" customHeight="true" outlineLevel="0" collapsed="false">
      <c r="A250" s="82" t="s">
        <v>219</v>
      </c>
      <c r="B250" s="103" t="s">
        <v>220</v>
      </c>
      <c r="C250" s="104"/>
      <c r="D250" s="83"/>
      <c r="E250" s="77"/>
      <c r="F250" s="123"/>
      <c r="G250" s="79"/>
      <c r="H250" s="85"/>
      <c r="I250" s="124"/>
      <c r="J250" s="123" t="n">
        <v>4500</v>
      </c>
      <c r="K250" s="77"/>
      <c r="L250" s="123" t="n">
        <f aca="false">SUM(J250:K250)</f>
        <v>4500</v>
      </c>
      <c r="M250" s="125" t="str">
        <f aca="false">IF(D250&gt;0,IF(J250&gt;=0,J250/D250*100,""),"")</f>
        <v/>
      </c>
      <c r="N250" s="125"/>
      <c r="O250" s="125"/>
      <c r="P250" s="125"/>
      <c r="Q250" s="52"/>
      <c r="S250" s="52"/>
    </row>
    <row r="251" s="48" customFormat="true" ht="12.75" hidden="false" customHeight="true" outlineLevel="0" collapsed="false">
      <c r="A251" s="126" t="s">
        <v>65</v>
      </c>
      <c r="B251" s="160" t="s">
        <v>66</v>
      </c>
      <c r="C251" s="128" t="s">
        <v>441</v>
      </c>
      <c r="D251" s="130"/>
      <c r="E251" s="130"/>
      <c r="F251" s="129" t="n">
        <f aca="false">SUM(D251:E251)</f>
        <v>0</v>
      </c>
      <c r="G251" s="131" t="n">
        <v>7223469</v>
      </c>
      <c r="H251" s="151"/>
      <c r="I251" s="133" t="n">
        <f aca="false">SUM(G251:H251)</f>
        <v>7223469</v>
      </c>
      <c r="J251" s="129"/>
      <c r="K251" s="130"/>
      <c r="L251" s="129" t="n">
        <f aca="false">SUM(J251:K251)</f>
        <v>0</v>
      </c>
      <c r="M251" s="134" t="str">
        <f aca="false">IF(D251&gt;0,IF(J251&gt;=0,J251/D251*100,""),"")</f>
        <v/>
      </c>
      <c r="N251" s="134" t="str">
        <f aca="false">IF(F251&gt;0,IF(L251&gt;=0,L251/F251*100,""),"")</f>
        <v/>
      </c>
      <c r="O251" s="134" t="n">
        <f aca="false">IF(G251&gt;0,IF(J251&gt;=0,J251/G251*100,""),"")</f>
        <v>0</v>
      </c>
      <c r="P251" s="134" t="n">
        <f aca="false">IF(I251&gt;0,IF(L251&gt;=0,L251/I251*100,""),"")</f>
        <v>0</v>
      </c>
      <c r="Q251" s="52"/>
      <c r="S251" s="52"/>
    </row>
    <row r="252" s="48" customFormat="true" ht="6" hidden="false" customHeight="true" outlineLevel="0" collapsed="false">
      <c r="A252" s="82"/>
      <c r="B252" s="103"/>
      <c r="C252" s="104" t="s">
        <v>28</v>
      </c>
      <c r="D252" s="77"/>
      <c r="E252" s="77"/>
      <c r="F252" s="123"/>
      <c r="G252" s="79"/>
      <c r="H252" s="88"/>
      <c r="I252" s="124"/>
      <c r="J252" s="123"/>
      <c r="K252" s="77"/>
      <c r="L252" s="123"/>
      <c r="M252" s="125" t="str">
        <f aca="false">IF(D252&gt;0,IF(J252&gt;=0,J252/D252*100,""),"")</f>
        <v/>
      </c>
      <c r="N252" s="125" t="str">
        <f aca="false">IF(F252&gt;0,IF(L252&gt;=0,L252/F252*100,""),"")</f>
        <v/>
      </c>
      <c r="O252" s="125" t="str">
        <f aca="false">IF(G252&gt;0,IF(J252&gt;=0,J252/G252*100,""),"")</f>
        <v/>
      </c>
      <c r="P252" s="125" t="str">
        <f aca="false">IF(I252&gt;0,IF(L252&gt;=0,L252/I252*100,""),"")</f>
        <v/>
      </c>
      <c r="Q252" s="52"/>
      <c r="S252" s="52"/>
    </row>
    <row r="253" s="170" customFormat="true" ht="12.75" hidden="false" customHeight="false" outlineLevel="0" collapsed="false">
      <c r="A253" s="169" t="s">
        <v>442</v>
      </c>
      <c r="B253" s="67" t="s">
        <v>19</v>
      </c>
      <c r="C253" s="68"/>
      <c r="D253" s="139" t="n">
        <f aca="false">SUM(D256:D259)</f>
        <v>8100000</v>
      </c>
      <c r="E253" s="139" t="n">
        <f aca="false">SUM(E255:E259)</f>
        <v>6005596</v>
      </c>
      <c r="F253" s="139" t="n">
        <f aca="false">SUM(D253:E253)</f>
        <v>14105596</v>
      </c>
      <c r="G253" s="109" t="n">
        <f aca="false">SUM(G256:G259)</f>
        <v>7981500</v>
      </c>
      <c r="H253" s="110" t="n">
        <f aca="false">SUM(H255:H259)</f>
        <v>6001215</v>
      </c>
      <c r="I253" s="109" t="n">
        <f aca="false">SUM(G253:H253)</f>
        <v>13982715</v>
      </c>
      <c r="J253" s="139" t="n">
        <f aca="false">SUM(J256:J261)</f>
        <v>8000000</v>
      </c>
      <c r="K253" s="139" t="n">
        <f aca="false">SUM(K255:K261)</f>
        <v>6858748</v>
      </c>
      <c r="L253" s="139" t="n">
        <f aca="false">SUM(J253:K253)</f>
        <v>14858748</v>
      </c>
      <c r="M253" s="140" t="n">
        <f aca="false">IF(D253&gt;0,IF(J253&gt;=0,J253/D253*100,""),"")</f>
        <v>98.7654320987654</v>
      </c>
      <c r="N253" s="140" t="n">
        <f aca="false">IF(F253&gt;0,IF(L253&gt;=0,L253/F253*100,""),"")</f>
        <v>105.339384454227</v>
      </c>
      <c r="O253" s="140" t="n">
        <f aca="false">IF(G253&gt;0,IF(J253&gt;=0,J253/G253*100,""),"")</f>
        <v>100.231786005137</v>
      </c>
      <c r="P253" s="140" t="n">
        <f aca="false">IF(I253&gt;0,IF(L253&gt;=0,L253/I253*100,""),"")</f>
        <v>106.265113749368</v>
      </c>
      <c r="Q253" s="52"/>
      <c r="S253" s="52"/>
    </row>
    <row r="254" s="175" customFormat="true" ht="12" hidden="true" customHeight="false" outlineLevel="0" collapsed="false">
      <c r="A254" s="99" t="s">
        <v>27</v>
      </c>
      <c r="B254" s="100" t="s">
        <v>28</v>
      </c>
      <c r="C254" s="101"/>
      <c r="D254" s="171" t="n">
        <f aca="false">SUM(D255:D259)</f>
        <v>8100000</v>
      </c>
      <c r="E254" s="171" t="n">
        <f aca="false">SUM(E255:E259)</f>
        <v>6005596</v>
      </c>
      <c r="F254" s="171" t="n">
        <f aca="false">SUM(D254:E254)</f>
        <v>14105596</v>
      </c>
      <c r="G254" s="172" t="n">
        <f aca="false">SUM(G255:G259)</f>
        <v>7981500</v>
      </c>
      <c r="H254" s="173" t="n">
        <f aca="false">SUM(H255:H259)</f>
        <v>6001215</v>
      </c>
      <c r="I254" s="172" t="n">
        <f aca="false">SUM(G254:H254)</f>
        <v>13982715</v>
      </c>
      <c r="J254" s="171" t="n">
        <f aca="false">SUM(J255:J259)</f>
        <v>8000000</v>
      </c>
      <c r="K254" s="171" t="n">
        <f aca="false">SUM(K255:K259)</f>
        <v>6661779</v>
      </c>
      <c r="L254" s="171" t="n">
        <f aca="false">SUM(J254:K254)</f>
        <v>14661779</v>
      </c>
      <c r="M254" s="174" t="n">
        <f aca="false">IF(D254&gt;0,IF(J254&gt;=0,J254/D254*100,""),"")</f>
        <v>98.7654320987654</v>
      </c>
      <c r="N254" s="174" t="n">
        <f aca="false">IF(F254&gt;0,IF(L254&gt;=0,L254/F254*100,""),"")</f>
        <v>103.942995389915</v>
      </c>
      <c r="O254" s="174" t="n">
        <f aca="false">IF(G254&gt;0,IF(J254&gt;=0,J254/G254*100,""),"")</f>
        <v>100.231786005137</v>
      </c>
      <c r="P254" s="174" t="n">
        <f aca="false">IF(I254&gt;0,IF(L254&gt;=0,L254/I254*100,""),"")</f>
        <v>104.856453128023</v>
      </c>
      <c r="Q254" s="52"/>
      <c r="S254" s="52"/>
    </row>
    <row r="255" s="175" customFormat="true" ht="12.75" hidden="false" customHeight="true" outlineLevel="0" collapsed="false">
      <c r="A255" s="87" t="s">
        <v>29</v>
      </c>
      <c r="B255" s="103" t="n">
        <v>0</v>
      </c>
      <c r="C255" s="104" t="s">
        <v>28</v>
      </c>
      <c r="D255" s="94"/>
      <c r="E255" s="77" t="n">
        <v>1052528</v>
      </c>
      <c r="F255" s="94" t="n">
        <f aca="false">SUM(D255:E255)</f>
        <v>1052528</v>
      </c>
      <c r="G255" s="79"/>
      <c r="H255" s="88" t="n">
        <v>1099699</v>
      </c>
      <c r="I255" s="95" t="n">
        <f aca="false">SUM(G255:H255)</f>
        <v>1099699</v>
      </c>
      <c r="J255" s="94"/>
      <c r="K255" s="77" t="n">
        <v>1231058</v>
      </c>
      <c r="L255" s="94" t="n">
        <f aca="false">SUM(J255:K255)</f>
        <v>1231058</v>
      </c>
      <c r="M255" s="97" t="str">
        <f aca="false">IF(D255&gt;0,IF(J255&gt;=0,J255/D255*100,""),"")</f>
        <v/>
      </c>
      <c r="N255" s="97" t="n">
        <f aca="false">IF(F255&gt;0,IF(L255&gt;=0,L255/F255*100,""),"")</f>
        <v>116.962019062676</v>
      </c>
      <c r="O255" s="97" t="str">
        <f aca="false">IF(G255&gt;0,IF(J255&gt;=0,J255/G255*100,""),"")</f>
        <v/>
      </c>
      <c r="P255" s="97" t="n">
        <f aca="false">IF(I255&gt;0,IF(L255&gt;=0,L255/I255*100,""),"")</f>
        <v>111.944995857958</v>
      </c>
      <c r="Q255" s="52"/>
      <c r="S255" s="52"/>
    </row>
    <row r="256" s="175" customFormat="true" ht="12.75" hidden="false" customHeight="true" outlineLevel="0" collapsed="false">
      <c r="A256" s="87" t="s">
        <v>443</v>
      </c>
      <c r="B256" s="103" t="s">
        <v>444</v>
      </c>
      <c r="C256" s="104" t="s">
        <v>445</v>
      </c>
      <c r="D256" s="94" t="n">
        <f aca="false">250000-50000</f>
        <v>200000</v>
      </c>
      <c r="E256" s="77" t="n">
        <v>1114441</v>
      </c>
      <c r="F256" s="94" t="n">
        <f aca="false">SUM(D256:E256)</f>
        <v>1314441</v>
      </c>
      <c r="G256" s="79" t="n">
        <f aca="false">30630+81370</f>
        <v>112000</v>
      </c>
      <c r="H256" s="88" t="n">
        <v>1256799</v>
      </c>
      <c r="I256" s="95" t="n">
        <f aca="false">SUM(G256:H256)</f>
        <v>1368799</v>
      </c>
      <c r="J256" s="94" t="n">
        <v>100000</v>
      </c>
      <c r="K256" s="77" t="n">
        <v>1407018</v>
      </c>
      <c r="L256" s="94" t="n">
        <f aca="false">SUM(J256:K256)</f>
        <v>1507018</v>
      </c>
      <c r="M256" s="97" t="n">
        <f aca="false">IF(D256&gt;0,IF(J256&gt;=0,J256/D256*100,""),"")</f>
        <v>50</v>
      </c>
      <c r="N256" s="97" t="n">
        <f aca="false">IF(F256&gt;0,IF(L256&gt;=0,L256/F256*100,""),"")</f>
        <v>114.650866794326</v>
      </c>
      <c r="O256" s="97" t="n">
        <f aca="false">IF(G256&gt;0,IF(J256&gt;=0,J256/G256*100,""),"")</f>
        <v>89.2857142857143</v>
      </c>
      <c r="P256" s="97" t="n">
        <f aca="false">IF(I256&gt;0,IF(L256&gt;=0,L256/I256*100,""),"")</f>
        <v>110.097830287719</v>
      </c>
      <c r="Q256" s="52"/>
      <c r="S256" s="52"/>
    </row>
    <row r="257" s="175" customFormat="true" ht="12.75" hidden="false" customHeight="true" outlineLevel="0" collapsed="false">
      <c r="A257" s="176" t="s">
        <v>446</v>
      </c>
      <c r="B257" s="103" t="s">
        <v>447</v>
      </c>
      <c r="C257" s="104" t="s">
        <v>448</v>
      </c>
      <c r="D257" s="94" t="n">
        <v>4120900</v>
      </c>
      <c r="E257" s="77" t="n">
        <v>1362093</v>
      </c>
      <c r="F257" s="94" t="n">
        <f aca="false">SUM(D257:E257)</f>
        <v>5482993</v>
      </c>
      <c r="G257" s="79" t="n">
        <v>4025400</v>
      </c>
      <c r="H257" s="88" t="n">
        <v>1131119</v>
      </c>
      <c r="I257" s="95" t="n">
        <f aca="false">SUM(G257:H257)</f>
        <v>5156519</v>
      </c>
      <c r="J257" s="94" t="n">
        <v>3910000</v>
      </c>
      <c r="K257" s="77" t="n">
        <v>1406915</v>
      </c>
      <c r="L257" s="94" t="n">
        <f aca="false">SUM(J257:K257)</f>
        <v>5316915</v>
      </c>
      <c r="M257" s="97" t="n">
        <f aca="false">IF(D257&gt;0,IF(J257&gt;=0,J257/D257*100,""),"")</f>
        <v>94.882185930258</v>
      </c>
      <c r="N257" s="97" t="n">
        <f aca="false">IF(F257&gt;0,IF(L257&gt;=0,L257/F257*100,""),"")</f>
        <v>96.9710338860546</v>
      </c>
      <c r="O257" s="97" t="n">
        <f aca="false">IF(G257&gt;0,IF(J257&gt;=0,J257/G257*100,""),"")</f>
        <v>97.1332041536245</v>
      </c>
      <c r="P257" s="97" t="n">
        <f aca="false">IF(I257&gt;0,IF(L257&gt;=0,L257/I257*100,""),"")</f>
        <v>103.110548026682</v>
      </c>
      <c r="Q257" s="52"/>
      <c r="S257" s="52"/>
    </row>
    <row r="258" s="175" customFormat="true" ht="12.75" hidden="false" customHeight="true" outlineLevel="0" collapsed="false">
      <c r="A258" s="176" t="s">
        <v>449</v>
      </c>
      <c r="B258" s="103" t="s">
        <v>450</v>
      </c>
      <c r="C258" s="104" t="s">
        <v>451</v>
      </c>
      <c r="D258" s="94" t="n">
        <f aca="false">2079100-250000</f>
        <v>1829100</v>
      </c>
      <c r="E258" s="77" t="n">
        <v>1609747</v>
      </c>
      <c r="F258" s="94" t="n">
        <f aca="false">SUM(D258:E258)</f>
        <v>3438847</v>
      </c>
      <c r="G258" s="79" t="n">
        <f aca="false">981000+197600+730500</f>
        <v>1909100</v>
      </c>
      <c r="H258" s="88" t="n">
        <v>1633839</v>
      </c>
      <c r="I258" s="95" t="n">
        <f aca="false">SUM(G258:H258)</f>
        <v>3542939</v>
      </c>
      <c r="J258" s="94" t="n">
        <v>2180000</v>
      </c>
      <c r="K258" s="77" t="n">
        <v>1631942</v>
      </c>
      <c r="L258" s="94" t="n">
        <f aca="false">SUM(J258:K258)</f>
        <v>3811942</v>
      </c>
      <c r="M258" s="97" t="n">
        <f aca="false">IF(D258&gt;0,IF(J258&gt;=0,J258/D258*100,""),"")</f>
        <v>119.184298288776</v>
      </c>
      <c r="N258" s="97" t="n">
        <f aca="false">IF(F258&gt;0,IF(L258&gt;=0,L258/F258*100,""),"")</f>
        <v>110.849421332208</v>
      </c>
      <c r="O258" s="97" t="n">
        <f aca="false">IF(G258&gt;0,IF(J258&gt;=0,J258/G258*100,""),"")</f>
        <v>114.189932428893</v>
      </c>
      <c r="P258" s="97" t="n">
        <f aca="false">IF(I258&gt;0,IF(L258&gt;=0,L258/I258*100,""),"")</f>
        <v>107.592651185922</v>
      </c>
      <c r="Q258" s="52"/>
      <c r="S258" s="52"/>
    </row>
    <row r="259" s="175" customFormat="true" ht="12.75" hidden="false" customHeight="true" outlineLevel="0" collapsed="false">
      <c r="A259" s="176" t="s">
        <v>452</v>
      </c>
      <c r="B259" s="103" t="s">
        <v>453</v>
      </c>
      <c r="C259" s="104" t="s">
        <v>454</v>
      </c>
      <c r="D259" s="94" t="n">
        <v>1950000</v>
      </c>
      <c r="E259" s="77" t="n">
        <v>866787</v>
      </c>
      <c r="F259" s="94" t="n">
        <f aca="false">SUM(D259:E259)</f>
        <v>2816787</v>
      </c>
      <c r="G259" s="79" t="n">
        <v>1935000</v>
      </c>
      <c r="H259" s="88" t="n">
        <v>879759</v>
      </c>
      <c r="I259" s="95" t="n">
        <f aca="false">SUM(G259:H259)</f>
        <v>2814759</v>
      </c>
      <c r="J259" s="94" t="n">
        <v>1810000</v>
      </c>
      <c r="K259" s="77" t="n">
        <v>984846</v>
      </c>
      <c r="L259" s="94" t="n">
        <f aca="false">SUM(J259:K259)</f>
        <v>2794846</v>
      </c>
      <c r="M259" s="97" t="n">
        <f aca="false">IF(D259&gt;0,IF(J259&gt;=0,J259/D259*100,""),"")</f>
        <v>92.8205128205128</v>
      </c>
      <c r="N259" s="97" t="n">
        <f aca="false">IF(F259&gt;0,IF(L259&gt;=0,L259/F259*100,""),"")</f>
        <v>99.2210628634682</v>
      </c>
      <c r="O259" s="97" t="n">
        <f aca="false">IF(G259&gt;0,IF(J259&gt;=0,J259/G259*100,""),"")</f>
        <v>93.5400516795866</v>
      </c>
      <c r="P259" s="97" t="n">
        <f aca="false">IF(I259&gt;0,IF(L259&gt;=0,L259/I259*100,""),"")</f>
        <v>99.2925504457042</v>
      </c>
      <c r="Q259" s="52"/>
      <c r="S259" s="52"/>
    </row>
    <row r="260" s="175" customFormat="true" ht="12.75" hidden="false" customHeight="true" outlineLevel="0" collapsed="false">
      <c r="A260" s="176" t="s">
        <v>455</v>
      </c>
      <c r="B260" s="103" t="s">
        <v>456</v>
      </c>
      <c r="C260" s="104"/>
      <c r="D260" s="77"/>
      <c r="E260" s="77"/>
      <c r="F260" s="77"/>
      <c r="G260" s="79"/>
      <c r="H260" s="88"/>
      <c r="I260" s="79"/>
      <c r="J260" s="77"/>
      <c r="K260" s="77" t="n">
        <v>56277</v>
      </c>
      <c r="L260" s="94" t="n">
        <f aca="false">SUM(J260:K260)</f>
        <v>56277</v>
      </c>
      <c r="M260" s="81" t="str">
        <f aca="false">IF(D260&gt;0,IF(J260&gt;=0,J260/D260*100,""),"")</f>
        <v/>
      </c>
      <c r="N260" s="81"/>
      <c r="O260" s="81"/>
      <c r="P260" s="81"/>
      <c r="Q260" s="52"/>
      <c r="S260" s="52"/>
    </row>
    <row r="261" s="175" customFormat="true" ht="12.75" hidden="false" customHeight="true" outlineLevel="0" collapsed="false">
      <c r="A261" s="176" t="s">
        <v>457</v>
      </c>
      <c r="B261" s="103" t="s">
        <v>458</v>
      </c>
      <c r="C261" s="104"/>
      <c r="D261" s="77"/>
      <c r="E261" s="77"/>
      <c r="F261" s="77"/>
      <c r="G261" s="79"/>
      <c r="H261" s="88"/>
      <c r="I261" s="79"/>
      <c r="J261" s="77"/>
      <c r="K261" s="77" t="n">
        <v>140692</v>
      </c>
      <c r="L261" s="77" t="n">
        <f aca="false">SUM(J261:K261)</f>
        <v>140692</v>
      </c>
      <c r="M261" s="81" t="str">
        <f aca="false">IF(D261&gt;0,IF(J261&gt;=0,J261/D261*100,""),"")</f>
        <v/>
      </c>
      <c r="N261" s="81"/>
      <c r="O261" s="81"/>
      <c r="P261" s="81"/>
      <c r="Q261" s="52"/>
      <c r="S261" s="52"/>
    </row>
    <row r="262" s="184" customFormat="true" ht="6" hidden="false" customHeight="true" outlineLevel="0" collapsed="false">
      <c r="A262" s="177"/>
      <c r="B262" s="178"/>
      <c r="C262" s="179" t="s">
        <v>28</v>
      </c>
      <c r="D262" s="180"/>
      <c r="E262" s="180"/>
      <c r="F262" s="180" t="n">
        <f aca="false">SUM(D262:E262)</f>
        <v>0</v>
      </c>
      <c r="G262" s="181"/>
      <c r="H262" s="182"/>
      <c r="I262" s="181"/>
      <c r="J262" s="180"/>
      <c r="K262" s="180"/>
      <c r="L262" s="180" t="n">
        <f aca="false">SUM(J262:K262)</f>
        <v>0</v>
      </c>
      <c r="M262" s="183" t="str">
        <f aca="false">IF(D262&gt;0,IF(J262&gt;=0,J262/D262*100,""),"")</f>
        <v/>
      </c>
      <c r="N262" s="183" t="str">
        <f aca="false">IF(F262&gt;0,IF(L262&gt;=0,L262/F262*100,""),"")</f>
        <v/>
      </c>
      <c r="O262" s="183" t="str">
        <f aca="false">IF(G262&gt;0,IF(J262&gt;=0,J262/G262*100,""),"")</f>
        <v/>
      </c>
      <c r="P262" s="183" t="str">
        <f aca="false">IF(I262&gt;0,IF(L262&gt;=0,L262/I262*100,""),"")</f>
        <v/>
      </c>
      <c r="Q262" s="52"/>
      <c r="S262" s="52"/>
    </row>
    <row r="263" s="170" customFormat="true" ht="13.5" hidden="false" customHeight="true" outlineLevel="0" collapsed="false">
      <c r="A263" s="169" t="s">
        <v>459</v>
      </c>
      <c r="B263" s="67" t="s">
        <v>19</v>
      </c>
      <c r="C263" s="68"/>
      <c r="D263" s="139" t="n">
        <f aca="false">SUM(D265:D271)</f>
        <v>355800</v>
      </c>
      <c r="E263" s="139" t="n">
        <f aca="false">SUM(E265:E271)</f>
        <v>6438990</v>
      </c>
      <c r="F263" s="139" t="n">
        <f aca="false">SUM(D263:E263)</f>
        <v>6794790</v>
      </c>
      <c r="G263" s="109" t="n">
        <f aca="false">SUM(G265:G271)</f>
        <v>301539</v>
      </c>
      <c r="H263" s="110" t="n">
        <f aca="false">SUM(H265:H271)</f>
        <v>6771005</v>
      </c>
      <c r="I263" s="109" t="n">
        <f aca="false">SUM(G263:H263)</f>
        <v>7072544</v>
      </c>
      <c r="J263" s="139" t="n">
        <f aca="false">SUM(J265:J271)</f>
        <v>393000</v>
      </c>
      <c r="K263" s="139" t="n">
        <f aca="false">SUM(K265:K271)</f>
        <v>7738074</v>
      </c>
      <c r="L263" s="139" t="n">
        <f aca="false">SUM(J263:K263)</f>
        <v>8131074</v>
      </c>
      <c r="M263" s="185" t="n">
        <f aca="false">IF(D263&gt;0,IF(J263&gt;=0,J263/D263*100,""),"")</f>
        <v>110.455311973019</v>
      </c>
      <c r="N263" s="185" t="n">
        <f aca="false">IF(F263&gt;0,IF(L263&gt;=0,L263/F263*100,""),"")</f>
        <v>119.666303152857</v>
      </c>
      <c r="O263" s="185" t="n">
        <f aca="false">IF(G263&gt;0,IF(J263&gt;=0,J263/G263*100,""),"")</f>
        <v>130.331399918419</v>
      </c>
      <c r="P263" s="185" t="n">
        <f aca="false">IF(I263&gt;0,IF(L263&gt;=0,L263/I263*100,""),"")</f>
        <v>114.966750295226</v>
      </c>
      <c r="Q263" s="52"/>
      <c r="S263" s="52"/>
    </row>
    <row r="264" s="175" customFormat="true" ht="12" hidden="true" customHeight="false" outlineLevel="0" collapsed="false">
      <c r="A264" s="99" t="s">
        <v>27</v>
      </c>
      <c r="B264" s="100" t="s">
        <v>28</v>
      </c>
      <c r="C264" s="101"/>
      <c r="D264" s="171" t="n">
        <f aca="false">SUM(D265:D271)</f>
        <v>355800</v>
      </c>
      <c r="E264" s="171" t="n">
        <f aca="false">SUM(E265:E271)</f>
        <v>6438990</v>
      </c>
      <c r="F264" s="171" t="n">
        <f aca="false">SUM(D264:E264)</f>
        <v>6794790</v>
      </c>
      <c r="G264" s="172" t="n">
        <f aca="false">SUM(G265:G271)</f>
        <v>301539</v>
      </c>
      <c r="H264" s="173" t="n">
        <f aca="false">SUM(H265:H271)</f>
        <v>6771005</v>
      </c>
      <c r="I264" s="172" t="n">
        <f aca="false">SUM(G264:H264)</f>
        <v>7072544</v>
      </c>
      <c r="J264" s="171" t="n">
        <f aca="false">SUM(J265:J271)</f>
        <v>393000</v>
      </c>
      <c r="K264" s="171" t="n">
        <f aca="false">SUM(K265:K271)</f>
        <v>7738074</v>
      </c>
      <c r="L264" s="171" t="n">
        <f aca="false">SUM(J264:K264)</f>
        <v>8131074</v>
      </c>
      <c r="M264" s="97" t="n">
        <f aca="false">IF(D264&gt;0,IF(J264&gt;=0,J264/D264*100,""),"")</f>
        <v>110.455311973019</v>
      </c>
      <c r="N264" s="97" t="n">
        <f aca="false">IF(F264&gt;0,IF(L264&gt;=0,L264/F264*100,""),"")</f>
        <v>119.666303152857</v>
      </c>
      <c r="O264" s="97" t="n">
        <f aca="false">IF(G264&gt;0,IF(J264&gt;=0,J264/G264*100,""),"")</f>
        <v>130.331399918419</v>
      </c>
      <c r="P264" s="97" t="n">
        <f aca="false">IF(I264&gt;0,IF(L264&gt;=0,L264/I264*100,""),"")</f>
        <v>114.966750295226</v>
      </c>
      <c r="Q264" s="52"/>
      <c r="S264" s="52"/>
    </row>
    <row r="265" s="175" customFormat="true" ht="12.75" hidden="false" customHeight="true" outlineLevel="0" collapsed="false">
      <c r="A265" s="87" t="s">
        <v>29</v>
      </c>
      <c r="B265" s="103" t="n">
        <v>0</v>
      </c>
      <c r="C265" s="104" t="s">
        <v>28</v>
      </c>
      <c r="D265" s="94"/>
      <c r="E265" s="77" t="n">
        <v>557220</v>
      </c>
      <c r="F265" s="77" t="n">
        <f aca="false">SUM(D265:E265)</f>
        <v>557220</v>
      </c>
      <c r="G265" s="79"/>
      <c r="H265" s="88" t="n">
        <v>502720</v>
      </c>
      <c r="I265" s="95" t="n">
        <f aca="false">SUM(G265:H265)</f>
        <v>502720</v>
      </c>
      <c r="J265" s="94"/>
      <c r="K265" s="77" t="n">
        <v>562769</v>
      </c>
      <c r="L265" s="77" t="n">
        <f aca="false">SUM(J265:K265)</f>
        <v>562769</v>
      </c>
      <c r="M265" s="97" t="str">
        <f aca="false">IF(D265&gt;0,IF(J265&gt;=0,J265/D265*100,""),"")</f>
        <v/>
      </c>
      <c r="N265" s="97" t="n">
        <f aca="false">IF(F265&gt;0,IF(L265&gt;=0,L265/F265*100,""),"")</f>
        <v>100.995836473924</v>
      </c>
      <c r="O265" s="97" t="str">
        <f aca="false">IF(G265&gt;0,IF(J265&gt;=0,J265/G265*100,""),"")</f>
        <v/>
      </c>
      <c r="P265" s="97" t="n">
        <f aca="false">IF(I265&gt;0,IF(L265&gt;=0,L265/I265*100,""),"")</f>
        <v>111.94482017823</v>
      </c>
      <c r="Q265" s="52"/>
      <c r="S265" s="52"/>
    </row>
    <row r="266" s="175" customFormat="true" ht="12.75" hidden="false" customHeight="true" outlineLevel="0" collapsed="false">
      <c r="A266" s="87" t="s">
        <v>460</v>
      </c>
      <c r="B266" s="103" t="s">
        <v>461</v>
      </c>
      <c r="C266" s="104" t="s">
        <v>462</v>
      </c>
      <c r="D266" s="94" t="n">
        <v>355800</v>
      </c>
      <c r="E266" s="77" t="n">
        <v>2476535</v>
      </c>
      <c r="F266" s="77" t="n">
        <f aca="false">SUM(D266:E266)</f>
        <v>2832335</v>
      </c>
      <c r="G266" s="79" t="n">
        <v>301539</v>
      </c>
      <c r="H266" s="88" t="n">
        <v>2702118</v>
      </c>
      <c r="I266" s="95" t="n">
        <f aca="false">SUM(G266:H266)</f>
        <v>3003657</v>
      </c>
      <c r="J266" s="94" t="n">
        <v>393000</v>
      </c>
      <c r="K266" s="77" t="n">
        <v>3095230</v>
      </c>
      <c r="L266" s="94" t="n">
        <f aca="false">SUM(J266:K266)</f>
        <v>3488230</v>
      </c>
      <c r="M266" s="97" t="n">
        <f aca="false">IF(D266&gt;0,IF(J266&gt;=0,J266/D266*100,""),"")</f>
        <v>110.455311973019</v>
      </c>
      <c r="N266" s="97" t="n">
        <f aca="false">IF(F266&gt;0,IF(L266&gt;=0,L266/F266*100,""),"")</f>
        <v>123.15739487031</v>
      </c>
      <c r="O266" s="97" t="n">
        <f aca="false">IF(G266&gt;0,IF(J266&gt;=0,J266/G266*100,""),"")</f>
        <v>130.331399918419</v>
      </c>
      <c r="P266" s="97" t="n">
        <f aca="false">IF(I266&gt;0,IF(L266&gt;=0,L266/I266*100,""),"")</f>
        <v>116.132767489763</v>
      </c>
      <c r="Q266" s="52"/>
      <c r="S266" s="52"/>
    </row>
    <row r="267" s="175" customFormat="true" ht="12.75" hidden="false" customHeight="true" outlineLevel="0" collapsed="false">
      <c r="A267" s="87" t="s">
        <v>463</v>
      </c>
      <c r="B267" s="103" t="s">
        <v>464</v>
      </c>
      <c r="C267" s="104" t="s">
        <v>465</v>
      </c>
      <c r="D267" s="94"/>
      <c r="E267" s="77" t="n">
        <v>990614</v>
      </c>
      <c r="F267" s="77" t="n">
        <f aca="false">SUM(D267:E267)</f>
        <v>990614</v>
      </c>
      <c r="G267" s="79"/>
      <c r="H267" s="88" t="n">
        <v>1005439</v>
      </c>
      <c r="I267" s="95" t="n">
        <f aca="false">SUM(G267:H267)</f>
        <v>1005439</v>
      </c>
      <c r="J267" s="94"/>
      <c r="K267" s="77" t="n">
        <v>1125538</v>
      </c>
      <c r="L267" s="77" t="n">
        <f aca="false">SUM(J267:K267)</f>
        <v>1125538</v>
      </c>
      <c r="M267" s="97" t="str">
        <f aca="false">IF(D267&gt;0,IF(J267&gt;=0,J267/D267*100,""),"")</f>
        <v/>
      </c>
      <c r="N267" s="97" t="n">
        <f aca="false">IF(F267&gt;0,IF(L267&gt;=0,L267/F267*100,""),"")</f>
        <v>113.620239568591</v>
      </c>
      <c r="O267" s="97" t="str">
        <f aca="false">IF(G267&gt;0,IF(J267&gt;=0,J267/G267*100,""),"")</f>
        <v/>
      </c>
      <c r="P267" s="97" t="n">
        <f aca="false">IF(I267&gt;0,IF(L267&gt;=0,L267/I267*100,""),"")</f>
        <v>111.944931517476</v>
      </c>
      <c r="Q267" s="52"/>
      <c r="S267" s="52"/>
    </row>
    <row r="268" s="175" customFormat="true" ht="12.75" hidden="false" customHeight="true" outlineLevel="0" collapsed="false">
      <c r="A268" s="87" t="s">
        <v>466</v>
      </c>
      <c r="B268" s="103" t="s">
        <v>467</v>
      </c>
      <c r="C268" s="104" t="s">
        <v>468</v>
      </c>
      <c r="D268" s="94"/>
      <c r="E268" s="77" t="n">
        <v>619134</v>
      </c>
      <c r="F268" s="77" t="n">
        <f aca="false">SUM(D268:E268)</f>
        <v>619134</v>
      </c>
      <c r="G268" s="79"/>
      <c r="H268" s="88" t="n">
        <v>628399</v>
      </c>
      <c r="I268" s="95" t="n">
        <f aca="false">SUM(G268:H268)</f>
        <v>628399</v>
      </c>
      <c r="J268" s="94"/>
      <c r="K268" s="77" t="n">
        <v>703461</v>
      </c>
      <c r="L268" s="77" t="n">
        <f aca="false">SUM(J268:K268)</f>
        <v>703461</v>
      </c>
      <c r="M268" s="97" t="str">
        <f aca="false">IF(D268&gt;0,IF(J268&gt;=0,J268/D268*100,""),"")</f>
        <v/>
      </c>
      <c r="N268" s="97" t="n">
        <f aca="false">IF(F268&gt;0,IF(L268&gt;=0,L268/F268*100,""),"")</f>
        <v>113.620153310915</v>
      </c>
      <c r="O268" s="97" t="str">
        <f aca="false">IF(G268&gt;0,IF(J268&gt;=0,J268/G268*100,""),"")</f>
        <v/>
      </c>
      <c r="P268" s="97" t="n">
        <f aca="false">IF(I268&gt;0,IF(L268&gt;=0,L268/I268*100,""),"")</f>
        <v>111.94495853749</v>
      </c>
      <c r="Q268" s="52"/>
      <c r="S268" s="52"/>
    </row>
    <row r="269" s="175" customFormat="true" ht="12.75" hidden="false" customHeight="true" outlineLevel="0" collapsed="false">
      <c r="A269" s="87" t="s">
        <v>469</v>
      </c>
      <c r="B269" s="103" t="s">
        <v>470</v>
      </c>
      <c r="C269" s="104" t="s">
        <v>471</v>
      </c>
      <c r="D269" s="94"/>
      <c r="E269" s="77" t="n">
        <v>61913</v>
      </c>
      <c r="F269" s="77" t="n">
        <f aca="false">SUM(D269:E269)</f>
        <v>61913</v>
      </c>
      <c r="G269" s="79"/>
      <c r="H269" s="88" t="n">
        <v>94260</v>
      </c>
      <c r="I269" s="95" t="n">
        <f aca="false">SUM(G269:H269)</f>
        <v>94260</v>
      </c>
      <c r="J269" s="94"/>
      <c r="K269" s="77" t="n">
        <v>105519</v>
      </c>
      <c r="L269" s="94" t="n">
        <f aca="false">SUM(J269:K269)</f>
        <v>105519</v>
      </c>
      <c r="M269" s="97" t="str">
        <f aca="false">IF(D269&gt;0,IF(J269&gt;=0,J269/D269*100,""),"")</f>
        <v/>
      </c>
      <c r="N269" s="97" t="n">
        <f aca="false">IF(F269&gt;0,IF(L269&gt;=0,L269/F269*100,""),"")</f>
        <v>170.431088785877</v>
      </c>
      <c r="O269" s="97" t="str">
        <f aca="false">IF(G269&gt;0,IF(J269&gt;=0,J269/G269*100,""),"")</f>
        <v/>
      </c>
      <c r="P269" s="97" t="n">
        <f aca="false">IF(I269&gt;0,IF(L269&gt;=0,L269/I269*100,""),"")</f>
        <v>111.944621260344</v>
      </c>
      <c r="Q269" s="52"/>
      <c r="S269" s="52"/>
    </row>
    <row r="270" s="175" customFormat="true" ht="12.75" hidden="false" customHeight="true" outlineLevel="0" collapsed="false">
      <c r="A270" s="87" t="s">
        <v>472</v>
      </c>
      <c r="B270" s="103" t="s">
        <v>473</v>
      </c>
      <c r="C270" s="104" t="s">
        <v>474</v>
      </c>
      <c r="D270" s="94"/>
      <c r="E270" s="77" t="n">
        <v>1609747</v>
      </c>
      <c r="F270" s="94" t="n">
        <f aca="false">SUM(D270:E270)</f>
        <v>1609747</v>
      </c>
      <c r="G270" s="79"/>
      <c r="H270" s="88" t="n">
        <v>1743809</v>
      </c>
      <c r="I270" s="95" t="n">
        <f aca="false">SUM(G270:H270)</f>
        <v>1743809</v>
      </c>
      <c r="J270" s="94"/>
      <c r="K270" s="77" t="n">
        <v>2040038</v>
      </c>
      <c r="L270" s="77" t="n">
        <f aca="false">SUM(J270:K270)</f>
        <v>2040038</v>
      </c>
      <c r="M270" s="97" t="str">
        <f aca="false">IF(D270&gt;0,IF(J270&gt;=0,J270/D270*100,""),"")</f>
        <v/>
      </c>
      <c r="N270" s="97" t="n">
        <f aca="false">IF(F270&gt;0,IF(L270&gt;=0,L270/F270*100,""),"")</f>
        <v>126.730349551824</v>
      </c>
      <c r="O270" s="97" t="str">
        <f aca="false">IF(G270&gt;0,IF(J270&gt;=0,J270/G270*100,""),"")</f>
        <v/>
      </c>
      <c r="P270" s="97" t="n">
        <f aca="false">IF(I270&gt;0,IF(L270&gt;=0,L270/I270*100,""),"")</f>
        <v>116.987468237634</v>
      </c>
      <c r="Q270" s="52"/>
      <c r="S270" s="52"/>
    </row>
    <row r="271" s="175" customFormat="true" ht="36.75" hidden="false" customHeight="true" outlineLevel="0" collapsed="false">
      <c r="A271" s="87" t="s">
        <v>475</v>
      </c>
      <c r="B271" s="103" t="s">
        <v>476</v>
      </c>
      <c r="C271" s="104" t="s">
        <v>477</v>
      </c>
      <c r="D271" s="94"/>
      <c r="E271" s="77" t="n">
        <v>123827</v>
      </c>
      <c r="F271" s="94" t="n">
        <f aca="false">SUM(D271:E271)</f>
        <v>123827</v>
      </c>
      <c r="G271" s="79"/>
      <c r="H271" s="88" t="n">
        <v>94260</v>
      </c>
      <c r="I271" s="95" t="n">
        <f aca="false">SUM(G271:H271)</f>
        <v>94260</v>
      </c>
      <c r="J271" s="94"/>
      <c r="K271" s="77" t="n">
        <v>105519</v>
      </c>
      <c r="L271" s="77" t="n">
        <f aca="false">SUM(J271:K271)</f>
        <v>105519</v>
      </c>
      <c r="M271" s="97" t="str">
        <f aca="false">IF(D271&gt;0,IF(J271&gt;=0,J271/D271*100,""),"")</f>
        <v/>
      </c>
      <c r="N271" s="97" t="n">
        <f aca="false">IF(F271&gt;0,IF(L271&gt;=0,L271/F271*100,""),"")</f>
        <v>85.214856210681</v>
      </c>
      <c r="O271" s="97" t="str">
        <f aca="false">IF(G271&gt;0,IF(J271&gt;=0,J271/G271*100,""),"")</f>
        <v/>
      </c>
      <c r="P271" s="97" t="n">
        <f aca="false">IF(I271&gt;0,IF(L271&gt;=0,L271/I271*100,""),"")</f>
        <v>111.944621260344</v>
      </c>
      <c r="Q271" s="52"/>
      <c r="S271" s="52"/>
    </row>
    <row r="272" s="175" customFormat="true" ht="6" hidden="false" customHeight="true" outlineLevel="0" collapsed="false">
      <c r="A272" s="87"/>
      <c r="B272" s="103"/>
      <c r="C272" s="104" t="s">
        <v>28</v>
      </c>
      <c r="D272" s="77"/>
      <c r="E272" s="77"/>
      <c r="F272" s="94"/>
      <c r="G272" s="79"/>
      <c r="H272" s="88"/>
      <c r="I272" s="95"/>
      <c r="J272" s="94"/>
      <c r="K272" s="77"/>
      <c r="L272" s="94"/>
      <c r="M272" s="97" t="str">
        <f aca="false">IF(D272&gt;0,IF(J272&gt;=0,J272/D272*100,""),"")</f>
        <v/>
      </c>
      <c r="N272" s="97" t="str">
        <f aca="false">IF(F272&gt;0,IF(L272&gt;=0,L272/F272*100,""),"")</f>
        <v/>
      </c>
      <c r="O272" s="97" t="str">
        <f aca="false">IF(G272&gt;0,IF(J272&gt;=0,J272/G272*100,""),"")</f>
        <v/>
      </c>
      <c r="P272" s="97" t="str">
        <f aca="false">IF(I272&gt;0,IF(L272&gt;=0,L272/I272*100,""),"")</f>
        <v/>
      </c>
      <c r="Q272" s="52"/>
      <c r="S272" s="52"/>
    </row>
    <row r="273" s="155" customFormat="true" ht="12.75" hidden="false" customHeight="false" outlineLevel="0" collapsed="false">
      <c r="A273" s="66" t="s">
        <v>478</v>
      </c>
      <c r="B273" s="135" t="s">
        <v>19</v>
      </c>
      <c r="C273" s="136"/>
      <c r="D273" s="139" t="n">
        <f aca="false">SUM(D275:D287)</f>
        <v>21932000</v>
      </c>
      <c r="E273" s="139" t="n">
        <f aca="false">SUM(E275:E287)</f>
        <v>10029965</v>
      </c>
      <c r="F273" s="152" t="n">
        <f aca="false">SUM(D273:E273)</f>
        <v>31961965</v>
      </c>
      <c r="G273" s="109" t="n">
        <f aca="false">SUM(G275:G287)</f>
        <v>21737000</v>
      </c>
      <c r="H273" s="110" t="n">
        <f aca="false">SUM(H275:H287)</f>
        <v>9960132</v>
      </c>
      <c r="I273" s="153" t="n">
        <f aca="false">SUM(G273:H273)</f>
        <v>31697132</v>
      </c>
      <c r="J273" s="152" t="n">
        <f aca="false">SUM(J275:J287)</f>
        <v>25925000</v>
      </c>
      <c r="K273" s="139" t="n">
        <f aca="false">SUM(K275:K287)</f>
        <v>11396073</v>
      </c>
      <c r="L273" s="152" t="n">
        <f aca="false">SUM(J273:K273)</f>
        <v>37321073</v>
      </c>
      <c r="M273" s="186" t="n">
        <f aca="false">IF(D273&gt;0,IF(J273&gt;=0,J273/D273*100,""),"")</f>
        <v>118.206273937625</v>
      </c>
      <c r="N273" s="186" t="n">
        <f aca="false">IF(F273&gt;0,IF(L273&gt;=0,L273/F273*100,""),"")</f>
        <v>116.767141819973</v>
      </c>
      <c r="O273" s="186" t="n">
        <f aca="false">IF(G273&gt;0,IF(J273&gt;=0,J273/G273*100,""),"")</f>
        <v>119.266688135437</v>
      </c>
      <c r="P273" s="186" t="n">
        <f aca="false">IF(I273&gt;0,IF(L273&gt;=0,L273/I273*100,""),"")</f>
        <v>117.742744043846</v>
      </c>
      <c r="Q273" s="52"/>
      <c r="S273" s="52"/>
    </row>
    <row r="274" s="48" customFormat="true" ht="12.75" hidden="false" customHeight="true" outlineLevel="0" collapsed="false">
      <c r="A274" s="74" t="s">
        <v>27</v>
      </c>
      <c r="B274" s="75"/>
      <c r="C274" s="76" t="s">
        <v>28</v>
      </c>
      <c r="D274" s="119" t="n">
        <f aca="false">SUM(D275:D286)</f>
        <v>21932000</v>
      </c>
      <c r="E274" s="78" t="n">
        <f aca="false">SUM(E275:E286)</f>
        <v>10029965</v>
      </c>
      <c r="F274" s="119" t="n">
        <f aca="false">SUM(D274:E274)</f>
        <v>31961965</v>
      </c>
      <c r="G274" s="90" t="n">
        <f aca="false">SUM(G275:G286)</f>
        <v>21682000</v>
      </c>
      <c r="H274" s="80" t="n">
        <f aca="false">SUM(H275:H286)</f>
        <v>9960132</v>
      </c>
      <c r="I274" s="120" t="n">
        <f aca="false">SUM(G274:H274)</f>
        <v>31642132</v>
      </c>
      <c r="J274" s="119" t="n">
        <f aca="false">SUM(J275:J286)</f>
        <v>25925000</v>
      </c>
      <c r="K274" s="78" t="n">
        <f aca="false">SUM(K275:K286)</f>
        <v>11396073</v>
      </c>
      <c r="L274" s="119" t="n">
        <f aca="false">SUM(J274:K274)</f>
        <v>37321073</v>
      </c>
      <c r="M274" s="122" t="n">
        <f aca="false">IF(D274&gt;0,IF(J274&gt;=0,J274/D274*100,""),"")</f>
        <v>118.206273937625</v>
      </c>
      <c r="N274" s="122" t="n">
        <f aca="false">IF(F274&gt;0,IF(L274&gt;=0,L274/F274*100,""),"")</f>
        <v>116.767141819973</v>
      </c>
      <c r="O274" s="122" t="n">
        <f aca="false">IF(G274&gt;0,IF(J274&gt;=0,J274/G274*100,""),"")</f>
        <v>119.569227931003</v>
      </c>
      <c r="P274" s="122" t="n">
        <f aca="false">IF(I274&gt;0,IF(L274&gt;=0,L274/I274*100,""),"")</f>
        <v>117.947403164869</v>
      </c>
      <c r="Q274" s="52"/>
      <c r="S274" s="52"/>
    </row>
    <row r="275" s="48" customFormat="true" ht="12.75" hidden="false" customHeight="true" outlineLevel="0" collapsed="false">
      <c r="A275" s="82" t="s">
        <v>29</v>
      </c>
      <c r="B275" s="54" t="n">
        <v>0</v>
      </c>
      <c r="C275" s="55" t="s">
        <v>28</v>
      </c>
      <c r="D275" s="123"/>
      <c r="E275" s="83" t="n">
        <v>1269224</v>
      </c>
      <c r="F275" s="123" t="n">
        <f aca="false">SUM(D275:E275)</f>
        <v>1269224</v>
      </c>
      <c r="G275" s="84"/>
      <c r="H275" s="85" t="n">
        <v>1426467</v>
      </c>
      <c r="I275" s="124" t="n">
        <f aca="false">SUM(G275:H275)</f>
        <v>1426467</v>
      </c>
      <c r="J275" s="123"/>
      <c r="K275" s="83" t="n">
        <v>1428026</v>
      </c>
      <c r="L275" s="123" t="n">
        <f aca="false">SUM(J275:K275)</f>
        <v>1428026</v>
      </c>
      <c r="M275" s="125" t="str">
        <f aca="false">IF(D275&gt;0,IF(J275&gt;=0,J275/D275*100,""),"")</f>
        <v/>
      </c>
      <c r="N275" s="125" t="n">
        <f aca="false">IF(F275&gt;0,IF(L275&gt;=0,L275/F275*100,""),"")</f>
        <v>112.51173945655</v>
      </c>
      <c r="O275" s="125" t="str">
        <f aca="false">IF(G275&gt;0,IF(J275&gt;=0,J275/G275*100,""),"")</f>
        <v/>
      </c>
      <c r="P275" s="125" t="n">
        <f aca="false">IF(I275&gt;0,IF(L275&gt;=0,L275/I275*100,""),"")</f>
        <v>100.109290996567</v>
      </c>
      <c r="Q275" s="52"/>
      <c r="S275" s="52"/>
    </row>
    <row r="276" s="48" customFormat="true" ht="12.75" hidden="false" customHeight="true" outlineLevel="0" collapsed="false">
      <c r="A276" s="82" t="s">
        <v>479</v>
      </c>
      <c r="B276" s="103" t="s">
        <v>480</v>
      </c>
      <c r="C276" s="104" t="s">
        <v>481</v>
      </c>
      <c r="D276" s="123" t="n">
        <v>10000</v>
      </c>
      <c r="E276" s="77" t="n">
        <v>1213502</v>
      </c>
      <c r="F276" s="123" t="n">
        <f aca="false">SUM(D276:E276)</f>
        <v>1223502</v>
      </c>
      <c r="G276" s="79"/>
      <c r="H276" s="85" t="n">
        <v>1090902</v>
      </c>
      <c r="I276" s="124" t="n">
        <f aca="false">SUM(G276:H276)</f>
        <v>1090902</v>
      </c>
      <c r="J276" s="123" t="n">
        <v>60000</v>
      </c>
      <c r="K276" s="77" t="n">
        <v>1322507</v>
      </c>
      <c r="L276" s="123" t="n">
        <f aca="false">SUM(J276:K276)</f>
        <v>1382507</v>
      </c>
      <c r="M276" s="125" t="n">
        <f aca="false">IF(D276&gt;0,IF(J276&gt;=0,J276/D276*100,""),"")</f>
        <v>600</v>
      </c>
      <c r="N276" s="125" t="n">
        <f aca="false">IF(F276&gt;0,IF(L276&gt;=0,L276/F276*100,""),"")</f>
        <v>112.995892119506</v>
      </c>
      <c r="O276" s="125" t="str">
        <f aca="false">IF(G276&gt;0,IF(J276&gt;=0,J276/G276*100,""),"")</f>
        <v/>
      </c>
      <c r="P276" s="125" t="n">
        <f aca="false">IF(I276&gt;0,IF(L276&gt;=0,L276/I276*100,""),"")</f>
        <v>126.730632082442</v>
      </c>
      <c r="Q276" s="52"/>
      <c r="S276" s="52"/>
    </row>
    <row r="277" s="156" customFormat="true" ht="12.75" hidden="false" customHeight="true" outlineLevel="0" collapsed="false">
      <c r="A277" s="82" t="s">
        <v>482</v>
      </c>
      <c r="B277" s="103" t="s">
        <v>483</v>
      </c>
      <c r="C277" s="104" t="s">
        <v>484</v>
      </c>
      <c r="D277" s="123"/>
      <c r="E277" s="77" t="n">
        <v>2662275</v>
      </c>
      <c r="F277" s="123" t="n">
        <f aca="false">SUM(D277:E277)</f>
        <v>2662275</v>
      </c>
      <c r="G277" s="79"/>
      <c r="H277" s="85" t="n">
        <v>2729767</v>
      </c>
      <c r="I277" s="124" t="n">
        <f aca="false">SUM(G277:H277)</f>
        <v>2729767</v>
      </c>
      <c r="J277" s="123"/>
      <c r="K277" s="77" t="n">
        <v>3024884</v>
      </c>
      <c r="L277" s="123" t="n">
        <f aca="false">SUM(J277:K277)</f>
        <v>3024884</v>
      </c>
      <c r="M277" s="125" t="str">
        <f aca="false">IF(D277&gt;0,IF(J277&gt;=0,J277/D277*100,""),"")</f>
        <v/>
      </c>
      <c r="N277" s="125" t="n">
        <f aca="false">IF(F277&gt;0,IF(L277&gt;=0,L277/F277*100,""),"")</f>
        <v>113.620268379487</v>
      </c>
      <c r="O277" s="125" t="str">
        <f aca="false">IF(G277&gt;0,IF(J277&gt;=0,J277/G277*100,""),"")</f>
        <v/>
      </c>
      <c r="P277" s="125" t="n">
        <f aca="false">IF(I277&gt;0,IF(L277&gt;=0,L277/I277*100,""),"")</f>
        <v>110.811069223124</v>
      </c>
      <c r="Q277" s="52"/>
      <c r="S277" s="52"/>
    </row>
    <row r="278" s="156" customFormat="true" ht="12.75" hidden="false" customHeight="true" outlineLevel="0" collapsed="false">
      <c r="A278" s="82" t="s">
        <v>485</v>
      </c>
      <c r="B278" s="103" t="s">
        <v>486</v>
      </c>
      <c r="C278" s="104" t="s">
        <v>487</v>
      </c>
      <c r="D278" s="123" t="n">
        <v>127126</v>
      </c>
      <c r="E278" s="187" t="n">
        <v>1535451</v>
      </c>
      <c r="F278" s="123" t="n">
        <f aca="false">SUM(D278:E278)</f>
        <v>1662577</v>
      </c>
      <c r="G278" s="79" t="n">
        <f aca="false">24400+4626</f>
        <v>29026</v>
      </c>
      <c r="H278" s="85" t="n">
        <v>1628811</v>
      </c>
      <c r="I278" s="124" t="n">
        <f aca="false">SUM(G278:H278)</f>
        <v>1657837</v>
      </c>
      <c r="J278" s="123" t="n">
        <v>181000</v>
      </c>
      <c r="K278" s="187" t="n">
        <v>1744584</v>
      </c>
      <c r="L278" s="123" t="n">
        <f aca="false">SUM(J278:K278)</f>
        <v>1925584</v>
      </c>
      <c r="M278" s="125" t="n">
        <f aca="false">IF(D278&gt;0,IF(J278&gt;=0,J278/D278*100,""),"")</f>
        <v>142.37842770165</v>
      </c>
      <c r="N278" s="125" t="n">
        <f aca="false">IF(F278&gt;0,IF(L278&gt;=0,L278/F278*100,""),"")</f>
        <v>115.81923724435</v>
      </c>
      <c r="O278" s="125" t="n">
        <f aca="false">IF(G278&gt;0,IF(J278&gt;=0,J278/G278*100,""),"")</f>
        <v>623.578860332116</v>
      </c>
      <c r="P278" s="125" t="n">
        <f aca="false">IF(I278&gt;0,IF(L278&gt;=0,L278/I278*100,""),"")</f>
        <v>116.150381491063</v>
      </c>
      <c r="Q278" s="52"/>
      <c r="S278" s="52"/>
    </row>
    <row r="279" s="156" customFormat="true" ht="12.75" hidden="false" customHeight="true" outlineLevel="0" collapsed="false">
      <c r="A279" s="82" t="s">
        <v>488</v>
      </c>
      <c r="B279" s="103" t="s">
        <v>489</v>
      </c>
      <c r="C279" s="104" t="s">
        <v>490</v>
      </c>
      <c r="D279" s="123" t="n">
        <v>18629850</v>
      </c>
      <c r="E279" s="77" t="n">
        <v>990614</v>
      </c>
      <c r="F279" s="123" t="n">
        <f aca="false">SUM(D279:E279)</f>
        <v>19620464</v>
      </c>
      <c r="G279" s="79" t="n">
        <v>18779850</v>
      </c>
      <c r="H279" s="85" t="n">
        <v>1018007</v>
      </c>
      <c r="I279" s="124" t="n">
        <f aca="false">SUM(G279:H279)</f>
        <v>19797857</v>
      </c>
      <c r="J279" s="123" t="n">
        <v>23039285</v>
      </c>
      <c r="K279" s="77" t="n">
        <v>1125538</v>
      </c>
      <c r="L279" s="123" t="n">
        <f aca="false">SUM(J279:K279)</f>
        <v>24164823</v>
      </c>
      <c r="M279" s="125" t="n">
        <f aca="false">IF(D279&gt;0,IF(J279&gt;=0,J279/D279*100,""),"")</f>
        <v>123.668655410537</v>
      </c>
      <c r="N279" s="125" t="n">
        <f aca="false">IF(F279&gt;0,IF(L279&gt;=0,L279/F279*100,""),"")</f>
        <v>123.161322790327</v>
      </c>
      <c r="O279" s="125" t="n">
        <f aca="false">IF(G279&gt;0,IF(J279&gt;=0,J279/G279*100,""),"")</f>
        <v>122.680878707764</v>
      </c>
      <c r="P279" s="125" t="n">
        <f aca="false">IF(I279&gt;0,IF(L279&gt;=0,L279/I279*100,""),"")</f>
        <v>122.057771202206</v>
      </c>
      <c r="Q279" s="52"/>
      <c r="S279" s="52"/>
    </row>
    <row r="280" s="115" customFormat="true" ht="24" hidden="false" customHeight="false" outlineLevel="0" collapsed="false">
      <c r="A280" s="87" t="s">
        <v>491</v>
      </c>
      <c r="B280" s="103" t="s">
        <v>492</v>
      </c>
      <c r="C280" s="104" t="s">
        <v>493</v>
      </c>
      <c r="D280" s="123"/>
      <c r="E280" s="77" t="n">
        <v>1201119</v>
      </c>
      <c r="F280" s="123" t="n">
        <f aca="false">SUM(D280:E280)</f>
        <v>1201119</v>
      </c>
      <c r="G280" s="79"/>
      <c r="H280" s="85" t="n">
        <v>1175107</v>
      </c>
      <c r="I280" s="124" t="n">
        <f aca="false">SUM(G280:H280)</f>
        <v>1175107</v>
      </c>
      <c r="J280" s="123"/>
      <c r="K280" s="77" t="n">
        <v>1364715</v>
      </c>
      <c r="L280" s="123" t="n">
        <f aca="false">SUM(J280:K280)</f>
        <v>1364715</v>
      </c>
      <c r="M280" s="125" t="str">
        <f aca="false">IF(D280&gt;0,IF(J280&gt;=0,J280/D280*100,""),"")</f>
        <v/>
      </c>
      <c r="N280" s="125" t="n">
        <f aca="false">IF(F280&gt;0,IF(L280&gt;=0,L280/F280*100,""),"")</f>
        <v>113.620299071116</v>
      </c>
      <c r="O280" s="125" t="str">
        <f aca="false">IF(G280&gt;0,IF(J280&gt;=0,J280/G280*100,""),"")</f>
        <v/>
      </c>
      <c r="P280" s="125" t="n">
        <f aca="false">IF(I280&gt;0,IF(L280&gt;=0,L280/I280*100,""),"")</f>
        <v>116.135381714176</v>
      </c>
      <c r="Q280" s="52"/>
      <c r="S280" s="52"/>
    </row>
    <row r="281" s="115" customFormat="true" ht="12.75" hidden="false" customHeight="true" outlineLevel="0" collapsed="false">
      <c r="A281" s="82" t="s">
        <v>494</v>
      </c>
      <c r="B281" s="54" t="s">
        <v>495</v>
      </c>
      <c r="C281" s="55" t="s">
        <v>496</v>
      </c>
      <c r="D281" s="83" t="n">
        <v>2700000</v>
      </c>
      <c r="E281" s="77" t="n">
        <v>123827</v>
      </c>
      <c r="F281" s="83" t="n">
        <f aca="false">SUM(D281:E281)</f>
        <v>2823827</v>
      </c>
      <c r="G281" s="79" t="n">
        <v>2630000</v>
      </c>
      <c r="H281" s="85" t="n">
        <v>50272</v>
      </c>
      <c r="I281" s="84" t="n">
        <f aca="false">SUM(G281:H281)</f>
        <v>2680272</v>
      </c>
      <c r="J281" s="83" t="n">
        <v>2425000</v>
      </c>
      <c r="K281" s="77" t="n">
        <v>126623</v>
      </c>
      <c r="L281" s="83" t="n">
        <f aca="false">SUM(J281:K281)</f>
        <v>2551623</v>
      </c>
      <c r="M281" s="125" t="n">
        <f aca="false">IF(D281&gt;0,IF(J281&gt;=0,J281/D281*100,""),"")</f>
        <v>89.8148148148148</v>
      </c>
      <c r="N281" s="125" t="n">
        <f aca="false">IF(F281&gt;0,IF(L281&gt;=0,L281/F281*100,""),"")</f>
        <v>90.3604576342673</v>
      </c>
      <c r="O281" s="125" t="n">
        <f aca="false">IF(G281&gt;0,IF(J281&gt;=0,J281/G281*100,""),"")</f>
        <v>92.2053231939164</v>
      </c>
      <c r="P281" s="125" t="n">
        <f aca="false">IF(I281&gt;0,IF(L281&gt;=0,L281/I281*100,""),"")</f>
        <v>95.2001513279249</v>
      </c>
      <c r="Q281" s="52"/>
      <c r="S281" s="52"/>
    </row>
    <row r="282" s="115" customFormat="true" ht="12.75" hidden="false" customHeight="true" outlineLevel="0" collapsed="false">
      <c r="A282" s="82" t="s">
        <v>497</v>
      </c>
      <c r="B282" s="103" t="s">
        <v>498</v>
      </c>
      <c r="C282" s="104" t="s">
        <v>499</v>
      </c>
      <c r="D282" s="83" t="n">
        <v>31000</v>
      </c>
      <c r="E282" s="77" t="n">
        <v>433394</v>
      </c>
      <c r="F282" s="83" t="n">
        <f aca="false">SUM(D282:E282)</f>
        <v>464394</v>
      </c>
      <c r="G282" s="79" t="n">
        <v>120600</v>
      </c>
      <c r="H282" s="85" t="n">
        <v>408460</v>
      </c>
      <c r="I282" s="84" t="n">
        <f aca="false">SUM(G282:H282)</f>
        <v>529060</v>
      </c>
      <c r="J282" s="83" t="n">
        <v>147000</v>
      </c>
      <c r="K282" s="77" t="n">
        <v>492423</v>
      </c>
      <c r="L282" s="83" t="n">
        <f aca="false">SUM(J282:K282)</f>
        <v>639423</v>
      </c>
      <c r="M282" s="125" t="n">
        <f aca="false">IF(D282&gt;0,IF(J282&gt;=0,J282/D282*100,""),"")</f>
        <v>474.193548387097</v>
      </c>
      <c r="N282" s="125" t="n">
        <f aca="false">IF(F282&gt;0,IF(L282&gt;=0,L282/F282*100,""),"")</f>
        <v>137.689763433636</v>
      </c>
      <c r="O282" s="125" t="n">
        <f aca="false">IF(G282&gt;0,IF(J282&gt;=0,J282/G282*100,""),"")</f>
        <v>121.890547263682</v>
      </c>
      <c r="P282" s="125" t="n">
        <f aca="false">IF(I282&gt;0,IF(L282&gt;=0,L282/I282*100,""),"")</f>
        <v>120.860204891695</v>
      </c>
      <c r="Q282" s="52"/>
      <c r="S282" s="52"/>
    </row>
    <row r="283" s="115" customFormat="true" ht="12.75" hidden="false" customHeight="true" outlineLevel="0" collapsed="false">
      <c r="A283" s="82" t="s">
        <v>500</v>
      </c>
      <c r="B283" s="103" t="s">
        <v>501</v>
      </c>
      <c r="C283" s="104" t="s">
        <v>502</v>
      </c>
      <c r="D283" s="83"/>
      <c r="E283" s="77" t="n">
        <v>241462</v>
      </c>
      <c r="F283" s="83" t="n">
        <f aca="false">SUM(D283:E283)</f>
        <v>241462</v>
      </c>
      <c r="G283" s="79"/>
      <c r="H283" s="85" t="n">
        <v>193547</v>
      </c>
      <c r="I283" s="84" t="n">
        <f aca="false">SUM(G283:H283)</f>
        <v>193547</v>
      </c>
      <c r="J283" s="83"/>
      <c r="K283" s="77" t="n">
        <v>358765</v>
      </c>
      <c r="L283" s="83" t="n">
        <f aca="false">SUM(J283:K283)</f>
        <v>358765</v>
      </c>
      <c r="M283" s="125" t="str">
        <f aca="false">IF(D283&gt;0,IF(J283&gt;=0,J283/D283*100,""),"")</f>
        <v/>
      </c>
      <c r="N283" s="125" t="n">
        <f aca="false">IF(F283&gt;0,IF(L283&gt;=0,L283/F283*100,""),"")</f>
        <v>148.580314914976</v>
      </c>
      <c r="O283" s="125" t="str">
        <f aca="false">IF(G283&gt;0,IF(J283&gt;=0,J283/G283*100,""),"")</f>
        <v/>
      </c>
      <c r="P283" s="125" t="n">
        <f aca="false">IF(I283&gt;0,IF(L283&gt;=0,L283/I283*100,""),"")</f>
        <v>185.363245103257</v>
      </c>
      <c r="Q283" s="52"/>
      <c r="S283" s="52"/>
    </row>
    <row r="284" s="115" customFormat="true" ht="12.75" hidden="false" customHeight="true" outlineLevel="0" collapsed="false">
      <c r="A284" s="82" t="s">
        <v>503</v>
      </c>
      <c r="B284" s="103" t="s">
        <v>504</v>
      </c>
      <c r="C284" s="104" t="s">
        <v>505</v>
      </c>
      <c r="D284" s="83" t="n">
        <v>5000</v>
      </c>
      <c r="E284" s="77" t="n">
        <v>359097</v>
      </c>
      <c r="F284" s="83" t="n">
        <f aca="false">SUM(D284:E284)</f>
        <v>364097</v>
      </c>
      <c r="G284" s="79"/>
      <c r="H284" s="85" t="n">
        <v>219940</v>
      </c>
      <c r="I284" s="84" t="n">
        <f aca="false">SUM(G284:H284)</f>
        <v>219940</v>
      </c>
      <c r="J284" s="83"/>
      <c r="K284" s="77" t="n">
        <v>408008</v>
      </c>
      <c r="L284" s="83" t="n">
        <f aca="false">SUM(J284:K284)</f>
        <v>408008</v>
      </c>
      <c r="M284" s="125" t="n">
        <f aca="false">IF(D284&gt;0,IF(J284&gt;=0,J284/D284*100,""),"")</f>
        <v>0</v>
      </c>
      <c r="N284" s="125" t="n">
        <f aca="false">IF(F284&gt;0,IF(L284&gt;=0,L284/F284*100,""),"")</f>
        <v>112.06024768125</v>
      </c>
      <c r="O284" s="125" t="str">
        <f aca="false">IF(G284&gt;0,IF(J284&gt;=0,J284/G284*100,""),"")</f>
        <v/>
      </c>
      <c r="P284" s="125" t="n">
        <f aca="false">IF(I284&gt;0,IF(L284&gt;=0,L284/I284*100,""),"")</f>
        <v>185.508775120487</v>
      </c>
      <c r="Q284" s="52"/>
      <c r="S284" s="52"/>
    </row>
    <row r="285" s="115" customFormat="true" ht="12.75" hidden="false" customHeight="true" outlineLevel="0" collapsed="false">
      <c r="A285" s="82" t="s">
        <v>506</v>
      </c>
      <c r="B285" s="103" t="s">
        <v>507</v>
      </c>
      <c r="C285" s="104" t="s">
        <v>508</v>
      </c>
      <c r="D285" s="83" t="n">
        <v>199024</v>
      </c>
      <c r="E285" s="77"/>
      <c r="F285" s="83" t="n">
        <f aca="false">SUM(D285:E285)</f>
        <v>199024</v>
      </c>
      <c r="G285" s="79" t="n">
        <v>42524</v>
      </c>
      <c r="H285" s="85"/>
      <c r="I285" s="84" t="n">
        <f aca="false">SUM(G285:H285)</f>
        <v>42524</v>
      </c>
      <c r="J285" s="83" t="n">
        <v>72715</v>
      </c>
      <c r="K285" s="77"/>
      <c r="L285" s="83" t="n">
        <f aca="false">SUM(J285:K285)</f>
        <v>72715</v>
      </c>
      <c r="M285" s="125" t="n">
        <f aca="false">IF(D285&gt;0,IF(J285&gt;=0,J285/D285*100,""),"")</f>
        <v>36.5357946780288</v>
      </c>
      <c r="N285" s="125" t="n">
        <f aca="false">IF(F285&gt;0,IF(L285&gt;=0,L285/F285*100,""),"")</f>
        <v>36.5357946780288</v>
      </c>
      <c r="O285" s="125" t="n">
        <f aca="false">IF(G285&gt;0,IF(J285&gt;=0,J285/G285*100,""),"")</f>
        <v>170.997554322265</v>
      </c>
      <c r="P285" s="125" t="n">
        <f aca="false">IF(I285&gt;0,IF(L285&gt;=0,L285/I285*100,""),"")</f>
        <v>170.997554322265</v>
      </c>
      <c r="Q285" s="52"/>
      <c r="S285" s="52"/>
    </row>
    <row r="286" s="48" customFormat="true" ht="12.75" hidden="false" customHeight="true" outlineLevel="0" collapsed="false">
      <c r="A286" s="82" t="s">
        <v>222</v>
      </c>
      <c r="B286" s="103" t="s">
        <v>223</v>
      </c>
      <c r="C286" s="104" t="s">
        <v>509</v>
      </c>
      <c r="D286" s="83" t="n">
        <v>230000</v>
      </c>
      <c r="E286" s="77"/>
      <c r="F286" s="83" t="n">
        <f aca="false">SUM(D286:E286)</f>
        <v>230000</v>
      </c>
      <c r="G286" s="79" t="n">
        <v>80000</v>
      </c>
      <c r="H286" s="85" t="n">
        <v>18852</v>
      </c>
      <c r="I286" s="84" t="n">
        <f aca="false">SUM(G286:H286)</f>
        <v>98852</v>
      </c>
      <c r="J286" s="83"/>
      <c r="K286" s="77"/>
      <c r="L286" s="83" t="n">
        <f aca="false">SUM(J286:K286)</f>
        <v>0</v>
      </c>
      <c r="M286" s="125" t="n">
        <f aca="false">IF(D286&gt;0,IF(J286&gt;=0,J286/D286*100,""),"")</f>
        <v>0</v>
      </c>
      <c r="N286" s="125" t="n">
        <f aca="false">IF(F286&gt;0,IF(L286&gt;=0,L286/F286*100,""),"")</f>
        <v>0</v>
      </c>
      <c r="O286" s="125" t="n">
        <f aca="false">IF(G286&gt;0,IF(J286&gt;=0,J286/G286*100,""),"")</f>
        <v>0</v>
      </c>
      <c r="P286" s="125" t="n">
        <f aca="false">IF(I286&gt;0,IF(L286&gt;=0,L286/I286*100,""),"")</f>
        <v>0</v>
      </c>
      <c r="Q286" s="52"/>
      <c r="S286" s="52"/>
    </row>
    <row r="287" s="115" customFormat="true" ht="12.75" hidden="false" customHeight="true" outlineLevel="0" collapsed="false">
      <c r="A287" s="82" t="s">
        <v>65</v>
      </c>
      <c r="B287" s="54" t="s">
        <v>66</v>
      </c>
      <c r="C287" s="104" t="s">
        <v>510</v>
      </c>
      <c r="D287" s="77"/>
      <c r="E287" s="77"/>
      <c r="F287" s="83" t="n">
        <f aca="false">SUM(D287:E287)</f>
        <v>0</v>
      </c>
      <c r="G287" s="79" t="n">
        <v>55000</v>
      </c>
      <c r="H287" s="88"/>
      <c r="I287" s="84" t="n">
        <f aca="false">SUM(G287:H287)</f>
        <v>55000</v>
      </c>
      <c r="J287" s="83"/>
      <c r="K287" s="77"/>
      <c r="L287" s="83" t="n">
        <f aca="false">SUM(J287:K287)</f>
        <v>0</v>
      </c>
      <c r="M287" s="125" t="str">
        <f aca="false">IF(D287&gt;0,IF(J287&gt;=0,J287/D287*100,""),"")</f>
        <v/>
      </c>
      <c r="N287" s="125" t="str">
        <f aca="false">IF(F287&gt;0,IF(L287&gt;=0,L287/F287*100,""),"")</f>
        <v/>
      </c>
      <c r="O287" s="125" t="n">
        <f aca="false">IF(G287&gt;0,IF(J287&gt;=0,J287/G287*100,""),"")</f>
        <v>0</v>
      </c>
      <c r="P287" s="125" t="n">
        <f aca="false">IF(I287&gt;0,IF(L287&gt;=0,L287/I287*100,""),"")</f>
        <v>0</v>
      </c>
      <c r="Q287" s="52"/>
      <c r="S287" s="52"/>
    </row>
    <row r="288" s="115" customFormat="true" ht="6" hidden="false" customHeight="true" outlineLevel="0" collapsed="false">
      <c r="A288" s="82"/>
      <c r="B288" s="103"/>
      <c r="C288" s="104" t="s">
        <v>28</v>
      </c>
      <c r="D288" s="77"/>
      <c r="E288" s="77"/>
      <c r="F288" s="83"/>
      <c r="G288" s="79"/>
      <c r="H288" s="88"/>
      <c r="I288" s="84"/>
      <c r="J288" s="83"/>
      <c r="K288" s="77"/>
      <c r="L288" s="83"/>
      <c r="M288" s="125" t="str">
        <f aca="false">IF(D288&gt;0,IF(J288&gt;=0,J288/D288*100,""),"")</f>
        <v/>
      </c>
      <c r="N288" s="125" t="str">
        <f aca="false">IF(F288&gt;0,IF(L288&gt;=0,L288/F288*100,""),"")</f>
        <v/>
      </c>
      <c r="O288" s="125" t="str">
        <f aca="false">IF(G288&gt;0,IF(J288&gt;=0,J288/G288*100,""),"")</f>
        <v/>
      </c>
      <c r="P288" s="125" t="str">
        <f aca="false">IF(I288&gt;0,IF(L288&gt;=0,L288/I288*100,""),"")</f>
        <v/>
      </c>
      <c r="Q288" s="52"/>
      <c r="S288" s="52"/>
    </row>
    <row r="289" s="98" customFormat="true" ht="12.75" hidden="false" customHeight="false" outlineLevel="0" collapsed="false">
      <c r="A289" s="66" t="s">
        <v>511</v>
      </c>
      <c r="B289" s="188" t="s">
        <v>19</v>
      </c>
      <c r="C289" s="189"/>
      <c r="D289" s="69" t="n">
        <f aca="false">SUM(D291:D304)</f>
        <v>55583900</v>
      </c>
      <c r="E289" s="69" t="n">
        <f aca="false">SUM(E291:E304)</f>
        <v>5448376</v>
      </c>
      <c r="F289" s="190" t="n">
        <f aca="false">SUM(D289:E289)</f>
        <v>61032276</v>
      </c>
      <c r="G289" s="72" t="n">
        <f aca="false">SUM(G291:G304)</f>
        <v>161483045</v>
      </c>
      <c r="H289" s="89" t="n">
        <f aca="false">SUM(H291:H304)</f>
        <v>5624175</v>
      </c>
      <c r="I289" s="153" t="n">
        <f aca="false">SUM(G289:H289)</f>
        <v>167107220</v>
      </c>
      <c r="J289" s="190" t="n">
        <f aca="false">SUM(J291:J304)</f>
        <v>62505300</v>
      </c>
      <c r="K289" s="69" t="n">
        <f aca="false">SUM(K291:K304)</f>
        <v>6331152</v>
      </c>
      <c r="L289" s="190" t="n">
        <f aca="false">SUM(J289:K289)</f>
        <v>68836452</v>
      </c>
      <c r="M289" s="185" t="n">
        <f aca="false">IF(D289&gt;0,IF(J289&gt;=0,J289/D289*100,""),"")</f>
        <v>112.452166904445</v>
      </c>
      <c r="N289" s="185" t="n">
        <f aca="false">IF(F289&gt;0,IF(L289&gt;=0,L289/F289*100,""),"")</f>
        <v>112.786965375501</v>
      </c>
      <c r="O289" s="185" t="n">
        <f aca="false">IF(G289&gt;0,IF(J289&gt;=0,J289/G289*100,""),"")</f>
        <v>38.7070357757993</v>
      </c>
      <c r="P289" s="185" t="n">
        <f aca="false">IF(I289&gt;0,IF(L289&gt;=0,L289/I289*100,""),"")</f>
        <v>41.1929849589982</v>
      </c>
      <c r="Q289" s="52"/>
      <c r="S289" s="52"/>
    </row>
    <row r="290" s="98" customFormat="true" ht="12.75" hidden="false" customHeight="true" outlineLevel="0" collapsed="false">
      <c r="A290" s="87" t="s">
        <v>27</v>
      </c>
      <c r="B290" s="103"/>
      <c r="C290" s="104" t="s">
        <v>28</v>
      </c>
      <c r="D290" s="77" t="n">
        <f aca="false">SUM(D291:D301)</f>
        <v>55583900</v>
      </c>
      <c r="E290" s="83" t="n">
        <f aca="false">SUM(E291:E301)</f>
        <v>5448376</v>
      </c>
      <c r="F290" s="77" t="n">
        <f aca="false">SUM(D290:E290)</f>
        <v>61032276</v>
      </c>
      <c r="G290" s="84" t="n">
        <f aca="false">SUM(G291:G301)</f>
        <v>56752288</v>
      </c>
      <c r="H290" s="85" t="n">
        <f aca="false">SUM(H291:H301)</f>
        <v>5624175</v>
      </c>
      <c r="I290" s="79" t="n">
        <f aca="false">SUM(G290:H290)</f>
        <v>62376463</v>
      </c>
      <c r="J290" s="77" t="n">
        <f aca="false">SUM(J291:J302)</f>
        <v>62505300</v>
      </c>
      <c r="K290" s="77" t="n">
        <f aca="false">SUM(K291:K302)</f>
        <v>6331152</v>
      </c>
      <c r="L290" s="77" t="n">
        <f aca="false">SUM(J290:K290)</f>
        <v>68836452</v>
      </c>
      <c r="M290" s="81" t="n">
        <f aca="false">IF(D290&gt;0,IF(J290&gt;=0,J290/D290*100,""),"")</f>
        <v>112.452166904445</v>
      </c>
      <c r="N290" s="81" t="n">
        <f aca="false">IF(F290&gt;0,IF(L290&gt;=0,L290/F290*100,""),"")</f>
        <v>112.786965375501</v>
      </c>
      <c r="O290" s="81" t="n">
        <f aca="false">IF(G290&gt;0,IF(J290&gt;=0,J290/G290*100,""),"")</f>
        <v>110.137057381722</v>
      </c>
      <c r="P290" s="81" t="n">
        <f aca="false">IF(I290&gt;0,IF(L290&gt;=0,L290/I290*100,""),"")</f>
        <v>110.356452881915</v>
      </c>
      <c r="Q290" s="52"/>
      <c r="S290" s="52"/>
    </row>
    <row r="291" s="98" customFormat="true" ht="12.75" hidden="false" customHeight="true" outlineLevel="0" collapsed="false">
      <c r="A291" s="87" t="s">
        <v>512</v>
      </c>
      <c r="B291" s="103" t="n">
        <v>0</v>
      </c>
      <c r="C291" s="104" t="s">
        <v>28</v>
      </c>
      <c r="D291" s="77"/>
      <c r="E291" s="83" t="n">
        <v>631516</v>
      </c>
      <c r="F291" s="77" t="n">
        <f aca="false">SUM(D291:E291)</f>
        <v>631516</v>
      </c>
      <c r="G291" s="84"/>
      <c r="H291" s="85" t="n">
        <v>515287</v>
      </c>
      <c r="I291" s="79" t="n">
        <f aca="false">SUM(G291:H291)</f>
        <v>515287</v>
      </c>
      <c r="J291" s="77"/>
      <c r="K291" s="83" t="n">
        <v>689392</v>
      </c>
      <c r="L291" s="77" t="n">
        <f aca="false">SUM(J291:K291)</f>
        <v>689392</v>
      </c>
      <c r="M291" s="81" t="str">
        <f aca="false">IF(D291&gt;0,IF(J291&gt;=0,J291/D291*100,""),"")</f>
        <v/>
      </c>
      <c r="N291" s="81" t="n">
        <f aca="false">IF(F291&gt;0,IF(L291&gt;=0,L291/F291*100,""),"")</f>
        <v>109.16461340647</v>
      </c>
      <c r="O291" s="81" t="str">
        <f aca="false">IF(G291&gt;0,IF(J291&gt;=0,J291/G291*100,""),"")</f>
        <v/>
      </c>
      <c r="P291" s="81" t="n">
        <f aca="false">IF(I291&gt;0,IF(L291&gt;=0,L291/I291*100,""),"")</f>
        <v>133.787966705933</v>
      </c>
      <c r="Q291" s="52"/>
      <c r="S291" s="52"/>
    </row>
    <row r="292" s="48" customFormat="true" ht="12.75" hidden="false" customHeight="true" outlineLevel="0" collapsed="false">
      <c r="A292" s="82" t="s">
        <v>513</v>
      </c>
      <c r="B292" s="54" t="s">
        <v>514</v>
      </c>
      <c r="C292" s="55" t="s">
        <v>515</v>
      </c>
      <c r="D292" s="77" t="n">
        <v>25865400</v>
      </c>
      <c r="E292" s="77" t="n">
        <v>1424007</v>
      </c>
      <c r="F292" s="77" t="n">
        <f aca="false">SUM(D292:E292)</f>
        <v>27289407</v>
      </c>
      <c r="G292" s="79" t="n">
        <v>29140806</v>
      </c>
      <c r="H292" s="85" t="n">
        <v>1690395</v>
      </c>
      <c r="I292" s="79" t="n">
        <f aca="false">SUM(G292:H292)</f>
        <v>30831201</v>
      </c>
      <c r="J292" s="77" t="n">
        <v>31663700</v>
      </c>
      <c r="K292" s="77" t="n">
        <v>1632030</v>
      </c>
      <c r="L292" s="77" t="n">
        <f aca="false">SUM(J292:K292)</f>
        <v>33295730</v>
      </c>
      <c r="M292" s="81" t="n">
        <f aca="false">IF(D292&gt;0,IF(J292&gt;=0,J292/D292*100,""),"")</f>
        <v>122.417205997201</v>
      </c>
      <c r="N292" s="81" t="n">
        <f aca="false">IF(F292&gt;0,IF(L292&gt;=0,L292/F292*100,""),"")</f>
        <v>122.009723406595</v>
      </c>
      <c r="O292" s="81" t="n">
        <f aca="false">IF(G292&gt;0,IF(J292&gt;=0,J292/G292*100,""),"")</f>
        <v>108.657598557844</v>
      </c>
      <c r="P292" s="81" t="n">
        <f aca="false">IF(I292&gt;0,IF(L292&gt;=0,L292/I292*100,""),"")</f>
        <v>107.99361983985</v>
      </c>
      <c r="Q292" s="52"/>
      <c r="S292" s="52"/>
    </row>
    <row r="293" s="48" customFormat="true" ht="12.75" hidden="false" customHeight="true" outlineLevel="0" collapsed="false">
      <c r="A293" s="82" t="s">
        <v>516</v>
      </c>
      <c r="B293" s="54" t="s">
        <v>517</v>
      </c>
      <c r="C293" s="55" t="s">
        <v>518</v>
      </c>
      <c r="D293" s="77" t="n">
        <f aca="false">14628500+50000</f>
        <v>14678500</v>
      </c>
      <c r="E293" s="77" t="n">
        <v>829639</v>
      </c>
      <c r="F293" s="77" t="n">
        <f aca="false">SUM(D293:E293)</f>
        <v>15508139</v>
      </c>
      <c r="G293" s="79" t="n">
        <v>14689500</v>
      </c>
      <c r="H293" s="85" t="n">
        <v>842055</v>
      </c>
      <c r="I293" s="79" t="n">
        <f aca="false">SUM(G293:H293)</f>
        <v>15531555</v>
      </c>
      <c r="J293" s="77" t="n">
        <v>16848500</v>
      </c>
      <c r="K293" s="77" t="n">
        <v>956707</v>
      </c>
      <c r="L293" s="77" t="n">
        <f aca="false">SUM(J293:K293)</f>
        <v>17805207</v>
      </c>
      <c r="M293" s="81" t="n">
        <f aca="false">IF(D293&gt;0,IF(J293&gt;=0,J293/D293*100,""),"")</f>
        <v>114.783526927138</v>
      </c>
      <c r="N293" s="81" t="n">
        <f aca="false">IF(F293&gt;0,IF(L293&gt;=0,L293/F293*100,""),"")</f>
        <v>114.812015806668</v>
      </c>
      <c r="O293" s="81" t="n">
        <f aca="false">IF(G293&gt;0,IF(J293&gt;=0,J293/G293*100,""),"")</f>
        <v>114.697573096429</v>
      </c>
      <c r="P293" s="81" t="n">
        <f aca="false">IF(I293&gt;0,IF(L293&gt;=0,L293/I293*100,""),"")</f>
        <v>114.638920571701</v>
      </c>
      <c r="Q293" s="52"/>
      <c r="S293" s="52"/>
    </row>
    <row r="294" customFormat="false" ht="12.75" hidden="false" customHeight="true" outlineLevel="0" collapsed="false">
      <c r="A294" s="82" t="s">
        <v>519</v>
      </c>
      <c r="B294" s="54" t="s">
        <v>520</v>
      </c>
      <c r="C294" s="55" t="s">
        <v>521</v>
      </c>
      <c r="D294" s="94" t="n">
        <f aca="false">4250000+140000</f>
        <v>4390000</v>
      </c>
      <c r="E294" s="191" t="n">
        <v>321950</v>
      </c>
      <c r="F294" s="94" t="n">
        <f aca="false">SUM(D294:E294)</f>
        <v>4711950</v>
      </c>
      <c r="G294" s="124" t="n">
        <v>4551286</v>
      </c>
      <c r="H294" s="85" t="n">
        <v>326768</v>
      </c>
      <c r="I294" s="95" t="n">
        <f aca="false">SUM(G294:H294)</f>
        <v>4878054</v>
      </c>
      <c r="J294" s="94" t="n">
        <v>4830000</v>
      </c>
      <c r="K294" s="191" t="n">
        <v>492423</v>
      </c>
      <c r="L294" s="77" t="n">
        <f aca="false">SUM(J294:K294)</f>
        <v>5322423</v>
      </c>
      <c r="M294" s="81" t="n">
        <f aca="false">IF(D294&gt;0,IF(J294&gt;=0,J294/D294*100,""),"")</f>
        <v>110.02277904328</v>
      </c>
      <c r="N294" s="81" t="n">
        <f aca="false">IF(F294&gt;0,IF(L294&gt;=0,L294/F294*100,""),"")</f>
        <v>112.95584630567</v>
      </c>
      <c r="O294" s="81" t="n">
        <f aca="false">IF(G294&gt;0,IF(J294&gt;=0,J294/G294*100,""),"")</f>
        <v>106.12385158832</v>
      </c>
      <c r="P294" s="81" t="n">
        <f aca="false">IF(I294&gt;0,IF(L294&gt;=0,L294/I294*100,""),"")</f>
        <v>109.109554752776</v>
      </c>
      <c r="Q294" s="52"/>
      <c r="S294" s="52"/>
    </row>
    <row r="295" s="48" customFormat="true" ht="12.75" hidden="false" customHeight="true" outlineLevel="0" collapsed="false">
      <c r="A295" s="82" t="s">
        <v>522</v>
      </c>
      <c r="B295" s="54" t="s">
        <v>523</v>
      </c>
      <c r="C295" s="55" t="s">
        <v>524</v>
      </c>
      <c r="D295" s="77" t="n">
        <v>6700000</v>
      </c>
      <c r="E295" s="77" t="n">
        <v>501498</v>
      </c>
      <c r="F295" s="77" t="n">
        <f aca="false">SUM(D295:E295)</f>
        <v>7201498</v>
      </c>
      <c r="G295" s="79" t="n">
        <f aca="false">5000000+802000+291076</f>
        <v>6093076</v>
      </c>
      <c r="H295" s="85" t="n">
        <v>509004</v>
      </c>
      <c r="I295" s="79" t="n">
        <f aca="false">SUM(G295:H295)</f>
        <v>6602080</v>
      </c>
      <c r="J295" s="77" t="n">
        <v>7290000</v>
      </c>
      <c r="K295" s="77" t="n">
        <v>541665</v>
      </c>
      <c r="L295" s="77" t="n">
        <f aca="false">SUM(J295:K295)</f>
        <v>7831665</v>
      </c>
      <c r="M295" s="81" t="n">
        <f aca="false">IF(D295&gt;0,IF(J295&gt;=0,J295/D295*100,""),"")</f>
        <v>108.805970149254</v>
      </c>
      <c r="N295" s="81" t="n">
        <f aca="false">IF(F295&gt;0,IF(L295&gt;=0,L295/F295*100,""),"")</f>
        <v>108.750498854544</v>
      </c>
      <c r="O295" s="81" t="n">
        <f aca="false">IF(G295&gt;0,IF(J295&gt;=0,J295/G295*100,""),"")</f>
        <v>119.644002471002</v>
      </c>
      <c r="P295" s="81" t="n">
        <f aca="false">IF(I295&gt;0,IF(L295&gt;=0,L295/I295*100,""),"")</f>
        <v>118.624206310738</v>
      </c>
      <c r="Q295" s="52"/>
      <c r="S295" s="52"/>
    </row>
    <row r="296" s="48" customFormat="true" ht="24" hidden="false" customHeight="false" outlineLevel="0" collapsed="false">
      <c r="A296" s="82" t="s">
        <v>525</v>
      </c>
      <c r="B296" s="54" t="s">
        <v>526</v>
      </c>
      <c r="C296" s="55" t="s">
        <v>527</v>
      </c>
      <c r="D296" s="77"/>
      <c r="E296" s="77" t="n">
        <v>247654</v>
      </c>
      <c r="F296" s="77" t="n">
        <f aca="false">SUM(D296:E296)</f>
        <v>247654</v>
      </c>
      <c r="G296" s="79"/>
      <c r="H296" s="85" t="n">
        <v>251360</v>
      </c>
      <c r="I296" s="79" t="n">
        <f aca="false">SUM(G296:H296)</f>
        <v>251360</v>
      </c>
      <c r="J296" s="77"/>
      <c r="K296" s="77" t="n">
        <v>351731</v>
      </c>
      <c r="L296" s="77" t="n">
        <f aca="false">SUM(J296:K296)</f>
        <v>351731</v>
      </c>
      <c r="M296" s="81" t="str">
        <f aca="false">IF(D296&gt;0,IF(J296&gt;=0,J296/D296*100,""),"")</f>
        <v/>
      </c>
      <c r="N296" s="81" t="n">
        <f aca="false">IF(F296&gt;0,IF(L296&gt;=0,L296/F296*100,""),"")</f>
        <v>142.025164140293</v>
      </c>
      <c r="O296" s="81" t="str">
        <f aca="false">IF(G296&gt;0,IF(J296&gt;=0,J296/G296*100,""),"")</f>
        <v/>
      </c>
      <c r="P296" s="81" t="n">
        <f aca="false">IF(I296&gt;0,IF(L296&gt;=0,L296/I296*100,""),"")</f>
        <v>139.931174411203</v>
      </c>
      <c r="Q296" s="52"/>
      <c r="S296" s="52"/>
    </row>
    <row r="297" s="48" customFormat="true" ht="12.75" hidden="false" customHeight="true" outlineLevel="0" collapsed="false">
      <c r="A297" s="82" t="s">
        <v>528</v>
      </c>
      <c r="B297" s="54" t="s">
        <v>529</v>
      </c>
      <c r="C297" s="55" t="s">
        <v>530</v>
      </c>
      <c r="D297" s="77" t="n">
        <v>300000</v>
      </c>
      <c r="E297" s="77" t="n">
        <v>773917</v>
      </c>
      <c r="F297" s="77" t="n">
        <f aca="false">SUM(D297:E297)</f>
        <v>1073917</v>
      </c>
      <c r="G297" s="79" t="n">
        <v>227000</v>
      </c>
      <c r="H297" s="85" t="n">
        <v>777958</v>
      </c>
      <c r="I297" s="79" t="n">
        <f aca="false">SUM(G297:H297)</f>
        <v>1004958</v>
      </c>
      <c r="J297" s="77" t="n">
        <v>264600</v>
      </c>
      <c r="K297" s="77" t="n">
        <v>837119</v>
      </c>
      <c r="L297" s="77" t="n">
        <f aca="false">SUM(J297:K297)</f>
        <v>1101719</v>
      </c>
      <c r="M297" s="81" t="n">
        <f aca="false">IF(D297&gt;0,IF(J297&gt;=0,J297/D297*100,""),"")</f>
        <v>88.2</v>
      </c>
      <c r="N297" s="81" t="n">
        <f aca="false">IF(F297&gt;0,IF(L297&gt;=0,L297/F297*100,""),"")</f>
        <v>102.588840664595</v>
      </c>
      <c r="O297" s="81" t="n">
        <f aca="false">IF(G297&gt;0,IF(J297&gt;=0,J297/G297*100,""),"")</f>
        <v>116.563876651982</v>
      </c>
      <c r="P297" s="81" t="n">
        <f aca="false">IF(I297&gt;0,IF(L297&gt;=0,L297/I297*100,""),"")</f>
        <v>109.628362578337</v>
      </c>
      <c r="Q297" s="52"/>
      <c r="S297" s="52"/>
    </row>
    <row r="298" s="48" customFormat="true" ht="12.75" hidden="false" customHeight="true" outlineLevel="0" collapsed="false">
      <c r="A298" s="82" t="s">
        <v>506</v>
      </c>
      <c r="B298" s="54" t="s">
        <v>507</v>
      </c>
      <c r="C298" s="55" t="s">
        <v>531</v>
      </c>
      <c r="D298" s="77" t="n">
        <v>1500000</v>
      </c>
      <c r="E298" s="77"/>
      <c r="F298" s="77" t="n">
        <f aca="false">SUM(D298:E298)</f>
        <v>1500000</v>
      </c>
      <c r="G298" s="79"/>
      <c r="H298" s="88"/>
      <c r="I298" s="79"/>
      <c r="J298" s="77"/>
      <c r="K298" s="77"/>
      <c r="L298" s="77" t="n">
        <f aca="false">SUM(J298:K298)</f>
        <v>0</v>
      </c>
      <c r="M298" s="81" t="n">
        <f aca="false">IF(D298&gt;0,IF(J298&gt;=0,J298/D298*100,""),"")</f>
        <v>0</v>
      </c>
      <c r="N298" s="81" t="n">
        <f aca="false">IF(F298&gt;0,IF(L298&gt;=0,L298/F298*100,""),"")</f>
        <v>0</v>
      </c>
      <c r="O298" s="81" t="str">
        <f aca="false">IF(G298&gt;0,IF(J298&gt;=0,J298/G298*100,""),"")</f>
        <v/>
      </c>
      <c r="P298" s="81" t="str">
        <f aca="false">IF(I298&gt;0,IF(L298&gt;=0,L298/I298*100,""),"")</f>
        <v/>
      </c>
      <c r="Q298" s="52"/>
      <c r="S298" s="52"/>
    </row>
    <row r="299" s="48" customFormat="true" ht="12.75" hidden="false" customHeight="true" outlineLevel="0" collapsed="false">
      <c r="A299" s="82" t="s">
        <v>532</v>
      </c>
      <c r="B299" s="54" t="s">
        <v>533</v>
      </c>
      <c r="C299" s="55" t="s">
        <v>534</v>
      </c>
      <c r="D299" s="77" t="n">
        <v>2150000</v>
      </c>
      <c r="E299" s="77" t="n">
        <v>718195</v>
      </c>
      <c r="F299" s="77" t="n">
        <f aca="false">SUM(D299:E299)</f>
        <v>2868195</v>
      </c>
      <c r="G299" s="79" t="n">
        <f aca="false">410000+446000+1150000</f>
        <v>2006000</v>
      </c>
      <c r="H299" s="88" t="n">
        <v>703807</v>
      </c>
      <c r="I299" s="79" t="n">
        <f aca="false">SUM(G299:H299)</f>
        <v>2709807</v>
      </c>
      <c r="J299" s="77" t="n">
        <v>1472000</v>
      </c>
      <c r="K299" s="77" t="n">
        <v>787877</v>
      </c>
      <c r="L299" s="77" t="n">
        <f aca="false">SUM(J299:K299)</f>
        <v>2259877</v>
      </c>
      <c r="M299" s="81" t="n">
        <f aca="false">IF(D299&gt;0,IF(J299&gt;=0,J299/D299*100,""),"")</f>
        <v>68.4651162790698</v>
      </c>
      <c r="N299" s="81" t="n">
        <f aca="false">IF(F299&gt;0,IF(L299&gt;=0,L299/F299*100,""),"")</f>
        <v>78.7909120544454</v>
      </c>
      <c r="O299" s="81" t="n">
        <f aca="false">IF(G299&gt;0,IF(J299&gt;=0,J299/G299*100,""),"")</f>
        <v>73.3798604187438</v>
      </c>
      <c r="P299" s="81" t="n">
        <f aca="false">IF(I299&gt;0,IF(L299&gt;=0,L299/I299*100,""),"")</f>
        <v>83.3962344919767</v>
      </c>
      <c r="Q299" s="52"/>
      <c r="S299" s="52"/>
    </row>
    <row r="300" s="48" customFormat="true" ht="23.25" hidden="false" customHeight="true" outlineLevel="0" collapsed="false">
      <c r="A300" s="82" t="s">
        <v>535</v>
      </c>
      <c r="B300" s="54" t="s">
        <v>536</v>
      </c>
      <c r="C300" s="55"/>
      <c r="D300" s="77"/>
      <c r="E300" s="77"/>
      <c r="F300" s="77"/>
      <c r="G300" s="79" t="n">
        <v>44620</v>
      </c>
      <c r="H300" s="88" t="n">
        <v>7541</v>
      </c>
      <c r="I300" s="79" t="n">
        <f aca="false">SUM(G300:H300)</f>
        <v>52161</v>
      </c>
      <c r="J300" s="77" t="n">
        <v>114500</v>
      </c>
      <c r="K300" s="77" t="n">
        <v>42208</v>
      </c>
      <c r="L300" s="77" t="n">
        <f aca="false">SUM(J300:K300)</f>
        <v>156708</v>
      </c>
      <c r="M300" s="81" t="str">
        <f aca="false">IF(D300&gt;0,IF(J300&gt;=0,J300/D300*100,""),"")</f>
        <v/>
      </c>
      <c r="N300" s="81" t="str">
        <f aca="false">IF(F300&gt;0,IF(L300&gt;=0,L300/F300*100,""),"")</f>
        <v/>
      </c>
      <c r="O300" s="81" t="n">
        <f aca="false">IF(G300&gt;0,IF(J300&gt;=0,J300/G300*100,""),"")</f>
        <v>256.611385029135</v>
      </c>
      <c r="P300" s="81" t="n">
        <f aca="false">IF(I300&gt;0,IF(L300&gt;=0,L300/I300*100,""),"")</f>
        <v>300.431356760798</v>
      </c>
      <c r="Q300" s="52"/>
      <c r="S300" s="52"/>
    </row>
    <row r="301" s="48" customFormat="true" ht="12.75" hidden="true" customHeight="true" outlineLevel="0" collapsed="false">
      <c r="A301" s="82" t="s">
        <v>325</v>
      </c>
      <c r="B301" s="55" t="s">
        <v>326</v>
      </c>
      <c r="C301" s="55" t="s">
        <v>537</v>
      </c>
      <c r="D301" s="77"/>
      <c r="E301" s="77"/>
      <c r="F301" s="77"/>
      <c r="G301" s="79"/>
      <c r="H301" s="88"/>
      <c r="I301" s="79" t="n">
        <f aca="false">SUM(G301:H301)</f>
        <v>0</v>
      </c>
      <c r="J301" s="77"/>
      <c r="K301" s="77"/>
      <c r="L301" s="77" t="n">
        <f aca="false">SUM(J301:K301)</f>
        <v>0</v>
      </c>
      <c r="M301" s="81" t="str">
        <f aca="false">IF(D301&gt;0,IF(J301&gt;=0,J301/D301*100,""),"")</f>
        <v/>
      </c>
      <c r="N301" s="81" t="str">
        <f aca="false">IF(F301&gt;0,IF(L301&gt;=0,L301/F301*100,""),"")</f>
        <v/>
      </c>
      <c r="O301" s="81" t="str">
        <f aca="false">IF(G301&gt;0,IF(J301&gt;=0,J301/G301*100,""),"")</f>
        <v/>
      </c>
      <c r="P301" s="81" t="str">
        <f aca="false">IF(I301&gt;0,IF(L301&gt;=0,L301/I301*100,""),"")</f>
        <v/>
      </c>
      <c r="Q301" s="52"/>
      <c r="S301" s="52"/>
    </row>
    <row r="302" s="48" customFormat="true" ht="12.75" hidden="false" customHeight="true" outlineLevel="0" collapsed="false">
      <c r="A302" s="82" t="s">
        <v>219</v>
      </c>
      <c r="B302" s="54" t="s">
        <v>220</v>
      </c>
      <c r="C302" s="55"/>
      <c r="D302" s="77"/>
      <c r="E302" s="77"/>
      <c r="F302" s="77"/>
      <c r="G302" s="79"/>
      <c r="H302" s="88"/>
      <c r="I302" s="79"/>
      <c r="J302" s="77" t="n">
        <v>22000</v>
      </c>
      <c r="K302" s="77"/>
      <c r="L302" s="77" t="n">
        <f aca="false">SUM(J302:K302)</f>
        <v>22000</v>
      </c>
      <c r="M302" s="81"/>
      <c r="N302" s="81"/>
      <c r="O302" s="81"/>
      <c r="P302" s="81"/>
      <c r="Q302" s="52"/>
      <c r="S302" s="52"/>
    </row>
    <row r="303" s="48" customFormat="true" ht="12.75" hidden="false" customHeight="true" outlineLevel="0" collapsed="false">
      <c r="A303" s="82" t="s">
        <v>62</v>
      </c>
      <c r="B303" s="54" t="s">
        <v>63</v>
      </c>
      <c r="C303" s="55" t="s">
        <v>538</v>
      </c>
      <c r="D303" s="77"/>
      <c r="E303" s="77"/>
      <c r="F303" s="77" t="n">
        <f aca="false">SUM(D303:E303)</f>
        <v>0</v>
      </c>
      <c r="G303" s="79" t="n">
        <f aca="false">250000+11500+35000</f>
        <v>296500</v>
      </c>
      <c r="H303" s="88"/>
      <c r="I303" s="79" t="n">
        <f aca="false">SUM(G303:H303)</f>
        <v>296500</v>
      </c>
      <c r="J303" s="77"/>
      <c r="K303" s="77"/>
      <c r="L303" s="77" t="n">
        <f aca="false">SUM(J303:K303)</f>
        <v>0</v>
      </c>
      <c r="M303" s="81" t="str">
        <f aca="false">IF(D303&gt;0,IF(J303&gt;=0,J303/D303*100,""),"")</f>
        <v/>
      </c>
      <c r="N303" s="81" t="str">
        <f aca="false">IF(F303&gt;0,IF(L303&gt;=0,L303/F303*100,""),"")</f>
        <v/>
      </c>
      <c r="O303" s="81" t="n">
        <f aca="false">IF(G303&gt;0,IF(J303&gt;=0,J303/G303*100,""),"")</f>
        <v>0</v>
      </c>
      <c r="P303" s="81" t="n">
        <f aca="false">IF(I303&gt;0,IF(L303&gt;=0,L303/I303*100,""),"")</f>
        <v>0</v>
      </c>
      <c r="Q303" s="52"/>
      <c r="S303" s="52"/>
    </row>
    <row r="304" s="48" customFormat="true" ht="12" hidden="false" customHeight="false" outlineLevel="0" collapsed="false">
      <c r="A304" s="82" t="s">
        <v>65</v>
      </c>
      <c r="B304" s="54" t="s">
        <v>66</v>
      </c>
      <c r="C304" s="55" t="s">
        <v>539</v>
      </c>
      <c r="D304" s="77"/>
      <c r="E304" s="77"/>
      <c r="F304" s="77" t="n">
        <f aca="false">SUM(D304:E304)</f>
        <v>0</v>
      </c>
      <c r="G304" s="79" t="n">
        <f aca="false">104730757-296500</f>
        <v>104434257</v>
      </c>
      <c r="H304" s="88"/>
      <c r="I304" s="79" t="n">
        <f aca="false">SUM(G304:H304)</f>
        <v>104434257</v>
      </c>
      <c r="J304" s="77"/>
      <c r="K304" s="77"/>
      <c r="L304" s="77" t="n">
        <f aca="false">SUM(J304:K304)</f>
        <v>0</v>
      </c>
      <c r="M304" s="81" t="str">
        <f aca="false">IF(D304&gt;0,IF(J304&gt;=0,J304/D304*100,""),"")</f>
        <v/>
      </c>
      <c r="N304" s="81" t="str">
        <f aca="false">IF(F304&gt;0,IF(L304&gt;=0,L304/F304*100,""),"")</f>
        <v/>
      </c>
      <c r="O304" s="81" t="n">
        <f aca="false">IF(G304&gt;0,IF(J304&gt;=0,J304/G304*100,""),"")</f>
        <v>0</v>
      </c>
      <c r="P304" s="81" t="n">
        <f aca="false">IF(I304&gt;0,IF(L304&gt;=0,L304/I304*100,""),"")</f>
        <v>0</v>
      </c>
      <c r="Q304" s="52"/>
      <c r="S304" s="52"/>
    </row>
    <row r="305" s="48" customFormat="true" ht="6" hidden="false" customHeight="true" outlineLevel="0" collapsed="false">
      <c r="A305" s="82"/>
      <c r="B305" s="54"/>
      <c r="C305" s="55" t="s">
        <v>28</v>
      </c>
      <c r="D305" s="77"/>
      <c r="E305" s="77"/>
      <c r="F305" s="77" t="n">
        <f aca="false">SUM(D305:E305)</f>
        <v>0</v>
      </c>
      <c r="G305" s="79"/>
      <c r="H305" s="88"/>
      <c r="I305" s="79"/>
      <c r="J305" s="77"/>
      <c r="K305" s="77"/>
      <c r="L305" s="77" t="n">
        <f aca="false">SUM(J305:K305)</f>
        <v>0</v>
      </c>
      <c r="M305" s="81" t="str">
        <f aca="false">IF(D305&gt;0,IF(J305&gt;=0,J305/D305*100,""),"")</f>
        <v/>
      </c>
      <c r="N305" s="81" t="str">
        <f aca="false">IF(F305&gt;0,IF(L305&gt;=0,L305/F305*100,""),"")</f>
        <v/>
      </c>
      <c r="O305" s="81" t="str">
        <f aca="false">IF(G305&gt;0,IF(J305&gt;=0,J305/G305*100,""),"")</f>
        <v/>
      </c>
      <c r="P305" s="81" t="str">
        <f aca="false">IF(I305&gt;0,IF(L305&gt;=0,L305/I305*100,""),"")</f>
        <v/>
      </c>
      <c r="Q305" s="52"/>
      <c r="S305" s="52"/>
    </row>
    <row r="306" s="155" customFormat="true" ht="12.75" hidden="false" customHeight="false" outlineLevel="0" collapsed="false">
      <c r="A306" s="66" t="s">
        <v>540</v>
      </c>
      <c r="B306" s="135" t="s">
        <v>19</v>
      </c>
      <c r="C306" s="136"/>
      <c r="D306" s="69" t="n">
        <f aca="false">SUM(D308:D309)</f>
        <v>520000</v>
      </c>
      <c r="E306" s="69" t="n">
        <f aca="false">SUM(E308:E309)</f>
        <v>5819856</v>
      </c>
      <c r="F306" s="152" t="n">
        <f aca="false">SUM(D306:E306)</f>
        <v>6339856</v>
      </c>
      <c r="G306" s="72" t="n">
        <f aca="false">SUM(G308:G309)</f>
        <v>520000</v>
      </c>
      <c r="H306" s="89" t="n">
        <f aca="false">SUM(H308:H309)</f>
        <v>5844115</v>
      </c>
      <c r="I306" s="153" t="n">
        <f aca="false">SUM(G306:H306)</f>
        <v>6364115</v>
      </c>
      <c r="J306" s="152" t="n">
        <f aca="false">SUM(J308:J309)</f>
        <v>520000</v>
      </c>
      <c r="K306" s="69" t="n">
        <f aca="false">SUM(K308:K309)</f>
        <v>6893921</v>
      </c>
      <c r="L306" s="152" t="n">
        <f aca="false">SUM(J306:K306)</f>
        <v>7413921</v>
      </c>
      <c r="M306" s="154" t="n">
        <f aca="false">IF(D306&gt;0,IF(J306&gt;=0,J306/D306*100,""),"")</f>
        <v>100</v>
      </c>
      <c r="N306" s="154" t="n">
        <f aca="false">IF(F306&gt;0,IF(L306&gt;=0,L306/F306*100,""),"")</f>
        <v>116.941473118632</v>
      </c>
      <c r="O306" s="154" t="n">
        <f aca="false">IF(G306&gt;0,IF(J306&gt;=0,J306/G306*100,""),"")</f>
        <v>100</v>
      </c>
      <c r="P306" s="154" t="n">
        <f aca="false">IF(I306&gt;0,IF(L306&gt;=0,L306/I306*100,""),"")</f>
        <v>116.495710715473</v>
      </c>
      <c r="Q306" s="52"/>
      <c r="S306" s="52"/>
    </row>
    <row r="307" s="48" customFormat="true" ht="12" hidden="true" customHeight="false" outlineLevel="0" collapsed="false">
      <c r="A307" s="82" t="s">
        <v>27</v>
      </c>
      <c r="B307" s="54"/>
      <c r="C307" s="55" t="s">
        <v>28</v>
      </c>
      <c r="D307" s="78" t="n">
        <f aca="false">SUM(D308:D309)</f>
        <v>520000</v>
      </c>
      <c r="E307" s="78" t="n">
        <f aca="false">SUM(E308:E309)</f>
        <v>5819856</v>
      </c>
      <c r="F307" s="123" t="n">
        <f aca="false">SUM(D307:E307)</f>
        <v>6339856</v>
      </c>
      <c r="G307" s="90" t="n">
        <f aca="false">SUM(G308:G309)</f>
        <v>520000</v>
      </c>
      <c r="H307" s="80" t="n">
        <f aca="false">SUM(H308:H309)</f>
        <v>5844115</v>
      </c>
      <c r="I307" s="124" t="n">
        <f aca="false">SUM(G307:H307)</f>
        <v>6364115</v>
      </c>
      <c r="J307" s="123" t="n">
        <f aca="false">SUM(J308:J309)</f>
        <v>520000</v>
      </c>
      <c r="K307" s="78" t="n">
        <f aca="false">SUM(K308:K309)</f>
        <v>6893921</v>
      </c>
      <c r="L307" s="123" t="n">
        <f aca="false">SUM(J307:K307)</f>
        <v>7413921</v>
      </c>
      <c r="M307" s="125" t="n">
        <f aca="false">IF(D307&gt;0,IF(J307&gt;=0,J307/D307*100,""),"")</f>
        <v>100</v>
      </c>
      <c r="N307" s="125" t="n">
        <f aca="false">IF(F307&gt;0,IF(L307&gt;=0,L307/F307*100,""),"")</f>
        <v>116.941473118632</v>
      </c>
      <c r="O307" s="125" t="n">
        <f aca="false">IF(G307&gt;0,IF(J307&gt;=0,J307/G307*100,""),"")</f>
        <v>100</v>
      </c>
      <c r="P307" s="125" t="n">
        <f aca="false">IF(I307&gt;0,IF(L307&gt;=0,L307/I307*100,""),"")</f>
        <v>116.495710715473</v>
      </c>
      <c r="Q307" s="52"/>
      <c r="S307" s="52"/>
    </row>
    <row r="308" s="48" customFormat="true" ht="12.75" hidden="false" customHeight="true" outlineLevel="0" collapsed="false">
      <c r="A308" s="82" t="s">
        <v>29</v>
      </c>
      <c r="B308" s="54" t="n">
        <v>0</v>
      </c>
      <c r="C308" s="55" t="s">
        <v>28</v>
      </c>
      <c r="D308" s="123"/>
      <c r="E308" s="83" t="n">
        <v>990614</v>
      </c>
      <c r="F308" s="123" t="n">
        <f aca="false">SUM(D308:E308)</f>
        <v>990614</v>
      </c>
      <c r="G308" s="84"/>
      <c r="H308" s="85" t="n">
        <v>879759</v>
      </c>
      <c r="I308" s="124" t="n">
        <f aca="false">SUM(G308:H308)</f>
        <v>879759</v>
      </c>
      <c r="J308" s="123"/>
      <c r="K308" s="83" t="n">
        <v>1125538</v>
      </c>
      <c r="L308" s="123" t="n">
        <f aca="false">SUM(J308:K308)</f>
        <v>1125538</v>
      </c>
      <c r="M308" s="125" t="str">
        <f aca="false">IF(D308&gt;0,IF(J308&gt;=0,J308/D308*100,""),"")</f>
        <v/>
      </c>
      <c r="N308" s="125" t="n">
        <f aca="false">IF(F308&gt;0,IF(L308&gt;=0,L308/F308*100,""),"")</f>
        <v>113.620239568591</v>
      </c>
      <c r="O308" s="125" t="str">
        <f aca="false">IF(G308&gt;0,IF(J308&gt;=0,J308/G308*100,""),"")</f>
        <v/>
      </c>
      <c r="P308" s="125" t="n">
        <f aca="false">IF(I308&gt;0,IF(L308&gt;=0,L308/I308*100,""),"")</f>
        <v>127.937082769258</v>
      </c>
      <c r="Q308" s="52"/>
      <c r="S308" s="52"/>
    </row>
    <row r="309" s="48" customFormat="true" ht="12.75" hidden="false" customHeight="true" outlineLevel="0" collapsed="false">
      <c r="A309" s="82" t="s">
        <v>541</v>
      </c>
      <c r="B309" s="103" t="s">
        <v>542</v>
      </c>
      <c r="C309" s="104" t="s">
        <v>543</v>
      </c>
      <c r="D309" s="123" t="n">
        <v>520000</v>
      </c>
      <c r="E309" s="77" t="n">
        <v>4829242</v>
      </c>
      <c r="F309" s="123" t="n">
        <f aca="false">SUM(D309:E309)</f>
        <v>5349242</v>
      </c>
      <c r="G309" s="79" t="n">
        <v>520000</v>
      </c>
      <c r="H309" s="85" t="n">
        <v>4964356</v>
      </c>
      <c r="I309" s="124" t="n">
        <f aca="false">SUM(G309:H309)</f>
        <v>5484356</v>
      </c>
      <c r="J309" s="123" t="n">
        <v>520000</v>
      </c>
      <c r="K309" s="77" t="n">
        <v>5768383</v>
      </c>
      <c r="L309" s="123" t="n">
        <f aca="false">SUM(J309:K309)</f>
        <v>6288383</v>
      </c>
      <c r="M309" s="125" t="n">
        <f aca="false">IF(D309&gt;0,IF(J309&gt;=0,J309/D309*100,""),"")</f>
        <v>100</v>
      </c>
      <c r="N309" s="125" t="n">
        <f aca="false">IF(F309&gt;0,IF(L309&gt;=0,L309/F309*100,""),"")</f>
        <v>117.556524830995</v>
      </c>
      <c r="O309" s="125" t="n">
        <f aca="false">IF(G309&gt;0,IF(J309&gt;=0,J309/G309*100,""),"")</f>
        <v>100</v>
      </c>
      <c r="P309" s="125" t="n">
        <f aca="false">IF(I309&gt;0,IF(L309&gt;=0,L309/I309*100,""),"")</f>
        <v>114.660372156731</v>
      </c>
      <c r="Q309" s="52"/>
      <c r="S309" s="52"/>
    </row>
    <row r="310" s="48" customFormat="true" ht="6" hidden="false" customHeight="true" outlineLevel="0" collapsed="false">
      <c r="A310" s="82"/>
      <c r="B310" s="103"/>
      <c r="C310" s="104" t="s">
        <v>28</v>
      </c>
      <c r="D310" s="77"/>
      <c r="E310" s="77"/>
      <c r="F310" s="123"/>
      <c r="G310" s="79"/>
      <c r="H310" s="88"/>
      <c r="I310" s="124"/>
      <c r="J310" s="123"/>
      <c r="K310" s="77"/>
      <c r="L310" s="123"/>
      <c r="M310" s="125" t="str">
        <f aca="false">IF(D310&gt;0,IF(J310&gt;=0,J310/D310*100,""),"")</f>
        <v/>
      </c>
      <c r="N310" s="125" t="str">
        <f aca="false">IF(F310&gt;0,IF(L310&gt;=0,L310/F310*100,""),"")</f>
        <v/>
      </c>
      <c r="O310" s="125" t="str">
        <f aca="false">IF(G310&gt;0,IF(J310&gt;=0,J310/G310*100,""),"")</f>
        <v/>
      </c>
      <c r="P310" s="125" t="str">
        <f aca="false">IF(I310&gt;0,IF(L310&gt;=0,L310/I310*100,""),"")</f>
        <v/>
      </c>
      <c r="Q310" s="52"/>
      <c r="S310" s="52"/>
    </row>
    <row r="311" s="98" customFormat="true" ht="12.75" hidden="false" customHeight="false" outlineLevel="0" collapsed="false">
      <c r="A311" s="66" t="s">
        <v>544</v>
      </c>
      <c r="B311" s="67" t="s">
        <v>19</v>
      </c>
      <c r="C311" s="68"/>
      <c r="D311" s="69" t="n">
        <f aca="false">SUM(D314:D318)</f>
        <v>2593800</v>
      </c>
      <c r="E311" s="69" t="n">
        <f aca="false">SUM(E313:E318)</f>
        <v>12877980</v>
      </c>
      <c r="F311" s="69" t="n">
        <f aca="false">SUM(D311:E311)</f>
        <v>15471780</v>
      </c>
      <c r="G311" s="72" t="n">
        <f aca="false">SUM(G314:G318)</f>
        <v>2193800</v>
      </c>
      <c r="H311" s="89" t="n">
        <f aca="false">SUM(H313:H318)</f>
        <v>13007870</v>
      </c>
      <c r="I311" s="72" t="n">
        <f aca="false">SUM(G311:H311)</f>
        <v>15201670</v>
      </c>
      <c r="J311" s="69" t="n">
        <f aca="false">SUM(J314:J318)</f>
        <v>2508051</v>
      </c>
      <c r="K311" s="69" t="n">
        <f aca="false">SUM(K313:K318)</f>
        <v>14772688</v>
      </c>
      <c r="L311" s="69" t="n">
        <f aca="false">SUM(J311:K311)</f>
        <v>17280739</v>
      </c>
      <c r="M311" s="73" t="n">
        <f aca="false">IF(D311&gt;0,IF(J311&gt;=0,J311/D311*100,""),"")</f>
        <v>96.6940781864446</v>
      </c>
      <c r="N311" s="73" t="n">
        <f aca="false">IF(F311&gt;0,IF(L311&gt;=0,L311/F311*100,""),"")</f>
        <v>111.691990191174</v>
      </c>
      <c r="O311" s="73" t="n">
        <f aca="false">IF(G311&gt;0,IF(J311&gt;=0,J311/G311*100,""),"")</f>
        <v>114.324505424378</v>
      </c>
      <c r="P311" s="73" t="n">
        <f aca="false">IF(I311&gt;0,IF(L311&gt;=0,L311/I311*100,""),"")</f>
        <v>113.676582901747</v>
      </c>
      <c r="Q311" s="52"/>
      <c r="S311" s="52"/>
    </row>
    <row r="312" s="48" customFormat="true" ht="12" hidden="true" customHeight="false" outlineLevel="0" collapsed="false">
      <c r="A312" s="87" t="s">
        <v>27</v>
      </c>
      <c r="B312" s="103"/>
      <c r="C312" s="104" t="s">
        <v>28</v>
      </c>
      <c r="D312" s="83" t="n">
        <f aca="false">SUM(D313:D317)</f>
        <v>2593800</v>
      </c>
      <c r="E312" s="83" t="n">
        <f aca="false">SUM(E313:E317)</f>
        <v>12877980</v>
      </c>
      <c r="F312" s="83" t="n">
        <f aca="false">SUM(D312:E312)</f>
        <v>15471780</v>
      </c>
      <c r="G312" s="84" t="n">
        <f aca="false">SUM(G313:G317)</f>
        <v>2193800</v>
      </c>
      <c r="H312" s="85" t="n">
        <f aca="false">SUM(H313:H317)</f>
        <v>13007870</v>
      </c>
      <c r="I312" s="84" t="n">
        <f aca="false">SUM(G312:H312)</f>
        <v>15201670</v>
      </c>
      <c r="J312" s="83" t="n">
        <f aca="false">SUM(J313:J317)</f>
        <v>2508051</v>
      </c>
      <c r="K312" s="83" t="n">
        <f aca="false">SUM(K313:K317)</f>
        <v>14772688</v>
      </c>
      <c r="L312" s="83" t="n">
        <f aca="false">SUM(J312:K312)</f>
        <v>17280739</v>
      </c>
      <c r="M312" s="137" t="n">
        <f aca="false">IF(D312&gt;0,IF(J312&gt;=0,J312/D312*100,""),"")</f>
        <v>96.6940781864446</v>
      </c>
      <c r="N312" s="137" t="n">
        <f aca="false">IF(F312&gt;0,IF(L312&gt;=0,L312/F312*100,""),"")</f>
        <v>111.691990191174</v>
      </c>
      <c r="O312" s="137" t="n">
        <f aca="false">IF(G312&gt;0,IF(J312&gt;=0,J312/G312*100,""),"")</f>
        <v>114.324505424378</v>
      </c>
      <c r="P312" s="137" t="n">
        <f aca="false">IF(I312&gt;0,IF(L312&gt;=0,L312/I312*100,""),"")</f>
        <v>113.676582901747</v>
      </c>
      <c r="Q312" s="52"/>
      <c r="S312" s="52"/>
    </row>
    <row r="313" s="48" customFormat="true" ht="12.75" hidden="false" customHeight="true" outlineLevel="0" collapsed="false">
      <c r="A313" s="82" t="s">
        <v>29</v>
      </c>
      <c r="B313" s="103" t="n">
        <v>0</v>
      </c>
      <c r="C313" s="104" t="s">
        <v>28</v>
      </c>
      <c r="D313" s="77"/>
      <c r="E313" s="83" t="n">
        <v>1702618</v>
      </c>
      <c r="F313" s="77" t="n">
        <f aca="false">SUM(D313:E313)</f>
        <v>1702618</v>
      </c>
      <c r="G313" s="84"/>
      <c r="H313" s="85" t="n">
        <v>1916619</v>
      </c>
      <c r="I313" s="79" t="n">
        <f aca="false">SUM(G313:H313)</f>
        <v>1916619</v>
      </c>
      <c r="J313" s="77"/>
      <c r="K313" s="83" t="n">
        <v>2040038</v>
      </c>
      <c r="L313" s="77" t="n">
        <f aca="false">SUM(J313:K313)</f>
        <v>2040038</v>
      </c>
      <c r="M313" s="81" t="str">
        <f aca="false">IF(D313&gt;0,IF(J313&gt;=0,J313/D313*100,""),"")</f>
        <v/>
      </c>
      <c r="N313" s="81" t="n">
        <f aca="false">IF(F313&gt;0,IF(L313&gt;=0,L313/F313*100,""),"")</f>
        <v>119.81771601146</v>
      </c>
      <c r="O313" s="81" t="str">
        <f aca="false">IF(G313&gt;0,IF(J313&gt;=0,J313/G313*100,""),"")</f>
        <v/>
      </c>
      <c r="P313" s="81" t="n">
        <f aca="false">IF(I313&gt;0,IF(L313&gt;=0,L313/I313*100,""),"")</f>
        <v>106.439412319298</v>
      </c>
      <c r="Q313" s="52"/>
      <c r="S313" s="52"/>
    </row>
    <row r="314" s="48" customFormat="true" ht="12.75" hidden="false" customHeight="true" outlineLevel="0" collapsed="false">
      <c r="A314" s="150" t="s">
        <v>545</v>
      </c>
      <c r="B314" s="127" t="s">
        <v>546</v>
      </c>
      <c r="C314" s="128" t="s">
        <v>547</v>
      </c>
      <c r="D314" s="130" t="n">
        <v>1027000</v>
      </c>
      <c r="E314" s="130" t="n">
        <v>6036553</v>
      </c>
      <c r="F314" s="130" t="n">
        <f aca="false">SUM(D314:E314)</f>
        <v>7063553</v>
      </c>
      <c r="G314" s="131" t="n">
        <v>1227000</v>
      </c>
      <c r="H314" s="132" t="n">
        <v>6095475</v>
      </c>
      <c r="I314" s="131" t="n">
        <f aca="false">SUM(G314:H314)</f>
        <v>7322475</v>
      </c>
      <c r="J314" s="130" t="n">
        <v>1029000</v>
      </c>
      <c r="K314" s="130" t="n">
        <v>6893921</v>
      </c>
      <c r="L314" s="130" t="n">
        <f aca="false">SUM(J314:K314)</f>
        <v>7922921</v>
      </c>
      <c r="M314" s="118" t="n">
        <f aca="false">IF(D314&gt;0,IF(J314&gt;=0,J314/D314*100,""),"")</f>
        <v>100.194741966894</v>
      </c>
      <c r="N314" s="118" t="n">
        <f aca="false">IF(F314&gt;0,IF(L314&gt;=0,L314/F314*100,""),"")</f>
        <v>112.166228525503</v>
      </c>
      <c r="O314" s="118" t="n">
        <f aca="false">IF(G314&gt;0,IF(J314&gt;=0,J314/G314*100,""),"")</f>
        <v>83.8630806845966</v>
      </c>
      <c r="P314" s="118" t="n">
        <f aca="false">IF(I314&gt;0,IF(L314&gt;=0,L314/I314*100,""),"")</f>
        <v>108.200041652583</v>
      </c>
      <c r="Q314" s="52"/>
      <c r="S314" s="52"/>
    </row>
    <row r="315" s="48" customFormat="true" ht="24" hidden="false" customHeight="false" outlineLevel="0" collapsed="false">
      <c r="A315" s="87" t="s">
        <v>548</v>
      </c>
      <c r="B315" s="103" t="s">
        <v>549</v>
      </c>
      <c r="C315" s="104" t="s">
        <v>550</v>
      </c>
      <c r="D315" s="77" t="n">
        <v>540000</v>
      </c>
      <c r="E315" s="77" t="n">
        <v>773917</v>
      </c>
      <c r="F315" s="77" t="n">
        <f aca="false">SUM(D315:E315)</f>
        <v>1313917</v>
      </c>
      <c r="G315" s="79" t="n">
        <v>240000</v>
      </c>
      <c r="H315" s="85" t="n">
        <v>879759</v>
      </c>
      <c r="I315" s="79" t="n">
        <f aca="false">SUM(G315:H315)</f>
        <v>1119759</v>
      </c>
      <c r="J315" s="77" t="n">
        <v>710000</v>
      </c>
      <c r="K315" s="77" t="n">
        <v>984846</v>
      </c>
      <c r="L315" s="77" t="n">
        <f aca="false">SUM(J315:K315)</f>
        <v>1694846</v>
      </c>
      <c r="M315" s="81" t="n">
        <f aca="false">IF(D315&gt;0,IF(J315&gt;=0,J315/D315*100,""),"")</f>
        <v>131.481481481482</v>
      </c>
      <c r="N315" s="81" t="n">
        <f aca="false">IF(F315&gt;0,IF(L315&gt;=0,L315/F315*100,""),"")</f>
        <v>128.991861738603</v>
      </c>
      <c r="O315" s="81" t="n">
        <f aca="false">IF(G315&gt;0,IF(J315&gt;=0,J315/G315*100,""),"")</f>
        <v>295.833333333333</v>
      </c>
      <c r="P315" s="81" t="n">
        <f aca="false">IF(I315&gt;0,IF(L315&gt;=0,L315/I315*100,""),"")</f>
        <v>151.358104735037</v>
      </c>
      <c r="Q315" s="52"/>
      <c r="S315" s="52"/>
    </row>
    <row r="316" s="48" customFormat="true" ht="24" hidden="false" customHeight="false" outlineLevel="0" collapsed="false">
      <c r="A316" s="87" t="s">
        <v>551</v>
      </c>
      <c r="B316" s="103" t="s">
        <v>552</v>
      </c>
      <c r="C316" s="104" t="s">
        <v>553</v>
      </c>
      <c r="D316" s="77"/>
      <c r="E316" s="77" t="n">
        <v>402437</v>
      </c>
      <c r="F316" s="77" t="n">
        <f aca="false">SUM(D316:E316)</f>
        <v>402437</v>
      </c>
      <c r="G316" s="79"/>
      <c r="H316" s="85" t="n">
        <v>345620</v>
      </c>
      <c r="I316" s="79" t="n">
        <f aca="false">SUM(G316:H316)</f>
        <v>345620</v>
      </c>
      <c r="J316" s="77"/>
      <c r="K316" s="77" t="n">
        <v>422077</v>
      </c>
      <c r="L316" s="77" t="n">
        <f aca="false">SUM(J316:K316)</f>
        <v>422077</v>
      </c>
      <c r="M316" s="81" t="str">
        <f aca="false">IF(D316&gt;0,IF(J316&gt;=0,J316/D316*100,""),"")</f>
        <v/>
      </c>
      <c r="N316" s="81" t="n">
        <f aca="false">IF(F316&gt;0,IF(L316&gt;=0,L316/F316*100,""),"")</f>
        <v>104.880266973464</v>
      </c>
      <c r="O316" s="81" t="str">
        <f aca="false">IF(G316&gt;0,IF(J316&gt;=0,J316/G316*100,""),"")</f>
        <v/>
      </c>
      <c r="P316" s="81" t="n">
        <f aca="false">IF(I316&gt;0,IF(L316&gt;=0,L316/I316*100,""),"")</f>
        <v>122.121694346392</v>
      </c>
      <c r="Q316" s="52"/>
      <c r="S316" s="52"/>
    </row>
    <row r="317" s="48" customFormat="true" ht="24" hidden="false" customHeight="false" outlineLevel="0" collapsed="false">
      <c r="A317" s="87" t="s">
        <v>554</v>
      </c>
      <c r="B317" s="103" t="s">
        <v>555</v>
      </c>
      <c r="C317" s="104" t="s">
        <v>556</v>
      </c>
      <c r="D317" s="77" t="n">
        <v>1026800</v>
      </c>
      <c r="E317" s="77" t="n">
        <v>3962455</v>
      </c>
      <c r="F317" s="77" t="n">
        <f aca="false">SUM(D317:E317)</f>
        <v>4989255</v>
      </c>
      <c r="G317" s="79" t="n">
        <v>726800</v>
      </c>
      <c r="H317" s="85" t="n">
        <v>3770397</v>
      </c>
      <c r="I317" s="79" t="n">
        <f aca="false">SUM(G317:H317)</f>
        <v>4497197</v>
      </c>
      <c r="J317" s="77" t="n">
        <v>769051</v>
      </c>
      <c r="K317" s="77" t="n">
        <v>4431806</v>
      </c>
      <c r="L317" s="77" t="n">
        <f aca="false">SUM(J317:K317)</f>
        <v>5200857</v>
      </c>
      <c r="M317" s="81" t="n">
        <f aca="false">IF(D317&gt;0,IF(J317&gt;=0,J317/D317*100,""),"")</f>
        <v>74.8978379431243</v>
      </c>
      <c r="N317" s="81" t="n">
        <f aca="false">IF(F317&gt;0,IF(L317&gt;=0,L317/F317*100,""),"")</f>
        <v>104.241154240463</v>
      </c>
      <c r="O317" s="81" t="n">
        <f aca="false">IF(G317&gt;0,IF(J317&gt;=0,J317/G317*100,""),"")</f>
        <v>105.813291139241</v>
      </c>
      <c r="P317" s="81" t="n">
        <f aca="false">IF(I317&gt;0,IF(L317&gt;=0,L317/I317*100,""),"")</f>
        <v>115.646635003981</v>
      </c>
      <c r="Q317" s="52"/>
      <c r="S317" s="52"/>
    </row>
    <row r="318" s="48" customFormat="true" ht="12" hidden="true" customHeight="false" outlineLevel="0" collapsed="false">
      <c r="A318" s="87" t="s">
        <v>65</v>
      </c>
      <c r="B318" s="103" t="s">
        <v>66</v>
      </c>
      <c r="C318" s="104" t="s">
        <v>557</v>
      </c>
      <c r="D318" s="77"/>
      <c r="E318" s="77"/>
      <c r="F318" s="77" t="n">
        <f aca="false">SUM(D318:E318)</f>
        <v>0</v>
      </c>
      <c r="G318" s="79"/>
      <c r="H318" s="88"/>
      <c r="I318" s="79" t="n">
        <f aca="false">SUM(G318:H318)</f>
        <v>0</v>
      </c>
      <c r="J318" s="77"/>
      <c r="K318" s="77"/>
      <c r="L318" s="77" t="n">
        <f aca="false">SUM(J318:K318)</f>
        <v>0</v>
      </c>
      <c r="M318" s="81" t="str">
        <f aca="false">IF(D318&gt;0,IF(J318&gt;=0,J318/D318*100,""),"")</f>
        <v/>
      </c>
      <c r="N318" s="81" t="str">
        <f aca="false">IF(F318&gt;0,IF(L318&gt;=0,L318/F318*100,""),"")</f>
        <v/>
      </c>
      <c r="O318" s="81" t="str">
        <f aca="false">IF(G318&gt;0,IF(J318&gt;=0,J318/G318*100,""),"")</f>
        <v/>
      </c>
      <c r="P318" s="81" t="str">
        <f aca="false">IF(I318&gt;0,IF(L318&gt;=0,L318/I318*100,""),"")</f>
        <v/>
      </c>
      <c r="Q318" s="52"/>
      <c r="S318" s="52"/>
    </row>
    <row r="319" s="48" customFormat="true" ht="3.75" hidden="false" customHeight="true" outlineLevel="0" collapsed="false">
      <c r="A319" s="82"/>
      <c r="B319" s="54"/>
      <c r="C319" s="55" t="s">
        <v>28</v>
      </c>
      <c r="D319" s="77"/>
      <c r="E319" s="77"/>
      <c r="F319" s="77" t="n">
        <f aca="false">SUM(D319:E319)</f>
        <v>0</v>
      </c>
      <c r="G319" s="79"/>
      <c r="H319" s="88"/>
      <c r="I319" s="79"/>
      <c r="J319" s="77"/>
      <c r="K319" s="77"/>
      <c r="L319" s="77" t="n">
        <f aca="false">SUM(J319:K319)</f>
        <v>0</v>
      </c>
      <c r="M319" s="81" t="str">
        <f aca="false">IF(D319&gt;0,IF(J319&gt;=0,J319/D319*100,""),"")</f>
        <v/>
      </c>
      <c r="N319" s="81" t="str">
        <f aca="false">IF(F319&gt;0,IF(L319&gt;=0,L319/F319*100,""),"")</f>
        <v/>
      </c>
      <c r="O319" s="81" t="str">
        <f aca="false">IF(G319&gt;0,IF(J319&gt;=0,J319/G319*100,""),"")</f>
        <v/>
      </c>
      <c r="P319" s="81" t="str">
        <f aca="false">IF(I319&gt;0,IF(L319&gt;=0,L319/I319*100,""),"")</f>
        <v/>
      </c>
      <c r="Q319" s="52"/>
      <c r="S319" s="52"/>
    </row>
    <row r="320" s="112" customFormat="true" ht="11.25" hidden="false" customHeight="true" outlineLevel="0" collapsed="false">
      <c r="A320" s="105" t="s">
        <v>558</v>
      </c>
      <c r="B320" s="116" t="s">
        <v>19</v>
      </c>
      <c r="C320" s="117"/>
      <c r="D320" s="108" t="n">
        <f aca="false">SUM(D323:D332)</f>
        <v>6719632</v>
      </c>
      <c r="E320" s="108" t="n">
        <f aca="false">SUM(E322:E332)</f>
        <v>11268232</v>
      </c>
      <c r="F320" s="108" t="n">
        <f aca="false">SUM(F322:F332)</f>
        <v>17987864</v>
      </c>
      <c r="G320" s="109" t="n">
        <f aca="false">SUM(G323:G332)</f>
        <v>10662476</v>
      </c>
      <c r="H320" s="110" t="n">
        <f aca="false">SUM(H322:H332)</f>
        <v>11348895</v>
      </c>
      <c r="I320" s="109" t="n">
        <f aca="false">SUM(I322:I332)</f>
        <v>22011371</v>
      </c>
      <c r="J320" s="108" t="n">
        <f aca="false">SUM(J323:J332)</f>
        <v>9490911</v>
      </c>
      <c r="K320" s="108" t="n">
        <f aca="false">SUM(K322:K332)</f>
        <v>13084380</v>
      </c>
      <c r="L320" s="108" t="n">
        <f aca="false">SUM(L322:L332)</f>
        <v>22575291</v>
      </c>
      <c r="M320" s="111" t="n">
        <f aca="false">IF(D320&gt;0,IF(J320&gt;=0,J320/D320*100,""),"")</f>
        <v>141.241529298033</v>
      </c>
      <c r="N320" s="111" t="n">
        <f aca="false">IF(F320&gt;0,IF(L320&gt;=0,L320/F320*100,""),"")</f>
        <v>125.502900177586</v>
      </c>
      <c r="O320" s="111" t="n">
        <f aca="false">IF(G320&gt;0,IF(J320&gt;=0,J320/G320*100,""),"")</f>
        <v>89.012261317165</v>
      </c>
      <c r="P320" s="111" t="n">
        <f aca="false">IF(I320&gt;0,IF(L320&gt;=0,L320/I320*100,""),"")</f>
        <v>102.561948549229</v>
      </c>
      <c r="Q320" s="52"/>
      <c r="S320" s="52"/>
    </row>
    <row r="321" s="48" customFormat="true" ht="12" hidden="false" customHeight="true" outlineLevel="0" collapsed="false">
      <c r="A321" s="87" t="s">
        <v>27</v>
      </c>
      <c r="B321" s="103"/>
      <c r="C321" s="104" t="s">
        <v>28</v>
      </c>
      <c r="D321" s="77" t="n">
        <f aca="false">SUM(D322:D330)</f>
        <v>6719632</v>
      </c>
      <c r="E321" s="77" t="n">
        <f aca="false">SUM(E322:E329)</f>
        <v>11268232</v>
      </c>
      <c r="F321" s="77" t="n">
        <f aca="false">SUM(D321:E321)</f>
        <v>17987864</v>
      </c>
      <c r="G321" s="79" t="n">
        <f aca="false">SUM(G322:G330)</f>
        <v>6165985</v>
      </c>
      <c r="H321" s="88" t="n">
        <f aca="false">SUM(H322:H329)</f>
        <v>11348895</v>
      </c>
      <c r="I321" s="79" t="n">
        <f aca="false">SUM(G321:H321)</f>
        <v>17514880</v>
      </c>
      <c r="J321" s="77" t="n">
        <f aca="false">SUM(J322:J330)</f>
        <v>9490911</v>
      </c>
      <c r="K321" s="77" t="n">
        <f aca="false">SUM(K322:K329)</f>
        <v>13084380</v>
      </c>
      <c r="L321" s="77" t="n">
        <f aca="false">SUM(J321:K321)</f>
        <v>22575291</v>
      </c>
      <c r="M321" s="81" t="n">
        <f aca="false">IF(D321&gt;0,IF(J321&gt;=0,J321/D321*100,""),"")</f>
        <v>141.241529298033</v>
      </c>
      <c r="N321" s="81" t="n">
        <f aca="false">IF(F321&gt;0,IF(L321&gt;=0,L321/F321*100,""),"")</f>
        <v>125.502900177586</v>
      </c>
      <c r="O321" s="81" t="n">
        <f aca="false">IF(G321&gt;0,IF(J321&gt;=0,J321/G321*100,""),"")</f>
        <v>153.923679671618</v>
      </c>
      <c r="P321" s="81" t="n">
        <f aca="false">IF(I321&gt;0,IF(L321&gt;=0,L321/I321*100,""),"")</f>
        <v>128.892067773231</v>
      </c>
      <c r="Q321" s="52"/>
      <c r="S321" s="52"/>
    </row>
    <row r="322" s="48" customFormat="true" ht="12" hidden="false" customHeight="true" outlineLevel="0" collapsed="false">
      <c r="A322" s="87" t="s">
        <v>29</v>
      </c>
      <c r="B322" s="103" t="n">
        <v>0</v>
      </c>
      <c r="C322" s="104" t="s">
        <v>28</v>
      </c>
      <c r="D322" s="77"/>
      <c r="E322" s="77" t="n">
        <v>1238267</v>
      </c>
      <c r="F322" s="77" t="n">
        <f aca="false">SUM(D322:E322)</f>
        <v>1238267</v>
      </c>
      <c r="G322" s="79"/>
      <c r="H322" s="88" t="n">
        <v>1256799</v>
      </c>
      <c r="I322" s="79" t="n">
        <f aca="false">SUM(G322:H322)</f>
        <v>1256799</v>
      </c>
      <c r="J322" s="77"/>
      <c r="K322" s="77" t="n">
        <v>1406923</v>
      </c>
      <c r="L322" s="77" t="n">
        <f aca="false">SUM(J322:K322)</f>
        <v>1406923</v>
      </c>
      <c r="M322" s="81" t="str">
        <f aca="false">IF(D322&gt;0,IF(J322&gt;=0,J322/D322*100,""),"")</f>
        <v/>
      </c>
      <c r="N322" s="81" t="n">
        <f aca="false">IF(F322&gt;0,IF(L322&gt;=0,L322/F322*100,""),"")</f>
        <v>113.620325826336</v>
      </c>
      <c r="O322" s="81" t="str">
        <f aca="false">IF(G322&gt;0,IF(J322&gt;=0,J322/G322*100,""),"")</f>
        <v/>
      </c>
      <c r="P322" s="81" t="n">
        <f aca="false">IF(I322&gt;0,IF(L322&gt;=0,L322/I322*100,""),"")</f>
        <v>111.944949033219</v>
      </c>
      <c r="Q322" s="52"/>
      <c r="S322" s="52"/>
    </row>
    <row r="323" customFormat="false" ht="12" hidden="false" customHeight="true" outlineLevel="0" collapsed="false">
      <c r="A323" s="82" t="s">
        <v>559</v>
      </c>
      <c r="B323" s="54" t="s">
        <v>560</v>
      </c>
      <c r="C323" s="55" t="s">
        <v>561</v>
      </c>
      <c r="D323" s="77"/>
      <c r="E323" s="191" t="n">
        <v>9039351</v>
      </c>
      <c r="F323" s="77" t="n">
        <f aca="false">SUM(D323:E323)</f>
        <v>9039351</v>
      </c>
      <c r="G323" s="124"/>
      <c r="H323" s="88" t="n">
        <v>9086657</v>
      </c>
      <c r="I323" s="79" t="n">
        <f aca="false">SUM(G323:H323)</f>
        <v>9086657</v>
      </c>
      <c r="J323" s="77"/>
      <c r="K323" s="191" t="n">
        <v>10551919</v>
      </c>
      <c r="L323" s="77" t="n">
        <f aca="false">SUM(J323:K323)</f>
        <v>10551919</v>
      </c>
      <c r="M323" s="81" t="str">
        <f aca="false">IF(D323&gt;0,IF(J323&gt;=0,J323/D323*100,""),"")</f>
        <v/>
      </c>
      <c r="N323" s="81" t="n">
        <f aca="false">IF(F323&gt;0,IF(L323&gt;=0,L323/F323*100,""),"")</f>
        <v>116.733148209423</v>
      </c>
      <c r="O323" s="81" t="str">
        <f aca="false">IF(G323&gt;0,IF(J323&gt;=0,J323/G323*100,""),"")</f>
        <v/>
      </c>
      <c r="P323" s="81" t="n">
        <f aca="false">IF(I323&gt;0,IF(L323&gt;=0,L323/I323*100,""),"")</f>
        <v>116.125424344729</v>
      </c>
      <c r="Q323" s="52"/>
      <c r="S323" s="52"/>
    </row>
    <row r="324" s="48" customFormat="true" ht="12" hidden="false" customHeight="true" outlineLevel="0" collapsed="false">
      <c r="A324" s="82" t="s">
        <v>562</v>
      </c>
      <c r="B324" s="54" t="s">
        <v>563</v>
      </c>
      <c r="C324" s="55" t="s">
        <v>564</v>
      </c>
      <c r="D324" s="77" t="n">
        <v>4655000</v>
      </c>
      <c r="E324" s="77" t="n">
        <v>619134</v>
      </c>
      <c r="F324" s="77" t="n">
        <f aca="false">SUM(D324:E324)</f>
        <v>5274134</v>
      </c>
      <c r="G324" s="79" t="n">
        <v>4085960</v>
      </c>
      <c r="H324" s="88" t="n">
        <v>628399</v>
      </c>
      <c r="I324" s="79" t="n">
        <f aca="false">SUM(G324:H324)</f>
        <v>4714359</v>
      </c>
      <c r="J324" s="77" t="n">
        <v>7448000</v>
      </c>
      <c r="K324" s="77" t="n">
        <v>703461</v>
      </c>
      <c r="L324" s="77" t="n">
        <f aca="false">SUM(J324:K324)</f>
        <v>8151461</v>
      </c>
      <c r="M324" s="81" t="n">
        <f aca="false">IF(D324&gt;0,IF(J324&gt;=0,J324/D324*100,""),"")</f>
        <v>160</v>
      </c>
      <c r="N324" s="81" t="n">
        <f aca="false">IF(F324&gt;0,IF(L324&gt;=0,L324/F324*100,""),"")</f>
        <v>154.555439812489</v>
      </c>
      <c r="O324" s="81" t="n">
        <f aca="false">IF(G324&gt;0,IF(J324&gt;=0,J324/G324*100,""),"")</f>
        <v>182.282743834986</v>
      </c>
      <c r="P324" s="81" t="n">
        <f aca="false">IF(I324&gt;0,IF(L324&gt;=0,L324/I324*100,""),"")</f>
        <v>172.907090868557</v>
      </c>
      <c r="Q324" s="52"/>
      <c r="S324" s="52"/>
    </row>
    <row r="325" s="48" customFormat="true" ht="12" hidden="false" customHeight="true" outlineLevel="0" collapsed="false">
      <c r="A325" s="87" t="s">
        <v>565</v>
      </c>
      <c r="B325" s="103" t="s">
        <v>94</v>
      </c>
      <c r="C325" s="104" t="s">
        <v>566</v>
      </c>
      <c r="D325" s="77" t="n">
        <v>797000</v>
      </c>
      <c r="E325" s="77" t="n">
        <v>247653</v>
      </c>
      <c r="F325" s="77" t="n">
        <f aca="false">SUM(D325:E325)</f>
        <v>1044653</v>
      </c>
      <c r="G325" s="79" t="n">
        <v>856300</v>
      </c>
      <c r="H325" s="88" t="n">
        <v>251360</v>
      </c>
      <c r="I325" s="79" t="n">
        <f aca="false">SUM(G325:H325)</f>
        <v>1107660</v>
      </c>
      <c r="J325" s="77" t="n">
        <v>900000</v>
      </c>
      <c r="K325" s="77" t="n">
        <v>281385</v>
      </c>
      <c r="L325" s="77" t="n">
        <f aca="false">SUM(J325:K325)</f>
        <v>1181385</v>
      </c>
      <c r="M325" s="81" t="n">
        <f aca="false">IF(D325&gt;0,IF(J325&gt;=0,J325/D325*100,""),"")</f>
        <v>112.923462986198</v>
      </c>
      <c r="N325" s="81" t="n">
        <f aca="false">IF(F325&gt;0,IF(L325&gt;=0,L325/F325*100,""),"")</f>
        <v>113.088748129762</v>
      </c>
      <c r="O325" s="81" t="n">
        <f aca="false">IF(G325&gt;0,IF(J325&gt;=0,J325/G325*100,""),"")</f>
        <v>105.103351629102</v>
      </c>
      <c r="P325" s="81" t="n">
        <f aca="false">IF(I325&gt;0,IF(L325&gt;=0,L325/I325*100,""),"")</f>
        <v>106.655923297763</v>
      </c>
      <c r="Q325" s="52"/>
      <c r="S325" s="52"/>
    </row>
    <row r="326" s="48" customFormat="true" ht="12" hidden="false" customHeight="true" outlineLevel="0" collapsed="false">
      <c r="A326" s="87" t="s">
        <v>567</v>
      </c>
      <c r="B326" s="103" t="s">
        <v>568</v>
      </c>
      <c r="C326" s="104" t="s">
        <v>569</v>
      </c>
      <c r="D326" s="77" t="n">
        <v>545000</v>
      </c>
      <c r="E326" s="77" t="n">
        <v>123827</v>
      </c>
      <c r="F326" s="77" t="n">
        <f aca="false">SUM(D326:E326)</f>
        <v>668827</v>
      </c>
      <c r="G326" s="79" t="n">
        <v>555000</v>
      </c>
      <c r="H326" s="88" t="n">
        <v>125680</v>
      </c>
      <c r="I326" s="79" t="n">
        <f aca="false">SUM(G326:H326)</f>
        <v>680680</v>
      </c>
      <c r="J326" s="77" t="n">
        <v>600000</v>
      </c>
      <c r="K326" s="77" t="n">
        <v>140692</v>
      </c>
      <c r="L326" s="77" t="n">
        <f aca="false">SUM(J326:K326)</f>
        <v>740692</v>
      </c>
      <c r="M326" s="81" t="n">
        <f aca="false">IF(D326&gt;0,IF(J326&gt;=0,J326/D326*100,""),"")</f>
        <v>110.091743119266</v>
      </c>
      <c r="N326" s="81" t="n">
        <f aca="false">IF(F326&gt;0,IF(L326&gt;=0,L326/F326*100,""),"")</f>
        <v>110.744931050929</v>
      </c>
      <c r="O326" s="81" t="n">
        <f aca="false">IF(G326&gt;0,IF(J326&gt;=0,J326/G326*100,""),"")</f>
        <v>108.108108108108</v>
      </c>
      <c r="P326" s="81" t="n">
        <f aca="false">IF(I326&gt;0,IF(L326&gt;=0,L326/I326*100,""),"")</f>
        <v>108.816477640007</v>
      </c>
      <c r="Q326" s="52"/>
      <c r="S326" s="52"/>
    </row>
    <row r="327" s="115" customFormat="true" ht="12" hidden="false" customHeight="true" outlineLevel="0" collapsed="false">
      <c r="A327" s="87" t="s">
        <v>506</v>
      </c>
      <c r="B327" s="54" t="s">
        <v>507</v>
      </c>
      <c r="C327" s="55" t="s">
        <v>570</v>
      </c>
      <c r="D327" s="77" t="n">
        <v>658832</v>
      </c>
      <c r="E327" s="77"/>
      <c r="F327" s="77" t="n">
        <f aca="false">SUM(D327:E327)</f>
        <v>658832</v>
      </c>
      <c r="G327" s="79" t="n">
        <v>554832</v>
      </c>
      <c r="H327" s="88"/>
      <c r="I327" s="79" t="n">
        <f aca="false">SUM(G327:H327)</f>
        <v>554832</v>
      </c>
      <c r="J327" s="77" t="n">
        <v>490000</v>
      </c>
      <c r="K327" s="77"/>
      <c r="L327" s="77" t="n">
        <f aca="false">SUM(J327:K327)</f>
        <v>490000</v>
      </c>
      <c r="M327" s="81" t="n">
        <f aca="false">IF(D327&gt;0,IF(J327&gt;=0,J327/D327*100,""),"")</f>
        <v>74.3740437622945</v>
      </c>
      <c r="N327" s="81" t="n">
        <f aca="false">IF(F327&gt;0,IF(L327&gt;=0,L327/F327*100,""),"")</f>
        <v>74.3740437622945</v>
      </c>
      <c r="O327" s="81" t="n">
        <f aca="false">IF(G327&gt;0,IF(J327&gt;=0,J327/G327*100,""),"")</f>
        <v>88.3150214839807</v>
      </c>
      <c r="P327" s="81" t="n">
        <f aca="false">IF(I327&gt;0,IF(L327&gt;=0,L327/I327*100,""),"")</f>
        <v>88.3150214839807</v>
      </c>
      <c r="Q327" s="52"/>
      <c r="S327" s="52"/>
    </row>
    <row r="328" s="48" customFormat="true" ht="12" hidden="false" customHeight="true" outlineLevel="0" collapsed="false">
      <c r="A328" s="165" t="s">
        <v>571</v>
      </c>
      <c r="B328" s="54" t="s">
        <v>572</v>
      </c>
      <c r="C328" s="55" t="s">
        <v>573</v>
      </c>
      <c r="D328" s="77"/>
      <c r="E328" s="77"/>
      <c r="F328" s="77" t="n">
        <f aca="false">SUM(D328:E328)</f>
        <v>0</v>
      </c>
      <c r="G328" s="79"/>
      <c r="H328" s="88"/>
      <c r="I328" s="79"/>
      <c r="J328" s="77"/>
      <c r="K328" s="77"/>
      <c r="L328" s="77" t="n">
        <f aca="false">SUM(J328:K328)</f>
        <v>0</v>
      </c>
      <c r="M328" s="81" t="str">
        <f aca="false">IF(D328&gt;0,IF(J328&gt;=0,J328/D328*100,""),"")</f>
        <v/>
      </c>
      <c r="N328" s="81" t="str">
        <f aca="false">IF(F328&gt;0,IF(L328&gt;=0,L328/F328*100,""),"")</f>
        <v/>
      </c>
      <c r="O328" s="81" t="str">
        <f aca="false">IF(G328&gt;0,IF(J328&gt;=0,J328/G328*100,""),"")</f>
        <v/>
      </c>
      <c r="P328" s="81" t="str">
        <f aca="false">IF(I328&gt;0,IF(L328&gt;=0,L328/I328*100,""),"")</f>
        <v/>
      </c>
      <c r="Q328" s="52"/>
      <c r="S328" s="52"/>
    </row>
    <row r="329" s="48" customFormat="true" ht="12" hidden="false" customHeight="true" outlineLevel="0" collapsed="false">
      <c r="A329" s="87" t="s">
        <v>33</v>
      </c>
      <c r="B329" s="54" t="s">
        <v>34</v>
      </c>
      <c r="C329" s="55" t="s">
        <v>574</v>
      </c>
      <c r="D329" s="77" t="n">
        <v>63800</v>
      </c>
      <c r="E329" s="77"/>
      <c r="F329" s="77" t="n">
        <f aca="false">SUM(D329:E329)</f>
        <v>63800</v>
      </c>
      <c r="G329" s="79" t="n">
        <v>93893</v>
      </c>
      <c r="H329" s="88"/>
      <c r="I329" s="79" t="n">
        <f aca="false">SUM(G329:H329)</f>
        <v>93893</v>
      </c>
      <c r="J329" s="77" t="n">
        <v>52911</v>
      </c>
      <c r="K329" s="77"/>
      <c r="L329" s="77" t="n">
        <f aca="false">SUM(J329:K329)</f>
        <v>52911</v>
      </c>
      <c r="M329" s="81" t="n">
        <f aca="false">IF(D329&gt;0,IF(J329&gt;=0,J329/D329*100,""),"")</f>
        <v>82.9326018808777</v>
      </c>
      <c r="N329" s="81" t="n">
        <f aca="false">IF(F329&gt;0,IF(L329&gt;=0,L329/F329*100,""),"")</f>
        <v>82.9326018808777</v>
      </c>
      <c r="O329" s="81" t="n">
        <f aca="false">IF(G329&gt;0,IF(J329&gt;=0,J329/G329*100,""),"")</f>
        <v>56.3524437391499</v>
      </c>
      <c r="P329" s="81" t="n">
        <f aca="false">IF(I329&gt;0,IF(L329&gt;=0,L329/I329*100,""),"")</f>
        <v>56.3524437391499</v>
      </c>
      <c r="Q329" s="52"/>
      <c r="S329" s="52"/>
    </row>
    <row r="330" s="48" customFormat="true" ht="12" hidden="false" customHeight="true" outlineLevel="0" collapsed="false">
      <c r="A330" s="165" t="s">
        <v>177</v>
      </c>
      <c r="B330" s="54" t="s">
        <v>178</v>
      </c>
      <c r="C330" s="55" t="s">
        <v>575</v>
      </c>
      <c r="D330" s="77"/>
      <c r="E330" s="77"/>
      <c r="F330" s="77"/>
      <c r="G330" s="79" t="n">
        <v>20000</v>
      </c>
      <c r="H330" s="88"/>
      <c r="I330" s="79" t="n">
        <f aca="false">SUM(G330:H330)</f>
        <v>20000</v>
      </c>
      <c r="J330" s="77"/>
      <c r="K330" s="77"/>
      <c r="L330" s="77"/>
      <c r="M330" s="81" t="str">
        <f aca="false">IF(D330&gt;0,IF(J330&gt;=0,J330/D330*100,""),"")</f>
        <v/>
      </c>
      <c r="N330" s="81" t="str">
        <f aca="false">IF(F330&gt;0,IF(L330&gt;=0,L330/F330*100,""),"")</f>
        <v/>
      </c>
      <c r="O330" s="81" t="n">
        <f aca="false">IF(G330&gt;0,IF(J330&gt;=0,J330/G330*100,""),"")</f>
        <v>0</v>
      </c>
      <c r="P330" s="81" t="n">
        <f aca="false">IF(I330&gt;0,IF(L330&gt;=0,L330/I330*100,""),"")</f>
        <v>0</v>
      </c>
      <c r="Q330" s="52"/>
      <c r="S330" s="52"/>
    </row>
    <row r="331" s="48" customFormat="true" ht="12" hidden="false" customHeight="true" outlineLevel="0" collapsed="false">
      <c r="A331" s="87" t="s">
        <v>62</v>
      </c>
      <c r="B331" s="54" t="s">
        <v>63</v>
      </c>
      <c r="C331" s="55" t="s">
        <v>576</v>
      </c>
      <c r="D331" s="77"/>
      <c r="E331" s="77"/>
      <c r="F331" s="77" t="n">
        <f aca="false">SUM(D331:E331)</f>
        <v>0</v>
      </c>
      <c r="G331" s="79" t="n">
        <v>128581</v>
      </c>
      <c r="H331" s="88"/>
      <c r="I331" s="79" t="n">
        <f aca="false">SUM(G331:H331)</f>
        <v>128581</v>
      </c>
      <c r="J331" s="77"/>
      <c r="K331" s="77"/>
      <c r="L331" s="77" t="n">
        <f aca="false">SUM(J331:K331)</f>
        <v>0</v>
      </c>
      <c r="M331" s="81" t="str">
        <f aca="false">IF(D331&gt;0,IF(J331&gt;=0,J331/D331*100,""),"")</f>
        <v/>
      </c>
      <c r="N331" s="81" t="str">
        <f aca="false">IF(F331&gt;0,IF(L331&gt;=0,L331/F331*100,""),"")</f>
        <v/>
      </c>
      <c r="O331" s="81" t="n">
        <f aca="false">IF(G331&gt;0,IF(J331&gt;=0,J331/G331*100,""),"")</f>
        <v>0</v>
      </c>
      <c r="P331" s="81" t="n">
        <f aca="false">IF(I331&gt;0,IF(L331&gt;=0,L331/I331*100,""),"")</f>
        <v>0</v>
      </c>
      <c r="Q331" s="52"/>
      <c r="S331" s="52"/>
    </row>
    <row r="332" s="48" customFormat="true" ht="12" hidden="false" customHeight="true" outlineLevel="0" collapsed="false">
      <c r="A332" s="87" t="s">
        <v>65</v>
      </c>
      <c r="B332" s="54" t="s">
        <v>66</v>
      </c>
      <c r="C332" s="55" t="s">
        <v>577</v>
      </c>
      <c r="D332" s="77"/>
      <c r="E332" s="77"/>
      <c r="F332" s="77" t="n">
        <f aca="false">SUM(D332:E332)</f>
        <v>0</v>
      </c>
      <c r="G332" s="79" t="n">
        <f aca="false">4496491-128581</f>
        <v>4367910</v>
      </c>
      <c r="H332" s="88"/>
      <c r="I332" s="79" t="n">
        <f aca="false">SUM(G332:H332)</f>
        <v>4367910</v>
      </c>
      <c r="J332" s="77"/>
      <c r="K332" s="77"/>
      <c r="L332" s="77" t="n">
        <f aca="false">SUM(J332:K332)</f>
        <v>0</v>
      </c>
      <c r="M332" s="81" t="str">
        <f aca="false">IF(D332&gt;0,IF(J332&gt;=0,J332/D332*100,""),"")</f>
        <v/>
      </c>
      <c r="N332" s="81" t="str">
        <f aca="false">IF(F332&gt;0,IF(L332&gt;=0,L332/F332*100,""),"")</f>
        <v/>
      </c>
      <c r="O332" s="81" t="n">
        <f aca="false">IF(G332&gt;0,IF(J332&gt;=0,J332/G332*100,""),"")</f>
        <v>0</v>
      </c>
      <c r="P332" s="81" t="n">
        <f aca="false">IF(I332&gt;0,IF(L332&gt;=0,L332/I332*100,""),"")</f>
        <v>0</v>
      </c>
      <c r="Q332" s="52"/>
      <c r="S332" s="52"/>
    </row>
    <row r="333" s="48" customFormat="true" ht="3" hidden="false" customHeight="true" outlineLevel="0" collapsed="false">
      <c r="A333" s="82"/>
      <c r="B333" s="54"/>
      <c r="C333" s="55" t="s">
        <v>28</v>
      </c>
      <c r="D333" s="77"/>
      <c r="E333" s="77"/>
      <c r="F333" s="77" t="n">
        <f aca="false">SUM(D333:E333)</f>
        <v>0</v>
      </c>
      <c r="G333" s="79"/>
      <c r="H333" s="88"/>
      <c r="I333" s="79"/>
      <c r="J333" s="77"/>
      <c r="K333" s="77"/>
      <c r="L333" s="77" t="n">
        <f aca="false">SUM(J333:K333)</f>
        <v>0</v>
      </c>
      <c r="M333" s="81" t="str">
        <f aca="false">IF(D333&gt;0,IF(J333&gt;=0,J333/D333*100,""),"")</f>
        <v/>
      </c>
      <c r="N333" s="81" t="str">
        <f aca="false">IF(F333&gt;0,IF(L333&gt;=0,L333/F333*100,""),"")</f>
        <v/>
      </c>
      <c r="O333" s="81" t="str">
        <f aca="false">IF(G333&gt;0,IF(J333&gt;=0,J333/G333*100,""),"")</f>
        <v/>
      </c>
      <c r="P333" s="81" t="str">
        <f aca="false">IF(I333&gt;0,IF(L333&gt;=0,L333/I333*100,""),"")</f>
        <v/>
      </c>
      <c r="Q333" s="52"/>
      <c r="S333" s="52"/>
    </row>
    <row r="334" s="48" customFormat="true" ht="12.75" hidden="false" customHeight="false" outlineLevel="0" collapsed="false">
      <c r="A334" s="66" t="s">
        <v>578</v>
      </c>
      <c r="B334" s="135" t="s">
        <v>19</v>
      </c>
      <c r="C334" s="136"/>
      <c r="D334" s="69" t="n">
        <f aca="false">SUM(D336:D369)</f>
        <v>8709371</v>
      </c>
      <c r="E334" s="69" t="n">
        <f aca="false">SUM(E336:E369)</f>
        <v>20028973</v>
      </c>
      <c r="F334" s="69" t="n">
        <f aca="false">SUM(D334:E334)</f>
        <v>28738344</v>
      </c>
      <c r="G334" s="72" t="n">
        <f aca="false">SUM(G336:G369)</f>
        <v>10895299.36</v>
      </c>
      <c r="H334" s="89" t="n">
        <f aca="false">SUM(H336:H369)</f>
        <v>20564373</v>
      </c>
      <c r="I334" s="72" t="n">
        <f aca="false">SUM(G334:H334)</f>
        <v>31459672.36</v>
      </c>
      <c r="J334" s="69" t="n">
        <f aca="false">SUM(J336:J369)</f>
        <v>8066000</v>
      </c>
      <c r="K334" s="69" t="n">
        <f aca="false">SUM(K336:K369)</f>
        <v>24269415</v>
      </c>
      <c r="L334" s="69" t="n">
        <f aca="false">SUM(J334:K334)</f>
        <v>32335415</v>
      </c>
      <c r="M334" s="73" t="n">
        <f aca="false">IF(D334&gt;0,IF(J334&gt;=0,J334/D334*100,""),"")</f>
        <v>92.6128878882298</v>
      </c>
      <c r="N334" s="73" t="n">
        <f aca="false">IF(F334&gt;0,IF(L334&gt;=0,L334/F334*100,""),"")</f>
        <v>112.516625870997</v>
      </c>
      <c r="O334" s="73" t="n">
        <f aca="false">IF(G334&gt;0,IF(J334&gt;=0,J334/G334*100,""),"")</f>
        <v>74.0319263701259</v>
      </c>
      <c r="P334" s="73" t="n">
        <f aca="false">IF(I334&gt;0,IF(L334&gt;=0,L334/I334*100,""),"")</f>
        <v>102.783699175181</v>
      </c>
      <c r="Q334" s="52"/>
      <c r="S334" s="52"/>
    </row>
    <row r="335" s="48" customFormat="true" ht="12.75" hidden="false" customHeight="true" outlineLevel="0" collapsed="false">
      <c r="A335" s="82" t="s">
        <v>27</v>
      </c>
      <c r="B335" s="54"/>
      <c r="C335" s="55" t="s">
        <v>28</v>
      </c>
      <c r="D335" s="123" t="n">
        <f aca="false">SUM(D336:D368)</f>
        <v>8709371</v>
      </c>
      <c r="E335" s="123" t="n">
        <f aca="false">SUM(E336:E366)</f>
        <v>20028973</v>
      </c>
      <c r="F335" s="123" t="n">
        <f aca="false">SUM(D335:E335)</f>
        <v>28738344</v>
      </c>
      <c r="G335" s="124" t="n">
        <f aca="false">SUM(G336:G368)</f>
        <v>10070299.36</v>
      </c>
      <c r="H335" s="149" t="n">
        <f aca="false">SUM(H336:H366)</f>
        <v>20564373</v>
      </c>
      <c r="I335" s="124" t="n">
        <f aca="false">SUM(G335:H335)</f>
        <v>30634672.36</v>
      </c>
      <c r="J335" s="123" t="n">
        <f aca="false">SUM(J336:J368)</f>
        <v>8066000</v>
      </c>
      <c r="K335" s="123" t="n">
        <f aca="false">SUM(K336:K366)</f>
        <v>24269415</v>
      </c>
      <c r="L335" s="123" t="n">
        <f aca="false">SUM(J335:K335)</f>
        <v>32335415</v>
      </c>
      <c r="M335" s="125" t="n">
        <f aca="false">IF(D335&gt;0,IF(J335&gt;=0,J335/D335*100,""),"")</f>
        <v>92.6128878882298</v>
      </c>
      <c r="N335" s="125" t="n">
        <f aca="false">IF(F335&gt;0,IF(L335&gt;=0,L335/F335*100,""),"")</f>
        <v>112.516625870997</v>
      </c>
      <c r="O335" s="125" t="n">
        <f aca="false">IF(G335&gt;0,IF(J335&gt;=0,J335/G335*100,""),"")</f>
        <v>80.096923752225</v>
      </c>
      <c r="P335" s="125" t="n">
        <f aca="false">IF(I335&gt;0,IF(L335&gt;=0,L335/I335*100,""),"")</f>
        <v>105.551691952223</v>
      </c>
      <c r="Q335" s="52"/>
      <c r="S335" s="52"/>
    </row>
    <row r="336" s="48" customFormat="true" ht="12.75" hidden="false" customHeight="true" outlineLevel="0" collapsed="false">
      <c r="A336" s="82" t="s">
        <v>29</v>
      </c>
      <c r="B336" s="54" t="n">
        <v>0</v>
      </c>
      <c r="C336" s="55" t="s">
        <v>28</v>
      </c>
      <c r="D336" s="123"/>
      <c r="E336" s="83" t="n">
        <v>990614</v>
      </c>
      <c r="F336" s="123" t="n">
        <f aca="false">SUM(D336:E336)</f>
        <v>990614</v>
      </c>
      <c r="G336" s="84"/>
      <c r="H336" s="85" t="n">
        <v>1005439</v>
      </c>
      <c r="I336" s="124" t="n">
        <f aca="false">SUM(G336:H336)</f>
        <v>1005439</v>
      </c>
      <c r="J336" s="123"/>
      <c r="K336" s="83" t="n">
        <v>1125538</v>
      </c>
      <c r="L336" s="123" t="n">
        <f aca="false">SUM(J336:K336)</f>
        <v>1125538</v>
      </c>
      <c r="M336" s="125" t="str">
        <f aca="false">IF(D336&gt;0,IF(J336&gt;=0,J336/D336*100,""),"")</f>
        <v/>
      </c>
      <c r="N336" s="125" t="n">
        <f aca="false">IF(F336&gt;0,IF(L336&gt;=0,L336/F336*100,""),"")</f>
        <v>113.620239568591</v>
      </c>
      <c r="O336" s="125" t="str">
        <f aca="false">IF(G336&gt;0,IF(J336&gt;=0,J336/G336*100,""),"")</f>
        <v/>
      </c>
      <c r="P336" s="125" t="n">
        <f aca="false">IF(I336&gt;0,IF(L336&gt;=0,L336/I336*100,""),"")</f>
        <v>111.944931517476</v>
      </c>
      <c r="Q336" s="52"/>
      <c r="S336" s="52"/>
    </row>
    <row r="337" s="48" customFormat="true" ht="12.75" hidden="false" customHeight="true" outlineLevel="0" collapsed="false">
      <c r="A337" s="82" t="s">
        <v>579</v>
      </c>
      <c r="B337" s="54" t="s">
        <v>580</v>
      </c>
      <c r="C337" s="55" t="s">
        <v>581</v>
      </c>
      <c r="D337" s="123"/>
      <c r="E337" s="83" t="n">
        <v>619134</v>
      </c>
      <c r="F337" s="123" t="n">
        <f aca="false">SUM(D337:E337)</f>
        <v>619134</v>
      </c>
      <c r="G337" s="84"/>
      <c r="H337" s="85" t="n">
        <v>502720</v>
      </c>
      <c r="I337" s="124" t="n">
        <f aca="false">SUM(G337:H337)</f>
        <v>502720</v>
      </c>
      <c r="J337" s="123"/>
      <c r="K337" s="83" t="n">
        <v>703461</v>
      </c>
      <c r="L337" s="123" t="n">
        <f aca="false">SUM(J337:K337)</f>
        <v>703461</v>
      </c>
      <c r="M337" s="125" t="str">
        <f aca="false">IF(D337&gt;0,IF(J337&gt;=0,J337/D337*100,""),"")</f>
        <v/>
      </c>
      <c r="N337" s="125" t="n">
        <f aca="false">IF(F337&gt;0,IF(L337&gt;=0,L337/F337*100,""),"")</f>
        <v>113.620153310915</v>
      </c>
      <c r="O337" s="125" t="str">
        <f aca="false">IF(G337&gt;0,IF(J337&gt;=0,J337/G337*100,""),"")</f>
        <v/>
      </c>
      <c r="P337" s="125" t="n">
        <f aca="false">IF(I337&gt;0,IF(L337&gt;=0,L337/I337*100,""),"")</f>
        <v>139.930975493316</v>
      </c>
      <c r="Q337" s="52"/>
      <c r="S337" s="52"/>
    </row>
    <row r="338" s="48" customFormat="true" ht="22.5" hidden="false" customHeight="true" outlineLevel="0" collapsed="false">
      <c r="A338" s="82" t="s">
        <v>582</v>
      </c>
      <c r="B338" s="54" t="s">
        <v>583</v>
      </c>
      <c r="C338" s="55" t="s">
        <v>584</v>
      </c>
      <c r="D338" s="123" t="n">
        <v>7000000</v>
      </c>
      <c r="E338" s="83" t="n">
        <v>4210109</v>
      </c>
      <c r="F338" s="123" t="n">
        <f aca="false">SUM(D338:E338)</f>
        <v>11210109</v>
      </c>
      <c r="G338" s="84" t="n">
        <v>7050000</v>
      </c>
      <c r="H338" s="85" t="n">
        <v>4508766</v>
      </c>
      <c r="I338" s="124" t="n">
        <f aca="false">SUM(G338:H338)</f>
        <v>11558766</v>
      </c>
      <c r="J338" s="123" t="n">
        <v>7000000</v>
      </c>
      <c r="K338" s="83" t="n">
        <v>5240787</v>
      </c>
      <c r="L338" s="123" t="n">
        <f aca="false">SUM(J338:K338)</f>
        <v>12240787</v>
      </c>
      <c r="M338" s="125" t="n">
        <f aca="false">IF(D338&gt;0,IF(J338&gt;=0,J338/D338*100,""),"")</f>
        <v>100</v>
      </c>
      <c r="N338" s="125" t="n">
        <f aca="false">IF(F338&gt;0,IF(L338&gt;=0,L338/F338*100,""),"")</f>
        <v>109.194183571275</v>
      </c>
      <c r="O338" s="125" t="n">
        <f aca="false">IF(G338&gt;0,IF(J338&gt;=0,J338/G338*100,""),"")</f>
        <v>99.290780141844</v>
      </c>
      <c r="P338" s="125" t="n">
        <f aca="false">IF(I338&gt;0,IF(L338&gt;=0,L338/I338*100,""),"")</f>
        <v>105.900465499518</v>
      </c>
      <c r="Q338" s="52"/>
      <c r="S338" s="52"/>
    </row>
    <row r="339" s="48" customFormat="true" ht="12" hidden="false" customHeight="true" outlineLevel="0" collapsed="false">
      <c r="A339" s="82" t="s">
        <v>585</v>
      </c>
      <c r="B339" s="54" t="s">
        <v>586</v>
      </c>
      <c r="C339" s="55" t="s">
        <v>587</v>
      </c>
      <c r="D339" s="123"/>
      <c r="E339" s="83" t="n">
        <v>990614</v>
      </c>
      <c r="F339" s="123" t="n">
        <f aca="false">SUM(D339:E339)</f>
        <v>990614</v>
      </c>
      <c r="G339" s="84"/>
      <c r="H339" s="85" t="n">
        <v>1068279</v>
      </c>
      <c r="I339" s="124" t="n">
        <f aca="false">SUM(G339:H339)</f>
        <v>1068279</v>
      </c>
      <c r="J339" s="123"/>
      <c r="K339" s="83" t="n">
        <v>1125538</v>
      </c>
      <c r="L339" s="123" t="n">
        <f aca="false">SUM(J339:K339)</f>
        <v>1125538</v>
      </c>
      <c r="M339" s="125" t="str">
        <f aca="false">IF(D339&gt;0,IF(J339&gt;=0,J339/D339*100,""),"")</f>
        <v/>
      </c>
      <c r="N339" s="125" t="n">
        <f aca="false">IF(F339&gt;0,IF(L339&gt;=0,L339/F339*100,""),"")</f>
        <v>113.620239568591</v>
      </c>
      <c r="O339" s="125" t="str">
        <f aca="false">IF(G339&gt;0,IF(J339&gt;=0,J339/G339*100,""),"")</f>
        <v/>
      </c>
      <c r="P339" s="125" t="n">
        <f aca="false">IF(I339&gt;0,IF(L339&gt;=0,L339/I339*100,""),"")</f>
        <v>105.359929381744</v>
      </c>
      <c r="Q339" s="52"/>
      <c r="S339" s="52"/>
    </row>
    <row r="340" s="48" customFormat="true" ht="12" hidden="false" customHeight="true" outlineLevel="0" collapsed="false">
      <c r="A340" s="82" t="s">
        <v>588</v>
      </c>
      <c r="B340" s="54" t="s">
        <v>589</v>
      </c>
      <c r="C340" s="55" t="s">
        <v>590</v>
      </c>
      <c r="D340" s="123"/>
      <c r="E340" s="83" t="n">
        <v>928700</v>
      </c>
      <c r="F340" s="123" t="n">
        <f aca="false">SUM(D340:E340)</f>
        <v>928700</v>
      </c>
      <c r="G340" s="84"/>
      <c r="H340" s="85" t="n">
        <v>942599</v>
      </c>
      <c r="I340" s="124" t="n">
        <f aca="false">SUM(G340:H340)</f>
        <v>942599</v>
      </c>
      <c r="J340" s="123"/>
      <c r="K340" s="83" t="n">
        <v>1055192</v>
      </c>
      <c r="L340" s="123" t="n">
        <f aca="false">SUM(J340:K340)</f>
        <v>1055192</v>
      </c>
      <c r="M340" s="125" t="str">
        <f aca="false">IF(D340&gt;0,IF(J340&gt;=0,J340/D340*100,""),"")</f>
        <v/>
      </c>
      <c r="N340" s="125" t="n">
        <f aca="false">IF(F340&gt;0,IF(L340&gt;=0,L340/F340*100,""),"")</f>
        <v>113.620329492839</v>
      </c>
      <c r="O340" s="125" t="str">
        <f aca="false">IF(G340&gt;0,IF(J340&gt;=0,J340/G340*100,""),"")</f>
        <v/>
      </c>
      <c r="P340" s="125" t="n">
        <f aca="false">IF(I340&gt;0,IF(L340&gt;=0,L340/I340*100,""),"")</f>
        <v>111.944952201307</v>
      </c>
      <c r="Q340" s="52"/>
      <c r="S340" s="52"/>
    </row>
    <row r="341" s="48" customFormat="true" ht="12" hidden="false" customHeight="true" outlineLevel="0" collapsed="false">
      <c r="A341" s="82" t="s">
        <v>591</v>
      </c>
      <c r="B341" s="54" t="s">
        <v>592</v>
      </c>
      <c r="C341" s="55" t="s">
        <v>593</v>
      </c>
      <c r="D341" s="123" t="n">
        <v>80000</v>
      </c>
      <c r="E341" s="83" t="n">
        <v>1454964</v>
      </c>
      <c r="F341" s="123" t="n">
        <f aca="false">SUM(D341:E341)</f>
        <v>1534964</v>
      </c>
      <c r="G341" s="84" t="n">
        <v>110000</v>
      </c>
      <c r="H341" s="85" t="n">
        <v>1539579</v>
      </c>
      <c r="I341" s="124" t="n">
        <f aca="false">SUM(G341:H341)</f>
        <v>1649579</v>
      </c>
      <c r="J341" s="123" t="n">
        <v>100000</v>
      </c>
      <c r="K341" s="83" t="n">
        <v>1653134</v>
      </c>
      <c r="L341" s="123" t="n">
        <f aca="false">SUM(J341:K341)</f>
        <v>1753134</v>
      </c>
      <c r="M341" s="125" t="n">
        <f aca="false">IF(D341&gt;0,IF(J341&gt;=0,J341/D341*100,""),"")</f>
        <v>125</v>
      </c>
      <c r="N341" s="125" t="n">
        <f aca="false">IF(F341&gt;0,IF(L341&gt;=0,L341/F341*100,""),"")</f>
        <v>114.213362658668</v>
      </c>
      <c r="O341" s="125" t="n">
        <f aca="false">IF(G341&gt;0,IF(J341&gt;=0,J341/G341*100,""),"")</f>
        <v>90.9090909090909</v>
      </c>
      <c r="P341" s="125" t="n">
        <f aca="false">IF(I341&gt;0,IF(L341&gt;=0,L341/I341*100,""),"")</f>
        <v>106.277662361124</v>
      </c>
      <c r="Q341" s="52"/>
      <c r="S341" s="52"/>
    </row>
    <row r="342" s="48" customFormat="true" ht="12" hidden="false" customHeight="true" outlineLevel="0" collapsed="false">
      <c r="A342" s="192" t="s">
        <v>594</v>
      </c>
      <c r="B342" s="54" t="s">
        <v>595</v>
      </c>
      <c r="C342" s="55" t="s">
        <v>596</v>
      </c>
      <c r="D342" s="123"/>
      <c r="E342" s="83" t="n">
        <v>2600361</v>
      </c>
      <c r="F342" s="123" t="n">
        <f aca="false">SUM(D342:E342)</f>
        <v>2600361</v>
      </c>
      <c r="G342" s="84"/>
      <c r="H342" s="85" t="n">
        <v>2387918</v>
      </c>
      <c r="I342" s="124" t="n">
        <f aca="false">SUM(G342:H342)</f>
        <v>2387918</v>
      </c>
      <c r="J342" s="123"/>
      <c r="K342" s="83" t="n">
        <v>2954538</v>
      </c>
      <c r="L342" s="123" t="n">
        <f aca="false">SUM(J342:K342)</f>
        <v>2954538</v>
      </c>
      <c r="M342" s="125" t="str">
        <f aca="false">IF(D342&gt;0,IF(J342&gt;=0,J342/D342*100,""),"")</f>
        <v/>
      </c>
      <c r="N342" s="125" t="n">
        <f aca="false">IF(F342&gt;0,IF(L342&gt;=0,L342/F342*100,""),"")</f>
        <v>113.620301181259</v>
      </c>
      <c r="O342" s="125" t="str">
        <f aca="false">IF(G342&gt;0,IF(J342&gt;=0,J342/G342*100,""),"")</f>
        <v/>
      </c>
      <c r="P342" s="125" t="n">
        <f aca="false">IF(I342&gt;0,IF(L342&gt;=0,L342/I342*100,""),"")</f>
        <v>123.728620497019</v>
      </c>
      <c r="Q342" s="52"/>
      <c r="S342" s="52"/>
    </row>
    <row r="343" s="48" customFormat="true" ht="12" hidden="false" customHeight="true" outlineLevel="0" collapsed="false">
      <c r="A343" s="82" t="s">
        <v>597</v>
      </c>
      <c r="B343" s="54" t="s">
        <v>598</v>
      </c>
      <c r="C343" s="55" t="s">
        <v>599</v>
      </c>
      <c r="D343" s="123" t="n">
        <v>60000</v>
      </c>
      <c r="E343" s="83" t="n">
        <v>742960</v>
      </c>
      <c r="F343" s="123" t="n">
        <f aca="false">SUM(D343:E343)</f>
        <v>802960</v>
      </c>
      <c r="G343" s="84" t="n">
        <v>52400</v>
      </c>
      <c r="H343" s="85" t="n">
        <v>816919</v>
      </c>
      <c r="I343" s="124" t="n">
        <f aca="false">SUM(G343:H343)</f>
        <v>869319</v>
      </c>
      <c r="J343" s="123" t="n">
        <v>70000</v>
      </c>
      <c r="K343" s="83" t="n">
        <v>984846</v>
      </c>
      <c r="L343" s="123" t="n">
        <f aca="false">SUM(J343:K343)</f>
        <v>1054846</v>
      </c>
      <c r="M343" s="125" t="n">
        <f aca="false">IF(D343&gt;0,IF(J343&gt;=0,J343/D343*100,""),"")</f>
        <v>116.666666666667</v>
      </c>
      <c r="N343" s="125" t="n">
        <f aca="false">IF(F343&gt;0,IF(L343&gt;=0,L343/F343*100,""),"")</f>
        <v>131.369682175949</v>
      </c>
      <c r="O343" s="125" t="n">
        <f aca="false">IF(G343&gt;0,IF(J343&gt;=0,J343/G343*100,""),"")</f>
        <v>133.587786259542</v>
      </c>
      <c r="P343" s="125" t="n">
        <f aca="false">IF(I343&gt;0,IF(L343&gt;=0,L343/I343*100,""),"")</f>
        <v>121.341647887599</v>
      </c>
      <c r="Q343" s="52"/>
      <c r="S343" s="52"/>
    </row>
    <row r="344" s="48" customFormat="true" ht="12" hidden="false" customHeight="true" outlineLevel="0" collapsed="false">
      <c r="A344" s="82" t="s">
        <v>600</v>
      </c>
      <c r="B344" s="54" t="s">
        <v>601</v>
      </c>
      <c r="C344" s="55" t="s">
        <v>602</v>
      </c>
      <c r="D344" s="123" t="n">
        <v>420000</v>
      </c>
      <c r="E344" s="77" t="n">
        <v>801159</v>
      </c>
      <c r="F344" s="123" t="n">
        <f aca="false">SUM(D344:E344)</f>
        <v>1221159</v>
      </c>
      <c r="G344" s="79" t="n">
        <v>320000</v>
      </c>
      <c r="H344" s="85" t="n">
        <v>938829</v>
      </c>
      <c r="I344" s="124" t="n">
        <f aca="false">SUM(G344:H344)</f>
        <v>1258829</v>
      </c>
      <c r="J344" s="123" t="n">
        <v>300000</v>
      </c>
      <c r="K344" s="77" t="n">
        <v>1024240</v>
      </c>
      <c r="L344" s="123" t="n">
        <f aca="false">SUM(J344:K344)</f>
        <v>1324240</v>
      </c>
      <c r="M344" s="125" t="n">
        <f aca="false">IF(D344&gt;0,IF(J344&gt;=0,J344/D344*100,""),"")</f>
        <v>71.4285714285714</v>
      </c>
      <c r="N344" s="125" t="n">
        <f aca="false">IF(F344&gt;0,IF(L344&gt;=0,L344/F344*100,""),"")</f>
        <v>108.441243114124</v>
      </c>
      <c r="O344" s="125" t="n">
        <f aca="false">IF(G344&gt;0,IF(J344&gt;=0,J344/G344*100,""),"")</f>
        <v>93.75</v>
      </c>
      <c r="P344" s="125" t="n">
        <f aca="false">IF(I344&gt;0,IF(L344&gt;=0,L344/I344*100,""),"")</f>
        <v>105.196178353057</v>
      </c>
      <c r="Q344" s="52"/>
      <c r="S344" s="52"/>
    </row>
    <row r="345" s="48" customFormat="true" ht="12.75" hidden="false" customHeight="true" outlineLevel="0" collapsed="false">
      <c r="A345" s="82" t="s">
        <v>603</v>
      </c>
      <c r="B345" s="54" t="s">
        <v>604</v>
      </c>
      <c r="C345" s="55" t="s">
        <v>605</v>
      </c>
      <c r="D345" s="123"/>
      <c r="E345" s="83" t="n">
        <v>3715</v>
      </c>
      <c r="F345" s="123" t="n">
        <f aca="false">SUM(D345:E345)</f>
        <v>3715</v>
      </c>
      <c r="G345" s="84"/>
      <c r="H345" s="85" t="n">
        <v>3770</v>
      </c>
      <c r="I345" s="124" t="n">
        <f aca="false">SUM(G345:H345)</f>
        <v>3770</v>
      </c>
      <c r="J345" s="123"/>
      <c r="K345" s="83" t="n">
        <v>32359</v>
      </c>
      <c r="L345" s="123" t="n">
        <f aca="false">SUM(J345:K345)</f>
        <v>32359</v>
      </c>
      <c r="M345" s="125" t="str">
        <f aca="false">IF(D345&gt;0,IF(J345&gt;=0,J345/D345*100,""),"")</f>
        <v/>
      </c>
      <c r="N345" s="125" t="n">
        <f aca="false">IF(F345&gt;0,IF(L345&gt;=0,L345/F345*100,""),"")</f>
        <v>871.036339165545</v>
      </c>
      <c r="O345" s="125" t="str">
        <f aca="false">IF(G345&gt;0,IF(J345&gt;=0,J345/G345*100,""),"")</f>
        <v/>
      </c>
      <c r="P345" s="125" t="n">
        <f aca="false">IF(I345&gt;0,IF(L345&gt;=0,L345/I345*100,""),"")</f>
        <v>858.328912466844</v>
      </c>
      <c r="Q345" s="52"/>
      <c r="S345" s="52"/>
    </row>
    <row r="346" s="48" customFormat="true" ht="24" hidden="false" customHeight="false" outlineLevel="0" collapsed="false">
      <c r="A346" s="82" t="s">
        <v>606</v>
      </c>
      <c r="B346" s="54" t="s">
        <v>607</v>
      </c>
      <c r="C346" s="55" t="s">
        <v>608</v>
      </c>
      <c r="D346" s="123"/>
      <c r="E346" s="83" t="n">
        <v>1362094</v>
      </c>
      <c r="F346" s="123" t="n">
        <f aca="false">SUM(D346:E346)</f>
        <v>1362094</v>
      </c>
      <c r="G346" s="84"/>
      <c r="H346" s="85" t="n">
        <v>1508159</v>
      </c>
      <c r="I346" s="124" t="n">
        <f aca="false">SUM(G346:H346)</f>
        <v>1508159</v>
      </c>
      <c r="J346" s="123"/>
      <c r="K346" s="83" t="n">
        <v>1688307</v>
      </c>
      <c r="L346" s="123" t="n">
        <f aca="false">SUM(J346:K346)</f>
        <v>1688307</v>
      </c>
      <c r="M346" s="125" t="str">
        <f aca="false">IF(D346&gt;0,IF(J346&gt;=0,J346/D346*100,""),"")</f>
        <v/>
      </c>
      <c r="N346" s="125" t="n">
        <f aca="false">IF(F346&gt;0,IF(L346&gt;=0,L346/F346*100,""),"")</f>
        <v>123.949375006424</v>
      </c>
      <c r="O346" s="125" t="str">
        <f aca="false">IF(G346&gt;0,IF(J346&gt;=0,J346/G346*100,""),"")</f>
        <v/>
      </c>
      <c r="P346" s="125" t="n">
        <f aca="false">IF(I346&gt;0,IF(L346&gt;=0,L346/I346*100,""),"")</f>
        <v>111.94489440437</v>
      </c>
      <c r="Q346" s="52"/>
      <c r="S346" s="52"/>
    </row>
    <row r="347" s="115" customFormat="true" ht="12.75" hidden="false" customHeight="true" outlineLevel="0" collapsed="false">
      <c r="A347" s="87" t="s">
        <v>609</v>
      </c>
      <c r="B347" s="103" t="s">
        <v>610</v>
      </c>
      <c r="C347" s="104" t="s">
        <v>611</v>
      </c>
      <c r="D347" s="123" t="n">
        <v>510000</v>
      </c>
      <c r="E347" s="77" t="n">
        <v>2040664</v>
      </c>
      <c r="F347" s="123" t="n">
        <f aca="false">SUM(D347:E347)</f>
        <v>2550664</v>
      </c>
      <c r="G347" s="79" t="n">
        <v>399852</v>
      </c>
      <c r="H347" s="85" t="n">
        <v>2008365</v>
      </c>
      <c r="I347" s="124" t="n">
        <f aca="false">SUM(G347:H347)</f>
        <v>2408217</v>
      </c>
      <c r="J347" s="123" t="n">
        <v>240000</v>
      </c>
      <c r="K347" s="77" t="n">
        <v>2403024</v>
      </c>
      <c r="L347" s="123" t="n">
        <f aca="false">SUM(J347:K347)</f>
        <v>2643024</v>
      </c>
      <c r="M347" s="125" t="n">
        <f aca="false">IF(D347&gt;0,IF(J347&gt;=0,J347/D347*100,""),"")</f>
        <v>47.0588235294118</v>
      </c>
      <c r="N347" s="125" t="n">
        <f aca="false">IF(F347&gt;0,IF(L347&gt;=0,L347/F347*100,""),"")</f>
        <v>103.621017899653</v>
      </c>
      <c r="O347" s="125" t="n">
        <f aca="false">IF(G347&gt;0,IF(J347&gt;=0,J347/G347*100,""),"")</f>
        <v>60.0222082170403</v>
      </c>
      <c r="P347" s="125" t="n">
        <f aca="false">IF(I347&gt;0,IF(L347&gt;=0,L347/I347*100,""),"")</f>
        <v>109.750242606875</v>
      </c>
      <c r="Q347" s="52"/>
      <c r="S347" s="52"/>
    </row>
    <row r="348" s="48" customFormat="true" ht="12.75" hidden="false" customHeight="true" outlineLevel="0" collapsed="false">
      <c r="A348" s="82" t="s">
        <v>612</v>
      </c>
      <c r="B348" s="54" t="s">
        <v>613</v>
      </c>
      <c r="C348" s="55" t="s">
        <v>614</v>
      </c>
      <c r="D348" s="123" t="n">
        <v>116000</v>
      </c>
      <c r="E348" s="77" t="n">
        <v>1362094</v>
      </c>
      <c r="F348" s="123" t="n">
        <f aca="false">SUM(D348:E348)</f>
        <v>1478094</v>
      </c>
      <c r="G348" s="79" t="n">
        <v>116000</v>
      </c>
      <c r="H348" s="85" t="n">
        <v>1256799</v>
      </c>
      <c r="I348" s="124" t="n">
        <f aca="false">SUM(G348:H348)</f>
        <v>1372799</v>
      </c>
      <c r="J348" s="123" t="n">
        <v>116000</v>
      </c>
      <c r="K348" s="77" t="n">
        <v>1828999</v>
      </c>
      <c r="L348" s="123" t="n">
        <f aca="false">SUM(J348:K348)</f>
        <v>1944999</v>
      </c>
      <c r="M348" s="125" t="n">
        <f aca="false">IF(D348&gt;0,IF(J348&gt;=0,J348/D348*100,""),"")</f>
        <v>100</v>
      </c>
      <c r="N348" s="125" t="n">
        <f aca="false">IF(F348&gt;0,IF(L348&gt;=0,L348/F348*100,""),"")</f>
        <v>131.588315763409</v>
      </c>
      <c r="O348" s="125" t="n">
        <f aca="false">IF(G348&gt;0,IF(J348&gt;=0,J348/G348*100,""),"")</f>
        <v>100</v>
      </c>
      <c r="P348" s="125" t="n">
        <f aca="false">IF(I348&gt;0,IF(L348&gt;=0,L348/I348*100,""),"")</f>
        <v>141.681265793463</v>
      </c>
      <c r="Q348" s="52"/>
      <c r="S348" s="52"/>
    </row>
    <row r="349" s="48" customFormat="true" ht="12.75" hidden="false" customHeight="true" outlineLevel="0" collapsed="false">
      <c r="A349" s="82" t="s">
        <v>615</v>
      </c>
      <c r="B349" s="54" t="s">
        <v>616</v>
      </c>
      <c r="C349" s="55" t="s">
        <v>617</v>
      </c>
      <c r="D349" s="123" t="n">
        <v>400000</v>
      </c>
      <c r="E349" s="77" t="n">
        <v>2477</v>
      </c>
      <c r="F349" s="123" t="n">
        <f aca="false">SUM(D349:E349)</f>
        <v>402477</v>
      </c>
      <c r="G349" s="79" t="n">
        <v>114060</v>
      </c>
      <c r="H349" s="85" t="n">
        <v>2513</v>
      </c>
      <c r="I349" s="124" t="n">
        <f aca="false">SUM(G349:H349)</f>
        <v>116573</v>
      </c>
      <c r="J349" s="123" t="n">
        <v>170000</v>
      </c>
      <c r="K349" s="77" t="n">
        <v>2814</v>
      </c>
      <c r="L349" s="123" t="n">
        <f aca="false">SUM(J349:K349)</f>
        <v>172814</v>
      </c>
      <c r="M349" s="125" t="n">
        <f aca="false">IF(D349&gt;0,IF(J349&gt;=0,J349/D349*100,""),"")</f>
        <v>42.5</v>
      </c>
      <c r="N349" s="125" t="n">
        <f aca="false">IF(F349&gt;0,IF(L349&gt;=0,L349/F349*100,""),"")</f>
        <v>42.9376088571521</v>
      </c>
      <c r="O349" s="125" t="n">
        <f aca="false">IF(G349&gt;0,IF(J349&gt;=0,J349/G349*100,""),"")</f>
        <v>149.044362616167</v>
      </c>
      <c r="P349" s="125" t="n">
        <f aca="false">IF(I349&gt;0,IF(L349&gt;=0,L349/I349*100,""),"")</f>
        <v>148.245305516715</v>
      </c>
      <c r="Q349" s="52"/>
      <c r="S349" s="52"/>
    </row>
    <row r="350" s="48" customFormat="true" ht="24" hidden="false" customHeight="false" outlineLevel="0" collapsed="false">
      <c r="A350" s="82" t="s">
        <v>618</v>
      </c>
      <c r="B350" s="54" t="s">
        <v>619</v>
      </c>
      <c r="C350" s="55" t="s">
        <v>620</v>
      </c>
      <c r="D350" s="123"/>
      <c r="E350" s="77" t="n">
        <v>247653</v>
      </c>
      <c r="F350" s="123" t="n">
        <f aca="false">SUM(D350:E350)</f>
        <v>247653</v>
      </c>
      <c r="G350" s="79"/>
      <c r="H350" s="85" t="n">
        <v>251360</v>
      </c>
      <c r="I350" s="124" t="n">
        <f aca="false">SUM(G350:H350)</f>
        <v>251360</v>
      </c>
      <c r="J350" s="123"/>
      <c r="K350" s="77"/>
      <c r="L350" s="123" t="n">
        <f aca="false">SUM(J350:K350)</f>
        <v>0</v>
      </c>
      <c r="M350" s="125" t="str">
        <f aca="false">IF(D350&gt;0,IF(J350&gt;=0,J350/D350*100,""),"")</f>
        <v/>
      </c>
      <c r="N350" s="125" t="n">
        <f aca="false">IF(F350&gt;0,IF(L350&gt;=0,L350/F350*100,""),"")</f>
        <v>0</v>
      </c>
      <c r="O350" s="125" t="str">
        <f aca="false">IF(G350&gt;0,IF(J350&gt;=0,J350/G350*100,""),"")</f>
        <v/>
      </c>
      <c r="P350" s="125" t="n">
        <f aca="false">IF(I350&gt;0,IF(L350&gt;=0,L350/I350*100,""),"")</f>
        <v>0</v>
      </c>
      <c r="Q350" s="52"/>
      <c r="S350" s="52"/>
    </row>
    <row r="351" s="48" customFormat="true" ht="12.75" hidden="false" customHeight="true" outlineLevel="0" collapsed="false">
      <c r="A351" s="82" t="s">
        <v>621</v>
      </c>
      <c r="B351" s="54" t="s">
        <v>622</v>
      </c>
      <c r="C351" s="55" t="s">
        <v>623</v>
      </c>
      <c r="D351" s="123"/>
      <c r="E351" s="77" t="n">
        <v>1114441</v>
      </c>
      <c r="F351" s="123" t="n">
        <f aca="false">SUM(D351:E351)</f>
        <v>1114441</v>
      </c>
      <c r="G351" s="79" t="n">
        <v>20148</v>
      </c>
      <c r="H351" s="85" t="n">
        <v>1256799</v>
      </c>
      <c r="I351" s="124" t="n">
        <f aca="false">SUM(G351:H351)</f>
        <v>1276947</v>
      </c>
      <c r="J351" s="123" t="n">
        <v>70000</v>
      </c>
      <c r="K351" s="77" t="n">
        <v>2110384</v>
      </c>
      <c r="L351" s="123" t="n">
        <f aca="false">SUM(J351:K351)</f>
        <v>2180384</v>
      </c>
      <c r="M351" s="125" t="str">
        <f aca="false">IF(D351&gt;0,IF(J351&gt;=0,J351/D351*100,""),"")</f>
        <v/>
      </c>
      <c r="N351" s="125" t="n">
        <f aca="false">IF(F351&gt;0,IF(L351&gt;=0,L351/F351*100,""),"")</f>
        <v>195.648221843956</v>
      </c>
      <c r="O351" s="125" t="n">
        <f aca="false">IF(G351&gt;0,IF(J351&gt;=0,J351/G351*100,""),"")</f>
        <v>347.429025213421</v>
      </c>
      <c r="P351" s="125" t="n">
        <f aca="false">IF(I351&gt;0,IF(L351&gt;=0,L351/I351*100,""),"")</f>
        <v>170.749764868863</v>
      </c>
      <c r="Q351" s="52"/>
      <c r="S351" s="52"/>
    </row>
    <row r="352" s="48" customFormat="true" ht="12.75" hidden="false" customHeight="true" outlineLevel="0" collapsed="false">
      <c r="A352" s="82" t="s">
        <v>624</v>
      </c>
      <c r="B352" s="54" t="s">
        <v>625</v>
      </c>
      <c r="C352" s="55"/>
      <c r="D352" s="123"/>
      <c r="E352" s="77"/>
      <c r="F352" s="123"/>
      <c r="G352" s="79"/>
      <c r="H352" s="85"/>
      <c r="I352" s="124"/>
      <c r="J352" s="123"/>
      <c r="K352" s="77" t="n">
        <v>70346</v>
      </c>
      <c r="L352" s="123" t="n">
        <f aca="false">SUM(J352:K352)</f>
        <v>70346</v>
      </c>
      <c r="M352" s="125" t="str">
        <f aca="false">IF(D352&gt;0,IF(J352&gt;=0,J352/D352*100,""),"")</f>
        <v/>
      </c>
      <c r="N352" s="125"/>
      <c r="O352" s="125"/>
      <c r="P352" s="125"/>
      <c r="Q352" s="52"/>
      <c r="S352" s="52"/>
    </row>
    <row r="353" s="48" customFormat="true" ht="12.75" hidden="false" customHeight="true" outlineLevel="0" collapsed="false">
      <c r="A353" s="82" t="s">
        <v>626</v>
      </c>
      <c r="B353" s="54" t="s">
        <v>627</v>
      </c>
      <c r="C353" s="55" t="s">
        <v>628</v>
      </c>
      <c r="D353" s="123"/>
      <c r="E353" s="77" t="n">
        <v>37148</v>
      </c>
      <c r="F353" s="123" t="n">
        <f aca="false">SUM(D353:E353)</f>
        <v>37148</v>
      </c>
      <c r="G353" s="79"/>
      <c r="H353" s="85" t="n">
        <v>37704</v>
      </c>
      <c r="I353" s="124" t="n">
        <f aca="false">SUM(G353:H353)</f>
        <v>37704</v>
      </c>
      <c r="J353" s="123"/>
      <c r="K353" s="77" t="n">
        <v>14069</v>
      </c>
      <c r="L353" s="123" t="n">
        <f aca="false">SUM(J353:K353)</f>
        <v>14069</v>
      </c>
      <c r="M353" s="125" t="str">
        <f aca="false">IF(D353&gt;0,IF(J353&gt;=0,J353/D353*100,""),"")</f>
        <v/>
      </c>
      <c r="N353" s="125" t="n">
        <f aca="false">IF(F353&gt;0,IF(L353&gt;=0,L353/F353*100,""),"")</f>
        <v>37.8728329923549</v>
      </c>
      <c r="O353" s="125" t="str">
        <f aca="false">IF(G353&gt;0,IF(J353&gt;=0,J353/G353*100,""),"")</f>
        <v/>
      </c>
      <c r="P353" s="125" t="n">
        <f aca="false">IF(I353&gt;0,IF(L353&gt;=0,L353/I353*100,""),"")</f>
        <v>37.3143433057501</v>
      </c>
      <c r="Q353" s="52"/>
      <c r="S353" s="52"/>
    </row>
    <row r="354" s="48" customFormat="true" ht="12.75" hidden="false" customHeight="true" outlineLevel="0" collapsed="false">
      <c r="A354" s="82" t="s">
        <v>629</v>
      </c>
      <c r="B354" s="54" t="s">
        <v>630</v>
      </c>
      <c r="C354" s="55" t="s">
        <v>631</v>
      </c>
      <c r="D354" s="123"/>
      <c r="E354" s="77" t="n">
        <v>37148</v>
      </c>
      <c r="F354" s="123" t="n">
        <f aca="false">SUM(D354:E354)</f>
        <v>37148</v>
      </c>
      <c r="G354" s="79"/>
      <c r="H354" s="85" t="n">
        <v>37704</v>
      </c>
      <c r="I354" s="124" t="n">
        <f aca="false">SUM(G354:H354)</f>
        <v>37704</v>
      </c>
      <c r="J354" s="123"/>
      <c r="K354" s="77" t="n">
        <v>28138</v>
      </c>
      <c r="L354" s="123" t="n">
        <f aca="false">SUM(J354:K354)</f>
        <v>28138</v>
      </c>
      <c r="M354" s="125" t="str">
        <f aca="false">IF(D354&gt;0,IF(J354&gt;=0,J354/D354*100,""),"")</f>
        <v/>
      </c>
      <c r="N354" s="125" t="n">
        <f aca="false">IF(F354&gt;0,IF(L354&gt;=0,L354/F354*100,""),"")</f>
        <v>75.7456659847098</v>
      </c>
      <c r="O354" s="125" t="str">
        <f aca="false">IF(G354&gt;0,IF(J354&gt;=0,J354/G354*100,""),"")</f>
        <v/>
      </c>
      <c r="P354" s="125" t="n">
        <f aca="false">IF(I354&gt;0,IF(L354&gt;=0,L354/I354*100,""),"")</f>
        <v>74.6286866115001</v>
      </c>
      <c r="Q354" s="52"/>
      <c r="S354" s="52"/>
    </row>
    <row r="355" s="48" customFormat="true" ht="24" hidden="false" customHeight="false" outlineLevel="0" collapsed="false">
      <c r="A355" s="82" t="s">
        <v>632</v>
      </c>
      <c r="B355" s="54" t="s">
        <v>633</v>
      </c>
      <c r="C355" s="55" t="s">
        <v>634</v>
      </c>
      <c r="D355" s="123"/>
      <c r="E355" s="77" t="n">
        <v>371480</v>
      </c>
      <c r="F355" s="123" t="n">
        <f aca="false">SUM(D355:E355)</f>
        <v>371480</v>
      </c>
      <c r="G355" s="79"/>
      <c r="H355" s="85" t="n">
        <v>377040</v>
      </c>
      <c r="I355" s="124" t="n">
        <f aca="false">SUM(G355:H355)</f>
        <v>377040</v>
      </c>
      <c r="J355" s="123"/>
      <c r="K355" s="77"/>
      <c r="L355" s="123" t="n">
        <f aca="false">SUM(J355:K355)</f>
        <v>0</v>
      </c>
      <c r="M355" s="125" t="str">
        <f aca="false">IF(D355&gt;0,IF(J355&gt;=0,J355/D355*100,""),"")</f>
        <v/>
      </c>
      <c r="N355" s="125" t="n">
        <f aca="false">IF(F355&gt;0,IF(L355&gt;=0,L355/F355*100,""),"")</f>
        <v>0</v>
      </c>
      <c r="O355" s="125" t="str">
        <f aca="false">IF(G355&gt;0,IF(J355&gt;=0,J355/G355*100,""),"")</f>
        <v/>
      </c>
      <c r="P355" s="125" t="n">
        <f aca="false">IF(I355&gt;0,IF(L355&gt;=0,L355/I355*100,""),"")</f>
        <v>0</v>
      </c>
      <c r="Q355" s="52"/>
      <c r="S355" s="52"/>
    </row>
    <row r="356" s="48" customFormat="true" ht="12" hidden="false" customHeight="true" outlineLevel="0" collapsed="false">
      <c r="A356" s="82" t="s">
        <v>635</v>
      </c>
      <c r="B356" s="54" t="s">
        <v>636</v>
      </c>
      <c r="C356" s="55" t="s">
        <v>637</v>
      </c>
      <c r="D356" s="123"/>
      <c r="E356" s="77" t="n">
        <v>37148</v>
      </c>
      <c r="F356" s="123" t="n">
        <f aca="false">SUM(D356:E356)</f>
        <v>37148</v>
      </c>
      <c r="G356" s="79"/>
      <c r="H356" s="85" t="n">
        <v>37704</v>
      </c>
      <c r="I356" s="124" t="n">
        <f aca="false">SUM(G356:H356)</f>
        <v>37704</v>
      </c>
      <c r="J356" s="123"/>
      <c r="K356" s="77" t="n">
        <v>21104</v>
      </c>
      <c r="L356" s="123" t="n">
        <f aca="false">SUM(J356:K356)</f>
        <v>21104</v>
      </c>
      <c r="M356" s="125" t="str">
        <f aca="false">IF(D356&gt;0,IF(J356&gt;=0,J356/D356*100,""),"")</f>
        <v/>
      </c>
      <c r="N356" s="125" t="n">
        <f aca="false">IF(F356&gt;0,IF(L356&gt;=0,L356/F356*100,""),"")</f>
        <v>56.8105954560138</v>
      </c>
      <c r="O356" s="125" t="str">
        <f aca="false">IF(G356&gt;0,IF(J356&gt;=0,J356/G356*100,""),"")</f>
        <v/>
      </c>
      <c r="P356" s="125" t="n">
        <f aca="false">IF(I356&gt;0,IF(L356&gt;=0,L356/I356*100,""),"")</f>
        <v>55.9728410778697</v>
      </c>
      <c r="Q356" s="52"/>
      <c r="S356" s="52"/>
    </row>
    <row r="357" s="48" customFormat="true" ht="12" hidden="false" customHeight="true" outlineLevel="0" collapsed="false">
      <c r="A357" s="82" t="s">
        <v>638</v>
      </c>
      <c r="B357" s="54" t="s">
        <v>639</v>
      </c>
      <c r="C357" s="55"/>
      <c r="D357" s="123"/>
      <c r="E357" s="77"/>
      <c r="F357" s="123"/>
      <c r="G357" s="79"/>
      <c r="H357" s="85"/>
      <c r="I357" s="124"/>
      <c r="J357" s="123"/>
      <c r="K357" s="77" t="n">
        <v>21104</v>
      </c>
      <c r="L357" s="123" t="n">
        <f aca="false">SUM(J357:K357)</f>
        <v>21104</v>
      </c>
      <c r="M357" s="125" t="str">
        <f aca="false">IF(D357&gt;0,IF(J357&gt;=0,J357/D357*100,""),"")</f>
        <v/>
      </c>
      <c r="N357" s="125"/>
      <c r="O357" s="125"/>
      <c r="P357" s="125"/>
      <c r="Q357" s="52"/>
      <c r="S357" s="52"/>
    </row>
    <row r="358" s="48" customFormat="true" ht="12" hidden="false" customHeight="true" outlineLevel="0" collapsed="false">
      <c r="A358" s="82" t="s">
        <v>640</v>
      </c>
      <c r="B358" s="54" t="s">
        <v>641</v>
      </c>
      <c r="C358" s="55"/>
      <c r="D358" s="123"/>
      <c r="E358" s="77"/>
      <c r="F358" s="123"/>
      <c r="G358" s="79"/>
      <c r="H358" s="85"/>
      <c r="I358" s="124"/>
      <c r="J358" s="123"/>
      <c r="K358" s="77" t="n">
        <v>70346</v>
      </c>
      <c r="L358" s="123" t="n">
        <f aca="false">SUM(J358:K358)</f>
        <v>70346</v>
      </c>
      <c r="M358" s="125" t="str">
        <f aca="false">IF(D358&gt;0,IF(J358&gt;=0,J358/D358*100,""),"")</f>
        <v/>
      </c>
      <c r="N358" s="125"/>
      <c r="O358" s="125"/>
      <c r="P358" s="125"/>
      <c r="Q358" s="52"/>
      <c r="S358" s="52"/>
    </row>
    <row r="359" s="48" customFormat="true" ht="12" hidden="false" customHeight="true" outlineLevel="0" collapsed="false">
      <c r="A359" s="82" t="s">
        <v>642</v>
      </c>
      <c r="B359" s="54" t="s">
        <v>643</v>
      </c>
      <c r="C359" s="55"/>
      <c r="D359" s="123"/>
      <c r="E359" s="77"/>
      <c r="F359" s="123"/>
      <c r="G359" s="79"/>
      <c r="H359" s="85"/>
      <c r="I359" s="124"/>
      <c r="J359" s="123"/>
      <c r="K359" s="77" t="n">
        <v>56277</v>
      </c>
      <c r="L359" s="123" t="n">
        <f aca="false">SUM(J359:K359)</f>
        <v>56277</v>
      </c>
      <c r="M359" s="125" t="str">
        <f aca="false">IF(D359&gt;0,IF(J359&gt;=0,J359/D359*100,""),"")</f>
        <v/>
      </c>
      <c r="N359" s="125"/>
      <c r="O359" s="125"/>
      <c r="P359" s="125"/>
      <c r="Q359" s="52"/>
      <c r="S359" s="52"/>
    </row>
    <row r="360" s="48" customFormat="true" ht="12" hidden="false" customHeight="true" outlineLevel="0" collapsed="false">
      <c r="A360" s="82" t="s">
        <v>644</v>
      </c>
      <c r="B360" s="54" t="s">
        <v>645</v>
      </c>
      <c r="C360" s="55" t="s">
        <v>646</v>
      </c>
      <c r="D360" s="123"/>
      <c r="E360" s="77" t="n">
        <v>37148</v>
      </c>
      <c r="F360" s="123" t="n">
        <f aca="false">SUM(D360:E360)</f>
        <v>37148</v>
      </c>
      <c r="G360" s="79"/>
      <c r="H360" s="85" t="n">
        <v>37704</v>
      </c>
      <c r="I360" s="124" t="n">
        <f aca="false">SUM(G360:H360)</f>
        <v>37704</v>
      </c>
      <c r="J360" s="123"/>
      <c r="K360" s="77" t="n">
        <v>54870</v>
      </c>
      <c r="L360" s="123" t="n">
        <f aca="false">SUM(J360:K360)</f>
        <v>54870</v>
      </c>
      <c r="M360" s="125" t="str">
        <f aca="false">IF(D360&gt;0,IF(J360&gt;=0,J360/D360*100,""),"")</f>
        <v/>
      </c>
      <c r="N360" s="125" t="n">
        <f aca="false">IF(F360&gt;0,IF(L360&gt;=0,L360/F360*100,""),"")</f>
        <v>147.706471411651</v>
      </c>
      <c r="O360" s="125" t="str">
        <f aca="false">IF(G360&gt;0,IF(J360&gt;=0,J360/G360*100,""),"")</f>
        <v/>
      </c>
      <c r="P360" s="125" t="n">
        <f aca="false">IF(I360&gt;0,IF(L360&gt;=0,L360/I360*100,""),"")</f>
        <v>145.528325907066</v>
      </c>
      <c r="Q360" s="52"/>
      <c r="S360" s="52"/>
    </row>
    <row r="361" s="48" customFormat="true" ht="12" hidden="false" customHeight="true" outlineLevel="0" collapsed="false">
      <c r="A361" s="82" t="s">
        <v>647</v>
      </c>
      <c r="B361" s="54" t="s">
        <v>648</v>
      </c>
      <c r="C361" s="55" t="s">
        <v>649</v>
      </c>
      <c r="D361" s="123"/>
      <c r="E361" s="77" t="n">
        <v>37148</v>
      </c>
      <c r="F361" s="123" t="n">
        <f aca="false">SUM(D361:E361)</f>
        <v>37148</v>
      </c>
      <c r="G361" s="79"/>
      <c r="H361" s="85" t="n">
        <v>37704</v>
      </c>
      <c r="I361" s="124" t="n">
        <f aca="false">SUM(G361:H361)</f>
        <v>37704</v>
      </c>
      <c r="J361" s="123"/>
      <c r="K361" s="77"/>
      <c r="L361" s="123" t="n">
        <f aca="false">SUM(J361:K361)</f>
        <v>0</v>
      </c>
      <c r="M361" s="125" t="str">
        <f aca="false">IF(D361&gt;0,IF(J361&gt;=0,J361/D361*100,""),"")</f>
        <v/>
      </c>
      <c r="N361" s="125" t="n">
        <f aca="false">IF(F361&gt;0,IF(L361&gt;=0,L361/F361*100,""),"")</f>
        <v>0</v>
      </c>
      <c r="O361" s="125" t="str">
        <f aca="false">IF(G361&gt;0,IF(J361&gt;=0,J361/G361*100,""),"")</f>
        <v/>
      </c>
      <c r="P361" s="125" t="n">
        <f aca="false">IF(I361&gt;0,IF(L361&gt;=0,L361/I361*100,""),"")</f>
        <v>0</v>
      </c>
      <c r="Q361" s="52"/>
      <c r="S361" s="52"/>
    </row>
    <row r="362" s="48" customFormat="true" ht="12" hidden="false" customHeight="true" outlineLevel="0" collapsed="false">
      <c r="A362" s="82" t="s">
        <v>650</v>
      </c>
      <c r="B362" s="54" t="s">
        <v>651</v>
      </c>
      <c r="C362" s="55"/>
      <c r="D362" s="123"/>
      <c r="E362" s="77"/>
      <c r="F362" s="123"/>
      <c r="G362" s="79" t="n">
        <v>124101</v>
      </c>
      <c r="H362" s="85"/>
      <c r="I362" s="124" t="n">
        <f aca="false">SUM(G362:H362)</f>
        <v>124101</v>
      </c>
      <c r="J362" s="123"/>
      <c r="K362" s="77"/>
      <c r="L362" s="123"/>
      <c r="M362" s="125" t="str">
        <f aca="false">IF(D362&gt;0,IF(J362&gt;=0,J362/D362*100,""),"")</f>
        <v/>
      </c>
      <c r="N362" s="125" t="str">
        <f aca="false">IF(F362&gt;0,IF(L362&gt;=0,L362/F362*100,""),"")</f>
        <v/>
      </c>
      <c r="O362" s="125" t="n">
        <f aca="false">IF(G362&gt;0,IF(J362&gt;=0,J362/G362*100,""),"")</f>
        <v>0</v>
      </c>
      <c r="P362" s="125" t="n">
        <f aca="false">IF(I362&gt;0,IF(L362&gt;=0,L362/I362*100,""),"")</f>
        <v>0</v>
      </c>
      <c r="Q362" s="52"/>
      <c r="S362" s="52"/>
    </row>
    <row r="363" s="48" customFormat="true" ht="12" hidden="false" customHeight="true" outlineLevel="0" collapsed="false">
      <c r="A363" s="82" t="s">
        <v>652</v>
      </c>
      <c r="B363" s="54" t="s">
        <v>254</v>
      </c>
      <c r="C363" s="55"/>
      <c r="D363" s="123"/>
      <c r="E363" s="77"/>
      <c r="F363" s="123"/>
      <c r="G363" s="79" t="n">
        <v>246875.36</v>
      </c>
      <c r="H363" s="85"/>
      <c r="I363" s="124" t="n">
        <f aca="false">SUM(G363:H363)</f>
        <v>246875.36</v>
      </c>
      <c r="J363" s="123"/>
      <c r="K363" s="77"/>
      <c r="L363" s="123"/>
      <c r="M363" s="125" t="str">
        <f aca="false">IF(D363&gt;0,IF(J363&gt;=0,J363/D363*100,""),"")</f>
        <v/>
      </c>
      <c r="N363" s="125" t="str">
        <f aca="false">IF(F363&gt;0,IF(L363&gt;=0,L363/F363*100,""),"")</f>
        <v/>
      </c>
      <c r="O363" s="125" t="n">
        <f aca="false">IF(G363&gt;0,IF(J363&gt;=0,J363/G363*100,""),"")</f>
        <v>0</v>
      </c>
      <c r="P363" s="125" t="n">
        <f aca="false">IF(I363&gt;0,IF(L363&gt;=0,L363/I363*100,""),"")</f>
        <v>0</v>
      </c>
      <c r="Q363" s="52"/>
      <c r="S363" s="52"/>
    </row>
    <row r="364" s="48" customFormat="true" ht="12" hidden="false" customHeight="true" outlineLevel="0" collapsed="false">
      <c r="A364" s="82" t="s">
        <v>653</v>
      </c>
      <c r="B364" s="54" t="s">
        <v>654</v>
      </c>
      <c r="C364" s="55"/>
      <c r="D364" s="123"/>
      <c r="E364" s="77"/>
      <c r="F364" s="123"/>
      <c r="G364" s="79" t="n">
        <v>1453783</v>
      </c>
      <c r="H364" s="85"/>
      <c r="I364" s="124" t="n">
        <f aca="false">SUM(G364:H364)</f>
        <v>1453783</v>
      </c>
      <c r="J364" s="123"/>
      <c r="K364" s="77"/>
      <c r="L364" s="123"/>
      <c r="M364" s="125" t="str">
        <f aca="false">IF(D364&gt;0,IF(J364&gt;=0,J364/D364*100,""),"")</f>
        <v/>
      </c>
      <c r="N364" s="125" t="str">
        <f aca="false">IF(F364&gt;0,IF(L364&gt;=0,L364/F364*100,""),"")</f>
        <v/>
      </c>
      <c r="O364" s="125" t="n">
        <f aca="false">IF(G364&gt;0,IF(J364&gt;=0,J364/G364*100,""),"")</f>
        <v>0</v>
      </c>
      <c r="P364" s="125" t="n">
        <f aca="false">IF(I364&gt;0,IF(L364&gt;=0,L364/I364*100,""),"")</f>
        <v>0</v>
      </c>
      <c r="Q364" s="52"/>
      <c r="S364" s="52"/>
    </row>
    <row r="365" s="48" customFormat="true" ht="12" hidden="false" customHeight="true" outlineLevel="0" collapsed="false">
      <c r="A365" s="82" t="s">
        <v>655</v>
      </c>
      <c r="B365" s="54" t="s">
        <v>656</v>
      </c>
      <c r="C365" s="55"/>
      <c r="D365" s="123"/>
      <c r="E365" s="77"/>
      <c r="F365" s="123"/>
      <c r="G365" s="79" t="n">
        <v>63080</v>
      </c>
      <c r="H365" s="85"/>
      <c r="I365" s="124" t="n">
        <f aca="false">SUM(G365:H365)</f>
        <v>63080</v>
      </c>
      <c r="J365" s="123"/>
      <c r="K365" s="77"/>
      <c r="L365" s="123"/>
      <c r="M365" s="125" t="str">
        <f aca="false">IF(D365&gt;0,IF(J365&gt;=0,J365/D365*100,""),"")</f>
        <v/>
      </c>
      <c r="N365" s="125" t="str">
        <f aca="false">IF(F365&gt;0,IF(L365&gt;=0,L365/F365*100,""),"")</f>
        <v/>
      </c>
      <c r="O365" s="125" t="n">
        <f aca="false">IF(G365&gt;0,IF(J365&gt;=0,J365/G365*100,""),"")</f>
        <v>0</v>
      </c>
      <c r="P365" s="125" t="n">
        <f aca="false">IF(I365&gt;0,IF(L365&gt;=0,L365/I365*100,""),"")</f>
        <v>0</v>
      </c>
      <c r="Q365" s="52"/>
      <c r="S365" s="52"/>
    </row>
    <row r="366" s="115" customFormat="true" ht="12" hidden="false" customHeight="true" outlineLevel="0" collapsed="false">
      <c r="A366" s="82" t="s">
        <v>657</v>
      </c>
      <c r="B366" s="54" t="s">
        <v>658</v>
      </c>
      <c r="C366" s="55" t="s">
        <v>659</v>
      </c>
      <c r="D366" s="123" t="n">
        <v>123371</v>
      </c>
      <c r="E366" s="77"/>
      <c r="F366" s="123" t="n">
        <f aca="false">SUM(D366:E366)</f>
        <v>123371</v>
      </c>
      <c r="G366" s="79"/>
      <c r="H366" s="88"/>
      <c r="I366" s="124"/>
      <c r="J366" s="123"/>
      <c r="K366" s="77"/>
      <c r="L366" s="123" t="n">
        <f aca="false">SUM(J366:K366)</f>
        <v>0</v>
      </c>
      <c r="M366" s="125" t="n">
        <f aca="false">IF(D366&gt;0,IF(J366&gt;=0,J366/D366*100,""),"")</f>
        <v>0</v>
      </c>
      <c r="N366" s="125" t="n">
        <f aca="false">IF(F366&gt;0,IF(L366&gt;=0,L366/F366*100,""),"")</f>
        <v>0</v>
      </c>
      <c r="O366" s="125" t="str">
        <f aca="false">IF(G366&gt;0,IF(J366&gt;=0,J366/G366*100,""),"")</f>
        <v/>
      </c>
      <c r="P366" s="125" t="str">
        <f aca="false">IF(I366&gt;0,IF(L366&gt;=0,L366/I366*100,""),"")</f>
        <v/>
      </c>
      <c r="Q366" s="52"/>
      <c r="S366" s="52"/>
    </row>
    <row r="367" s="115" customFormat="true" ht="12" hidden="true" customHeight="true" outlineLevel="0" collapsed="false">
      <c r="A367" s="87" t="s">
        <v>655</v>
      </c>
      <c r="B367" s="104" t="s">
        <v>656</v>
      </c>
      <c r="C367" s="104" t="s">
        <v>660</v>
      </c>
      <c r="D367" s="77"/>
      <c r="E367" s="77"/>
      <c r="F367" s="123" t="n">
        <f aca="false">SUM(D367:E367)</f>
        <v>0</v>
      </c>
      <c r="G367" s="79"/>
      <c r="H367" s="88"/>
      <c r="I367" s="124" t="n">
        <f aca="false">SUM(G367:H367)</f>
        <v>0</v>
      </c>
      <c r="J367" s="123"/>
      <c r="K367" s="77"/>
      <c r="L367" s="123" t="n">
        <f aca="false">SUM(J367:K367)</f>
        <v>0</v>
      </c>
      <c r="M367" s="125" t="str">
        <f aca="false">IF(D367&gt;0,IF(J367&gt;=0,J367/D367*100,""),"")</f>
        <v/>
      </c>
      <c r="N367" s="125" t="str">
        <f aca="false">IF(F367&gt;0,IF(L367&gt;=0,L367/F367*100,""),"")</f>
        <v/>
      </c>
      <c r="O367" s="125" t="str">
        <f aca="false">IF(G367&gt;0,IF(J367&gt;=0,J367/G367*100,""),"")</f>
        <v/>
      </c>
      <c r="P367" s="125" t="str">
        <f aca="false">IF(I367&gt;0,IF(L367&gt;=0,L367/I367*100,""),"")</f>
        <v/>
      </c>
      <c r="Q367" s="52"/>
      <c r="S367" s="52"/>
    </row>
    <row r="368" s="115" customFormat="true" ht="12" hidden="true" customHeight="true" outlineLevel="0" collapsed="false">
      <c r="A368" s="87" t="s">
        <v>177</v>
      </c>
      <c r="B368" s="104" t="s">
        <v>178</v>
      </c>
      <c r="C368" s="104" t="s">
        <v>661</v>
      </c>
      <c r="D368" s="77"/>
      <c r="E368" s="77"/>
      <c r="F368" s="123"/>
      <c r="G368" s="79"/>
      <c r="H368" s="88"/>
      <c r="I368" s="124" t="n">
        <f aca="false">SUM(G368:H368)</f>
        <v>0</v>
      </c>
      <c r="J368" s="123"/>
      <c r="K368" s="77"/>
      <c r="L368" s="123"/>
      <c r="M368" s="125" t="str">
        <f aca="false">IF(D368&gt;0,IF(J368&gt;=0,J368/D368*100,""),"")</f>
        <v/>
      </c>
      <c r="N368" s="125" t="str">
        <f aca="false">IF(F368&gt;0,IF(L368&gt;=0,L368/F368*100,""),"")</f>
        <v/>
      </c>
      <c r="O368" s="125" t="str">
        <f aca="false">IF(G368&gt;0,IF(J368&gt;=0,J368/G368*100,""),"")</f>
        <v/>
      </c>
      <c r="P368" s="125" t="str">
        <f aca="false">IF(I368&gt;0,IF(L368&gt;=0,L368/I368*100,""),"")</f>
        <v/>
      </c>
      <c r="Q368" s="52"/>
      <c r="S368" s="52"/>
    </row>
    <row r="369" s="115" customFormat="true" ht="12.75" hidden="false" customHeight="true" outlineLevel="0" collapsed="false">
      <c r="A369" s="87" t="s">
        <v>65</v>
      </c>
      <c r="B369" s="104" t="s">
        <v>66</v>
      </c>
      <c r="C369" s="104" t="s">
        <v>662</v>
      </c>
      <c r="D369" s="77"/>
      <c r="E369" s="77"/>
      <c r="F369" s="123" t="n">
        <f aca="false">SUM(D369:E369)</f>
        <v>0</v>
      </c>
      <c r="G369" s="79" t="n">
        <v>825000</v>
      </c>
      <c r="H369" s="88"/>
      <c r="I369" s="124" t="n">
        <f aca="false">SUM(G369:H369)</f>
        <v>825000</v>
      </c>
      <c r="J369" s="123"/>
      <c r="K369" s="77"/>
      <c r="L369" s="123" t="n">
        <f aca="false">SUM(J369:K369)</f>
        <v>0</v>
      </c>
      <c r="M369" s="125" t="str">
        <f aca="false">IF(D369&gt;0,IF(J369&gt;=0,J369/D369*100,""),"")</f>
        <v/>
      </c>
      <c r="N369" s="125" t="str">
        <f aca="false">IF(F369&gt;0,IF(L369&gt;=0,L369/F369*100,""),"")</f>
        <v/>
      </c>
      <c r="O369" s="125" t="n">
        <f aca="false">IF(G369&gt;0,IF(J369&gt;=0,J369/G369*100,""),"")</f>
        <v>0</v>
      </c>
      <c r="P369" s="125" t="n">
        <f aca="false">IF(I369&gt;0,IF(L369&gt;=0,L369/I369*100,""),"")</f>
        <v>0</v>
      </c>
      <c r="Q369" s="52"/>
      <c r="S369" s="52"/>
    </row>
    <row r="370" s="115" customFormat="true" ht="2.25" hidden="false" customHeight="true" outlineLevel="0" collapsed="false">
      <c r="A370" s="87"/>
      <c r="B370" s="103"/>
      <c r="C370" s="104" t="s">
        <v>28</v>
      </c>
      <c r="D370" s="77"/>
      <c r="E370" s="77"/>
      <c r="F370" s="77" t="n">
        <f aca="false">SUM(D370:E370)</f>
        <v>0</v>
      </c>
      <c r="G370" s="79"/>
      <c r="H370" s="88"/>
      <c r="I370" s="79"/>
      <c r="J370" s="77"/>
      <c r="K370" s="77"/>
      <c r="L370" s="77" t="n">
        <f aca="false">SUM(J370:K370)</f>
        <v>0</v>
      </c>
      <c r="M370" s="81" t="str">
        <f aca="false">IF(D370&gt;0,IF(J370&gt;=0,J370/D370*100,""),"")</f>
        <v/>
      </c>
      <c r="N370" s="81" t="str">
        <f aca="false">IF(F370&gt;0,IF(L370&gt;=0,L370/F370*100,""),"")</f>
        <v/>
      </c>
      <c r="O370" s="81" t="str">
        <f aca="false">IF(G370&gt;0,IF(J370&gt;=0,J370/G370*100,""),"")</f>
        <v/>
      </c>
      <c r="P370" s="81" t="str">
        <f aca="false">IF(I370&gt;0,IF(L370&gt;=0,L370/I370*100,""),"")</f>
        <v/>
      </c>
      <c r="Q370" s="52"/>
      <c r="S370" s="52"/>
    </row>
    <row r="371" s="170" customFormat="true" ht="12.75" hidden="false" customHeight="false" outlineLevel="0" collapsed="false">
      <c r="A371" s="169" t="s">
        <v>663</v>
      </c>
      <c r="B371" s="67" t="s">
        <v>19</v>
      </c>
      <c r="C371" s="68"/>
      <c r="D371" s="139" t="n">
        <f aca="false">SUM(D373:D374)</f>
        <v>550000</v>
      </c>
      <c r="E371" s="139" t="n">
        <f aca="false">SUM(E373:E374)</f>
        <v>10649099</v>
      </c>
      <c r="F371" s="139" t="n">
        <f aca="false">SUM(D371:E371)</f>
        <v>11199099</v>
      </c>
      <c r="G371" s="109" t="n">
        <f aca="false">SUM(G373:G374)</f>
        <v>550000</v>
      </c>
      <c r="H371" s="110" t="n">
        <f aca="false">SUM(H373:H374)</f>
        <v>10264906</v>
      </c>
      <c r="I371" s="109" t="n">
        <f aca="false">SUM(G371:H371)</f>
        <v>10814906</v>
      </c>
      <c r="J371" s="139" t="n">
        <f aca="false">SUM(J373:J374)</f>
        <v>550000</v>
      </c>
      <c r="K371" s="139" t="n">
        <f aca="false">SUM(K373:K374)</f>
        <v>12099535</v>
      </c>
      <c r="L371" s="139" t="n">
        <f aca="false">SUM(J371:K371)</f>
        <v>12649535</v>
      </c>
      <c r="M371" s="140" t="n">
        <f aca="false">IF(D371&gt;0,IF(J371&gt;=0,J371/D371*100,""),"")</f>
        <v>100</v>
      </c>
      <c r="N371" s="140" t="n">
        <f aca="false">IF(F371&gt;0,IF(L371&gt;=0,L371/F371*100,""),"")</f>
        <v>112.951363319496</v>
      </c>
      <c r="O371" s="140" t="n">
        <f aca="false">IF(G371&gt;0,IF(J371&gt;=0,J371/G371*100,""),"")</f>
        <v>100</v>
      </c>
      <c r="P371" s="140" t="n">
        <f aca="false">IF(I371&gt;0,IF(L371&gt;=0,L371/I371*100,""),"")</f>
        <v>116.963892242799</v>
      </c>
      <c r="Q371" s="52"/>
      <c r="S371" s="52"/>
    </row>
    <row r="372" s="175" customFormat="true" ht="12" hidden="true" customHeight="false" outlineLevel="0" collapsed="false">
      <c r="A372" s="99" t="s">
        <v>27</v>
      </c>
      <c r="B372" s="100" t="s">
        <v>28</v>
      </c>
      <c r="C372" s="101"/>
      <c r="D372" s="171" t="n">
        <f aca="false">SUM(D373:D374)</f>
        <v>550000</v>
      </c>
      <c r="E372" s="171" t="n">
        <f aca="false">SUM(E373:E374)</f>
        <v>10649099</v>
      </c>
      <c r="F372" s="77" t="n">
        <f aca="false">SUM(D372:E372)</f>
        <v>11199099</v>
      </c>
      <c r="G372" s="172" t="n">
        <f aca="false">SUM(G373:G374)</f>
        <v>550000</v>
      </c>
      <c r="H372" s="173" t="n">
        <f aca="false">SUM(H373:H374)</f>
        <v>10264906</v>
      </c>
      <c r="I372" s="79" t="n">
        <f aca="false">SUM(G372:H372)</f>
        <v>10814906</v>
      </c>
      <c r="J372" s="77" t="n">
        <f aca="false">SUM(J373:J374)</f>
        <v>550000</v>
      </c>
      <c r="K372" s="171" t="n">
        <f aca="false">SUM(K373:K374)</f>
        <v>12099535</v>
      </c>
      <c r="L372" s="77" t="n">
        <f aca="false">SUM(J372:K372)</f>
        <v>12649535</v>
      </c>
      <c r="M372" s="81" t="n">
        <f aca="false">IF(D372&gt;0,IF(J372&gt;=0,J372/D372*100,""),"")</f>
        <v>100</v>
      </c>
      <c r="N372" s="81" t="n">
        <f aca="false">IF(F372&gt;0,IF(L372&gt;=0,L372/F372*100,""),"")</f>
        <v>112.951363319496</v>
      </c>
      <c r="O372" s="81" t="n">
        <f aca="false">IF(G372&gt;0,IF(J372&gt;=0,J372/G372*100,""),"")</f>
        <v>100</v>
      </c>
      <c r="P372" s="81" t="n">
        <f aca="false">IF(I372&gt;0,IF(L372&gt;=0,L372/I372*100,""),"")</f>
        <v>116.963892242799</v>
      </c>
      <c r="Q372" s="52"/>
      <c r="S372" s="52"/>
    </row>
    <row r="373" s="175" customFormat="true" ht="12.75" hidden="false" customHeight="true" outlineLevel="0" collapsed="false">
      <c r="A373" s="87" t="s">
        <v>29</v>
      </c>
      <c r="B373" s="103" t="n">
        <v>0</v>
      </c>
      <c r="C373" s="104" t="s">
        <v>28</v>
      </c>
      <c r="D373" s="77"/>
      <c r="E373" s="77" t="n">
        <v>1485921</v>
      </c>
      <c r="F373" s="77" t="n">
        <f aca="false">SUM(D373:E373)</f>
        <v>1485921</v>
      </c>
      <c r="G373" s="79"/>
      <c r="H373" s="88" t="n">
        <v>1508159</v>
      </c>
      <c r="I373" s="79" t="n">
        <f aca="false">SUM(G373:H373)</f>
        <v>1508159</v>
      </c>
      <c r="J373" s="77"/>
      <c r="K373" s="77" t="n">
        <v>1688307</v>
      </c>
      <c r="L373" s="77" t="n">
        <f aca="false">SUM(J373:K373)</f>
        <v>1688307</v>
      </c>
      <c r="M373" s="81" t="str">
        <f aca="false">IF(D373&gt;0,IF(J373&gt;=0,J373/D373*100,""),"")</f>
        <v/>
      </c>
      <c r="N373" s="81" t="n">
        <f aca="false">IF(F373&gt;0,IF(L373&gt;=0,L373/F373*100,""),"")</f>
        <v>113.620239568591</v>
      </c>
      <c r="O373" s="81" t="str">
        <f aca="false">IF(G373&gt;0,IF(J373&gt;=0,J373/G373*100,""),"")</f>
        <v/>
      </c>
      <c r="P373" s="81" t="n">
        <f aca="false">IF(I373&gt;0,IF(L373&gt;=0,L373/I373*100,""),"")</f>
        <v>111.94489440437</v>
      </c>
      <c r="Q373" s="52"/>
      <c r="S373" s="52"/>
    </row>
    <row r="374" s="175" customFormat="true" ht="12.75" hidden="false" customHeight="true" outlineLevel="0" collapsed="false">
      <c r="A374" s="193" t="s">
        <v>664</v>
      </c>
      <c r="B374" s="127" t="s">
        <v>665</v>
      </c>
      <c r="C374" s="128" t="s">
        <v>666</v>
      </c>
      <c r="D374" s="130" t="n">
        <v>550000</v>
      </c>
      <c r="E374" s="130" t="n">
        <v>9163178</v>
      </c>
      <c r="F374" s="130" t="n">
        <f aca="false">SUM(D374:E374)</f>
        <v>9713178</v>
      </c>
      <c r="G374" s="131" t="n">
        <v>550000</v>
      </c>
      <c r="H374" s="151" t="n">
        <v>8756747</v>
      </c>
      <c r="I374" s="131" t="n">
        <f aca="false">SUM(G374:H374)</f>
        <v>9306747</v>
      </c>
      <c r="J374" s="130" t="n">
        <v>550000</v>
      </c>
      <c r="K374" s="130" t="n">
        <v>10411228</v>
      </c>
      <c r="L374" s="130" t="n">
        <f aca="false">SUM(J374:K374)</f>
        <v>10961228</v>
      </c>
      <c r="M374" s="118" t="n">
        <f aca="false">IF(D374&gt;0,IF(J374&gt;=0,J374/D374*100,""),"")</f>
        <v>100</v>
      </c>
      <c r="N374" s="118" t="n">
        <f aca="false">IF(F374&gt;0,IF(L374&gt;=0,L374/F374*100,""),"")</f>
        <v>112.849038697736</v>
      </c>
      <c r="O374" s="118" t="n">
        <f aca="false">IF(G374&gt;0,IF(J374&gt;=0,J374/G374*100,""),"")</f>
        <v>100</v>
      </c>
      <c r="P374" s="118" t="n">
        <f aca="false">IF(I374&gt;0,IF(L374&gt;=0,L374/I374*100,""),"")</f>
        <v>117.777221192324</v>
      </c>
      <c r="Q374" s="52"/>
      <c r="S374" s="52"/>
    </row>
    <row r="375" s="175" customFormat="true" ht="6" hidden="false" customHeight="true" outlineLevel="0" collapsed="false">
      <c r="A375" s="176"/>
      <c r="B375" s="103"/>
      <c r="C375" s="104" t="s">
        <v>28</v>
      </c>
      <c r="D375" s="77"/>
      <c r="E375" s="77"/>
      <c r="F375" s="77" t="n">
        <f aca="false">SUM(D375:E375)</f>
        <v>0</v>
      </c>
      <c r="G375" s="79"/>
      <c r="H375" s="88"/>
      <c r="I375" s="79"/>
      <c r="J375" s="77"/>
      <c r="K375" s="77"/>
      <c r="L375" s="77" t="n">
        <f aca="false">SUM(J375:K375)</f>
        <v>0</v>
      </c>
      <c r="M375" s="81" t="str">
        <f aca="false">IF(D375&gt;0,IF(J375&gt;=0,J375/D375*100,""),"")</f>
        <v/>
      </c>
      <c r="N375" s="81" t="str">
        <f aca="false">IF(F375&gt;0,IF(L375&gt;=0,L375/F375*100,""),"")</f>
        <v/>
      </c>
      <c r="O375" s="81" t="str">
        <f aca="false">IF(G375&gt;0,IF(J375&gt;=0,J375/G375*100,""),"")</f>
        <v/>
      </c>
      <c r="P375" s="81" t="str">
        <f aca="false">IF(I375&gt;0,IF(L375&gt;=0,L375/I375*100,""),"")</f>
        <v/>
      </c>
      <c r="Q375" s="52"/>
      <c r="S375" s="52"/>
    </row>
    <row r="376" s="115" customFormat="true" ht="12.75" hidden="false" customHeight="false" outlineLevel="0" collapsed="false">
      <c r="A376" s="66" t="s">
        <v>667</v>
      </c>
      <c r="B376" s="127" t="s">
        <v>19</v>
      </c>
      <c r="C376" s="128"/>
      <c r="D376" s="139" t="n">
        <f aca="false">SUM(D378:D381)</f>
        <v>149891937</v>
      </c>
      <c r="E376" s="139" t="n">
        <f aca="false">SUM(E378:E381)</f>
        <v>28232494</v>
      </c>
      <c r="F376" s="139" t="n">
        <f aca="false">SUM(D376:E376)</f>
        <v>178124431</v>
      </c>
      <c r="G376" s="109" t="n">
        <f aca="false">SUM(G378:G380)</f>
        <v>126063558.59</v>
      </c>
      <c r="H376" s="110" t="n">
        <f aca="false">SUM(H378:H381)</f>
        <v>28631515</v>
      </c>
      <c r="I376" s="109" t="n">
        <f aca="false">SUM(G376:H376)</f>
        <v>154695073.59</v>
      </c>
      <c r="J376" s="139" t="n">
        <f aca="false">SUM(J378:J381)</f>
        <v>214349557</v>
      </c>
      <c r="K376" s="139" t="n">
        <f aca="false">SUM(K378:K381)</f>
        <v>32218528</v>
      </c>
      <c r="L376" s="139" t="n">
        <f aca="false">SUM(J376:K376)</f>
        <v>246568085</v>
      </c>
      <c r="M376" s="140" t="n">
        <f aca="false">IF(D376&gt;0,IF(J376&gt;=0,J376/D376*100,""),"")</f>
        <v>143.002726691029</v>
      </c>
      <c r="N376" s="140" t="n">
        <f aca="false">IF(F376&gt;0,IF(L376&gt;=0,L376/F376*100,""),"")</f>
        <v>138.424630251872</v>
      </c>
      <c r="O376" s="140" t="n">
        <f aca="false">IF(G376&gt;0,IF(J376&gt;=0,J376/G376*100,""),"")</f>
        <v>170.032925769718</v>
      </c>
      <c r="P376" s="140" t="n">
        <f aca="false">IF(I376&gt;0,IF(L376&gt;=0,L376/I376*100,""),"")</f>
        <v>159.389746084286</v>
      </c>
      <c r="Q376" s="52"/>
      <c r="S376" s="52"/>
    </row>
    <row r="377" s="115" customFormat="true" ht="12" hidden="true" customHeight="false" outlineLevel="0" collapsed="false">
      <c r="A377" s="74" t="s">
        <v>27</v>
      </c>
      <c r="B377" s="100"/>
      <c r="C377" s="101" t="s">
        <v>28</v>
      </c>
      <c r="D377" s="94" t="n">
        <f aca="false">SUM(D378:D381)</f>
        <v>149891937</v>
      </c>
      <c r="E377" s="194" t="n">
        <f aca="false">SUM(E378:E381)</f>
        <v>28232494</v>
      </c>
      <c r="F377" s="94" t="n">
        <f aca="false">SUM(D377:E377)</f>
        <v>178124431</v>
      </c>
      <c r="G377" s="146" t="n">
        <f aca="false">SUM(G378:G380)</f>
        <v>126063558.59</v>
      </c>
      <c r="H377" s="147" t="n">
        <f aca="false">SUM(H378:H381)</f>
        <v>28631515</v>
      </c>
      <c r="I377" s="95" t="n">
        <f aca="false">SUM(G377:H377)</f>
        <v>154695073.59</v>
      </c>
      <c r="J377" s="94" t="n">
        <f aca="false">SUM(J378:J381)</f>
        <v>214349557</v>
      </c>
      <c r="K377" s="194" t="n">
        <f aca="false">SUM(K378:K381)</f>
        <v>32218528</v>
      </c>
      <c r="L377" s="94" t="n">
        <f aca="false">SUM(J377:K377)</f>
        <v>246568085</v>
      </c>
      <c r="M377" s="97" t="n">
        <f aca="false">IF(D377&gt;0,IF(J377&gt;=0,J377/D377*100,""),"")</f>
        <v>143.002726691029</v>
      </c>
      <c r="N377" s="97" t="n">
        <f aca="false">IF(F377&gt;0,IF(L377&gt;=0,L377/F377*100,""),"")</f>
        <v>138.424630251872</v>
      </c>
      <c r="O377" s="97" t="n">
        <f aca="false">IF(G377&gt;0,IF(J377&gt;=0,J377/G377*100,""),"")</f>
        <v>170.032925769718</v>
      </c>
      <c r="P377" s="97" t="n">
        <f aca="false">IF(I377&gt;0,IF(L377&gt;=0,L377/I377*100,""),"")</f>
        <v>159.389746084286</v>
      </c>
      <c r="Q377" s="52"/>
      <c r="S377" s="52"/>
    </row>
    <row r="378" s="115" customFormat="true" ht="12.75" hidden="false" customHeight="true" outlineLevel="0" collapsed="false">
      <c r="A378" s="82" t="s">
        <v>29</v>
      </c>
      <c r="B378" s="103" t="n">
        <v>0</v>
      </c>
      <c r="C378" s="104" t="s">
        <v>28</v>
      </c>
      <c r="D378" s="94"/>
      <c r="E378" s="143" t="n">
        <v>1114441</v>
      </c>
      <c r="F378" s="94" t="n">
        <f aca="false">SUM(D378:E378)</f>
        <v>1114441</v>
      </c>
      <c r="G378" s="144"/>
      <c r="H378" s="88" t="n">
        <v>1131119</v>
      </c>
      <c r="I378" s="95" t="n">
        <f aca="false">SUM(G378:H378)</f>
        <v>1131119</v>
      </c>
      <c r="J378" s="94"/>
      <c r="K378" s="143" t="n">
        <v>1125538</v>
      </c>
      <c r="L378" s="94" t="n">
        <f aca="false">SUM(J378:K378)</f>
        <v>1125538</v>
      </c>
      <c r="M378" s="97" t="str">
        <f aca="false">IF(D378&gt;0,IF(J378&gt;=0,J378/D378*100,""),"")</f>
        <v/>
      </c>
      <c r="N378" s="97" t="n">
        <f aca="false">IF(F378&gt;0,IF(L378&gt;=0,L378/F378*100,""),"")</f>
        <v>100.995745849264</v>
      </c>
      <c r="O378" s="97" t="str">
        <f aca="false">IF(G378&gt;0,IF(J378&gt;=0,J378/G378*100,""),"")</f>
        <v/>
      </c>
      <c r="P378" s="97" t="n">
        <f aca="false">IF(I378&gt;0,IF(L378&gt;=0,L378/I378*100,""),"")</f>
        <v>99.5065947968339</v>
      </c>
      <c r="Q378" s="52"/>
      <c r="S378" s="52"/>
    </row>
    <row r="379" s="115" customFormat="true" ht="24" hidden="false" customHeight="false" outlineLevel="0" collapsed="false">
      <c r="A379" s="82" t="s">
        <v>668</v>
      </c>
      <c r="B379" s="103" t="s">
        <v>669</v>
      </c>
      <c r="C379" s="104" t="s">
        <v>670</v>
      </c>
      <c r="D379" s="94" t="n">
        <v>149552201</v>
      </c>
      <c r="E379" s="77" t="n">
        <v>22660291</v>
      </c>
      <c r="F379" s="94" t="n">
        <f aca="false">SUM(D379:E379)</f>
        <v>172212492</v>
      </c>
      <c r="G379" s="79" t="n">
        <v>125723822.59</v>
      </c>
      <c r="H379" s="88" t="n">
        <v>22975920</v>
      </c>
      <c r="I379" s="95" t="n">
        <f aca="false">SUM(G379:H379)</f>
        <v>148699742.59</v>
      </c>
      <c r="J379" s="94" t="n">
        <v>214058665</v>
      </c>
      <c r="K379" s="77" t="n">
        <v>26028066</v>
      </c>
      <c r="L379" s="94" t="n">
        <f aca="false">SUM(J379:K379)</f>
        <v>240086731</v>
      </c>
      <c r="M379" s="97" t="n">
        <f aca="false">IF(D379&gt;0,IF(J379&gt;=0,J379/D379*100,""),"")</f>
        <v>143.133075654299</v>
      </c>
      <c r="N379" s="97" t="n">
        <f aca="false">IF(F379&gt;0,IF(L379&gt;=0,L379/F379*100,""),"")</f>
        <v>139.413075214079</v>
      </c>
      <c r="O379" s="97" t="n">
        <f aca="false">IF(G379&gt;0,IF(J379&gt;=0,J379/G379*100,""),"")</f>
        <v>170.261021809741</v>
      </c>
      <c r="P379" s="97" t="n">
        <f aca="false">IF(I379&gt;0,IF(L379&gt;=0,L379/I379*100,""),"")</f>
        <v>161.457395163067</v>
      </c>
      <c r="Q379" s="52"/>
      <c r="S379" s="52"/>
    </row>
    <row r="380" s="115" customFormat="true" ht="24" hidden="false" customHeight="false" outlineLevel="0" collapsed="false">
      <c r="A380" s="82" t="s">
        <v>671</v>
      </c>
      <c r="B380" s="103" t="s">
        <v>419</v>
      </c>
      <c r="C380" s="104" t="s">
        <v>672</v>
      </c>
      <c r="D380" s="94" t="n">
        <v>339736</v>
      </c>
      <c r="E380" s="77" t="n">
        <v>4333935</v>
      </c>
      <c r="F380" s="94" t="n">
        <f aca="false">SUM(D380:E380)</f>
        <v>4673671</v>
      </c>
      <c r="G380" s="79" t="n">
        <v>339736</v>
      </c>
      <c r="H380" s="88" t="n">
        <v>4398796</v>
      </c>
      <c r="I380" s="95" t="n">
        <f aca="false">SUM(G380:H380)</f>
        <v>4738532</v>
      </c>
      <c r="J380" s="94" t="n">
        <v>290892</v>
      </c>
      <c r="K380" s="77" t="n">
        <v>4924229</v>
      </c>
      <c r="L380" s="94" t="n">
        <f aca="false">SUM(J380:K380)</f>
        <v>5215121</v>
      </c>
      <c r="M380" s="97" t="n">
        <f aca="false">IF(D380&gt;0,IF(J380&gt;=0,J380/D380*100,""),"")</f>
        <v>85.6229542939223</v>
      </c>
      <c r="N380" s="97" t="n">
        <f aca="false">IF(F380&gt;0,IF(L380&gt;=0,L380/F380*100,""),"")</f>
        <v>111.585111575034</v>
      </c>
      <c r="O380" s="97" t="n">
        <f aca="false">IF(G380&gt;0,IF(J380&gt;=0,J380/G380*100,""),"")</f>
        <v>85.6229542939223</v>
      </c>
      <c r="P380" s="97" t="n">
        <f aca="false">IF(I380&gt;0,IF(L380&gt;=0,L380/I380*100,""),"")</f>
        <v>110.057735180431</v>
      </c>
      <c r="Q380" s="52"/>
      <c r="S380" s="52"/>
    </row>
    <row r="381" s="115" customFormat="true" ht="14.25" hidden="false" customHeight="true" outlineLevel="0" collapsed="false">
      <c r="A381" s="82" t="s">
        <v>673</v>
      </c>
      <c r="B381" s="103" t="s">
        <v>674</v>
      </c>
      <c r="C381" s="104" t="s">
        <v>675</v>
      </c>
      <c r="D381" s="77"/>
      <c r="E381" s="77" t="n">
        <v>123827</v>
      </c>
      <c r="F381" s="94" t="n">
        <f aca="false">SUM(D381:E381)</f>
        <v>123827</v>
      </c>
      <c r="G381" s="79"/>
      <c r="H381" s="88" t="n">
        <v>125680</v>
      </c>
      <c r="I381" s="95" t="n">
        <f aca="false">SUM(G381:H381)</f>
        <v>125680</v>
      </c>
      <c r="J381" s="77"/>
      <c r="K381" s="77" t="n">
        <v>140695</v>
      </c>
      <c r="L381" s="94" t="n">
        <f aca="false">SUM(J381:K381)</f>
        <v>140695</v>
      </c>
      <c r="M381" s="81" t="str">
        <f aca="false">IF(D381&gt;0,IF(J381&gt;=0,J381/D381*100,""),"")</f>
        <v/>
      </c>
      <c r="N381" s="81" t="n">
        <f aca="false">IF(F381&gt;0,IF(L381&gt;=0,L381/F381*100,""),"")</f>
        <v>113.622231015853</v>
      </c>
      <c r="O381" s="81" t="str">
        <f aca="false">IF(G381&gt;0,IF(J381&gt;=0,J381/G381*100,""),"")</f>
        <v/>
      </c>
      <c r="P381" s="81" t="n">
        <f aca="false">IF(I381&gt;0,IF(L381&gt;=0,L381/I381*100,""),"")</f>
        <v>111.947008274984</v>
      </c>
      <c r="Q381" s="52"/>
      <c r="S381" s="52"/>
    </row>
    <row r="382" s="115" customFormat="true" ht="6" hidden="false" customHeight="true" outlineLevel="0" collapsed="false">
      <c r="A382" s="82"/>
      <c r="B382" s="103"/>
      <c r="C382" s="104" t="s">
        <v>28</v>
      </c>
      <c r="D382" s="77"/>
      <c r="E382" s="77"/>
      <c r="F382" s="77" t="n">
        <f aca="false">SUM(D382:E382)</f>
        <v>0</v>
      </c>
      <c r="G382" s="79"/>
      <c r="H382" s="88"/>
      <c r="I382" s="79"/>
      <c r="J382" s="77"/>
      <c r="K382" s="77"/>
      <c r="L382" s="77" t="n">
        <f aca="false">SUM(J382:K382)</f>
        <v>0</v>
      </c>
      <c r="M382" s="81" t="str">
        <f aca="false">IF(D382&gt;0,IF(J382&gt;=0,J382/D382*100,""),"")</f>
        <v/>
      </c>
      <c r="N382" s="81" t="str">
        <f aca="false">IF(F382&gt;0,IF(L382&gt;=0,L382/F382*100,""),"")</f>
        <v/>
      </c>
      <c r="O382" s="81" t="str">
        <f aca="false">IF(G382&gt;0,IF(J382&gt;=0,J382/G382*100,""),"")</f>
        <v/>
      </c>
      <c r="P382" s="81" t="str">
        <f aca="false">IF(I382&gt;0,IF(L382&gt;=0,L382/I382*100,""),"")</f>
        <v/>
      </c>
      <c r="Q382" s="52"/>
      <c r="S382" s="52"/>
    </row>
    <row r="383" s="197" customFormat="true" ht="12.75" hidden="false" customHeight="false" outlineLevel="0" collapsed="false">
      <c r="A383" s="195" t="s">
        <v>676</v>
      </c>
      <c r="B383" s="188" t="s">
        <v>19</v>
      </c>
      <c r="C383" s="189"/>
      <c r="D383" s="190" t="n">
        <f aca="false">SUM(D385:D421)</f>
        <v>87975798</v>
      </c>
      <c r="E383" s="190" t="n">
        <f aca="false">SUM(E385:E421)</f>
        <v>14859207</v>
      </c>
      <c r="F383" s="108" t="n">
        <f aca="false">SUM(D383:E383)</f>
        <v>102835005</v>
      </c>
      <c r="G383" s="153" t="n">
        <f aca="false">SUM(G385:G421)</f>
        <v>154449326.11</v>
      </c>
      <c r="H383" s="196" t="n">
        <f aca="false">SUM(H385:H421)</f>
        <v>15293107</v>
      </c>
      <c r="I383" s="109" t="n">
        <f aca="false">SUM(G383:H383)</f>
        <v>169742433.11</v>
      </c>
      <c r="J383" s="190" t="n">
        <f aca="false">SUM(J385:J421)</f>
        <v>120467257</v>
      </c>
      <c r="K383" s="190" t="n">
        <f aca="false">SUM(K385:K421)</f>
        <v>17305148</v>
      </c>
      <c r="L383" s="108" t="n">
        <f aca="false">SUM(J383:K383)</f>
        <v>137772405</v>
      </c>
      <c r="M383" s="111" t="n">
        <f aca="false">IF(D383&gt;0,IF(J383&gt;=0,J383/D383*100,""),"")</f>
        <v>136.932269713541</v>
      </c>
      <c r="N383" s="111" t="n">
        <f aca="false">IF(F383&gt;0,IF(L383&gt;=0,L383/F383*100,""),"")</f>
        <v>133.974228911643</v>
      </c>
      <c r="O383" s="111" t="n">
        <f aca="false">IF(G383&gt;0,IF(J383&gt;=0,J383/G383*100,""),"")</f>
        <v>77.9979168793539</v>
      </c>
      <c r="P383" s="111" t="n">
        <f aca="false">IF(I383&gt;0,IF(L383&gt;=0,L383/I383*100,""),"")</f>
        <v>81.1655650715916</v>
      </c>
      <c r="Q383" s="52"/>
      <c r="S383" s="52"/>
    </row>
    <row r="384" s="162" customFormat="true" ht="12.75" hidden="false" customHeight="true" outlineLevel="0" collapsed="false">
      <c r="A384" s="74" t="s">
        <v>27</v>
      </c>
      <c r="B384" s="54"/>
      <c r="C384" s="55" t="s">
        <v>28</v>
      </c>
      <c r="D384" s="143" t="n">
        <f aca="false">SUM(D385:D417)</f>
        <v>87975798</v>
      </c>
      <c r="E384" s="143" t="n">
        <f aca="false">SUM(E385:E417)</f>
        <v>14859207</v>
      </c>
      <c r="F384" s="143" t="n">
        <f aca="false">SUM(D384:E384)</f>
        <v>102835005</v>
      </c>
      <c r="G384" s="79" t="n">
        <f aca="false">SUM(G385:G417)</f>
        <v>153599326.11</v>
      </c>
      <c r="H384" s="88" t="n">
        <f aca="false">SUM(H385:H417)</f>
        <v>15293107</v>
      </c>
      <c r="I384" s="79" t="n">
        <f aca="false">SUM(G384:H384)</f>
        <v>168892433.11</v>
      </c>
      <c r="J384" s="143" t="n">
        <f aca="false">SUM(J385:J420)</f>
        <v>120467257</v>
      </c>
      <c r="K384" s="143" t="n">
        <f aca="false">SUM(K385:K420)</f>
        <v>17305148</v>
      </c>
      <c r="L384" s="143" t="n">
        <f aca="false">SUM(J384:K384)</f>
        <v>137772405</v>
      </c>
      <c r="M384" s="166" t="n">
        <f aca="false">IF(D384&gt;0,IF(J384&gt;=0,J384/D384*100,""),"")</f>
        <v>136.932269713541</v>
      </c>
      <c r="N384" s="166" t="n">
        <f aca="false">IF(F384&gt;0,IF(L384&gt;=0,L384/F384*100,""),"")</f>
        <v>133.974228911643</v>
      </c>
      <c r="O384" s="166" t="n">
        <f aca="false">IF(G384&gt;0,IF(J384&gt;=0,J384/G384*100,""),"")</f>
        <v>78.4295478703647</v>
      </c>
      <c r="P384" s="166" t="n">
        <f aca="false">IF(I384&gt;0,IF(L384&gt;=0,L384/I384*100,""),"")</f>
        <v>81.5740542444957</v>
      </c>
      <c r="Q384" s="52"/>
      <c r="S384" s="52"/>
    </row>
    <row r="385" s="162" customFormat="true" ht="12.75" hidden="false" customHeight="true" outlineLevel="0" collapsed="false">
      <c r="A385" s="87" t="s">
        <v>29</v>
      </c>
      <c r="B385" s="103" t="n">
        <v>0</v>
      </c>
      <c r="C385" s="104" t="s">
        <v>28</v>
      </c>
      <c r="D385" s="143"/>
      <c r="E385" s="143" t="n">
        <v>1523068</v>
      </c>
      <c r="F385" s="143" t="n">
        <f aca="false">SUM(D385:E385)</f>
        <v>1523068</v>
      </c>
      <c r="G385" s="79"/>
      <c r="H385" s="88" t="n">
        <v>1420183</v>
      </c>
      <c r="I385" s="79" t="n">
        <f aca="false">SUM(G385:H385)</f>
        <v>1420183</v>
      </c>
      <c r="J385" s="143"/>
      <c r="K385" s="143" t="n">
        <v>1828999</v>
      </c>
      <c r="L385" s="143" t="n">
        <f aca="false">SUM(J385:K385)</f>
        <v>1828999</v>
      </c>
      <c r="M385" s="166" t="str">
        <f aca="false">IF(D385&gt;0,IF(J385&gt;=0,J385/D385*100,""),"")</f>
        <v/>
      </c>
      <c r="N385" s="166" t="n">
        <f aca="false">IF(F385&gt;0,IF(L385&gt;=0,L385/F385*100,""),"")</f>
        <v>120.086496466343</v>
      </c>
      <c r="O385" s="166" t="str">
        <f aca="false">IF(G385&gt;0,IF(J385&gt;=0,J385/G385*100,""),"")</f>
        <v/>
      </c>
      <c r="P385" s="166" t="n">
        <f aca="false">IF(I385&gt;0,IF(L385&gt;=0,L385/I385*100,""),"")</f>
        <v>128.786149390607</v>
      </c>
      <c r="Q385" s="52"/>
      <c r="S385" s="52"/>
    </row>
    <row r="386" s="162" customFormat="true" ht="12.75" hidden="false" customHeight="true" outlineLevel="0" collapsed="false">
      <c r="A386" s="82" t="s">
        <v>677</v>
      </c>
      <c r="B386" s="54" t="s">
        <v>678</v>
      </c>
      <c r="C386" s="55" t="s">
        <v>679</v>
      </c>
      <c r="D386" s="143" t="n">
        <f aca="false">725000-200000</f>
        <v>525000</v>
      </c>
      <c r="E386" s="143" t="n">
        <v>421011</v>
      </c>
      <c r="F386" s="143" t="n">
        <f aca="false">SUM(D386:E386)</f>
        <v>946011</v>
      </c>
      <c r="G386" s="79" t="n">
        <v>674723</v>
      </c>
      <c r="H386" s="88" t="n">
        <v>427312</v>
      </c>
      <c r="I386" s="79" t="n">
        <f aca="false">SUM(G386:H386)</f>
        <v>1102035</v>
      </c>
      <c r="J386" s="143" t="n">
        <v>810770</v>
      </c>
      <c r="K386" s="143" t="n">
        <v>450215</v>
      </c>
      <c r="L386" s="143" t="n">
        <f aca="false">SUM(J386:K386)</f>
        <v>1260985</v>
      </c>
      <c r="M386" s="166" t="n">
        <f aca="false">IF(D386&gt;0,IF(J386&gt;=0,J386/D386*100,""),"")</f>
        <v>154.432380952381</v>
      </c>
      <c r="N386" s="166" t="n">
        <f aca="false">IF(F386&gt;0,IF(L386&gt;=0,L386/F386*100,""),"")</f>
        <v>133.294961686492</v>
      </c>
      <c r="O386" s="166" t="n">
        <f aca="false">IF(G386&gt;0,IF(J386&gt;=0,J386/G386*100,""),"")</f>
        <v>120.163385567114</v>
      </c>
      <c r="P386" s="166" t="n">
        <f aca="false">IF(I386&gt;0,IF(L386&gt;=0,L386/I386*100,""),"")</f>
        <v>114.423316863802</v>
      </c>
      <c r="Q386" s="52"/>
      <c r="S386" s="52"/>
    </row>
    <row r="387" s="162" customFormat="true" ht="12.75" hidden="false" customHeight="true" outlineLevel="0" collapsed="false">
      <c r="A387" s="82" t="s">
        <v>680</v>
      </c>
      <c r="B387" s="54" t="s">
        <v>681</v>
      </c>
      <c r="C387" s="55" t="s">
        <v>682</v>
      </c>
      <c r="D387" s="143" t="n">
        <f aca="false">3550000-506000</f>
        <v>3044000</v>
      </c>
      <c r="E387" s="143" t="n">
        <v>1046336</v>
      </c>
      <c r="F387" s="143" t="n">
        <f aca="false">SUM(D387:E387)</f>
        <v>4090336</v>
      </c>
      <c r="G387" s="79" t="n">
        <v>3044000</v>
      </c>
      <c r="H387" s="88" t="n">
        <v>1061995</v>
      </c>
      <c r="I387" s="79" t="n">
        <f aca="false">SUM(G387:H387)</f>
        <v>4105995</v>
      </c>
      <c r="J387" s="143" t="n">
        <v>3626760</v>
      </c>
      <c r="K387" s="143" t="n">
        <v>1174780</v>
      </c>
      <c r="L387" s="143" t="n">
        <f aca="false">SUM(J387:K387)</f>
        <v>4801540</v>
      </c>
      <c r="M387" s="166" t="n">
        <f aca="false">IF(D387&gt;0,IF(J387&gt;=0,J387/D387*100,""),"")</f>
        <v>119.144546649146</v>
      </c>
      <c r="N387" s="166" t="n">
        <f aca="false">IF(F387&gt;0,IF(L387&gt;=0,L387/F387*100,""),"")</f>
        <v>117.387422451359</v>
      </c>
      <c r="O387" s="166" t="n">
        <f aca="false">IF(G387&gt;0,IF(J387&gt;=0,J387/G387*100,""),"")</f>
        <v>119.144546649146</v>
      </c>
      <c r="P387" s="166" t="n">
        <f aca="false">IF(I387&gt;0,IF(L387&gt;=0,L387/I387*100,""),"")</f>
        <v>116.939742985561</v>
      </c>
      <c r="Q387" s="52"/>
      <c r="S387" s="52"/>
    </row>
    <row r="388" s="162" customFormat="true" ht="12.75" hidden="false" customHeight="true" outlineLevel="0" collapsed="false">
      <c r="A388" s="82" t="s">
        <v>683</v>
      </c>
      <c r="B388" s="54" t="s">
        <v>684</v>
      </c>
      <c r="C388" s="55" t="s">
        <v>685</v>
      </c>
      <c r="D388" s="143" t="n">
        <v>2139000</v>
      </c>
      <c r="E388" s="143" t="n">
        <v>1448773</v>
      </c>
      <c r="F388" s="143" t="n">
        <f aca="false">SUM(D388:E388)</f>
        <v>3587773</v>
      </c>
      <c r="G388" s="79" t="n">
        <v>2099373</v>
      </c>
      <c r="H388" s="88" t="n">
        <v>1470455</v>
      </c>
      <c r="I388" s="79" t="n">
        <f aca="false">SUM(G388:H388)</f>
        <v>3569828</v>
      </c>
      <c r="J388" s="143" t="n">
        <v>2955000</v>
      </c>
      <c r="K388" s="143" t="n">
        <v>1526511</v>
      </c>
      <c r="L388" s="143" t="n">
        <f aca="false">SUM(J388:K388)</f>
        <v>4481511</v>
      </c>
      <c r="M388" s="166" t="n">
        <f aca="false">IF(D388&gt;0,IF(J388&gt;=0,J388/D388*100,""),"")</f>
        <v>138.148667601683</v>
      </c>
      <c r="N388" s="166" t="n">
        <f aca="false">IF(F388&gt;0,IF(L388&gt;=0,L388/F388*100,""),"")</f>
        <v>124.91066185068</v>
      </c>
      <c r="O388" s="166" t="n">
        <f aca="false">IF(G388&gt;0,IF(J388&gt;=0,J388/G388*100,""),"")</f>
        <v>140.756311527299</v>
      </c>
      <c r="P388" s="166" t="n">
        <f aca="false">IF(I388&gt;0,IF(L388&gt;=0,L388/I388*100,""),"")</f>
        <v>125.538569365247</v>
      </c>
      <c r="Q388" s="52"/>
      <c r="S388" s="52"/>
    </row>
    <row r="389" s="162" customFormat="true" ht="12.75" hidden="false" customHeight="true" outlineLevel="0" collapsed="false">
      <c r="A389" s="82" t="s">
        <v>686</v>
      </c>
      <c r="B389" s="54" t="s">
        <v>687</v>
      </c>
      <c r="C389" s="55" t="s">
        <v>688</v>
      </c>
      <c r="D389" s="143" t="n">
        <v>2049000</v>
      </c>
      <c r="E389" s="143" t="n">
        <v>222888</v>
      </c>
      <c r="F389" s="143" t="n">
        <f aca="false">SUM(D389:E389)</f>
        <v>2271888</v>
      </c>
      <c r="G389" s="79" t="n">
        <v>2124600</v>
      </c>
      <c r="H389" s="88" t="n">
        <v>226224</v>
      </c>
      <c r="I389" s="79" t="n">
        <f aca="false">SUM(G389:H389)</f>
        <v>2350824</v>
      </c>
      <c r="J389" s="143" t="n">
        <v>2261392</v>
      </c>
      <c r="K389" s="143" t="n">
        <v>253246</v>
      </c>
      <c r="L389" s="143" t="n">
        <f aca="false">SUM(J389:K389)</f>
        <v>2514638</v>
      </c>
      <c r="M389" s="166" t="n">
        <f aca="false">IF(D389&gt;0,IF(J389&gt;=0,J389/D389*100,""),"")</f>
        <v>110.365641776476</v>
      </c>
      <c r="N389" s="166" t="n">
        <f aca="false">IF(F389&gt;0,IF(L389&gt;=0,L389/F389*100,""),"")</f>
        <v>110.684945736762</v>
      </c>
      <c r="O389" s="166" t="n">
        <f aca="false">IF(G389&gt;0,IF(J389&gt;=0,J389/G389*100,""),"")</f>
        <v>106.438482537889</v>
      </c>
      <c r="P389" s="166" t="n">
        <f aca="false">IF(I389&gt;0,IF(L389&gt;=0,L389/I389*100,""),"")</f>
        <v>106.968365134948</v>
      </c>
      <c r="Q389" s="52"/>
      <c r="S389" s="52"/>
    </row>
    <row r="390" s="162" customFormat="true" ht="12.75" hidden="false" customHeight="true" outlineLevel="0" collapsed="false">
      <c r="A390" s="82" t="s">
        <v>689</v>
      </c>
      <c r="B390" s="54" t="s">
        <v>690</v>
      </c>
      <c r="C390" s="55" t="s">
        <v>691</v>
      </c>
      <c r="D390" s="143" t="n">
        <f aca="false">18438936+13117780</f>
        <v>31556716</v>
      </c>
      <c r="E390" s="143" t="n">
        <v>1485921</v>
      </c>
      <c r="F390" s="143" t="n">
        <f aca="false">SUM(D390:E390)</f>
        <v>33042637</v>
      </c>
      <c r="G390" s="79" t="n">
        <v>66179205</v>
      </c>
      <c r="H390" s="88" t="n">
        <v>1508159</v>
      </c>
      <c r="I390" s="79" t="n">
        <f aca="false">SUM(G390:H390)</f>
        <v>67687364</v>
      </c>
      <c r="J390" s="143" t="n">
        <v>44878374</v>
      </c>
      <c r="K390" s="143" t="n">
        <v>1688307</v>
      </c>
      <c r="L390" s="143" t="n">
        <f aca="false">SUM(J390:K390)</f>
        <v>46566681</v>
      </c>
      <c r="M390" s="166" t="n">
        <f aca="false">IF(D390&gt;0,IF(J390&gt;=0,J390/D390*100,""),"")</f>
        <v>142.214969390351</v>
      </c>
      <c r="N390" s="166" t="n">
        <f aca="false">IF(F390&gt;0,IF(L390&gt;=0,L390/F390*100,""),"")</f>
        <v>140.929069916545</v>
      </c>
      <c r="O390" s="166" t="n">
        <f aca="false">IF(G390&gt;0,IF(J390&gt;=0,J390/G390*100,""),"")</f>
        <v>67.81340755</v>
      </c>
      <c r="P390" s="166" t="n">
        <f aca="false">IF(I390&gt;0,IF(L390&gt;=0,L390/I390*100,""),"")</f>
        <v>68.7967121898852</v>
      </c>
      <c r="Q390" s="52"/>
      <c r="S390" s="52"/>
    </row>
    <row r="391" s="162" customFormat="true" ht="12.75" hidden="false" customHeight="true" outlineLevel="0" collapsed="false">
      <c r="A391" s="82" t="s">
        <v>692</v>
      </c>
      <c r="B391" s="54" t="s">
        <v>693</v>
      </c>
      <c r="C391" s="55" t="s">
        <v>694</v>
      </c>
      <c r="D391" s="143" t="n">
        <v>1765000</v>
      </c>
      <c r="E391" s="143" t="n">
        <v>2451769</v>
      </c>
      <c r="F391" s="143" t="n">
        <f aca="false">SUM(D391:E391)</f>
        <v>4216769</v>
      </c>
      <c r="G391" s="79" t="n">
        <v>1765000</v>
      </c>
      <c r="H391" s="88" t="n">
        <v>2488462</v>
      </c>
      <c r="I391" s="79" t="n">
        <f aca="false">SUM(G391:H391)</f>
        <v>4253462</v>
      </c>
      <c r="J391" s="143" t="n">
        <v>1661000</v>
      </c>
      <c r="K391" s="143" t="n">
        <v>2532461</v>
      </c>
      <c r="L391" s="143" t="n">
        <f aca="false">SUM(J391:K391)</f>
        <v>4193461</v>
      </c>
      <c r="M391" s="166" t="n">
        <f aca="false">IF(D391&gt;0,IF(J391&gt;=0,J391/D391*100,""),"")</f>
        <v>94.1076487252125</v>
      </c>
      <c r="N391" s="166" t="n">
        <f aca="false">IF(F391&gt;0,IF(L391&gt;=0,L391/F391*100,""),"")</f>
        <v>99.4472545211749</v>
      </c>
      <c r="O391" s="166" t="n">
        <f aca="false">IF(G391&gt;0,IF(J391&gt;=0,J391/G391*100,""),"")</f>
        <v>94.1076487252125</v>
      </c>
      <c r="P391" s="166" t="n">
        <f aca="false">IF(I391&gt;0,IF(L391&gt;=0,L391/I391*100,""),"")</f>
        <v>98.5893608547578</v>
      </c>
      <c r="Q391" s="52"/>
      <c r="S391" s="52"/>
    </row>
    <row r="392" s="162" customFormat="true" ht="12.75" hidden="false" customHeight="true" outlineLevel="0" collapsed="false">
      <c r="A392" s="82" t="s">
        <v>167</v>
      </c>
      <c r="B392" s="54" t="s">
        <v>168</v>
      </c>
      <c r="C392" s="55" t="s">
        <v>695</v>
      </c>
      <c r="D392" s="143" t="n">
        <v>840000</v>
      </c>
      <c r="E392" s="143" t="n">
        <v>123827</v>
      </c>
      <c r="F392" s="143" t="n">
        <f aca="false">SUM(D392:E392)</f>
        <v>963827</v>
      </c>
      <c r="G392" s="79" t="n">
        <v>1030500</v>
      </c>
      <c r="H392" s="88" t="n">
        <v>125680</v>
      </c>
      <c r="I392" s="79" t="n">
        <f aca="false">SUM(G392:H392)</f>
        <v>1156180</v>
      </c>
      <c r="J392" s="143"/>
      <c r="K392" s="143" t="n">
        <v>140692</v>
      </c>
      <c r="L392" s="143" t="n">
        <f aca="false">SUM(J392:K392)</f>
        <v>140692</v>
      </c>
      <c r="M392" s="166" t="n">
        <f aca="false">IF(D392&gt;0,IF(J392&gt;=0,J392/D392*100,""),"")</f>
        <v>0</v>
      </c>
      <c r="N392" s="166" t="n">
        <f aca="false">IF(F392&gt;0,IF(L392&gt;=0,L392/F392*100,""),"")</f>
        <v>14.597225435685</v>
      </c>
      <c r="O392" s="166" t="n">
        <f aca="false">IF(G392&gt;0,IF(J392&gt;=0,J392/G392*100,""),"")</f>
        <v>0</v>
      </c>
      <c r="P392" s="166" t="n">
        <f aca="false">IF(I392&gt;0,IF(L392&gt;=0,L392/I392*100,""),"")</f>
        <v>12.1686934560363</v>
      </c>
      <c r="Q392" s="52"/>
      <c r="S392" s="52"/>
    </row>
    <row r="393" s="162" customFormat="true" ht="12.75" hidden="false" customHeight="true" outlineLevel="0" collapsed="false">
      <c r="A393" s="82" t="s">
        <v>696</v>
      </c>
      <c r="B393" s="54" t="s">
        <v>697</v>
      </c>
      <c r="C393" s="55" t="s">
        <v>698</v>
      </c>
      <c r="D393" s="143" t="n">
        <v>1600000</v>
      </c>
      <c r="E393" s="143" t="n">
        <v>619134</v>
      </c>
      <c r="F393" s="143" t="n">
        <f aca="false">SUM(D393:E393)</f>
        <v>2219134</v>
      </c>
      <c r="G393" s="79" t="n">
        <v>1600000</v>
      </c>
      <c r="H393" s="88" t="n">
        <v>628399</v>
      </c>
      <c r="I393" s="79" t="n">
        <f aca="false">SUM(G393:H393)</f>
        <v>2228399</v>
      </c>
      <c r="J393" s="143" t="n">
        <v>1885000</v>
      </c>
      <c r="K393" s="143" t="n">
        <v>844154</v>
      </c>
      <c r="L393" s="143" t="n">
        <f aca="false">SUM(J393:K393)</f>
        <v>2729154</v>
      </c>
      <c r="M393" s="166" t="n">
        <f aca="false">IF(D393&gt;0,IF(J393&gt;=0,J393/D393*100,""),"")</f>
        <v>117.8125</v>
      </c>
      <c r="N393" s="166" t="n">
        <f aca="false">IF(F393&gt;0,IF(L393&gt;=0,L393/F393*100,""),"")</f>
        <v>122.982839251708</v>
      </c>
      <c r="O393" s="166" t="n">
        <f aca="false">IF(G393&gt;0,IF(J393&gt;=0,J393/G393*100,""),"")</f>
        <v>117.8125</v>
      </c>
      <c r="P393" s="166" t="n">
        <f aca="false">IF(I393&gt;0,IF(L393&gt;=0,L393/I393*100,""),"")</f>
        <v>122.471514302421</v>
      </c>
      <c r="Q393" s="52"/>
      <c r="S393" s="52"/>
    </row>
    <row r="394" s="162" customFormat="true" ht="12.75" hidden="false" customHeight="true" outlineLevel="0" collapsed="false">
      <c r="A394" s="82" t="s">
        <v>699</v>
      </c>
      <c r="B394" s="54" t="s">
        <v>700</v>
      </c>
      <c r="C394" s="55" t="s">
        <v>701</v>
      </c>
      <c r="D394" s="143" t="n">
        <v>1535000</v>
      </c>
      <c r="E394" s="143" t="n">
        <v>718195</v>
      </c>
      <c r="F394" s="143" t="n">
        <f aca="false">SUM(D394:E394)</f>
        <v>2253195</v>
      </c>
      <c r="G394" s="79" t="n">
        <v>1425932</v>
      </c>
      <c r="H394" s="88" t="n">
        <v>766647</v>
      </c>
      <c r="I394" s="79" t="n">
        <f aca="false">SUM(G394:H394)</f>
        <v>2192579</v>
      </c>
      <c r="J394" s="143" t="n">
        <v>1600000</v>
      </c>
      <c r="K394" s="143" t="n">
        <v>731600</v>
      </c>
      <c r="L394" s="143" t="n">
        <f aca="false">SUM(J394:K394)</f>
        <v>2331600</v>
      </c>
      <c r="M394" s="166" t="n">
        <f aca="false">IF(D394&gt;0,IF(J394&gt;=0,J394/D394*100,""),"")</f>
        <v>104.234527687296</v>
      </c>
      <c r="N394" s="166" t="n">
        <f aca="false">IF(F394&gt;0,IF(L394&gt;=0,L394/F394*100,""),"")</f>
        <v>103.479725456518</v>
      </c>
      <c r="O394" s="166" t="n">
        <f aca="false">IF(G394&gt;0,IF(J394&gt;=0,J394/G394*100,""),"")</f>
        <v>112.207314233778</v>
      </c>
      <c r="P394" s="166" t="n">
        <f aca="false">IF(I394&gt;0,IF(L394&gt;=0,L394/I394*100,""),"")</f>
        <v>106.340524104263</v>
      </c>
      <c r="Q394" s="52"/>
      <c r="S394" s="52"/>
    </row>
    <row r="395" s="162" customFormat="true" ht="12.75" hidden="false" customHeight="true" outlineLevel="0" collapsed="false">
      <c r="A395" s="82" t="s">
        <v>702</v>
      </c>
      <c r="B395" s="54" t="s">
        <v>703</v>
      </c>
      <c r="C395" s="55" t="s">
        <v>704</v>
      </c>
      <c r="D395" s="143" t="n">
        <v>12389586</v>
      </c>
      <c r="E395" s="143" t="n">
        <v>1380668</v>
      </c>
      <c r="F395" s="143" t="n">
        <f aca="false">SUM(D395:E395)</f>
        <v>13770254</v>
      </c>
      <c r="G395" s="79" t="n">
        <v>13316857</v>
      </c>
      <c r="H395" s="88" t="n">
        <v>1401331</v>
      </c>
      <c r="I395" s="79" t="n">
        <f aca="false">SUM(G395:H395)</f>
        <v>14718188</v>
      </c>
      <c r="J395" s="143" t="n">
        <v>17790000</v>
      </c>
      <c r="K395" s="143" t="n">
        <v>1561684</v>
      </c>
      <c r="L395" s="143" t="n">
        <f aca="false">SUM(J395:K395)</f>
        <v>19351684</v>
      </c>
      <c r="M395" s="166" t="n">
        <f aca="false">IF(D395&gt;0,IF(J395&gt;=0,J395/D395*100,""),"")</f>
        <v>143.588332975775</v>
      </c>
      <c r="N395" s="166" t="n">
        <f aca="false">IF(F395&gt;0,IF(L395&gt;=0,L395/F395*100,""),"")</f>
        <v>140.532513053136</v>
      </c>
      <c r="O395" s="166" t="n">
        <f aca="false">IF(G395&gt;0,IF(J395&gt;=0,J395/G395*100,""),"")</f>
        <v>133.590080602352</v>
      </c>
      <c r="P395" s="166" t="n">
        <f aca="false">IF(I395&gt;0,IF(L395&gt;=0,L395/I395*100,""),"")</f>
        <v>131.481429643377</v>
      </c>
      <c r="Q395" s="52"/>
      <c r="S395" s="52"/>
    </row>
    <row r="396" s="162" customFormat="true" ht="12.75" hidden="false" customHeight="true" outlineLevel="0" collapsed="false">
      <c r="A396" s="82" t="s">
        <v>705</v>
      </c>
      <c r="B396" s="54" t="s">
        <v>706</v>
      </c>
      <c r="C396" s="55" t="s">
        <v>707</v>
      </c>
      <c r="D396" s="143" t="n">
        <v>309600</v>
      </c>
      <c r="E396" s="143" t="n">
        <v>12383</v>
      </c>
      <c r="F396" s="143" t="n">
        <f aca="false">SUM(D396:E396)</f>
        <v>321983</v>
      </c>
      <c r="G396" s="79" t="n">
        <v>309600</v>
      </c>
      <c r="H396" s="88" t="n">
        <v>12568</v>
      </c>
      <c r="I396" s="79" t="n">
        <f aca="false">SUM(G396:H396)</f>
        <v>322168</v>
      </c>
      <c r="J396" s="143" t="n">
        <v>258000</v>
      </c>
      <c r="K396" s="143" t="n">
        <v>14069</v>
      </c>
      <c r="L396" s="143" t="n">
        <f aca="false">SUM(J396:K396)</f>
        <v>272069</v>
      </c>
      <c r="M396" s="166" t="n">
        <f aca="false">IF(D396&gt;0,IF(J396&gt;=0,J396/D396*100,""),"")</f>
        <v>83.3333333333333</v>
      </c>
      <c r="N396" s="166" t="n">
        <f aca="false">IF(F396&gt;0,IF(L396&gt;=0,L396/F396*100,""),"")</f>
        <v>84.4979393322008</v>
      </c>
      <c r="O396" s="166" t="n">
        <f aca="false">IF(G396&gt;0,IF(J396&gt;=0,J396/G396*100,""),"")</f>
        <v>83.3333333333333</v>
      </c>
      <c r="P396" s="166" t="n">
        <f aca="false">IF(I396&gt;0,IF(L396&gt;=0,L396/I396*100,""),"")</f>
        <v>84.4494176951156</v>
      </c>
      <c r="Q396" s="52"/>
      <c r="S396" s="52"/>
    </row>
    <row r="397" s="162" customFormat="true" ht="12.75" hidden="false" customHeight="true" outlineLevel="0" collapsed="false">
      <c r="A397" s="82" t="s">
        <v>708</v>
      </c>
      <c r="B397" s="54" t="s">
        <v>709</v>
      </c>
      <c r="C397" s="55" t="s">
        <v>710</v>
      </c>
      <c r="D397" s="143" t="n">
        <f aca="false">6290000-1000000</f>
        <v>5290000</v>
      </c>
      <c r="E397" s="143" t="n">
        <v>451967</v>
      </c>
      <c r="F397" s="143" t="n">
        <f aca="false">SUM(D397:E397)</f>
        <v>5741967</v>
      </c>
      <c r="G397" s="79" t="n">
        <v>4596202</v>
      </c>
      <c r="H397" s="88" t="n">
        <v>458731</v>
      </c>
      <c r="I397" s="79" t="n">
        <f aca="false">SUM(G397:H397)</f>
        <v>5054933</v>
      </c>
      <c r="J397" s="143" t="n">
        <v>6200000</v>
      </c>
      <c r="K397" s="143" t="n">
        <v>590908</v>
      </c>
      <c r="L397" s="143" t="n">
        <f aca="false">SUM(J397:K397)</f>
        <v>6790908</v>
      </c>
      <c r="M397" s="166" t="n">
        <f aca="false">IF(D397&gt;0,IF(J397&gt;=0,J397/D397*100,""),"")</f>
        <v>117.202268431002</v>
      </c>
      <c r="N397" s="166" t="n">
        <f aca="false">IF(F397&gt;0,IF(L397&gt;=0,L397/F397*100,""),"")</f>
        <v>118.26797332691</v>
      </c>
      <c r="O397" s="166" t="n">
        <f aca="false">IF(G397&gt;0,IF(J397&gt;=0,J397/G397*100,""),"")</f>
        <v>134.89398420696</v>
      </c>
      <c r="P397" s="166" t="n">
        <f aca="false">IF(I397&gt;0,IF(L397&gt;=0,L397/I397*100,""),"")</f>
        <v>134.342196029107</v>
      </c>
      <c r="Q397" s="52"/>
      <c r="S397" s="52"/>
    </row>
    <row r="398" s="162" customFormat="true" ht="12.75" hidden="false" customHeight="true" outlineLevel="0" collapsed="false">
      <c r="A398" s="82" t="s">
        <v>711</v>
      </c>
      <c r="B398" s="54" t="s">
        <v>712</v>
      </c>
      <c r="C398" s="55" t="s">
        <v>713</v>
      </c>
      <c r="D398" s="143" t="n">
        <v>5500000</v>
      </c>
      <c r="E398" s="143" t="n">
        <v>92870</v>
      </c>
      <c r="F398" s="143" t="n">
        <f aca="false">SUM(D398:E398)</f>
        <v>5592870</v>
      </c>
      <c r="G398" s="79" t="n">
        <v>7037529</v>
      </c>
      <c r="H398" s="88" t="n">
        <v>94260</v>
      </c>
      <c r="I398" s="79" t="n">
        <f aca="false">SUM(G398:H398)</f>
        <v>7131789</v>
      </c>
      <c r="J398" s="143" t="n">
        <v>8550000</v>
      </c>
      <c r="K398" s="143" t="n">
        <v>105519</v>
      </c>
      <c r="L398" s="143" t="n">
        <f aca="false">SUM(J398:K398)</f>
        <v>8655519</v>
      </c>
      <c r="M398" s="166" t="n">
        <f aca="false">IF(D398&gt;0,IF(J398&gt;=0,J398/D398*100,""),"")</f>
        <v>155.454545454545</v>
      </c>
      <c r="N398" s="166" t="n">
        <f aca="false">IF(F398&gt;0,IF(L398&gt;=0,L398/F398*100,""),"")</f>
        <v>154.75988177805</v>
      </c>
      <c r="O398" s="166" t="n">
        <f aca="false">IF(G398&gt;0,IF(J398&gt;=0,J398/G398*100,""),"")</f>
        <v>121.49150646484</v>
      </c>
      <c r="P398" s="166" t="n">
        <f aca="false">IF(I398&gt;0,IF(L398&gt;=0,L398/I398*100,""),"")</f>
        <v>121.365326427913</v>
      </c>
      <c r="Q398" s="52"/>
      <c r="S398" s="52"/>
    </row>
    <row r="399" s="162" customFormat="true" ht="12.75" hidden="false" customHeight="true" outlineLevel="0" collapsed="false">
      <c r="A399" s="82" t="s">
        <v>714</v>
      </c>
      <c r="B399" s="54" t="s">
        <v>715</v>
      </c>
      <c r="C399" s="55" t="s">
        <v>716</v>
      </c>
      <c r="D399" s="143" t="n">
        <f aca="false">2075800-500000</f>
        <v>1575800</v>
      </c>
      <c r="E399" s="143" t="n">
        <v>767726</v>
      </c>
      <c r="F399" s="143" t="n">
        <f aca="false">SUM(D399:E399)</f>
        <v>2343526</v>
      </c>
      <c r="G399" s="79" t="n">
        <v>1550800</v>
      </c>
      <c r="H399" s="88" t="n">
        <v>779215</v>
      </c>
      <c r="I399" s="79" t="n">
        <f aca="false">SUM(G399:H399)</f>
        <v>2330015</v>
      </c>
      <c r="J399" s="143" t="n">
        <v>2078000</v>
      </c>
      <c r="K399" s="143" t="n">
        <v>872292</v>
      </c>
      <c r="L399" s="143" t="n">
        <f aca="false">SUM(J399:K399)</f>
        <v>2950292</v>
      </c>
      <c r="M399" s="166" t="n">
        <f aca="false">IF(D399&gt;0,IF(J399&gt;=0,J399/D399*100,""),"")</f>
        <v>131.869526589669</v>
      </c>
      <c r="N399" s="166" t="n">
        <f aca="false">IF(F399&gt;0,IF(L399&gt;=0,L399/F399*100,""),"")</f>
        <v>125.891157170861</v>
      </c>
      <c r="O399" s="166" t="n">
        <f aca="false">IF(G399&gt;0,IF(J399&gt;=0,J399/G399*100,""),"")</f>
        <v>133.995357234976</v>
      </c>
      <c r="P399" s="166" t="n">
        <f aca="false">IF(I399&gt;0,IF(L399&gt;=0,L399/I399*100,""),"")</f>
        <v>126.62115909125</v>
      </c>
      <c r="Q399" s="52"/>
      <c r="S399" s="52"/>
    </row>
    <row r="400" s="162" customFormat="true" ht="12.75" hidden="false" customHeight="true" outlineLevel="0" collapsed="false">
      <c r="A400" s="82" t="s">
        <v>717</v>
      </c>
      <c r="B400" s="54" t="s">
        <v>718</v>
      </c>
      <c r="C400" s="55" t="s">
        <v>719</v>
      </c>
      <c r="D400" s="143" t="n">
        <v>5110000</v>
      </c>
      <c r="E400" s="143" t="n">
        <v>408628</v>
      </c>
      <c r="F400" s="143" t="n">
        <f aca="false">SUM(D400:E400)</f>
        <v>5518628</v>
      </c>
      <c r="G400" s="79" t="n">
        <v>5247070</v>
      </c>
      <c r="H400" s="88" t="n">
        <v>414744</v>
      </c>
      <c r="I400" s="79" t="n">
        <f aca="false">SUM(G400:H400)</f>
        <v>5661814</v>
      </c>
      <c r="J400" s="143" t="n">
        <v>6500000</v>
      </c>
      <c r="K400" s="143" t="n">
        <v>576838</v>
      </c>
      <c r="L400" s="143" t="n">
        <f aca="false">SUM(J400:K400)</f>
        <v>7076838</v>
      </c>
      <c r="M400" s="166" t="n">
        <f aca="false">IF(D400&gt;0,IF(J400&gt;=0,J400/D400*100,""),"")</f>
        <v>127.20156555773</v>
      </c>
      <c r="N400" s="166" t="n">
        <f aca="false">IF(F400&gt;0,IF(L400&gt;=0,L400/F400*100,""),"")</f>
        <v>128.235459973022</v>
      </c>
      <c r="O400" s="166" t="n">
        <f aca="false">IF(G400&gt;0,IF(J400&gt;=0,J400/G400*100,""),"")</f>
        <v>123.878659899715</v>
      </c>
      <c r="P400" s="166" t="n">
        <f aca="false">IF(I400&gt;0,IF(L400&gt;=0,L400/I400*100,""),"")</f>
        <v>124.992414092021</v>
      </c>
      <c r="Q400" s="52"/>
      <c r="S400" s="52"/>
    </row>
    <row r="401" s="162" customFormat="true" ht="12.75" hidden="false" customHeight="true" outlineLevel="0" collapsed="false">
      <c r="A401" s="82" t="s">
        <v>720</v>
      </c>
      <c r="B401" s="54" t="s">
        <v>721</v>
      </c>
      <c r="C401" s="55" t="s">
        <v>722</v>
      </c>
      <c r="D401" s="143" t="n">
        <v>500000</v>
      </c>
      <c r="E401" s="143" t="n">
        <v>458159</v>
      </c>
      <c r="F401" s="143" t="n">
        <f aca="false">SUM(D401:E401)</f>
        <v>958159</v>
      </c>
      <c r="G401" s="79" t="n">
        <v>720000</v>
      </c>
      <c r="H401" s="88" t="n">
        <v>465016</v>
      </c>
      <c r="I401" s="79" t="n">
        <f aca="false">SUM(G401:H401)</f>
        <v>1185016</v>
      </c>
      <c r="J401" s="143" t="n">
        <v>1565365</v>
      </c>
      <c r="K401" s="143" t="n">
        <v>534631</v>
      </c>
      <c r="L401" s="143" t="n">
        <f aca="false">SUM(J401:K401)</f>
        <v>2099996</v>
      </c>
      <c r="M401" s="166" t="n">
        <f aca="false">IF(D401&gt;0,IF(J401&gt;=0,J401/D401*100,""),"")</f>
        <v>313.073</v>
      </c>
      <c r="N401" s="166" t="n">
        <f aca="false">IF(F401&gt;0,IF(L401&gt;=0,L401/F401*100,""),"")</f>
        <v>219.169887252533</v>
      </c>
      <c r="O401" s="166" t="n">
        <f aca="false">IF(G401&gt;0,IF(J401&gt;=0,J401/G401*100,""),"")</f>
        <v>217.411805555556</v>
      </c>
      <c r="P401" s="166" t="n">
        <f aca="false">IF(I401&gt;0,IF(L401&gt;=0,L401/I401*100,""),"")</f>
        <v>177.212459578605</v>
      </c>
      <c r="Q401" s="52"/>
      <c r="S401" s="52"/>
    </row>
    <row r="402" s="162" customFormat="true" ht="12.75" hidden="false" customHeight="true" outlineLevel="0" collapsed="false">
      <c r="A402" s="82" t="s">
        <v>723</v>
      </c>
      <c r="B402" s="54" t="s">
        <v>724</v>
      </c>
      <c r="C402" s="55" t="s">
        <v>725</v>
      </c>
      <c r="D402" s="143" t="n">
        <v>41878</v>
      </c>
      <c r="E402" s="143" t="n">
        <v>30957</v>
      </c>
      <c r="F402" s="143" t="n">
        <f aca="false">SUM(D402:E402)</f>
        <v>72835</v>
      </c>
      <c r="G402" s="79" t="n">
        <v>74561</v>
      </c>
      <c r="H402" s="88" t="n">
        <v>31420</v>
      </c>
      <c r="I402" s="79" t="n">
        <f aca="false">SUM(G402:H402)</f>
        <v>105981</v>
      </c>
      <c r="J402" s="143"/>
      <c r="K402" s="143"/>
      <c r="L402" s="143" t="n">
        <f aca="false">SUM(J402:K402)</f>
        <v>0</v>
      </c>
      <c r="M402" s="166" t="n">
        <f aca="false">IF(D402&gt;0,IF(J402&gt;=0,J402/D402*100,""),"")</f>
        <v>0</v>
      </c>
      <c r="N402" s="166" t="n">
        <f aca="false">IF(F402&gt;0,IF(L402&gt;=0,L402/F402*100,""),"")</f>
        <v>0</v>
      </c>
      <c r="O402" s="166" t="n">
        <f aca="false">IF(G402&gt;0,IF(J402&gt;=0,J402/G402*100,""),"")</f>
        <v>0</v>
      </c>
      <c r="P402" s="166" t="n">
        <f aca="false">IF(I402&gt;0,IF(L402&gt;=0,L402/I402*100,""),"")</f>
        <v>0</v>
      </c>
      <c r="Q402" s="52"/>
      <c r="S402" s="52"/>
    </row>
    <row r="403" s="162" customFormat="true" ht="12.75" hidden="false" customHeight="true" outlineLevel="0" collapsed="false">
      <c r="A403" s="82" t="s">
        <v>726</v>
      </c>
      <c r="B403" s="54" t="s">
        <v>727</v>
      </c>
      <c r="C403" s="55" t="s">
        <v>728</v>
      </c>
      <c r="D403" s="143" t="n">
        <f aca="false">10000000-1200000</f>
        <v>8800000</v>
      </c>
      <c r="E403" s="143" t="n">
        <v>922509</v>
      </c>
      <c r="F403" s="143" t="n">
        <f aca="false">SUM(D403:E403)</f>
        <v>9722509</v>
      </c>
      <c r="G403" s="79" t="n">
        <v>9525700</v>
      </c>
      <c r="H403" s="88" t="n">
        <v>936315</v>
      </c>
      <c r="I403" s="79" t="n">
        <f aca="false">SUM(G403:H403)</f>
        <v>10462015</v>
      </c>
      <c r="J403" s="143" t="n">
        <v>11040000</v>
      </c>
      <c r="K403" s="143" t="n">
        <v>907465</v>
      </c>
      <c r="L403" s="143" t="n">
        <f aca="false">SUM(J403:K403)</f>
        <v>11947465</v>
      </c>
      <c r="M403" s="166" t="n">
        <f aca="false">IF(D403&gt;0,IF(J403&gt;=0,J403/D403*100,""),"")</f>
        <v>125.454545454545</v>
      </c>
      <c r="N403" s="166" t="n">
        <f aca="false">IF(F403&gt;0,IF(L403&gt;=0,L403/F403*100,""),"")</f>
        <v>122.884586684363</v>
      </c>
      <c r="O403" s="166" t="n">
        <f aca="false">IF(G403&gt;0,IF(J403&gt;=0,J403/G403*100,""),"")</f>
        <v>115.896994446602</v>
      </c>
      <c r="P403" s="166" t="n">
        <f aca="false">IF(I403&gt;0,IF(L403&gt;=0,L403/I403*100,""),"")</f>
        <v>114.198507648861</v>
      </c>
      <c r="Q403" s="52"/>
      <c r="S403" s="52"/>
    </row>
    <row r="404" s="162" customFormat="true" ht="12.75" hidden="false" customHeight="true" outlineLevel="0" collapsed="false">
      <c r="A404" s="82" t="s">
        <v>729</v>
      </c>
      <c r="B404" s="54" t="s">
        <v>730</v>
      </c>
      <c r="C404" s="55" t="s">
        <v>731</v>
      </c>
      <c r="D404" s="143" t="n">
        <v>10000</v>
      </c>
      <c r="E404" s="143" t="n">
        <v>247653</v>
      </c>
      <c r="F404" s="143" t="n">
        <f aca="false">SUM(D404:E404)</f>
        <v>257653</v>
      </c>
      <c r="G404" s="79" t="n">
        <v>682229</v>
      </c>
      <c r="H404" s="88" t="n">
        <v>251360</v>
      </c>
      <c r="I404" s="79" t="n">
        <f aca="false">SUM(G404:H404)</f>
        <v>933589</v>
      </c>
      <c r="J404" s="143" t="n">
        <v>20000</v>
      </c>
      <c r="K404" s="143" t="n">
        <v>281385</v>
      </c>
      <c r="L404" s="143" t="n">
        <f aca="false">SUM(J404:K404)</f>
        <v>301385</v>
      </c>
      <c r="M404" s="166" t="n">
        <f aca="false">IF(D404&gt;0,IF(J404&gt;=0,J404/D404*100,""),"")</f>
        <v>200</v>
      </c>
      <c r="N404" s="166" t="n">
        <f aca="false">IF(F404&gt;0,IF(L404&gt;=0,L404/F404*100,""),"")</f>
        <v>116.973215914428</v>
      </c>
      <c r="O404" s="166" t="n">
        <f aca="false">IF(G404&gt;0,IF(J404&gt;=0,J404/G404*100,""),"")</f>
        <v>2.93156696651711</v>
      </c>
      <c r="P404" s="166" t="n">
        <f aca="false">IF(I404&gt;0,IF(L404&gt;=0,L404/I404*100,""),"")</f>
        <v>32.2824069263884</v>
      </c>
      <c r="Q404" s="52"/>
      <c r="S404" s="52"/>
    </row>
    <row r="405" s="162" customFormat="true" ht="12.75" hidden="false" customHeight="true" outlineLevel="0" collapsed="false">
      <c r="A405" s="82" t="s">
        <v>732</v>
      </c>
      <c r="B405" s="54" t="s">
        <v>733</v>
      </c>
      <c r="C405" s="55" t="s">
        <v>734</v>
      </c>
      <c r="D405" s="143" t="n">
        <v>20000</v>
      </c>
      <c r="E405" s="143" t="n">
        <v>24765</v>
      </c>
      <c r="F405" s="143" t="n">
        <f aca="false">SUM(D405:E405)</f>
        <v>44765</v>
      </c>
      <c r="G405" s="79"/>
      <c r="H405" s="88"/>
      <c r="I405" s="79"/>
      <c r="J405" s="143"/>
      <c r="K405" s="143"/>
      <c r="L405" s="143" t="n">
        <f aca="false">SUM(J405:K405)</f>
        <v>0</v>
      </c>
      <c r="M405" s="166" t="n">
        <f aca="false">IF(D405&gt;0,IF(J405&gt;=0,J405/D405*100,""),"")</f>
        <v>0</v>
      </c>
      <c r="N405" s="166" t="n">
        <f aca="false">IF(F405&gt;0,IF(L405&gt;=0,L405/F405*100,""),"")</f>
        <v>0</v>
      </c>
      <c r="O405" s="166" t="str">
        <f aca="false">IF(G405&gt;0,IF(J405&gt;=0,J405/G405*100,""),"")</f>
        <v/>
      </c>
      <c r="P405" s="166" t="str">
        <f aca="false">IF(I405&gt;0,IF(L405&gt;=0,L405/I405*100,""),"")</f>
        <v/>
      </c>
      <c r="Q405" s="52"/>
      <c r="S405" s="52"/>
    </row>
    <row r="406" s="162" customFormat="true" ht="12.75" hidden="false" customHeight="true" outlineLevel="0" collapsed="false">
      <c r="A406" s="82" t="s">
        <v>325</v>
      </c>
      <c r="B406" s="54" t="s">
        <v>326</v>
      </c>
      <c r="C406" s="55" t="s">
        <v>735</v>
      </c>
      <c r="D406" s="143" t="n">
        <v>2262168</v>
      </c>
      <c r="E406" s="143"/>
      <c r="F406" s="143" t="n">
        <f aca="false">SUM(D406:E406)</f>
        <v>2262168</v>
      </c>
      <c r="G406" s="79" t="n">
        <v>5969766.02</v>
      </c>
      <c r="H406" s="88" t="n">
        <v>125680</v>
      </c>
      <c r="I406" s="79" t="n">
        <f aca="false">SUM(G406:H406)</f>
        <v>6095446.02</v>
      </c>
      <c r="J406" s="143"/>
      <c r="K406" s="143" t="n">
        <v>225108</v>
      </c>
      <c r="L406" s="143" t="n">
        <f aca="false">SUM(J406:K406)</f>
        <v>225108</v>
      </c>
      <c r="M406" s="166" t="n">
        <f aca="false">IF(D406&gt;0,IF(J406&gt;=0,J406/D406*100,""),"")</f>
        <v>0</v>
      </c>
      <c r="N406" s="166" t="n">
        <f aca="false">IF(F406&gt;0,IF(L406&gt;=0,L406/F406*100,""),"")</f>
        <v>9.95098507272669</v>
      </c>
      <c r="O406" s="166" t="n">
        <f aca="false">IF(G406&gt;0,IF(J406&gt;=0,J406/G406*100,""),"")</f>
        <v>0</v>
      </c>
      <c r="P406" s="166" t="n">
        <f aca="false">IF(I406&gt;0,IF(L406&gt;=0,L406/I406*100,""),"")</f>
        <v>3.69305214518166</v>
      </c>
      <c r="Q406" s="52"/>
      <c r="S406" s="52"/>
    </row>
    <row r="407" s="162" customFormat="true" ht="12.75" hidden="false" customHeight="true" outlineLevel="0" collapsed="false">
      <c r="A407" s="82" t="s">
        <v>222</v>
      </c>
      <c r="B407" s="54" t="s">
        <v>223</v>
      </c>
      <c r="C407" s="55" t="s">
        <v>736</v>
      </c>
      <c r="D407" s="143" t="n">
        <v>105000</v>
      </c>
      <c r="E407" s="143"/>
      <c r="F407" s="143" t="n">
        <f aca="false">SUM(D407:E407)</f>
        <v>105000</v>
      </c>
      <c r="G407" s="79" t="n">
        <v>105000</v>
      </c>
      <c r="H407" s="88"/>
      <c r="I407" s="79" t="n">
        <f aca="false">SUM(G407:H407)</f>
        <v>105000</v>
      </c>
      <c r="J407" s="143" t="n">
        <v>4020000</v>
      </c>
      <c r="K407" s="143"/>
      <c r="L407" s="143" t="n">
        <f aca="false">SUM(J407:K407)</f>
        <v>4020000</v>
      </c>
      <c r="M407" s="166" t="n">
        <f aca="false">IF(D407&gt;0,IF(J407&gt;=0,J407/D407*100,""),"")</f>
        <v>3828.57142857143</v>
      </c>
      <c r="N407" s="166" t="n">
        <f aca="false">IF(F407&gt;0,IF(L407&gt;=0,L407/F407*100,""),"")</f>
        <v>3828.57142857143</v>
      </c>
      <c r="O407" s="166" t="n">
        <f aca="false">IF(G407&gt;0,IF(J407&gt;=0,J407/G407*100,""),"")</f>
        <v>3828.57142857143</v>
      </c>
      <c r="P407" s="166" t="n">
        <f aca="false">IF(I407&gt;0,IF(L407&gt;=0,L407/I407*100,""),"")</f>
        <v>3828.57142857143</v>
      </c>
      <c r="Q407" s="52"/>
      <c r="S407" s="52"/>
    </row>
    <row r="408" s="162" customFormat="true" ht="12.75" hidden="false" customHeight="true" outlineLevel="0" collapsed="false">
      <c r="A408" s="82" t="s">
        <v>219</v>
      </c>
      <c r="B408" s="54" t="s">
        <v>220</v>
      </c>
      <c r="C408" s="55" t="s">
        <v>737</v>
      </c>
      <c r="D408" s="143" t="n">
        <v>596350</v>
      </c>
      <c r="E408" s="143"/>
      <c r="F408" s="143" t="n">
        <f aca="false">SUM(D408:E408)</f>
        <v>596350</v>
      </c>
      <c r="G408" s="79" t="n">
        <v>596350</v>
      </c>
      <c r="H408" s="88"/>
      <c r="I408" s="79" t="n">
        <f aca="false">SUM(G408:H408)</f>
        <v>596350</v>
      </c>
      <c r="J408" s="143" t="n">
        <f aca="false">685000+23000</f>
        <v>708000</v>
      </c>
      <c r="K408" s="143"/>
      <c r="L408" s="143" t="n">
        <f aca="false">SUM(J408:K408)</f>
        <v>708000</v>
      </c>
      <c r="M408" s="166" t="n">
        <f aca="false">IF(D408&gt;0,IF(J408&gt;=0,J408/D408*100,""),"")</f>
        <v>118.722226880188</v>
      </c>
      <c r="N408" s="166" t="n">
        <f aca="false">IF(F408&gt;0,IF(L408&gt;=0,L408/F408*100,""),"")</f>
        <v>118.722226880188</v>
      </c>
      <c r="O408" s="166" t="n">
        <f aca="false">IF(G408&gt;0,IF(J408&gt;=0,J408/G408*100,""),"")</f>
        <v>118.722226880188</v>
      </c>
      <c r="P408" s="166" t="n">
        <f aca="false">IF(I408&gt;0,IF(L408&gt;=0,L408/I408*100,""),"")</f>
        <v>118.722226880188</v>
      </c>
      <c r="Q408" s="52"/>
      <c r="S408" s="52"/>
    </row>
    <row r="409" s="162" customFormat="true" ht="12.75" hidden="false" customHeight="true" outlineLevel="0" collapsed="false">
      <c r="A409" s="82" t="s">
        <v>33</v>
      </c>
      <c r="B409" s="54" t="s">
        <v>34</v>
      </c>
      <c r="C409" s="55" t="s">
        <v>738</v>
      </c>
      <c r="D409" s="143" t="n">
        <v>411700</v>
      </c>
      <c r="E409" s="143"/>
      <c r="F409" s="143" t="n">
        <f aca="false">SUM(D409:E409)</f>
        <v>411700</v>
      </c>
      <c r="G409" s="79" t="n">
        <v>427183</v>
      </c>
      <c r="H409" s="88"/>
      <c r="I409" s="79" t="n">
        <f aca="false">SUM(G409:H409)</f>
        <v>427183</v>
      </c>
      <c r="J409" s="143" t="n">
        <v>416216</v>
      </c>
      <c r="K409" s="143"/>
      <c r="L409" s="143" t="n">
        <f aca="false">SUM(J409:K409)</f>
        <v>416216</v>
      </c>
      <c r="M409" s="166" t="n">
        <f aca="false">IF(D409&gt;0,IF(J409&gt;=0,J409/D409*100,""),"")</f>
        <v>101.096915229536</v>
      </c>
      <c r="N409" s="166" t="n">
        <f aca="false">IF(F409&gt;0,IF(L409&gt;=0,L409/F409*100,""),"")</f>
        <v>101.096915229536</v>
      </c>
      <c r="O409" s="166" t="n">
        <f aca="false">IF(G409&gt;0,IF(J409&gt;=0,J409/G409*100,""),"")</f>
        <v>97.4327161895487</v>
      </c>
      <c r="P409" s="166" t="n">
        <f aca="false">IF(I409&gt;0,IF(L409&gt;=0,L409/I409*100,""),"")</f>
        <v>97.4327161895487</v>
      </c>
      <c r="Q409" s="52"/>
      <c r="S409" s="52"/>
    </row>
    <row r="410" s="162" customFormat="true" ht="12.75" hidden="false" customHeight="true" outlineLevel="0" collapsed="false">
      <c r="A410" s="82" t="s">
        <v>739</v>
      </c>
      <c r="B410" s="54" t="s">
        <v>740</v>
      </c>
      <c r="C410" s="55"/>
      <c r="D410" s="143"/>
      <c r="E410" s="143"/>
      <c r="F410" s="143"/>
      <c r="G410" s="79" t="n">
        <v>49450</v>
      </c>
      <c r="H410" s="88" t="n">
        <v>125680</v>
      </c>
      <c r="I410" s="79" t="n">
        <f aca="false">SUM(G410:H410)</f>
        <v>175130</v>
      </c>
      <c r="J410" s="143" t="n">
        <v>127650</v>
      </c>
      <c r="K410" s="143" t="n">
        <v>140692</v>
      </c>
      <c r="L410" s="143" t="n">
        <f aca="false">SUM(J410:K410)</f>
        <v>268342</v>
      </c>
      <c r="M410" s="166" t="str">
        <f aca="false">IF(D410&gt;0,IF(J410&gt;=0,J410/D410*100,""),"")</f>
        <v/>
      </c>
      <c r="N410" s="166" t="str">
        <f aca="false">IF(F410&gt;0,IF(L410&gt;=0,L410/F410*100,""),"")</f>
        <v/>
      </c>
      <c r="O410" s="166" t="n">
        <f aca="false">IF(G410&gt;0,IF(J410&gt;=0,J410/G410*100,""),"")</f>
        <v>258.139534883721</v>
      </c>
      <c r="P410" s="166" t="n">
        <f aca="false">IF(I410&gt;0,IF(L410&gt;=0,L410/I410*100,""),"")</f>
        <v>153.224461828356</v>
      </c>
      <c r="Q410" s="52"/>
      <c r="S410" s="52"/>
    </row>
    <row r="411" s="162" customFormat="true" ht="12.75" hidden="true" customHeight="true" outlineLevel="0" collapsed="false">
      <c r="A411" s="82" t="s">
        <v>741</v>
      </c>
      <c r="B411" s="55" t="s">
        <v>742</v>
      </c>
      <c r="C411" s="55" t="s">
        <v>743</v>
      </c>
      <c r="D411" s="143"/>
      <c r="E411" s="143"/>
      <c r="F411" s="143" t="n">
        <f aca="false">SUM(D411:E411)</f>
        <v>0</v>
      </c>
      <c r="G411" s="79"/>
      <c r="H411" s="88"/>
      <c r="I411" s="79" t="n">
        <f aca="false">SUM(G411:H411)</f>
        <v>0</v>
      </c>
      <c r="J411" s="143"/>
      <c r="K411" s="143"/>
      <c r="L411" s="143" t="n">
        <f aca="false">SUM(J411:K411)</f>
        <v>0</v>
      </c>
      <c r="M411" s="166" t="str">
        <f aca="false">IF(D411&gt;0,IF(J411&gt;=0,J411/D411*100,""),"")</f>
        <v/>
      </c>
      <c r="N411" s="166" t="str">
        <f aca="false">IF(F411&gt;0,IF(L411&gt;=0,L411/F411*100,""),"")</f>
        <v/>
      </c>
      <c r="O411" s="166" t="str">
        <f aca="false">IF(G411&gt;0,IF(J411&gt;=0,J411/G411*100,""),"")</f>
        <v/>
      </c>
      <c r="P411" s="166" t="str">
        <f aca="false">IF(I411&gt;0,IF(L411&gt;=0,L411/I411*100,""),"")</f>
        <v/>
      </c>
      <c r="Q411" s="52"/>
      <c r="S411" s="52"/>
    </row>
    <row r="412" s="162" customFormat="true" ht="24" hidden="true" customHeight="false" outlineLevel="0" collapsed="false">
      <c r="A412" s="82" t="s">
        <v>744</v>
      </c>
      <c r="B412" s="55" t="s">
        <v>745</v>
      </c>
      <c r="C412" s="55" t="s">
        <v>746</v>
      </c>
      <c r="D412" s="143"/>
      <c r="E412" s="143"/>
      <c r="F412" s="143" t="n">
        <f aca="false">SUM(D412:E412)</f>
        <v>0</v>
      </c>
      <c r="G412" s="79"/>
      <c r="H412" s="88"/>
      <c r="I412" s="79" t="n">
        <f aca="false">SUM(G412:H412)</f>
        <v>0</v>
      </c>
      <c r="J412" s="143"/>
      <c r="K412" s="143"/>
      <c r="L412" s="143" t="n">
        <f aca="false">SUM(J412:K412)</f>
        <v>0</v>
      </c>
      <c r="M412" s="166" t="str">
        <f aca="false">IF(D412&gt;0,IF(J412&gt;=0,J412/D412*100,""),"")</f>
        <v/>
      </c>
      <c r="N412" s="166" t="str">
        <f aca="false">IF(F412&gt;0,IF(L412&gt;=0,L412/F412*100,""),"")</f>
        <v/>
      </c>
      <c r="O412" s="166" t="str">
        <f aca="false">IF(G412&gt;0,IF(J412&gt;=0,J412/G412*100,""),"")</f>
        <v/>
      </c>
      <c r="P412" s="166" t="str">
        <f aca="false">IF(I412&gt;0,IF(L412&gt;=0,L412/I412*100,""),"")</f>
        <v/>
      </c>
      <c r="Q412" s="52"/>
      <c r="S412" s="52"/>
    </row>
    <row r="413" s="162" customFormat="true" ht="12.75" hidden="true" customHeight="true" outlineLevel="0" collapsed="false">
      <c r="A413" s="82" t="s">
        <v>747</v>
      </c>
      <c r="B413" s="55" t="s">
        <v>748</v>
      </c>
      <c r="C413" s="55" t="s">
        <v>749</v>
      </c>
      <c r="D413" s="143"/>
      <c r="E413" s="143"/>
      <c r="F413" s="143" t="n">
        <f aca="false">SUM(D413:E413)</f>
        <v>0</v>
      </c>
      <c r="G413" s="79"/>
      <c r="H413" s="88"/>
      <c r="I413" s="79" t="n">
        <f aca="false">SUM(G413:H413)</f>
        <v>0</v>
      </c>
      <c r="J413" s="143"/>
      <c r="K413" s="143"/>
      <c r="L413" s="143" t="n">
        <f aca="false">SUM(J413:K413)</f>
        <v>0</v>
      </c>
      <c r="M413" s="166" t="str">
        <f aca="false">IF(D413&gt;0,IF(J413&gt;=0,J413/D413*100,""),"")</f>
        <v/>
      </c>
      <c r="N413" s="166" t="str">
        <f aca="false">IF(F413&gt;0,IF(L413&gt;=0,L413/F413*100,""),"")</f>
        <v/>
      </c>
      <c r="O413" s="166" t="str">
        <f aca="false">IF(G413&gt;0,IF(J413&gt;=0,J413/G413*100,""),"")</f>
        <v/>
      </c>
      <c r="P413" s="166" t="str">
        <f aca="false">IF(I413&gt;0,IF(L413&gt;=0,L413/I413*100,""),"")</f>
        <v/>
      </c>
      <c r="Q413" s="52"/>
      <c r="S413" s="52"/>
    </row>
    <row r="414" s="162" customFormat="true" ht="12.75" hidden="true" customHeight="true" outlineLevel="0" collapsed="false">
      <c r="A414" s="82" t="s">
        <v>750</v>
      </c>
      <c r="B414" s="55" t="s">
        <v>751</v>
      </c>
      <c r="C414" s="55" t="s">
        <v>752</v>
      </c>
      <c r="D414" s="143"/>
      <c r="E414" s="143"/>
      <c r="F414" s="143" t="n">
        <f aca="false">SUM(D414:E414)</f>
        <v>0</v>
      </c>
      <c r="G414" s="79"/>
      <c r="H414" s="88"/>
      <c r="I414" s="79" t="n">
        <f aca="false">SUM(G414:H414)</f>
        <v>0</v>
      </c>
      <c r="J414" s="143"/>
      <c r="K414" s="143"/>
      <c r="L414" s="143" t="n">
        <f aca="false">SUM(J414:K414)</f>
        <v>0</v>
      </c>
      <c r="M414" s="166" t="str">
        <f aca="false">IF(D414&gt;0,IF(J414&gt;=0,J414/D414*100,""),"")</f>
        <v/>
      </c>
      <c r="N414" s="166" t="str">
        <f aca="false">IF(F414&gt;0,IF(L414&gt;=0,L414/F414*100,""),"")</f>
        <v/>
      </c>
      <c r="O414" s="166" t="str">
        <f aca="false">IF(G414&gt;0,IF(J414&gt;=0,J414/G414*100,""),"")</f>
        <v/>
      </c>
      <c r="P414" s="166" t="str">
        <f aca="false">IF(I414&gt;0,IF(L414&gt;=0,L414/I414*100,""),"")</f>
        <v/>
      </c>
      <c r="Q414" s="52"/>
      <c r="S414" s="52"/>
    </row>
    <row r="415" s="162" customFormat="true" ht="12.75" hidden="true" customHeight="true" outlineLevel="0" collapsed="false">
      <c r="A415" s="82" t="s">
        <v>753</v>
      </c>
      <c r="B415" s="55" t="s">
        <v>754</v>
      </c>
      <c r="C415" s="55" t="s">
        <v>755</v>
      </c>
      <c r="D415" s="143"/>
      <c r="E415" s="143"/>
      <c r="F415" s="143" t="n">
        <f aca="false">SUM(D415:E415)</f>
        <v>0</v>
      </c>
      <c r="G415" s="79"/>
      <c r="H415" s="88"/>
      <c r="I415" s="79" t="n">
        <f aca="false">SUM(G415:H415)</f>
        <v>0</v>
      </c>
      <c r="J415" s="143"/>
      <c r="K415" s="143"/>
      <c r="L415" s="143" t="n">
        <f aca="false">SUM(J415:K415)</f>
        <v>0</v>
      </c>
      <c r="M415" s="166" t="str">
        <f aca="false">IF(D415&gt;0,IF(J415&gt;=0,J415/D415*100,""),"")</f>
        <v/>
      </c>
      <c r="N415" s="166" t="str">
        <f aca="false">IF(F415&gt;0,IF(L415&gt;=0,L415/F415*100,""),"")</f>
        <v/>
      </c>
      <c r="O415" s="166" t="str">
        <f aca="false">IF(G415&gt;0,IF(J415&gt;=0,J415/G415*100,""),"")</f>
        <v/>
      </c>
      <c r="P415" s="166" t="str">
        <f aca="false">IF(I415&gt;0,IF(L415&gt;=0,L415/I415*100,""),"")</f>
        <v/>
      </c>
      <c r="Q415" s="52"/>
      <c r="S415" s="52"/>
    </row>
    <row r="416" s="162" customFormat="true" ht="12.75" hidden="true" customHeight="true" outlineLevel="0" collapsed="false">
      <c r="A416" s="82" t="s">
        <v>756</v>
      </c>
      <c r="B416" s="55" t="s">
        <v>757</v>
      </c>
      <c r="C416" s="55" t="s">
        <v>758</v>
      </c>
      <c r="D416" s="143"/>
      <c r="E416" s="143"/>
      <c r="F416" s="143" t="n">
        <f aca="false">SUM(D416:E416)</f>
        <v>0</v>
      </c>
      <c r="G416" s="79"/>
      <c r="H416" s="88"/>
      <c r="I416" s="79" t="n">
        <f aca="false">SUM(G416:H416)</f>
        <v>0</v>
      </c>
      <c r="J416" s="143"/>
      <c r="K416" s="143"/>
      <c r="L416" s="143" t="n">
        <f aca="false">SUM(J416:K416)</f>
        <v>0</v>
      </c>
      <c r="M416" s="166" t="str">
        <f aca="false">IF(D416&gt;0,IF(J416&gt;=0,J416/D416*100,""),"")</f>
        <v/>
      </c>
      <c r="N416" s="166" t="str">
        <f aca="false">IF(F416&gt;0,IF(L416&gt;=0,L416/F416*100,""),"")</f>
        <v/>
      </c>
      <c r="O416" s="166" t="str">
        <f aca="false">IF(G416&gt;0,IF(J416&gt;=0,J416/G416*100,""),"")</f>
        <v/>
      </c>
      <c r="P416" s="166" t="str">
        <f aca="false">IF(I416&gt;0,IF(L416&gt;=0,L416/I416*100,""),"")</f>
        <v/>
      </c>
      <c r="Q416" s="52"/>
      <c r="S416" s="52"/>
    </row>
    <row r="417" s="162" customFormat="true" ht="12.75" hidden="false" customHeight="true" outlineLevel="0" collapsed="false">
      <c r="A417" s="82" t="s">
        <v>177</v>
      </c>
      <c r="B417" s="54" t="s">
        <v>178</v>
      </c>
      <c r="C417" s="55" t="s">
        <v>759</v>
      </c>
      <c r="D417" s="143"/>
      <c r="E417" s="143"/>
      <c r="F417" s="143" t="n">
        <f aca="false">SUM(D417:E417)</f>
        <v>0</v>
      </c>
      <c r="G417" s="79" t="n">
        <v>23447696.09</v>
      </c>
      <c r="H417" s="88" t="n">
        <v>73271</v>
      </c>
      <c r="I417" s="79" t="n">
        <f aca="false">SUM(G417:H417)</f>
        <v>23520967.09</v>
      </c>
      <c r="J417" s="143" t="n">
        <v>1419330</v>
      </c>
      <c r="K417" s="143" t="n">
        <v>182900</v>
      </c>
      <c r="L417" s="143" t="n">
        <f aca="false">SUM(J417:K417)</f>
        <v>1602230</v>
      </c>
      <c r="M417" s="166" t="str">
        <f aca="false">IF(D417&gt;0,IF(J417&gt;=0,J417/D417*100,""),"")</f>
        <v/>
      </c>
      <c r="N417" s="166" t="str">
        <f aca="false">IF(F417&gt;0,IF(L417&gt;=0,L417/F417*100,""),"")</f>
        <v/>
      </c>
      <c r="O417" s="166" t="n">
        <f aca="false">IF(G417&gt;0,IF(J417&gt;=0,J417/G417*100,""),"")</f>
        <v>6.05317466821535</v>
      </c>
      <c r="P417" s="166" t="n">
        <f aca="false">IF(I417&gt;0,IF(L417&gt;=0,L417/I417*100,""),"")</f>
        <v>6.81192228988404</v>
      </c>
      <c r="Q417" s="52"/>
      <c r="S417" s="52"/>
    </row>
    <row r="418" s="162" customFormat="true" ht="12.75" hidden="true" customHeight="true" outlineLevel="0" collapsed="false">
      <c r="A418" s="82" t="s">
        <v>253</v>
      </c>
      <c r="B418" s="54" t="s">
        <v>178</v>
      </c>
      <c r="C418" s="55" t="s">
        <v>760</v>
      </c>
      <c r="D418" s="143"/>
      <c r="E418" s="143"/>
      <c r="F418" s="143" t="n">
        <f aca="false">SUM(D418:E418)</f>
        <v>0</v>
      </c>
      <c r="G418" s="79"/>
      <c r="H418" s="88"/>
      <c r="I418" s="79" t="n">
        <f aca="false">SUM(G418:H418)</f>
        <v>0</v>
      </c>
      <c r="J418" s="143"/>
      <c r="K418" s="143"/>
      <c r="L418" s="143" t="n">
        <f aca="false">SUM(J418:K418)</f>
        <v>0</v>
      </c>
      <c r="M418" s="166" t="str">
        <f aca="false">IF(D418&gt;0,IF(J418&gt;=0,J418/D418*100,""),"")</f>
        <v/>
      </c>
      <c r="N418" s="166" t="str">
        <f aca="false">IF(F418&gt;0,IF(L418&gt;=0,L418/F418*100,""),"")</f>
        <v/>
      </c>
      <c r="O418" s="166" t="str">
        <f aca="false">IF(G418&gt;0,IF(J418&gt;=0,J418/G418*100,""),"")</f>
        <v/>
      </c>
      <c r="P418" s="166" t="str">
        <f aca="false">IF(I418&gt;0,IF(L418&gt;=0,L418/I418*100,""),"")</f>
        <v/>
      </c>
      <c r="Q418" s="52"/>
      <c r="S418" s="52"/>
    </row>
    <row r="419" s="162" customFormat="true" ht="25.5" hidden="false" customHeight="true" outlineLevel="0" collapsed="false">
      <c r="A419" s="82" t="s">
        <v>761</v>
      </c>
      <c r="B419" s="54" t="s">
        <v>762</v>
      </c>
      <c r="C419" s="55"/>
      <c r="D419" s="143"/>
      <c r="E419" s="143"/>
      <c r="F419" s="143"/>
      <c r="G419" s="79"/>
      <c r="H419" s="88"/>
      <c r="I419" s="79"/>
      <c r="J419" s="143" t="n">
        <v>96400</v>
      </c>
      <c r="K419" s="143" t="n">
        <v>70346</v>
      </c>
      <c r="L419" s="143" t="n">
        <f aca="false">SUM(J419:K419)</f>
        <v>166746</v>
      </c>
      <c r="M419" s="166"/>
      <c r="N419" s="166"/>
      <c r="O419" s="166"/>
      <c r="P419" s="166"/>
      <c r="Q419" s="52"/>
      <c r="S419" s="52"/>
    </row>
    <row r="420" s="162" customFormat="true" ht="14.25" hidden="false" customHeight="true" outlineLevel="0" collapsed="false">
      <c r="A420" s="82" t="s">
        <v>763</v>
      </c>
      <c r="B420" s="54" t="s">
        <v>764</v>
      </c>
      <c r="C420" s="55"/>
      <c r="D420" s="143"/>
      <c r="E420" s="143"/>
      <c r="F420" s="143"/>
      <c r="G420" s="79"/>
      <c r="H420" s="88"/>
      <c r="I420" s="79"/>
      <c r="J420" s="143"/>
      <c r="K420" s="143" t="n">
        <v>70346</v>
      </c>
      <c r="L420" s="143" t="n">
        <f aca="false">SUM(J420:K420)</f>
        <v>70346</v>
      </c>
      <c r="M420" s="166"/>
      <c r="N420" s="166"/>
      <c r="O420" s="166"/>
      <c r="P420" s="166"/>
      <c r="Q420" s="52"/>
      <c r="S420" s="52"/>
    </row>
    <row r="421" s="162" customFormat="true" ht="12.75" hidden="false" customHeight="true" outlineLevel="0" collapsed="false">
      <c r="A421" s="198" t="s">
        <v>65</v>
      </c>
      <c r="B421" s="54" t="s">
        <v>66</v>
      </c>
      <c r="C421" s="55" t="s">
        <v>765</v>
      </c>
      <c r="D421" s="143"/>
      <c r="E421" s="143"/>
      <c r="F421" s="143" t="n">
        <f aca="false">SUM(D421:E421)</f>
        <v>0</v>
      </c>
      <c r="G421" s="79" t="n">
        <v>850000</v>
      </c>
      <c r="H421" s="88"/>
      <c r="I421" s="79" t="n">
        <f aca="false">SUM(G421:H421)</f>
        <v>850000</v>
      </c>
      <c r="J421" s="143"/>
      <c r="K421" s="143"/>
      <c r="L421" s="143" t="n">
        <f aca="false">SUM(J421:K421)</f>
        <v>0</v>
      </c>
      <c r="M421" s="166" t="str">
        <f aca="false">IF(D421&gt;0,IF(J421&gt;=0,J421/D421*100,""),"")</f>
        <v/>
      </c>
      <c r="N421" s="166" t="str">
        <f aca="false">IF(F421&gt;0,IF(L421&gt;=0,L421/F421*100,""),"")</f>
        <v/>
      </c>
      <c r="O421" s="166" t="n">
        <f aca="false">IF(G421&gt;0,IF(J421&gt;=0,J421/G421*100,""),"")</f>
        <v>0</v>
      </c>
      <c r="P421" s="166" t="n">
        <f aca="false">IF(I421&gt;0,IF(L421&gt;=0,L421/I421*100,""),"")</f>
        <v>0</v>
      </c>
      <c r="Q421" s="52"/>
      <c r="S421" s="52"/>
    </row>
    <row r="422" s="162" customFormat="true" ht="6" hidden="false" customHeight="true" outlineLevel="0" collapsed="false">
      <c r="A422" s="198"/>
      <c r="B422" s="54"/>
      <c r="C422" s="55" t="s">
        <v>28</v>
      </c>
      <c r="D422" s="143"/>
      <c r="E422" s="143"/>
      <c r="F422" s="143"/>
      <c r="G422" s="79"/>
      <c r="H422" s="88"/>
      <c r="I422" s="79"/>
      <c r="J422" s="143"/>
      <c r="K422" s="143"/>
      <c r="L422" s="143"/>
      <c r="M422" s="166" t="str">
        <f aca="false">IF(D422&gt;0,IF(J422&gt;=0,J422/D422*100,""),"")</f>
        <v/>
      </c>
      <c r="N422" s="166" t="str">
        <f aca="false">IF(F422&gt;0,IF(L422&gt;=0,L422/F422*100,""),"")</f>
        <v/>
      </c>
      <c r="O422" s="166" t="str">
        <f aca="false">IF(G422&gt;0,IF(J422&gt;=0,J422/G422*100,""),"")</f>
        <v/>
      </c>
      <c r="P422" s="166" t="str">
        <f aca="false">IF(I422&gt;0,IF(L422&gt;=0,L422/I422*100,""),"")</f>
        <v/>
      </c>
      <c r="Q422" s="52"/>
      <c r="S422" s="52"/>
    </row>
    <row r="423" s="98" customFormat="true" ht="12.75" hidden="false" customHeight="false" outlineLevel="0" collapsed="false">
      <c r="A423" s="66" t="s">
        <v>766</v>
      </c>
      <c r="B423" s="135" t="s">
        <v>19</v>
      </c>
      <c r="C423" s="136"/>
      <c r="D423" s="190" t="n">
        <f aca="false">SUM(D425:D430)</f>
        <v>6397305</v>
      </c>
      <c r="E423" s="190" t="n">
        <f aca="false">SUM(E425:E430)</f>
        <v>24022385</v>
      </c>
      <c r="F423" s="69" t="n">
        <f aca="false">SUM(D423:E423)</f>
        <v>30419690</v>
      </c>
      <c r="G423" s="153" t="n">
        <f aca="false">SUM(G425:G430)</f>
        <v>113293302.19</v>
      </c>
      <c r="H423" s="196" t="n">
        <f aca="false">SUM(H425:H430)</f>
        <v>24366190</v>
      </c>
      <c r="I423" s="72" t="n">
        <f aca="false">SUM(G423:H423)</f>
        <v>137659492.19</v>
      </c>
      <c r="J423" s="69" t="n">
        <f aca="false">SUM(J425:J430)</f>
        <v>6448385</v>
      </c>
      <c r="K423" s="190" t="n">
        <f aca="false">SUM(K425:K430)</f>
        <v>27434991</v>
      </c>
      <c r="L423" s="69" t="n">
        <f aca="false">SUM(J423:K423)</f>
        <v>33883376</v>
      </c>
      <c r="M423" s="73" t="n">
        <f aca="false">IF(D423&gt;0,IF(J423&gt;=0,J423/D423*100,""),"")</f>
        <v>100.798461227032</v>
      </c>
      <c r="N423" s="73" t="n">
        <f aca="false">IF(F423&gt;0,IF(L423&gt;=0,L423/F423*100,""),"")</f>
        <v>111.386329052005</v>
      </c>
      <c r="O423" s="73" t="n">
        <f aca="false">IF(G423&gt;0,IF(J423&gt;=0,J423/G423*100,""),"")</f>
        <v>5.6917618917892</v>
      </c>
      <c r="P423" s="73" t="n">
        <f aca="false">IF(I423&gt;0,IF(L423&gt;=0,L423/I423*100,""),"")</f>
        <v>24.6139045415289</v>
      </c>
      <c r="Q423" s="52"/>
      <c r="S423" s="52"/>
    </row>
    <row r="424" s="48" customFormat="true" ht="12.75" hidden="false" customHeight="true" outlineLevel="0" collapsed="false">
      <c r="A424" s="82" t="s">
        <v>27</v>
      </c>
      <c r="B424" s="54"/>
      <c r="C424" s="55" t="s">
        <v>28</v>
      </c>
      <c r="D424" s="77" t="n">
        <f aca="false">SUM(D425:D429)</f>
        <v>6397305</v>
      </c>
      <c r="E424" s="77" t="n">
        <f aca="false">SUM(E425:E429)</f>
        <v>24022385</v>
      </c>
      <c r="F424" s="77" t="n">
        <f aca="false">SUM(D424:E424)</f>
        <v>30419690</v>
      </c>
      <c r="G424" s="79" t="n">
        <f aca="false">SUM(G425:G429)</f>
        <v>6493316.19</v>
      </c>
      <c r="H424" s="88" t="n">
        <f aca="false">SUM(H425:H429)</f>
        <v>24366190</v>
      </c>
      <c r="I424" s="79" t="n">
        <f aca="false">SUM(G424:H424)</f>
        <v>30859506.19</v>
      </c>
      <c r="J424" s="77" t="n">
        <f aca="false">SUM(J425:J429)</f>
        <v>6448385</v>
      </c>
      <c r="K424" s="77" t="n">
        <f aca="false">SUM(K425:K429)</f>
        <v>27434991</v>
      </c>
      <c r="L424" s="77" t="n">
        <f aca="false">SUM(J424:K424)</f>
        <v>33883376</v>
      </c>
      <c r="M424" s="81" t="n">
        <f aca="false">IF(D424&gt;0,IF(J424&gt;=0,J424/D424*100,""),"")</f>
        <v>100.798461227032</v>
      </c>
      <c r="N424" s="81" t="n">
        <f aca="false">IF(F424&gt;0,IF(L424&gt;=0,L424/F424*100,""),"")</f>
        <v>111.386329052005</v>
      </c>
      <c r="O424" s="81" t="n">
        <f aca="false">IF(G424&gt;0,IF(J424&gt;=0,J424/G424*100,""),"")</f>
        <v>99.3080393948904</v>
      </c>
      <c r="P424" s="81" t="n">
        <f aca="false">IF(I424&gt;0,IF(L424&gt;=0,L424/I424*100,""),"")</f>
        <v>109.798827600747</v>
      </c>
      <c r="Q424" s="52"/>
      <c r="S424" s="52"/>
    </row>
    <row r="425" s="48" customFormat="true" ht="12.75" hidden="false" customHeight="true" outlineLevel="0" collapsed="false">
      <c r="A425" s="82" t="s">
        <v>29</v>
      </c>
      <c r="B425" s="54" t="n">
        <v>0</v>
      </c>
      <c r="C425" s="55" t="s">
        <v>28</v>
      </c>
      <c r="D425" s="77"/>
      <c r="E425" s="77" t="n">
        <v>1523069</v>
      </c>
      <c r="F425" s="77" t="n">
        <f aca="false">SUM(D425:E425)</f>
        <v>1523069</v>
      </c>
      <c r="G425" s="79"/>
      <c r="H425" s="88" t="n">
        <v>1545863</v>
      </c>
      <c r="I425" s="79" t="n">
        <f aca="false">SUM(G425:H425)</f>
        <v>1545863</v>
      </c>
      <c r="J425" s="77"/>
      <c r="K425" s="77" t="n">
        <v>1730515</v>
      </c>
      <c r="L425" s="77" t="n">
        <f aca="false">SUM(J425:K425)</f>
        <v>1730515</v>
      </c>
      <c r="M425" s="81" t="str">
        <f aca="false">IF(D425&gt;0,IF(J425&gt;=0,J425/D425*100,""),"")</f>
        <v/>
      </c>
      <c r="N425" s="81" t="n">
        <f aca="false">IF(F425&gt;0,IF(L425&gt;=0,L425/F425*100,""),"")</f>
        <v>113.620262772074</v>
      </c>
      <c r="O425" s="81" t="str">
        <f aca="false">IF(G425&gt;0,IF(J425&gt;=0,J425/G425*100,""),"")</f>
        <v/>
      </c>
      <c r="P425" s="81" t="n">
        <f aca="false">IF(I425&gt;0,IF(L425&gt;=0,L425/I425*100,""),"")</f>
        <v>111.94491361783</v>
      </c>
      <c r="Q425" s="52"/>
      <c r="S425" s="52"/>
    </row>
    <row r="426" s="48" customFormat="true" ht="12.75" hidden="false" customHeight="true" outlineLevel="0" collapsed="false">
      <c r="A426" s="82" t="s">
        <v>767</v>
      </c>
      <c r="B426" s="54" t="s">
        <v>768</v>
      </c>
      <c r="C426" s="55" t="s">
        <v>769</v>
      </c>
      <c r="D426" s="77" t="n">
        <v>3844800</v>
      </c>
      <c r="E426" s="77" t="n">
        <v>14252456</v>
      </c>
      <c r="F426" s="77" t="n">
        <f aca="false">SUM(D426:E426)</f>
        <v>18097256</v>
      </c>
      <c r="G426" s="79" t="n">
        <v>3817200</v>
      </c>
      <c r="H426" s="88" t="n">
        <v>14340076</v>
      </c>
      <c r="I426" s="79" t="n">
        <f aca="false">SUM(G426:H426)</f>
        <v>18157276</v>
      </c>
      <c r="J426" s="77" t="n">
        <v>4470100</v>
      </c>
      <c r="K426" s="77" t="n">
        <v>16221818</v>
      </c>
      <c r="L426" s="77" t="n">
        <f aca="false">SUM(J426:K426)</f>
        <v>20691918</v>
      </c>
      <c r="M426" s="81" t="n">
        <f aca="false">IF(D426&gt;0,IF(J426&gt;=0,J426/D426*100,""),"")</f>
        <v>116.263524760716</v>
      </c>
      <c r="N426" s="81" t="n">
        <f aca="false">IF(F426&gt;0,IF(L426&gt;=0,L426/F426*100,""),"")</f>
        <v>114.337322741083</v>
      </c>
      <c r="O426" s="81" t="n">
        <f aca="false">IF(G426&gt;0,IF(J426&gt;=0,J426/G426*100,""),"")</f>
        <v>117.104160117364</v>
      </c>
      <c r="P426" s="81" t="n">
        <f aca="false">IF(I426&gt;0,IF(L426&gt;=0,L426/I426*100,""),"")</f>
        <v>113.959373641729</v>
      </c>
      <c r="Q426" s="52"/>
      <c r="S426" s="52"/>
    </row>
    <row r="427" s="48" customFormat="true" ht="12.75" hidden="false" customHeight="true" outlineLevel="0" collapsed="false">
      <c r="A427" s="82" t="s">
        <v>770</v>
      </c>
      <c r="B427" s="54" t="s">
        <v>771</v>
      </c>
      <c r="C427" s="55" t="s">
        <v>772</v>
      </c>
      <c r="D427" s="77" t="n">
        <v>484605</v>
      </c>
      <c r="E427" s="77" t="n">
        <v>5089279</v>
      </c>
      <c r="F427" s="77" t="n">
        <f aca="false">SUM(D427:E427)</f>
        <v>5573884</v>
      </c>
      <c r="G427" s="79" t="n">
        <f aca="false">433616.19+63000</f>
        <v>496616.19</v>
      </c>
      <c r="H427" s="88" t="n">
        <v>5149734</v>
      </c>
      <c r="I427" s="79" t="n">
        <f aca="false">SUM(G427:H427)</f>
        <v>5646350.19</v>
      </c>
      <c r="J427" s="77" t="n">
        <v>330985</v>
      </c>
      <c r="K427" s="77" t="n">
        <v>5754313</v>
      </c>
      <c r="L427" s="77" t="n">
        <f aca="false">SUM(J427:K427)</f>
        <v>6085298</v>
      </c>
      <c r="M427" s="81" t="n">
        <f aca="false">IF(D427&gt;0,IF(J427&gt;=0,J427/D427*100,""),"")</f>
        <v>68.2999556339699</v>
      </c>
      <c r="N427" s="81" t="n">
        <f aca="false">IF(F427&gt;0,IF(L427&gt;=0,L427/F427*100,""),"")</f>
        <v>109.175181973647</v>
      </c>
      <c r="O427" s="81" t="n">
        <f aca="false">IF(G427&gt;0,IF(J427&gt;=0,J427/G427*100,""),"")</f>
        <v>66.6480486671206</v>
      </c>
      <c r="P427" s="81" t="n">
        <f aca="false">IF(I427&gt;0,IF(L427&gt;=0,L427/I427*100,""),"")</f>
        <v>107.774009674026</v>
      </c>
      <c r="Q427" s="52"/>
      <c r="S427" s="52"/>
    </row>
    <row r="428" s="48" customFormat="true" ht="24" hidden="false" customHeight="false" outlineLevel="0" collapsed="false">
      <c r="A428" s="82" t="s">
        <v>773</v>
      </c>
      <c r="B428" s="54" t="s">
        <v>774</v>
      </c>
      <c r="C428" s="55" t="s">
        <v>775</v>
      </c>
      <c r="D428" s="77" t="n">
        <f aca="false">2305900-500000</f>
        <v>1805900</v>
      </c>
      <c r="E428" s="77" t="n">
        <v>1424007</v>
      </c>
      <c r="F428" s="77" t="n">
        <f aca="false">SUM(D428:E428)</f>
        <v>3229907</v>
      </c>
      <c r="G428" s="79" t="n">
        <v>1818070</v>
      </c>
      <c r="H428" s="88" t="n">
        <v>1445319</v>
      </c>
      <c r="I428" s="79" t="n">
        <f aca="false">SUM(G428:H428)</f>
        <v>3263389</v>
      </c>
      <c r="J428" s="77" t="n">
        <v>1278200</v>
      </c>
      <c r="K428" s="77" t="n">
        <v>1617961</v>
      </c>
      <c r="L428" s="77" t="n">
        <f aca="false">SUM(J428:K428)</f>
        <v>2896161</v>
      </c>
      <c r="M428" s="81" t="n">
        <f aca="false">IF(D428&gt;0,IF(J428&gt;=0,J428/D428*100,""),"")</f>
        <v>70.7791129076915</v>
      </c>
      <c r="N428" s="81" t="n">
        <f aca="false">IF(F428&gt;0,IF(L428&gt;=0,L428/F428*100,""),"")</f>
        <v>89.6670089881845</v>
      </c>
      <c r="O428" s="81" t="n">
        <f aca="false">IF(G428&gt;0,IF(J428&gt;=0,J428/G428*100,""),"")</f>
        <v>70.3053237774123</v>
      </c>
      <c r="P428" s="81" t="n">
        <f aca="false">IF(I428&gt;0,IF(L428&gt;=0,L428/I428*100,""),"")</f>
        <v>88.7470356736509</v>
      </c>
      <c r="Q428" s="52"/>
      <c r="S428" s="52"/>
    </row>
    <row r="429" s="48" customFormat="true" ht="24" hidden="false" customHeight="false" outlineLevel="0" collapsed="false">
      <c r="A429" s="82" t="s">
        <v>776</v>
      </c>
      <c r="B429" s="54" t="s">
        <v>777</v>
      </c>
      <c r="C429" s="55" t="s">
        <v>778</v>
      </c>
      <c r="D429" s="77" t="n">
        <v>262000</v>
      </c>
      <c r="E429" s="77" t="n">
        <v>1733574</v>
      </c>
      <c r="F429" s="77" t="n">
        <f aca="false">SUM(D429:E429)</f>
        <v>1995574</v>
      </c>
      <c r="G429" s="79" t="n">
        <f aca="false">164430+197000</f>
        <v>361430</v>
      </c>
      <c r="H429" s="88" t="n">
        <v>1885198</v>
      </c>
      <c r="I429" s="79" t="n">
        <f aca="false">SUM(G429:H429)</f>
        <v>2246628</v>
      </c>
      <c r="J429" s="77" t="n">
        <v>369100</v>
      </c>
      <c r="K429" s="77" t="n">
        <v>2110384</v>
      </c>
      <c r="L429" s="77" t="n">
        <f aca="false">SUM(J429:K429)</f>
        <v>2479484</v>
      </c>
      <c r="M429" s="81" t="n">
        <f aca="false">IF(D429&gt;0,IF(J429&gt;=0,J429/D429*100,""),"")</f>
        <v>140.87786259542</v>
      </c>
      <c r="N429" s="81" t="n">
        <f aca="false">IF(F429&gt;0,IF(L429&gt;=0,L429/F429*100,""),"")</f>
        <v>124.249163398601</v>
      </c>
      <c r="O429" s="81" t="n">
        <f aca="false">IF(G429&gt;0,IF(J429&gt;=0,J429/G429*100,""),"")</f>
        <v>102.122125999502</v>
      </c>
      <c r="P429" s="81" t="n">
        <f aca="false">IF(I429&gt;0,IF(L429&gt;=0,L429/I429*100,""),"")</f>
        <v>110.364688769124</v>
      </c>
      <c r="Q429" s="52"/>
      <c r="S429" s="52"/>
    </row>
    <row r="430" s="48" customFormat="true" ht="12.75" hidden="false" customHeight="true" outlineLevel="0" collapsed="false">
      <c r="A430" s="82" t="s">
        <v>65</v>
      </c>
      <c r="B430" s="54" t="s">
        <v>66</v>
      </c>
      <c r="C430" s="55" t="s">
        <v>779</v>
      </c>
      <c r="D430" s="77"/>
      <c r="E430" s="77"/>
      <c r="F430" s="77" t="n">
        <f aca="false">SUM(D430:E430)</f>
        <v>0</v>
      </c>
      <c r="G430" s="79" t="n">
        <v>106799986</v>
      </c>
      <c r="H430" s="88"/>
      <c r="I430" s="79" t="n">
        <f aca="false">SUM(G430:H430)</f>
        <v>106799986</v>
      </c>
      <c r="J430" s="77"/>
      <c r="K430" s="77"/>
      <c r="L430" s="77" t="n">
        <f aca="false">SUM(J430:K430)</f>
        <v>0</v>
      </c>
      <c r="M430" s="81" t="str">
        <f aca="false">IF(D430&gt;0,IF(J430&gt;=0,J430/D430*100,""),"")</f>
        <v/>
      </c>
      <c r="N430" s="81" t="str">
        <f aca="false">IF(F430&gt;0,IF(L430&gt;=0,L430/F430*100,""),"")</f>
        <v/>
      </c>
      <c r="O430" s="81" t="n">
        <f aca="false">IF(G430&gt;0,IF(J430&gt;=0,J430/G430*100,""),"")</f>
        <v>0</v>
      </c>
      <c r="P430" s="81" t="n">
        <f aca="false">IF(I430&gt;0,IF(L430&gt;=0,L430/I430*100,""),"")</f>
        <v>0</v>
      </c>
      <c r="Q430" s="52"/>
      <c r="S430" s="52"/>
    </row>
    <row r="431" s="48" customFormat="true" ht="6" hidden="false" customHeight="true" outlineLevel="0" collapsed="false">
      <c r="A431" s="91"/>
      <c r="B431" s="92"/>
      <c r="C431" s="93" t="s">
        <v>28</v>
      </c>
      <c r="D431" s="94"/>
      <c r="E431" s="94"/>
      <c r="F431" s="94" t="n">
        <f aca="false">SUM(D431:E431)</f>
        <v>0</v>
      </c>
      <c r="G431" s="95"/>
      <c r="H431" s="96"/>
      <c r="I431" s="95"/>
      <c r="J431" s="94"/>
      <c r="K431" s="94"/>
      <c r="L431" s="94" t="n">
        <f aca="false">SUM(J431:K431)</f>
        <v>0</v>
      </c>
      <c r="M431" s="97" t="str">
        <f aca="false">IF(D431&gt;0,IF(J431&gt;=0,J431/D431*100,""),"")</f>
        <v/>
      </c>
      <c r="N431" s="97" t="str">
        <f aca="false">IF(F431&gt;0,IF(L431&gt;=0,L431/F431*100,""),"")</f>
        <v/>
      </c>
      <c r="O431" s="97" t="str">
        <f aca="false">IF(G431&gt;0,IF(J431&gt;=0,J431/G431*100,""),"")</f>
        <v/>
      </c>
      <c r="P431" s="97" t="str">
        <f aca="false">IF(I431&gt;0,IF(L431&gt;=0,L431/I431*100,""),"")</f>
        <v/>
      </c>
      <c r="Q431" s="52"/>
      <c r="S431" s="52"/>
    </row>
    <row r="432" s="48" customFormat="true" ht="12.75" hidden="true" customHeight="false" outlineLevel="0" collapsed="false">
      <c r="A432" s="66" t="s">
        <v>780</v>
      </c>
      <c r="B432" s="135" t="s">
        <v>19</v>
      </c>
      <c r="C432" s="136"/>
      <c r="D432" s="139" t="n">
        <f aca="false">SUM(D435:D440)</f>
        <v>0</v>
      </c>
      <c r="E432" s="139" t="n">
        <f aca="false">SUM(E434:E440)</f>
        <v>0</v>
      </c>
      <c r="F432" s="190" t="n">
        <f aca="false">SUM(D432:E432)</f>
        <v>0</v>
      </c>
      <c r="G432" s="109" t="n">
        <f aca="false">SUM(G435:G440)</f>
        <v>0</v>
      </c>
      <c r="H432" s="110" t="n">
        <f aca="false">SUM(H434:H440)</f>
        <v>0</v>
      </c>
      <c r="I432" s="153" t="n">
        <f aca="false">SUM(G432:H432)</f>
        <v>0</v>
      </c>
      <c r="J432" s="190" t="n">
        <f aca="false">SUM(J435:J440)</f>
        <v>0</v>
      </c>
      <c r="K432" s="139" t="n">
        <f aca="false">SUM(K434:K440)</f>
        <v>0</v>
      </c>
      <c r="L432" s="190" t="n">
        <f aca="false">SUM(J432:K432)</f>
        <v>0</v>
      </c>
      <c r="M432" s="185" t="str">
        <f aca="false">IF(D432&gt;0,IF(J432&gt;=0,J432/D432*100,""),"")</f>
        <v/>
      </c>
      <c r="N432" s="185" t="str">
        <f aca="false">IF(F432&gt;0,IF(L432&gt;=0,L432/F432*100,""),"")</f>
        <v/>
      </c>
      <c r="O432" s="185" t="str">
        <f aca="false">IF(G432&gt;0,IF(J432&gt;=0,J432/G432*100,""),"")</f>
        <v/>
      </c>
      <c r="P432" s="185" t="str">
        <f aca="false">IF(I432&gt;0,IF(L432&gt;=0,L432/I432*100,""),"")</f>
        <v/>
      </c>
      <c r="Q432" s="52"/>
      <c r="S432" s="52"/>
    </row>
    <row r="433" s="48" customFormat="true" ht="12" hidden="true" customHeight="false" outlineLevel="0" collapsed="false">
      <c r="A433" s="82" t="s">
        <v>27</v>
      </c>
      <c r="B433" s="103"/>
      <c r="C433" s="104" t="s">
        <v>28</v>
      </c>
      <c r="D433" s="77" t="n">
        <f aca="false">SUM(D435:D440)</f>
        <v>0</v>
      </c>
      <c r="E433" s="77" t="n">
        <f aca="false">SUM(E434:E440)</f>
        <v>0</v>
      </c>
      <c r="F433" s="77" t="n">
        <f aca="false">SUM(D433:E433)</f>
        <v>0</v>
      </c>
      <c r="G433" s="79" t="n">
        <f aca="false">SUM(G435:G440)</f>
        <v>0</v>
      </c>
      <c r="H433" s="88" t="n">
        <f aca="false">SUM(H434:H440)</f>
        <v>0</v>
      </c>
      <c r="I433" s="79" t="n">
        <f aca="false">SUM(G433:H433)</f>
        <v>0</v>
      </c>
      <c r="J433" s="77" t="n">
        <f aca="false">SUM(J435:J440)</f>
        <v>0</v>
      </c>
      <c r="K433" s="77" t="n">
        <f aca="false">SUM(K434:K440)</f>
        <v>0</v>
      </c>
      <c r="L433" s="77" t="n">
        <f aca="false">SUM(J433:K433)</f>
        <v>0</v>
      </c>
      <c r="M433" s="81" t="str">
        <f aca="false">IF(D433&gt;0,IF(J433&gt;=0,J433/D433*100,""),"")</f>
        <v/>
      </c>
      <c r="N433" s="81" t="str">
        <f aca="false">IF(F433&gt;0,IF(L433&gt;=0,L433/F433*100,""),"")</f>
        <v/>
      </c>
      <c r="O433" s="81" t="str">
        <f aca="false">IF(G433&gt;0,IF(J433&gt;=0,J433/G433*100,""),"")</f>
        <v/>
      </c>
      <c r="P433" s="81" t="str">
        <f aca="false">IF(I433&gt;0,IF(L433&gt;=0,L433/I433*100,""),"")</f>
        <v/>
      </c>
      <c r="Q433" s="52"/>
      <c r="S433" s="52"/>
    </row>
    <row r="434" s="48" customFormat="true" ht="12.75" hidden="true" customHeight="true" outlineLevel="0" collapsed="false">
      <c r="A434" s="82" t="s">
        <v>29</v>
      </c>
      <c r="B434" s="103" t="n">
        <v>0</v>
      </c>
      <c r="C434" s="104" t="s">
        <v>28</v>
      </c>
      <c r="D434" s="77"/>
      <c r="E434" s="77"/>
      <c r="F434" s="77" t="n">
        <f aca="false">SUM(D434:E434)</f>
        <v>0</v>
      </c>
      <c r="G434" s="79"/>
      <c r="H434" s="88"/>
      <c r="I434" s="79" t="n">
        <f aca="false">SUM(G434:H434)</f>
        <v>0</v>
      </c>
      <c r="J434" s="77"/>
      <c r="K434" s="77"/>
      <c r="L434" s="77" t="n">
        <f aca="false">SUM(J434:K434)</f>
        <v>0</v>
      </c>
      <c r="M434" s="81" t="str">
        <f aca="false">IF(D434&gt;0,IF(J434&gt;=0,J434/D434*100,""),"")</f>
        <v/>
      </c>
      <c r="N434" s="81" t="str">
        <f aca="false">IF(F434&gt;0,IF(L434&gt;=0,L434/F434*100,""),"")</f>
        <v/>
      </c>
      <c r="O434" s="81" t="str">
        <f aca="false">IF(G434&gt;0,IF(J434&gt;=0,J434/G434*100,""),"")</f>
        <v/>
      </c>
      <c r="P434" s="81" t="str">
        <f aca="false">IF(I434&gt;0,IF(L434&gt;=0,L434/I434*100,""),"")</f>
        <v/>
      </c>
      <c r="Q434" s="52"/>
      <c r="S434" s="52"/>
    </row>
    <row r="435" s="48" customFormat="true" ht="12.75" hidden="true" customHeight="true" outlineLevel="0" collapsed="false">
      <c r="A435" s="82" t="s">
        <v>781</v>
      </c>
      <c r="B435" s="103" t="s">
        <v>782</v>
      </c>
      <c r="C435" s="104" t="s">
        <v>783</v>
      </c>
      <c r="D435" s="77"/>
      <c r="E435" s="77"/>
      <c r="F435" s="77" t="n">
        <f aca="false">SUM(D435:E435)</f>
        <v>0</v>
      </c>
      <c r="G435" s="79"/>
      <c r="H435" s="88"/>
      <c r="I435" s="79" t="n">
        <f aca="false">SUM(G435:H435)</f>
        <v>0</v>
      </c>
      <c r="J435" s="77"/>
      <c r="K435" s="77"/>
      <c r="L435" s="77" t="n">
        <f aca="false">SUM(J435:K435)</f>
        <v>0</v>
      </c>
      <c r="M435" s="81" t="str">
        <f aca="false">IF(D435&gt;0,IF(J435&gt;=0,J435/D435*100,""),"")</f>
        <v/>
      </c>
      <c r="N435" s="81" t="str">
        <f aca="false">IF(F435&gt;0,IF(L435&gt;=0,L435/F435*100,""),"")</f>
        <v/>
      </c>
      <c r="O435" s="81" t="str">
        <f aca="false">IF(G435&gt;0,IF(J435&gt;=0,J435/G435*100,""),"")</f>
        <v/>
      </c>
      <c r="P435" s="81" t="str">
        <f aca="false">IF(I435&gt;0,IF(L435&gt;=0,L435/I435*100,""),"")</f>
        <v/>
      </c>
      <c r="Q435" s="52"/>
      <c r="S435" s="52"/>
    </row>
    <row r="436" s="48" customFormat="true" ht="12.75" hidden="true" customHeight="true" outlineLevel="0" collapsed="false">
      <c r="A436" s="87" t="s">
        <v>784</v>
      </c>
      <c r="B436" s="103" t="s">
        <v>785</v>
      </c>
      <c r="C436" s="104" t="s">
        <v>786</v>
      </c>
      <c r="D436" s="77"/>
      <c r="E436" s="77"/>
      <c r="F436" s="77" t="n">
        <f aca="false">SUM(D436:E436)</f>
        <v>0</v>
      </c>
      <c r="G436" s="79"/>
      <c r="H436" s="88"/>
      <c r="I436" s="79" t="n">
        <f aca="false">SUM(G436:H436)</f>
        <v>0</v>
      </c>
      <c r="J436" s="77"/>
      <c r="K436" s="77"/>
      <c r="L436" s="77" t="n">
        <f aca="false">SUM(J436:K436)</f>
        <v>0</v>
      </c>
      <c r="M436" s="81" t="str">
        <f aca="false">IF(D436&gt;0,IF(J436&gt;=0,J436/D436*100,""),"")</f>
        <v/>
      </c>
      <c r="N436" s="81" t="str">
        <f aca="false">IF(F436&gt;0,IF(L436&gt;=0,L436/F436*100,""),"")</f>
        <v/>
      </c>
      <c r="O436" s="81" t="str">
        <f aca="false">IF(G436&gt;0,IF(J436&gt;=0,J436/G436*100,""),"")</f>
        <v/>
      </c>
      <c r="P436" s="81" t="str">
        <f aca="false">IF(I436&gt;0,IF(L436&gt;=0,L436/I436*100,""),"")</f>
        <v/>
      </c>
      <c r="Q436" s="52"/>
      <c r="S436" s="52"/>
    </row>
    <row r="437" s="48" customFormat="true" ht="12.75" hidden="true" customHeight="true" outlineLevel="0" collapsed="false">
      <c r="A437" s="82" t="s">
        <v>328</v>
      </c>
      <c r="B437" s="103" t="s">
        <v>329</v>
      </c>
      <c r="C437" s="104" t="s">
        <v>787</v>
      </c>
      <c r="D437" s="77"/>
      <c r="E437" s="77"/>
      <c r="F437" s="77" t="n">
        <f aca="false">SUM(D437:E437)</f>
        <v>0</v>
      </c>
      <c r="G437" s="79"/>
      <c r="H437" s="88"/>
      <c r="I437" s="79" t="n">
        <f aca="false">SUM(G437:H437)</f>
        <v>0</v>
      </c>
      <c r="J437" s="77"/>
      <c r="K437" s="77"/>
      <c r="L437" s="77" t="n">
        <f aca="false">SUM(J437:K437)</f>
        <v>0</v>
      </c>
      <c r="M437" s="81" t="str">
        <f aca="false">IF(D437&gt;0,IF(J437&gt;=0,J437/D437*100,""),"")</f>
        <v/>
      </c>
      <c r="N437" s="81" t="str">
        <f aca="false">IF(F437&gt;0,IF(L437&gt;=0,L437/F437*100,""),"")</f>
        <v/>
      </c>
      <c r="O437" s="81" t="str">
        <f aca="false">IF(G437&gt;0,IF(J437&gt;=0,J437/G437*100,""),"")</f>
        <v/>
      </c>
      <c r="P437" s="81" t="str">
        <f aca="false">IF(I437&gt;0,IF(L437&gt;=0,L437/I437*100,""),"")</f>
        <v/>
      </c>
      <c r="Q437" s="52"/>
      <c r="S437" s="52"/>
    </row>
    <row r="438" s="48" customFormat="true" ht="12.75" hidden="true" customHeight="true" outlineLevel="0" collapsed="false">
      <c r="A438" s="87" t="s">
        <v>320</v>
      </c>
      <c r="B438" s="103" t="s">
        <v>321</v>
      </c>
      <c r="C438" s="104" t="s">
        <v>788</v>
      </c>
      <c r="D438" s="77"/>
      <c r="E438" s="77"/>
      <c r="F438" s="77" t="n">
        <f aca="false">SUM(D438:E438)</f>
        <v>0</v>
      </c>
      <c r="G438" s="79"/>
      <c r="H438" s="88"/>
      <c r="I438" s="79" t="n">
        <f aca="false">SUM(G438:H438)</f>
        <v>0</v>
      </c>
      <c r="J438" s="77"/>
      <c r="K438" s="77"/>
      <c r="L438" s="77" t="n">
        <f aca="false">SUM(J438:K438)</f>
        <v>0</v>
      </c>
      <c r="M438" s="81" t="str">
        <f aca="false">IF(D438&gt;0,IF(J438&gt;=0,J438/D438*100,""),"")</f>
        <v/>
      </c>
      <c r="N438" s="81" t="str">
        <f aca="false">IF(F438&gt;0,IF(L438&gt;=0,L438/F438*100,""),"")</f>
        <v/>
      </c>
      <c r="O438" s="81" t="str">
        <f aca="false">IF(G438&gt;0,IF(J438&gt;=0,J438/G438*100,""),"")</f>
        <v/>
      </c>
      <c r="P438" s="81" t="str">
        <f aca="false">IF(I438&gt;0,IF(L438&gt;=0,L438/I438*100,""),"")</f>
        <v/>
      </c>
      <c r="Q438" s="52"/>
      <c r="S438" s="52"/>
    </row>
    <row r="439" s="48" customFormat="true" ht="12.75" hidden="true" customHeight="true" outlineLevel="0" collapsed="false">
      <c r="A439" s="87" t="s">
        <v>33</v>
      </c>
      <c r="B439" s="54" t="s">
        <v>34</v>
      </c>
      <c r="C439" s="55" t="s">
        <v>789</v>
      </c>
      <c r="D439" s="77"/>
      <c r="E439" s="77"/>
      <c r="F439" s="77" t="n">
        <f aca="false">SUM(D439:E439)</f>
        <v>0</v>
      </c>
      <c r="G439" s="79"/>
      <c r="H439" s="88"/>
      <c r="I439" s="79" t="n">
        <f aca="false">SUM(G439:H439)</f>
        <v>0</v>
      </c>
      <c r="J439" s="77"/>
      <c r="K439" s="77"/>
      <c r="L439" s="77" t="n">
        <f aca="false">SUM(J439:K439)</f>
        <v>0</v>
      </c>
      <c r="M439" s="81" t="str">
        <f aca="false">IF(D439&gt;0,IF(J439&gt;=0,J439/D439*100,""),"")</f>
        <v/>
      </c>
      <c r="N439" s="81" t="str">
        <f aca="false">IF(F439&gt;0,IF(L439&gt;=0,L439/F439*100,""),"")</f>
        <v/>
      </c>
      <c r="O439" s="81" t="str">
        <f aca="false">IF(G439&gt;0,IF(J439&gt;=0,J439/G439*100,""),"")</f>
        <v/>
      </c>
      <c r="P439" s="81" t="str">
        <f aca="false">IF(I439&gt;0,IF(L439&gt;=0,L439/I439*100,""),"")</f>
        <v/>
      </c>
      <c r="Q439" s="52"/>
      <c r="S439" s="52"/>
    </row>
    <row r="440" s="48" customFormat="true" ht="12.75" hidden="true" customHeight="true" outlineLevel="0" collapsed="false">
      <c r="A440" s="87" t="s">
        <v>219</v>
      </c>
      <c r="B440" s="103" t="s">
        <v>220</v>
      </c>
      <c r="C440" s="104" t="s">
        <v>790</v>
      </c>
      <c r="D440" s="77"/>
      <c r="E440" s="77"/>
      <c r="F440" s="77" t="n">
        <f aca="false">SUM(D440:E440)</f>
        <v>0</v>
      </c>
      <c r="G440" s="79"/>
      <c r="H440" s="88"/>
      <c r="I440" s="79" t="n">
        <f aca="false">SUM(G440:H440)</f>
        <v>0</v>
      </c>
      <c r="J440" s="77"/>
      <c r="K440" s="77"/>
      <c r="L440" s="77" t="n">
        <f aca="false">SUM(J440:K440)</f>
        <v>0</v>
      </c>
      <c r="M440" s="81" t="str">
        <f aca="false">IF(D440&gt;0,IF(J440&gt;=0,J440/D440*100,""),"")</f>
        <v/>
      </c>
      <c r="N440" s="81" t="str">
        <f aca="false">IF(F440&gt;0,IF(L440&gt;=0,L440/F440*100,""),"")</f>
        <v/>
      </c>
      <c r="O440" s="81" t="str">
        <f aca="false">IF(G440&gt;0,IF(J440&gt;=0,J440/G440*100,""),"")</f>
        <v/>
      </c>
      <c r="P440" s="81" t="str">
        <f aca="false">IF(I440&gt;0,IF(L440&gt;=0,L440/I440*100,""),"")</f>
        <v/>
      </c>
      <c r="Q440" s="52"/>
      <c r="S440" s="52"/>
    </row>
    <row r="441" s="115" customFormat="true" ht="6" hidden="false" customHeight="true" outlineLevel="0" collapsed="false">
      <c r="A441" s="87"/>
      <c r="B441" s="54"/>
      <c r="C441" s="55" t="s">
        <v>28</v>
      </c>
      <c r="D441" s="77"/>
      <c r="E441" s="77"/>
      <c r="F441" s="77"/>
      <c r="G441" s="79"/>
      <c r="H441" s="88"/>
      <c r="I441" s="79"/>
      <c r="J441" s="77"/>
      <c r="K441" s="77"/>
      <c r="L441" s="77"/>
      <c r="M441" s="81" t="str">
        <f aca="false">IF(D441&gt;0,IF(J441&gt;=0,J441/D441*100,""),"")</f>
        <v/>
      </c>
      <c r="N441" s="81" t="str">
        <f aca="false">IF(F441&gt;0,IF(L441&gt;=0,L441/F441*100,""),"")</f>
        <v/>
      </c>
      <c r="O441" s="81" t="str">
        <f aca="false">IF(G441&gt;0,IF(J441&gt;=0,J441/G441*100,""),"")</f>
        <v/>
      </c>
      <c r="P441" s="81" t="str">
        <f aca="false">IF(I441&gt;0,IF(L441&gt;=0,L441/I441*100,""),"")</f>
        <v/>
      </c>
      <c r="Q441" s="52"/>
      <c r="S441" s="52"/>
    </row>
    <row r="442" s="98" customFormat="true" ht="12.75" hidden="false" customHeight="false" outlineLevel="0" collapsed="false">
      <c r="A442" s="66" t="s">
        <v>791</v>
      </c>
      <c r="B442" s="135" t="s">
        <v>19</v>
      </c>
      <c r="C442" s="136"/>
      <c r="D442" s="152" t="n">
        <f aca="false">SUM(D444:D453)</f>
        <v>731354</v>
      </c>
      <c r="E442" s="152" t="n">
        <f aca="false">SUM(E444:E452)</f>
        <v>16592781</v>
      </c>
      <c r="F442" s="152" t="n">
        <f aca="false">SUM(D442:E442)</f>
        <v>17324135</v>
      </c>
      <c r="G442" s="153" t="n">
        <f aca="false">SUM(G444:G453)</f>
        <v>790963.12</v>
      </c>
      <c r="H442" s="196" t="n">
        <f aca="false">SUM(H444:H452)</f>
        <v>17529204</v>
      </c>
      <c r="I442" s="153" t="n">
        <f aca="false">SUM(G442:H442)</f>
        <v>18320167.12</v>
      </c>
      <c r="J442" s="152" t="n">
        <f aca="false">SUM(J444:J453)</f>
        <v>854810</v>
      </c>
      <c r="K442" s="152" t="n">
        <f aca="false">SUM(K444:K452)</f>
        <v>19274840</v>
      </c>
      <c r="L442" s="152" t="n">
        <f aca="false">SUM(J442:K442)</f>
        <v>20129650</v>
      </c>
      <c r="M442" s="154" t="n">
        <f aca="false">IF(D442&gt;0,IF(J442&gt;=0,J442/D442*100,""),"")</f>
        <v>116.880471016772</v>
      </c>
      <c r="N442" s="154" t="n">
        <f aca="false">IF(F442&gt;0,IF(L442&gt;=0,L442/F442*100,""),"")</f>
        <v>116.194257317898</v>
      </c>
      <c r="O442" s="154" t="n">
        <f aca="false">IF(G442&gt;0,IF(J442&gt;=0,J442/G442*100,""),"")</f>
        <v>108.072042600419</v>
      </c>
      <c r="P442" s="154" t="n">
        <f aca="false">IF(I442&gt;0,IF(L442&gt;=0,L442/I442*100,""),"")</f>
        <v>109.876999855665</v>
      </c>
      <c r="Q442" s="52"/>
      <c r="S442" s="52"/>
    </row>
    <row r="443" s="86" customFormat="true" ht="12.75" hidden="true" customHeight="false" outlineLevel="0" collapsed="false">
      <c r="A443" s="82" t="s">
        <v>27</v>
      </c>
      <c r="B443" s="100"/>
      <c r="C443" s="101" t="s">
        <v>28</v>
      </c>
      <c r="D443" s="145" t="n">
        <f aca="false">SUM(D444:D453)</f>
        <v>731354</v>
      </c>
      <c r="E443" s="145" t="n">
        <f aca="false">SUM(E444:E452)</f>
        <v>16592781</v>
      </c>
      <c r="F443" s="77" t="n">
        <f aca="false">SUM(D443:E443)</f>
        <v>17324135</v>
      </c>
      <c r="G443" s="146" t="n">
        <f aca="false">SUM(G444:G453)</f>
        <v>790963.12</v>
      </c>
      <c r="H443" s="147" t="n">
        <f aca="false">SUM(H444:H452)</f>
        <v>17529204</v>
      </c>
      <c r="I443" s="79" t="n">
        <f aca="false">SUM(G443:H443)</f>
        <v>18320167.12</v>
      </c>
      <c r="J443" s="145" t="n">
        <f aca="false">SUM(J444:J453)</f>
        <v>854810</v>
      </c>
      <c r="K443" s="145" t="n">
        <f aca="false">SUM(K444:K452)</f>
        <v>19274840</v>
      </c>
      <c r="L443" s="77" t="n">
        <f aca="false">SUM(J443:K443)</f>
        <v>20129650</v>
      </c>
      <c r="M443" s="81" t="n">
        <f aca="false">IF(D443&gt;0,IF(J443&gt;=0,J443/D443*100,""),"")</f>
        <v>116.880471016772</v>
      </c>
      <c r="N443" s="81" t="n">
        <f aca="false">IF(F443&gt;0,IF(L443&gt;=0,L443/F443*100,""),"")</f>
        <v>116.194257317898</v>
      </c>
      <c r="O443" s="81" t="n">
        <f aca="false">IF(G443&gt;0,IF(J443&gt;=0,J443/G443*100,""),"")</f>
        <v>108.072042600419</v>
      </c>
      <c r="P443" s="81" t="n">
        <f aca="false">IF(I443&gt;0,IF(L443&gt;=0,L443/I443*100,""),"")</f>
        <v>109.876999855665</v>
      </c>
      <c r="Q443" s="52"/>
      <c r="S443" s="52"/>
    </row>
    <row r="444" s="86" customFormat="true" ht="12.75" hidden="false" customHeight="true" outlineLevel="0" collapsed="false">
      <c r="A444" s="82" t="s">
        <v>29</v>
      </c>
      <c r="B444" s="103" t="n">
        <v>0</v>
      </c>
      <c r="C444" s="104" t="s">
        <v>28</v>
      </c>
      <c r="D444" s="77"/>
      <c r="E444" s="77" t="n">
        <v>990614</v>
      </c>
      <c r="F444" s="77" t="n">
        <f aca="false">SUM(D444:E444)</f>
        <v>990614</v>
      </c>
      <c r="G444" s="79"/>
      <c r="H444" s="88" t="n">
        <v>1005439</v>
      </c>
      <c r="I444" s="79" t="n">
        <f aca="false">SUM(G444:H444)</f>
        <v>1005439</v>
      </c>
      <c r="J444" s="77"/>
      <c r="K444" s="77" t="n">
        <v>1125538</v>
      </c>
      <c r="L444" s="77" t="n">
        <f aca="false">SUM(J444:K444)</f>
        <v>1125538</v>
      </c>
      <c r="M444" s="81" t="str">
        <f aca="false">IF(D444&gt;0,IF(J444&gt;=0,J444/D444*100,""),"")</f>
        <v/>
      </c>
      <c r="N444" s="81" t="n">
        <f aca="false">IF(F444&gt;0,IF(L444&gt;=0,L444/F444*100,""),"")</f>
        <v>113.620239568591</v>
      </c>
      <c r="O444" s="81" t="str">
        <f aca="false">IF(G444&gt;0,IF(J444&gt;=0,J444/G444*100,""),"")</f>
        <v/>
      </c>
      <c r="P444" s="81" t="n">
        <f aca="false">IF(I444&gt;0,IF(L444&gt;=0,L444/I444*100,""),"")</f>
        <v>111.944931517476</v>
      </c>
      <c r="Q444" s="52"/>
      <c r="S444" s="52"/>
    </row>
    <row r="445" customFormat="false" ht="12.75" hidden="false" customHeight="true" outlineLevel="0" collapsed="false">
      <c r="A445" s="82" t="s">
        <v>792</v>
      </c>
      <c r="B445" s="54" t="s">
        <v>651</v>
      </c>
      <c r="C445" s="55" t="s">
        <v>793</v>
      </c>
      <c r="D445" s="77" t="n">
        <v>142850</v>
      </c>
      <c r="E445" s="191" t="n">
        <v>8172564</v>
      </c>
      <c r="F445" s="77" t="n">
        <f aca="false">SUM(D445:E445)</f>
        <v>8315414</v>
      </c>
      <c r="G445" s="84" t="n">
        <f aca="false">81770</f>
        <v>81770</v>
      </c>
      <c r="H445" s="88" t="n">
        <v>8860433</v>
      </c>
      <c r="I445" s="79" t="n">
        <f aca="false">SUM(G445:H445)</f>
        <v>8942203</v>
      </c>
      <c r="J445" s="77" t="n">
        <v>145090</v>
      </c>
      <c r="K445" s="191" t="n">
        <v>9567074</v>
      </c>
      <c r="L445" s="77" t="n">
        <f aca="false">SUM(J445:K445)</f>
        <v>9712164</v>
      </c>
      <c r="M445" s="81" t="n">
        <f aca="false">IF(D445&gt;0,IF(J445&gt;=0,J445/D445*100,""),"")</f>
        <v>101.56807840392</v>
      </c>
      <c r="N445" s="81" t="n">
        <f aca="false">IF(F445&gt;0,IF(L445&gt;=0,L445/F445*100,""),"")</f>
        <v>116.797119181318</v>
      </c>
      <c r="O445" s="81" t="n">
        <f aca="false">IF(G445&gt;0,IF(J445&gt;=0,J445/G445*100,""),"")</f>
        <v>177.43671273083</v>
      </c>
      <c r="P445" s="81" t="n">
        <f aca="false">IF(I445&gt;0,IF(L445&gt;=0,L445/I445*100,""),"")</f>
        <v>108.610417365833</v>
      </c>
      <c r="Q445" s="52"/>
      <c r="S445" s="52"/>
    </row>
    <row r="446" s="138" customFormat="true" ht="12.75" hidden="false" customHeight="true" outlineLevel="0" collapsed="false">
      <c r="A446" s="82" t="s">
        <v>794</v>
      </c>
      <c r="B446" s="54" t="s">
        <v>795</v>
      </c>
      <c r="C446" s="55" t="s">
        <v>796</v>
      </c>
      <c r="D446" s="77" t="n">
        <v>20000</v>
      </c>
      <c r="E446" s="94" t="n">
        <v>1362094</v>
      </c>
      <c r="F446" s="77" t="n">
        <f aca="false">SUM(D446:E446)</f>
        <v>1382094</v>
      </c>
      <c r="G446" s="79" t="n">
        <v>20000</v>
      </c>
      <c r="H446" s="88" t="n">
        <v>1445319</v>
      </c>
      <c r="I446" s="79" t="n">
        <f aca="false">SUM(G446:H446)</f>
        <v>1465319</v>
      </c>
      <c r="J446" s="77" t="n">
        <v>52000</v>
      </c>
      <c r="K446" s="94" t="n">
        <v>1547615</v>
      </c>
      <c r="L446" s="77" t="n">
        <f aca="false">SUM(J446:K446)</f>
        <v>1599615</v>
      </c>
      <c r="M446" s="81" t="n">
        <f aca="false">IF(D446&gt;0,IF(J446&gt;=0,J446/D446*100,""),"")</f>
        <v>260</v>
      </c>
      <c r="N446" s="81" t="n">
        <f aca="false">IF(F446&gt;0,IF(L446&gt;=0,L446/F446*100,""),"")</f>
        <v>115.738509826394</v>
      </c>
      <c r="O446" s="81" t="n">
        <f aca="false">IF(G446&gt;0,IF(J446&gt;=0,J446/G446*100,""),"")</f>
        <v>260</v>
      </c>
      <c r="P446" s="81" t="n">
        <f aca="false">IF(I446&gt;0,IF(L446&gt;=0,L446/I446*100,""),"")</f>
        <v>109.164966809275</v>
      </c>
      <c r="Q446" s="52"/>
      <c r="S446" s="52"/>
    </row>
    <row r="447" s="48" customFormat="true" ht="12.75" hidden="false" customHeight="true" outlineLevel="0" collapsed="false">
      <c r="A447" s="82" t="s">
        <v>797</v>
      </c>
      <c r="B447" s="54" t="s">
        <v>798</v>
      </c>
      <c r="C447" s="55" t="s">
        <v>799</v>
      </c>
      <c r="D447" s="77" t="n">
        <v>409004</v>
      </c>
      <c r="E447" s="94" t="n">
        <v>247653</v>
      </c>
      <c r="F447" s="77" t="n">
        <f aca="false">SUM(D447:E447)</f>
        <v>656657</v>
      </c>
      <c r="G447" s="79" t="n">
        <v>453360</v>
      </c>
      <c r="H447" s="88" t="n">
        <v>251360</v>
      </c>
      <c r="I447" s="79" t="n">
        <f aca="false">SUM(G447:H447)</f>
        <v>704720</v>
      </c>
      <c r="J447" s="77" t="n">
        <v>529720</v>
      </c>
      <c r="K447" s="94" t="n">
        <v>211038</v>
      </c>
      <c r="L447" s="77" t="n">
        <f aca="false">SUM(J447:K447)</f>
        <v>740758</v>
      </c>
      <c r="M447" s="81" t="n">
        <f aca="false">IF(D447&gt;0,IF(J447&gt;=0,J447/D447*100,""),"")</f>
        <v>129.514625773831</v>
      </c>
      <c r="N447" s="81" t="n">
        <f aca="false">IF(F447&gt;0,IF(L447&gt;=0,L447/F447*100,""),"")</f>
        <v>112.807447419277</v>
      </c>
      <c r="O447" s="81" t="n">
        <f aca="false">IF(G447&gt;0,IF(J447&gt;=0,J447/G447*100,""),"")</f>
        <v>116.84312687489</v>
      </c>
      <c r="P447" s="81" t="n">
        <f aca="false">IF(I447&gt;0,IF(L447&gt;=0,L447/I447*100,""),"")</f>
        <v>105.113804064025</v>
      </c>
      <c r="Q447" s="52"/>
      <c r="S447" s="52"/>
    </row>
    <row r="448" s="48" customFormat="true" ht="24" hidden="false" customHeight="false" outlineLevel="0" collapsed="false">
      <c r="A448" s="126" t="s">
        <v>800</v>
      </c>
      <c r="B448" s="160" t="s">
        <v>801</v>
      </c>
      <c r="C448" s="161" t="s">
        <v>802</v>
      </c>
      <c r="D448" s="130" t="n">
        <v>1000</v>
      </c>
      <c r="E448" s="199" t="n">
        <v>247653</v>
      </c>
      <c r="F448" s="130" t="n">
        <f aca="false">SUM(D448:E448)</f>
        <v>248653</v>
      </c>
      <c r="G448" s="131" t="n">
        <v>1000</v>
      </c>
      <c r="H448" s="151" t="n">
        <v>251360</v>
      </c>
      <c r="I448" s="131" t="n">
        <f aca="false">SUM(G448:H448)</f>
        <v>252360</v>
      </c>
      <c r="J448" s="130" t="n">
        <v>3000</v>
      </c>
      <c r="K448" s="199" t="n">
        <v>281385</v>
      </c>
      <c r="L448" s="130" t="n">
        <f aca="false">SUM(J448:K448)</f>
        <v>284385</v>
      </c>
      <c r="M448" s="118" t="n">
        <f aca="false">IF(D448&gt;0,IF(J448&gt;=0,J448/D448*100,""),"")</f>
        <v>300</v>
      </c>
      <c r="N448" s="118" t="n">
        <f aca="false">IF(F448&gt;0,IF(L448&gt;=0,L448/F448*100,""),"")</f>
        <v>114.370226781901</v>
      </c>
      <c r="O448" s="118" t="n">
        <f aca="false">IF(G448&gt;0,IF(J448&gt;=0,J448/G448*100,""),"")</f>
        <v>300</v>
      </c>
      <c r="P448" s="118" t="n">
        <f aca="false">IF(I448&gt;0,IF(L448&gt;=0,L448/I448*100,""),"")</f>
        <v>112.690204469805</v>
      </c>
      <c r="Q448" s="52"/>
      <c r="S448" s="52"/>
    </row>
    <row r="449" s="48" customFormat="true" ht="12.75" hidden="false" customHeight="true" outlineLevel="0" collapsed="false">
      <c r="A449" s="82" t="s">
        <v>803</v>
      </c>
      <c r="B449" s="54" t="s">
        <v>804</v>
      </c>
      <c r="C449" s="55" t="s">
        <v>805</v>
      </c>
      <c r="D449" s="77" t="n">
        <v>69500</v>
      </c>
      <c r="E449" s="94" t="n">
        <v>2105054</v>
      </c>
      <c r="F449" s="77" t="n">
        <f aca="false">SUM(D449:E449)</f>
        <v>2174554</v>
      </c>
      <c r="G449" s="79" t="n">
        <f aca="false">56500+13000</f>
        <v>69500</v>
      </c>
      <c r="H449" s="88" t="n">
        <v>2262238</v>
      </c>
      <c r="I449" s="79" t="n">
        <f aca="false">SUM(G449:H449)</f>
        <v>2331738</v>
      </c>
      <c r="J449" s="77" t="n">
        <v>113000</v>
      </c>
      <c r="K449" s="94" t="n">
        <v>2602807</v>
      </c>
      <c r="L449" s="77" t="n">
        <f aca="false">SUM(J449:K449)</f>
        <v>2715807</v>
      </c>
      <c r="M449" s="81" t="n">
        <f aca="false">IF(D449&gt;0,IF(J449&gt;=0,J449/D449*100,""),"")</f>
        <v>162.589928057554</v>
      </c>
      <c r="N449" s="81" t="n">
        <f aca="false">IF(F449&gt;0,IF(L449&gt;=0,L449/F449*100,""),"")</f>
        <v>124.890299344141</v>
      </c>
      <c r="O449" s="81" t="n">
        <f aca="false">IF(G449&gt;0,IF(J449&gt;=0,J449/G449*100,""),"")</f>
        <v>162.589928057554</v>
      </c>
      <c r="P449" s="81" t="n">
        <f aca="false">IF(I449&gt;0,IF(L449&gt;=0,L449/I449*100,""),"")</f>
        <v>116.471361705303</v>
      </c>
      <c r="Q449" s="52"/>
      <c r="S449" s="52"/>
    </row>
    <row r="450" customFormat="false" ht="12.75" hidden="false" customHeight="true" outlineLevel="0" collapsed="false">
      <c r="A450" s="82" t="s">
        <v>806</v>
      </c>
      <c r="B450" s="54" t="s">
        <v>807</v>
      </c>
      <c r="C450" s="55" t="s">
        <v>808</v>
      </c>
      <c r="D450" s="77" t="n">
        <v>8000</v>
      </c>
      <c r="E450" s="191" t="n">
        <v>1485921</v>
      </c>
      <c r="F450" s="77" t="n">
        <f aca="false">SUM(D450:E450)</f>
        <v>1493921</v>
      </c>
      <c r="G450" s="84" t="n">
        <v>8000</v>
      </c>
      <c r="H450" s="88" t="n">
        <v>1492449</v>
      </c>
      <c r="I450" s="79" t="n">
        <f aca="false">SUM(G450:H450)</f>
        <v>1500449</v>
      </c>
      <c r="J450" s="77" t="n">
        <v>11000</v>
      </c>
      <c r="K450" s="191" t="n">
        <v>1688307</v>
      </c>
      <c r="L450" s="77" t="n">
        <f aca="false">SUM(J450:K450)</f>
        <v>1699307</v>
      </c>
      <c r="M450" s="81" t="n">
        <f aca="false">IF(D450&gt;0,IF(J450&gt;=0,J450/D450*100,""),"")</f>
        <v>137.5</v>
      </c>
      <c r="N450" s="81" t="n">
        <f aca="false">IF(F450&gt;0,IF(L450&gt;=0,L450/F450*100,""),"")</f>
        <v>113.748116533605</v>
      </c>
      <c r="O450" s="81" t="n">
        <f aca="false">IF(G450&gt;0,IF(J450&gt;=0,J450/G450*100,""),"")</f>
        <v>137.5</v>
      </c>
      <c r="P450" s="81" t="n">
        <f aca="false">IF(I450&gt;0,IF(L450&gt;=0,L450/I450*100,""),"")</f>
        <v>113.253232865629</v>
      </c>
      <c r="Q450" s="52"/>
      <c r="S450" s="52"/>
    </row>
    <row r="451" s="48" customFormat="true" ht="12.75" hidden="false" customHeight="true" outlineLevel="0" collapsed="false">
      <c r="A451" s="82" t="s">
        <v>809</v>
      </c>
      <c r="B451" s="54" t="s">
        <v>810</v>
      </c>
      <c r="C451" s="55" t="s">
        <v>811</v>
      </c>
      <c r="D451" s="77"/>
      <c r="E451" s="94" t="n">
        <v>1114441</v>
      </c>
      <c r="F451" s="77" t="n">
        <f aca="false">SUM(D451:E451)</f>
        <v>1114441</v>
      </c>
      <c r="G451" s="79"/>
      <c r="H451" s="88" t="n">
        <v>1131119</v>
      </c>
      <c r="I451" s="79" t="n">
        <f aca="false">SUM(G451:H451)</f>
        <v>1131119</v>
      </c>
      <c r="J451" s="77"/>
      <c r="K451" s="94" t="n">
        <v>1266230</v>
      </c>
      <c r="L451" s="77" t="n">
        <f aca="false">SUM(J451:K451)</f>
        <v>1266230</v>
      </c>
      <c r="M451" s="81" t="str">
        <f aca="false">IF(D451&gt;0,IF(J451&gt;=0,J451/D451*100,""),"")</f>
        <v/>
      </c>
      <c r="N451" s="81" t="n">
        <f aca="false">IF(F451&gt;0,IF(L451&gt;=0,L451/F451*100,""),"")</f>
        <v>113.620191647651</v>
      </c>
      <c r="O451" s="81" t="str">
        <f aca="false">IF(G451&gt;0,IF(J451&gt;=0,J451/G451*100,""),"")</f>
        <v/>
      </c>
      <c r="P451" s="81" t="n">
        <f aca="false">IF(I451&gt;0,IF(L451&gt;=0,L451/I451*100,""),"")</f>
        <v>111.944897044431</v>
      </c>
      <c r="Q451" s="52"/>
      <c r="S451" s="52"/>
    </row>
    <row r="452" s="48" customFormat="true" ht="12.75" hidden="false" customHeight="true" outlineLevel="0" collapsed="false">
      <c r="A452" s="82" t="s">
        <v>812</v>
      </c>
      <c r="B452" s="54" t="s">
        <v>813</v>
      </c>
      <c r="C452" s="55" t="s">
        <v>814</v>
      </c>
      <c r="D452" s="77" t="n">
        <v>1000</v>
      </c>
      <c r="E452" s="200" t="n">
        <v>866787</v>
      </c>
      <c r="F452" s="77" t="n">
        <f aca="false">SUM(D452:E452)</f>
        <v>867787</v>
      </c>
      <c r="G452" s="201" t="n">
        <v>1000</v>
      </c>
      <c r="H452" s="88" t="n">
        <v>829487</v>
      </c>
      <c r="I452" s="79" t="n">
        <f aca="false">SUM(G452:H452)</f>
        <v>830487</v>
      </c>
      <c r="J452" s="77" t="n">
        <v>1000</v>
      </c>
      <c r="K452" s="200" t="n">
        <v>984846</v>
      </c>
      <c r="L452" s="77" t="n">
        <f aca="false">SUM(J452:K452)</f>
        <v>985846</v>
      </c>
      <c r="M452" s="81" t="n">
        <f aca="false">IF(D452&gt;0,IF(J452&gt;=0,J452/D452*100,""),"")</f>
        <v>100</v>
      </c>
      <c r="N452" s="81" t="n">
        <f aca="false">IF(F452&gt;0,IF(L452&gt;=0,L452/F452*100,""),"")</f>
        <v>113.604605738505</v>
      </c>
      <c r="O452" s="81" t="n">
        <f aca="false">IF(G452&gt;0,IF(J452&gt;=0,J452/G452*100,""),"")</f>
        <v>100</v>
      </c>
      <c r="P452" s="81" t="n">
        <f aca="false">IF(I452&gt;0,IF(L452&gt;=0,L452/I452*100,""),"")</f>
        <v>118.706975545674</v>
      </c>
      <c r="Q452" s="52"/>
      <c r="S452" s="52"/>
    </row>
    <row r="453" s="48" customFormat="true" ht="12.75" hidden="false" customHeight="true" outlineLevel="0" collapsed="false">
      <c r="A453" s="82" t="s">
        <v>177</v>
      </c>
      <c r="B453" s="54" t="s">
        <v>178</v>
      </c>
      <c r="C453" s="55" t="s">
        <v>815</v>
      </c>
      <c r="D453" s="77" t="n">
        <v>80000</v>
      </c>
      <c r="E453" s="202"/>
      <c r="F453" s="77" t="n">
        <f aca="false">SUM(D453:E453)</f>
        <v>80000</v>
      </c>
      <c r="G453" s="201" t="n">
        <v>156333.12</v>
      </c>
      <c r="H453" s="203"/>
      <c r="I453" s="79" t="n">
        <f aca="false">SUM(G453:H453)</f>
        <v>156333.12</v>
      </c>
      <c r="J453" s="77"/>
      <c r="K453" s="202"/>
      <c r="L453" s="77" t="n">
        <f aca="false">SUM(J453:K453)</f>
        <v>0</v>
      </c>
      <c r="M453" s="81" t="n">
        <f aca="false">IF(D453&gt;0,IF(J453&gt;=0,J453/D453*100,""),"")</f>
        <v>0</v>
      </c>
      <c r="N453" s="81" t="n">
        <f aca="false">IF(F453&gt;0,IF(L453&gt;=0,L453/F453*100,""),"")</f>
        <v>0</v>
      </c>
      <c r="O453" s="81" t="n">
        <f aca="false">IF(G453&gt;0,IF(J453&gt;=0,J453/G453*100,""),"")</f>
        <v>0</v>
      </c>
      <c r="P453" s="81" t="n">
        <f aca="false">IF(I453&gt;0,IF(L453&gt;=0,L453/I453*100,""),"")</f>
        <v>0</v>
      </c>
      <c r="Q453" s="52"/>
      <c r="S453" s="52"/>
    </row>
    <row r="454" s="48" customFormat="true" ht="6" hidden="false" customHeight="true" outlineLevel="0" collapsed="false">
      <c r="A454" s="87"/>
      <c r="B454" s="103"/>
      <c r="C454" s="104" t="s">
        <v>28</v>
      </c>
      <c r="D454" s="77"/>
      <c r="E454" s="77"/>
      <c r="F454" s="77" t="n">
        <f aca="false">SUM(D454:E454)</f>
        <v>0</v>
      </c>
      <c r="G454" s="79"/>
      <c r="H454" s="88"/>
      <c r="I454" s="79"/>
      <c r="J454" s="77"/>
      <c r="K454" s="77"/>
      <c r="L454" s="77" t="n">
        <f aca="false">SUM(J454:K454)</f>
        <v>0</v>
      </c>
      <c r="M454" s="81" t="str">
        <f aca="false">IF(D454&gt;0,IF(J454&gt;=0,J454/D454*100,""),"")</f>
        <v/>
      </c>
      <c r="N454" s="81" t="str">
        <f aca="false">IF(F454&gt;0,IF(L454&gt;=0,L454/F454*100,""),"")</f>
        <v/>
      </c>
      <c r="O454" s="81" t="str">
        <f aca="false">IF(G454&gt;0,IF(J454&gt;=0,J454/G454*100,""),"")</f>
        <v/>
      </c>
      <c r="P454" s="81" t="str">
        <f aca="false">IF(I454&gt;0,IF(L454&gt;=0,L454/I454*100,""),"")</f>
        <v/>
      </c>
      <c r="Q454" s="52"/>
      <c r="S454" s="52"/>
    </row>
    <row r="455" s="112" customFormat="true" ht="12.75" hidden="false" customHeight="true" outlineLevel="0" collapsed="false">
      <c r="A455" s="105" t="s">
        <v>816</v>
      </c>
      <c r="B455" s="116" t="s">
        <v>19</v>
      </c>
      <c r="C455" s="117"/>
      <c r="D455" s="108" t="n">
        <f aca="false">SUM(D457:D466)</f>
        <v>1750000</v>
      </c>
      <c r="E455" s="108" t="n">
        <f aca="false">SUM(E457:E466)</f>
        <v>5696029</v>
      </c>
      <c r="F455" s="108" t="n">
        <f aca="false">SUM(D455:E455)</f>
        <v>7446029</v>
      </c>
      <c r="G455" s="109" t="n">
        <f aca="false">SUM(G457:G466)</f>
        <v>1750000</v>
      </c>
      <c r="H455" s="110" t="n">
        <f aca="false">SUM(H457:H465)</f>
        <v>5718435</v>
      </c>
      <c r="I455" s="109" t="n">
        <f aca="false">SUM(G455:H455)</f>
        <v>7468435</v>
      </c>
      <c r="J455" s="108" t="n">
        <f aca="false">SUM(J457:J466)</f>
        <v>1750000</v>
      </c>
      <c r="K455" s="108" t="n">
        <f aca="false">SUM(K457:K466)</f>
        <v>6471844</v>
      </c>
      <c r="L455" s="108" t="n">
        <f aca="false">SUM(J455:K455)</f>
        <v>8221844</v>
      </c>
      <c r="M455" s="111" t="n">
        <f aca="false">IF(D455&gt;0,IF(J455&gt;=0,J455/D455*100,""),"")</f>
        <v>100</v>
      </c>
      <c r="N455" s="111" t="n">
        <f aca="false">IF(F455&gt;0,IF(L455&gt;=0,L455/F455*100,""),"")</f>
        <v>110.419177792619</v>
      </c>
      <c r="O455" s="111" t="n">
        <f aca="false">IF(G455&gt;0,IF(J455&gt;=0,J455/G455*100,""),"")</f>
        <v>100</v>
      </c>
      <c r="P455" s="111" t="n">
        <f aca="false">IF(I455&gt;0,IF(L455&gt;=0,L455/I455*100,""),"")</f>
        <v>110.087909983819</v>
      </c>
      <c r="Q455" s="52"/>
      <c r="S455" s="52"/>
    </row>
    <row r="456" s="112" customFormat="true" ht="12" hidden="true" customHeight="false" outlineLevel="0" collapsed="false">
      <c r="A456" s="99" t="s">
        <v>27</v>
      </c>
      <c r="B456" s="204"/>
      <c r="C456" s="205" t="s">
        <v>28</v>
      </c>
      <c r="D456" s="77" t="n">
        <f aca="false">SUM(D457:D464)</f>
        <v>1750000</v>
      </c>
      <c r="E456" s="143" t="n">
        <f aca="false">SUM(E457:E464)</f>
        <v>5696029</v>
      </c>
      <c r="F456" s="77" t="n">
        <f aca="false">SUM(D456:E456)</f>
        <v>7446029</v>
      </c>
      <c r="G456" s="79" t="n">
        <f aca="false">SUM(G457:G464)</f>
        <v>1750000</v>
      </c>
      <c r="H456" s="88" t="n">
        <f aca="false">SUM(H457:H464)</f>
        <v>5693299</v>
      </c>
      <c r="I456" s="79" t="n">
        <f aca="false">SUM(G456:H456)</f>
        <v>7443299</v>
      </c>
      <c r="J456" s="143" t="n">
        <f aca="false">SUM(J457:J464)</f>
        <v>1750000</v>
      </c>
      <c r="K456" s="143" t="n">
        <f aca="false">SUM(K457:K464)</f>
        <v>6443706</v>
      </c>
      <c r="L456" s="77" t="n">
        <f aca="false">SUM(J456:K456)</f>
        <v>8193706</v>
      </c>
      <c r="M456" s="81" t="n">
        <f aca="false">IF(D456&gt;0,IF(J456&gt;=0,J456/D456*100,""),"")</f>
        <v>100</v>
      </c>
      <c r="N456" s="81" t="n">
        <f aca="false">IF(F456&gt;0,IF(L456&gt;=0,L456/F456*100,""),"")</f>
        <v>110.041285093034</v>
      </c>
      <c r="O456" s="81" t="n">
        <f aca="false">IF(G456&gt;0,IF(J456&gt;=0,J456/G456*100,""),"")</f>
        <v>100</v>
      </c>
      <c r="P456" s="81" t="n">
        <f aca="false">IF(I456&gt;0,IF(L456&gt;=0,L456/I456*100,""),"")</f>
        <v>110.081645248968</v>
      </c>
      <c r="Q456" s="52"/>
      <c r="S456" s="52"/>
    </row>
    <row r="457" s="112" customFormat="true" ht="12.75" hidden="false" customHeight="true" outlineLevel="0" collapsed="false">
      <c r="A457" s="82" t="s">
        <v>29</v>
      </c>
      <c r="B457" s="54" t="n">
        <v>0</v>
      </c>
      <c r="C457" s="55" t="s">
        <v>28</v>
      </c>
      <c r="D457" s="77"/>
      <c r="E457" s="143" t="n">
        <v>742960</v>
      </c>
      <c r="F457" s="77" t="n">
        <f aca="false">SUM(D457:E457)</f>
        <v>742960</v>
      </c>
      <c r="G457" s="144"/>
      <c r="H457" s="88" t="n">
        <v>666103</v>
      </c>
      <c r="I457" s="79" t="n">
        <f aca="false">SUM(G457:H457)</f>
        <v>666103</v>
      </c>
      <c r="J457" s="77"/>
      <c r="K457" s="143" t="n">
        <v>745669</v>
      </c>
      <c r="L457" s="77" t="n">
        <f aca="false">SUM(J457:K457)</f>
        <v>745669</v>
      </c>
      <c r="M457" s="81" t="str">
        <f aca="false">IF(D457&gt;0,IF(J457&gt;=0,J457/D457*100,""),"")</f>
        <v/>
      </c>
      <c r="N457" s="81" t="n">
        <f aca="false">IF(F457&gt;0,IF(L457&gt;=0,L457/F457*100,""),"")</f>
        <v>100.364622590718</v>
      </c>
      <c r="O457" s="81" t="str">
        <f aca="false">IF(G457&gt;0,IF(J457&gt;=0,J457/G457*100,""),"")</f>
        <v/>
      </c>
      <c r="P457" s="81" t="n">
        <f aca="false">IF(I457&gt;0,IF(L457&gt;=0,L457/I457*100,""),"")</f>
        <v>111.944999497075</v>
      </c>
      <c r="Q457" s="52"/>
      <c r="S457" s="52"/>
    </row>
    <row r="458" s="115" customFormat="true" ht="27.75" hidden="false" customHeight="true" outlineLevel="0" collapsed="false">
      <c r="A458" s="206" t="s">
        <v>817</v>
      </c>
      <c r="B458" s="103" t="s">
        <v>818</v>
      </c>
      <c r="C458" s="104" t="s">
        <v>819</v>
      </c>
      <c r="D458" s="77" t="n">
        <v>1155070</v>
      </c>
      <c r="E458" s="77" t="n">
        <v>1238267</v>
      </c>
      <c r="F458" s="77" t="n">
        <f aca="false">SUM(D458:E458)</f>
        <v>2393337</v>
      </c>
      <c r="G458" s="79" t="n">
        <v>1250881</v>
      </c>
      <c r="H458" s="88" t="n">
        <v>1256799</v>
      </c>
      <c r="I458" s="79" t="n">
        <f aca="false">SUM(G458:H458)</f>
        <v>2507680</v>
      </c>
      <c r="J458" s="77" t="n">
        <v>1299200</v>
      </c>
      <c r="K458" s="77" t="n">
        <v>1406923</v>
      </c>
      <c r="L458" s="77" t="n">
        <f aca="false">SUM(J458:K458)</f>
        <v>2706123</v>
      </c>
      <c r="M458" s="81" t="n">
        <f aca="false">IF(D458&gt;0,IF(J458&gt;=0,J458/D458*100,""),"")</f>
        <v>112.478031634446</v>
      </c>
      <c r="N458" s="81" t="n">
        <f aca="false">IF(F458&gt;0,IF(L458&gt;=0,L458/F458*100,""),"")</f>
        <v>113.069032902596</v>
      </c>
      <c r="O458" s="81" t="n">
        <f aca="false">IF(G458&gt;0,IF(J458&gt;=0,J458/G458*100,""),"")</f>
        <v>103.862797500322</v>
      </c>
      <c r="P458" s="81" t="n">
        <f aca="false">IF(I458&gt;0,IF(L458&gt;=0,L458/I458*100,""),"")</f>
        <v>107.913410004466</v>
      </c>
      <c r="Q458" s="52"/>
      <c r="S458" s="52"/>
    </row>
    <row r="459" s="115" customFormat="true" ht="12.75" hidden="false" customHeight="true" outlineLevel="0" collapsed="false">
      <c r="A459" s="206" t="s">
        <v>820</v>
      </c>
      <c r="B459" s="103" t="s">
        <v>821</v>
      </c>
      <c r="C459" s="104" t="s">
        <v>822</v>
      </c>
      <c r="D459" s="77" t="n">
        <v>89800</v>
      </c>
      <c r="E459" s="77" t="n">
        <v>1238267</v>
      </c>
      <c r="F459" s="77" t="n">
        <f aca="false">SUM(D459:E459)</f>
        <v>1328067</v>
      </c>
      <c r="G459" s="79" t="n">
        <v>78989</v>
      </c>
      <c r="H459" s="88" t="n">
        <v>1382479</v>
      </c>
      <c r="I459" s="79" t="n">
        <f aca="false">SUM(G459:H459)</f>
        <v>1461468</v>
      </c>
      <c r="J459" s="77" t="n">
        <v>60200</v>
      </c>
      <c r="K459" s="77" t="n">
        <v>1547615</v>
      </c>
      <c r="L459" s="77" t="n">
        <f aca="false">SUM(J459:K459)</f>
        <v>1607815</v>
      </c>
      <c r="M459" s="81" t="n">
        <f aca="false">IF(D459&gt;0,IF(J459&gt;=0,J459/D459*100,""),"")</f>
        <v>67.0378619153675</v>
      </c>
      <c r="N459" s="81" t="n">
        <f aca="false">IF(F459&gt;0,IF(L459&gt;=0,L459/F459*100,""),"")</f>
        <v>121.064298713845</v>
      </c>
      <c r="O459" s="81" t="n">
        <f aca="false">IF(G459&gt;0,IF(J459&gt;=0,J459/G459*100,""),"")</f>
        <v>76.2131436022737</v>
      </c>
      <c r="P459" s="81" t="n">
        <f aca="false">IF(I459&gt;0,IF(L459&gt;=0,L459/I459*100,""),"")</f>
        <v>110.013698555151</v>
      </c>
      <c r="Q459" s="52"/>
      <c r="S459" s="52"/>
    </row>
    <row r="460" s="115" customFormat="true" ht="12.75" hidden="false" customHeight="true" outlineLevel="0" collapsed="false">
      <c r="A460" s="87" t="s">
        <v>823</v>
      </c>
      <c r="B460" s="103" t="s">
        <v>824</v>
      </c>
      <c r="C460" s="104" t="s">
        <v>825</v>
      </c>
      <c r="D460" s="77" t="n">
        <v>283750</v>
      </c>
      <c r="E460" s="77" t="n">
        <v>1114441</v>
      </c>
      <c r="F460" s="77" t="n">
        <f aca="false">SUM(D460:E460)</f>
        <v>1398191</v>
      </c>
      <c r="G460" s="79" t="n">
        <f aca="false">283530+220</f>
        <v>283750</v>
      </c>
      <c r="H460" s="88" t="n">
        <v>1131119</v>
      </c>
      <c r="I460" s="79" t="n">
        <f aca="false">SUM(G460:H460)</f>
        <v>1414869</v>
      </c>
      <c r="J460" s="77" t="n">
        <v>70100</v>
      </c>
      <c r="K460" s="77" t="n">
        <v>1266230</v>
      </c>
      <c r="L460" s="77" t="n">
        <f aca="false">SUM(J460:K460)</f>
        <v>1336330</v>
      </c>
      <c r="M460" s="81" t="n">
        <f aca="false">IF(D460&gt;0,IF(J460&gt;=0,J460/D460*100,""),"")</f>
        <v>24.704845814978</v>
      </c>
      <c r="N460" s="81" t="n">
        <f aca="false">IF(F460&gt;0,IF(L460&gt;=0,L460/F460*100,""),"")</f>
        <v>95.5756402379932</v>
      </c>
      <c r="O460" s="81" t="n">
        <f aca="false">IF(G460&gt;0,IF(J460&gt;=0,J460/G460*100,""),"")</f>
        <v>24.704845814978</v>
      </c>
      <c r="P460" s="81" t="n">
        <f aca="false">IF(I460&gt;0,IF(L460&gt;=0,L460/I460*100,""),"")</f>
        <v>94.4490267296831</v>
      </c>
      <c r="Q460" s="52"/>
      <c r="S460" s="52"/>
    </row>
    <row r="461" s="115" customFormat="true" ht="12.75" hidden="false" customHeight="true" outlineLevel="0" collapsed="false">
      <c r="A461" s="87" t="s">
        <v>826</v>
      </c>
      <c r="B461" s="103" t="s">
        <v>827</v>
      </c>
      <c r="C461" s="104" t="s">
        <v>828</v>
      </c>
      <c r="D461" s="77" t="n">
        <v>146000</v>
      </c>
      <c r="E461" s="77" t="n">
        <v>619134</v>
      </c>
      <c r="F461" s="77" t="n">
        <f aca="false">SUM(D461:E461)</f>
        <v>765134</v>
      </c>
      <c r="G461" s="79" t="n">
        <v>96000</v>
      </c>
      <c r="H461" s="88" t="n">
        <v>628399</v>
      </c>
      <c r="I461" s="79" t="n">
        <f aca="false">SUM(G461:H461)</f>
        <v>724399</v>
      </c>
      <c r="J461" s="77" t="n">
        <v>260100</v>
      </c>
      <c r="K461" s="77" t="n">
        <v>703461</v>
      </c>
      <c r="L461" s="77" t="n">
        <f aca="false">SUM(J461:K461)</f>
        <v>963561</v>
      </c>
      <c r="M461" s="81" t="n">
        <f aca="false">IF(D461&gt;0,IF(J461&gt;=0,J461/D461*100,""),"")</f>
        <v>178.150684931507</v>
      </c>
      <c r="N461" s="81" t="n">
        <f aca="false">IF(F461&gt;0,IF(L461&gt;=0,L461/F461*100,""),"")</f>
        <v>125.93362731234</v>
      </c>
      <c r="O461" s="81" t="n">
        <f aca="false">IF(G461&gt;0,IF(J461&gt;=0,J461/G461*100,""),"")</f>
        <v>270.9375</v>
      </c>
      <c r="P461" s="81" t="n">
        <f aca="false">IF(I461&gt;0,IF(L461&gt;=0,L461/I461*100,""),"")</f>
        <v>133.015230556641</v>
      </c>
      <c r="Q461" s="52"/>
      <c r="S461" s="52"/>
    </row>
    <row r="462" s="115" customFormat="true" ht="12.75" hidden="false" customHeight="true" outlineLevel="0" collapsed="false">
      <c r="A462" s="87" t="s">
        <v>829</v>
      </c>
      <c r="B462" s="103" t="s">
        <v>830</v>
      </c>
      <c r="C462" s="104" t="s">
        <v>831</v>
      </c>
      <c r="D462" s="77"/>
      <c r="E462" s="77" t="n">
        <v>371480</v>
      </c>
      <c r="F462" s="77" t="n">
        <f aca="false">SUM(D462:E462)</f>
        <v>371480</v>
      </c>
      <c r="G462" s="79"/>
      <c r="H462" s="88" t="n">
        <v>377040</v>
      </c>
      <c r="I462" s="79" t="n">
        <f aca="false">SUM(G462:H462)</f>
        <v>377040</v>
      </c>
      <c r="J462" s="77"/>
      <c r="K462" s="77" t="n">
        <v>422077</v>
      </c>
      <c r="L462" s="77" t="n">
        <f aca="false">SUM(J462:K462)</f>
        <v>422077</v>
      </c>
      <c r="M462" s="81" t="str">
        <f aca="false">IF(D462&gt;0,IF(J462&gt;=0,J462/D462*100,""),"")</f>
        <v/>
      </c>
      <c r="N462" s="81" t="n">
        <f aca="false">IF(F462&gt;0,IF(L462&gt;=0,L462/F462*100,""),"")</f>
        <v>113.620383331539</v>
      </c>
      <c r="O462" s="81" t="str">
        <f aca="false">IF(G462&gt;0,IF(J462&gt;=0,J462/G462*100,""),"")</f>
        <v/>
      </c>
      <c r="P462" s="81" t="n">
        <f aca="false">IF(I462&gt;0,IF(L462&gt;=0,L462/I462*100,""),"")</f>
        <v>111.944886484193</v>
      </c>
      <c r="Q462" s="52"/>
      <c r="S462" s="52"/>
    </row>
    <row r="463" s="115" customFormat="true" ht="24" hidden="false" customHeight="false" outlineLevel="0" collapsed="false">
      <c r="A463" s="87" t="s">
        <v>832</v>
      </c>
      <c r="B463" s="103" t="s">
        <v>833</v>
      </c>
      <c r="C463" s="104" t="s">
        <v>834</v>
      </c>
      <c r="D463" s="77" t="n">
        <v>75380</v>
      </c>
      <c r="E463" s="77" t="n">
        <v>247653</v>
      </c>
      <c r="F463" s="77" t="n">
        <f aca="false">SUM(D463:E463)</f>
        <v>323033</v>
      </c>
      <c r="G463" s="79" t="n">
        <v>40380</v>
      </c>
      <c r="H463" s="88" t="n">
        <v>188520</v>
      </c>
      <c r="I463" s="79" t="n">
        <f aca="false">SUM(G463:H463)</f>
        <v>228900</v>
      </c>
      <c r="J463" s="77" t="n">
        <v>60400</v>
      </c>
      <c r="K463" s="77" t="n">
        <v>281385</v>
      </c>
      <c r="L463" s="77" t="n">
        <f aca="false">SUM(J463:K463)</f>
        <v>341785</v>
      </c>
      <c r="M463" s="81" t="n">
        <f aca="false">IF(D463&gt;0,IF(J463&gt;=0,J463/D463*100,""),"")</f>
        <v>80.1273547360042</v>
      </c>
      <c r="N463" s="81" t="n">
        <f aca="false">IF(F463&gt;0,IF(L463&gt;=0,L463/F463*100,""),"")</f>
        <v>105.804979676999</v>
      </c>
      <c r="O463" s="81" t="n">
        <f aca="false">IF(G463&gt;0,IF(J463&gt;=0,J463/G463*100,""),"")</f>
        <v>149.578999504705</v>
      </c>
      <c r="P463" s="81" t="n">
        <f aca="false">IF(I463&gt;0,IF(L463&gt;=0,L463/I463*100,""),"")</f>
        <v>149.31629532547</v>
      </c>
      <c r="Q463" s="52"/>
      <c r="S463" s="52"/>
    </row>
    <row r="464" s="115" customFormat="true" ht="12" hidden="false" customHeight="true" outlineLevel="0" collapsed="false">
      <c r="A464" s="87" t="s">
        <v>835</v>
      </c>
      <c r="B464" s="103" t="s">
        <v>836</v>
      </c>
      <c r="C464" s="104" t="s">
        <v>837</v>
      </c>
      <c r="D464" s="77"/>
      <c r="E464" s="77" t="n">
        <v>123827</v>
      </c>
      <c r="F464" s="77" t="n">
        <f aca="false">SUM(D464:E464)</f>
        <v>123827</v>
      </c>
      <c r="G464" s="79"/>
      <c r="H464" s="88" t="n">
        <v>62840</v>
      </c>
      <c r="I464" s="79" t="n">
        <f aca="false">SUM(G464:H464)</f>
        <v>62840</v>
      </c>
      <c r="J464" s="77"/>
      <c r="K464" s="77" t="n">
        <v>70346</v>
      </c>
      <c r="L464" s="77" t="n">
        <f aca="false">SUM(J464:K464)</f>
        <v>70346</v>
      </c>
      <c r="M464" s="81" t="str">
        <f aca="false">IF(D464&gt;0,IF(J464&gt;=0,J464/D464*100,""),"")</f>
        <v/>
      </c>
      <c r="N464" s="81" t="n">
        <f aca="false">IF(F464&gt;0,IF(L464&gt;=0,L464/F464*100,""),"")</f>
        <v>56.809904140454</v>
      </c>
      <c r="O464" s="81" t="str">
        <f aca="false">IF(G464&gt;0,IF(J464&gt;=0,J464/G464*100,""),"")</f>
        <v/>
      </c>
      <c r="P464" s="81" t="n">
        <f aca="false">IF(I464&gt;0,IF(L464&gt;=0,L464/I464*100,""),"")</f>
        <v>111.944621260344</v>
      </c>
      <c r="Q464" s="52"/>
      <c r="S464" s="52"/>
    </row>
    <row r="465" s="115" customFormat="true" ht="12" hidden="false" customHeight="true" outlineLevel="0" collapsed="false">
      <c r="A465" s="87" t="s">
        <v>838</v>
      </c>
      <c r="B465" s="103" t="s">
        <v>839</v>
      </c>
      <c r="C465" s="104"/>
      <c r="D465" s="77"/>
      <c r="E465" s="77"/>
      <c r="F465" s="77"/>
      <c r="G465" s="79"/>
      <c r="H465" s="88" t="n">
        <v>25136</v>
      </c>
      <c r="I465" s="79" t="n">
        <f aca="false">SUM(G465:H465)</f>
        <v>25136</v>
      </c>
      <c r="J465" s="77"/>
      <c r="K465" s="77" t="n">
        <v>28138</v>
      </c>
      <c r="L465" s="77" t="n">
        <f aca="false">SUM(J465:K465)</f>
        <v>28138</v>
      </c>
      <c r="M465" s="81" t="str">
        <f aca="false">IF(D465&gt;0,IF(J465&gt;=0,J465/D465*100,""),"")</f>
        <v/>
      </c>
      <c r="N465" s="81" t="str">
        <f aca="false">IF(F465&gt;0,IF(L465&gt;=0,L465/F465*100,""),"")</f>
        <v/>
      </c>
      <c r="O465" s="81" t="str">
        <f aca="false">IF(G465&gt;0,IF(J465&gt;=0,J465/G465*100,""),"")</f>
        <v/>
      </c>
      <c r="P465" s="81" t="n">
        <f aca="false">IF(I465&gt;0,IF(L465&gt;=0,L465/I465*100,""),"")</f>
        <v>111.94302991725</v>
      </c>
      <c r="Q465" s="52"/>
      <c r="S465" s="52"/>
    </row>
    <row r="466" s="115" customFormat="true" ht="12" hidden="true" customHeight="false" outlineLevel="0" collapsed="false">
      <c r="A466" s="87" t="s">
        <v>65</v>
      </c>
      <c r="B466" s="103" t="s">
        <v>66</v>
      </c>
      <c r="C466" s="104" t="s">
        <v>840</v>
      </c>
      <c r="D466" s="77"/>
      <c r="E466" s="77"/>
      <c r="F466" s="77"/>
      <c r="G466" s="79"/>
      <c r="H466" s="88"/>
      <c r="I466" s="79"/>
      <c r="J466" s="77"/>
      <c r="K466" s="77"/>
      <c r="L466" s="77" t="n">
        <f aca="false">SUM(J466:K466)</f>
        <v>0</v>
      </c>
      <c r="M466" s="81" t="str">
        <f aca="false">IF(D466&gt;0,IF(J466&gt;=0,J466/D466*100,""),"")</f>
        <v/>
      </c>
      <c r="N466" s="81" t="str">
        <f aca="false">IF(F466&gt;0,IF(L466&gt;=0,L466/F466*100,""),"")</f>
        <v/>
      </c>
      <c r="O466" s="81" t="str">
        <f aca="false">IF(G466&gt;0,IF(J466&gt;=0,J466/G466*100,""),"")</f>
        <v/>
      </c>
      <c r="P466" s="81" t="str">
        <f aca="false">IF(I466&gt;0,IF(L466&gt;=0,L466/I466*100,""),"")</f>
        <v/>
      </c>
      <c r="Q466" s="52"/>
      <c r="S466" s="52"/>
    </row>
    <row r="467" s="48" customFormat="true" ht="4.5" hidden="false" customHeight="true" outlineLevel="0" collapsed="false">
      <c r="A467" s="82"/>
      <c r="B467" s="54"/>
      <c r="C467" s="55" t="s">
        <v>28</v>
      </c>
      <c r="D467" s="77"/>
      <c r="E467" s="77"/>
      <c r="F467" s="77"/>
      <c r="G467" s="79"/>
      <c r="H467" s="88"/>
      <c r="I467" s="79"/>
      <c r="J467" s="77"/>
      <c r="K467" s="77"/>
      <c r="L467" s="77" t="n">
        <f aca="false">SUM(J467:K467)</f>
        <v>0</v>
      </c>
      <c r="M467" s="81" t="str">
        <f aca="false">IF(D467&gt;0,IF(J467&gt;=0,J467/D467*100,""),"")</f>
        <v/>
      </c>
      <c r="N467" s="81" t="str">
        <f aca="false">IF(F467&gt;0,IF(L467&gt;=0,L467/F467*100,""),"")</f>
        <v/>
      </c>
      <c r="O467" s="81" t="str">
        <f aca="false">IF(G467&gt;0,IF(J467&gt;=0,J467/G467*100,""),"")</f>
        <v/>
      </c>
      <c r="P467" s="81" t="str">
        <f aca="false">IF(I467&gt;0,IF(L467&gt;=0,L467/I467*100,""),"")</f>
        <v/>
      </c>
      <c r="Q467" s="52"/>
      <c r="S467" s="52"/>
    </row>
    <row r="468" s="98" customFormat="true" ht="12.75" hidden="false" customHeight="false" outlineLevel="0" collapsed="false">
      <c r="A468" s="66" t="s">
        <v>841</v>
      </c>
      <c r="B468" s="67" t="s">
        <v>19</v>
      </c>
      <c r="C468" s="68"/>
      <c r="D468" s="139" t="n">
        <f aca="false">SUM(D471:D473)</f>
        <v>65000</v>
      </c>
      <c r="E468" s="139" t="n">
        <f aca="false">SUM(E470:E473)</f>
        <v>1950271</v>
      </c>
      <c r="F468" s="139" t="n">
        <f aca="false">SUM(D468:E468)</f>
        <v>2015271</v>
      </c>
      <c r="G468" s="109" t="n">
        <f aca="false">SUM(G471:G473)</f>
        <v>65000</v>
      </c>
      <c r="H468" s="110" t="n">
        <f aca="false">SUM(H470:H473)</f>
        <v>1979458</v>
      </c>
      <c r="I468" s="109" t="n">
        <f aca="false">SUM(G468:H468)</f>
        <v>2044458</v>
      </c>
      <c r="J468" s="139" t="n">
        <f aca="false">SUM(J471:J473)</f>
        <v>200000</v>
      </c>
      <c r="K468" s="139" t="n">
        <f aca="false">SUM(K470:K473)</f>
        <v>2215903</v>
      </c>
      <c r="L468" s="139" t="n">
        <f aca="false">SUM(J468:K468)</f>
        <v>2415903</v>
      </c>
      <c r="M468" s="140" t="n">
        <f aca="false">IF(D468&gt;0,IF(J468&gt;=0,J468/D468*100,""),"")</f>
        <v>307.692307692308</v>
      </c>
      <c r="N468" s="140" t="n">
        <f aca="false">IF(F468&gt;0,IF(L468&gt;=0,L468/F468*100,""),"")</f>
        <v>119.879807728092</v>
      </c>
      <c r="O468" s="140" t="n">
        <f aca="false">IF(G468&gt;0,IF(J468&gt;=0,J468/G468*100,""),"")</f>
        <v>307.692307692308</v>
      </c>
      <c r="P468" s="140" t="n">
        <f aca="false">IF(I468&gt;0,IF(L468&gt;=0,L468/I468*100,""),"")</f>
        <v>118.168384970491</v>
      </c>
      <c r="Q468" s="52"/>
      <c r="S468" s="52"/>
    </row>
    <row r="469" s="98" customFormat="true" ht="12.75" hidden="true" customHeight="false" outlineLevel="0" collapsed="false">
      <c r="A469" s="74" t="s">
        <v>27</v>
      </c>
      <c r="B469" s="207"/>
      <c r="C469" s="208" t="s">
        <v>28</v>
      </c>
      <c r="D469" s="209" t="n">
        <f aca="false">SUM(D470:D473)</f>
        <v>65000</v>
      </c>
      <c r="E469" s="194" t="n">
        <f aca="false">SUM(E470:E473)</f>
        <v>1950271</v>
      </c>
      <c r="F469" s="77" t="n">
        <f aca="false">SUM(D469:E469)</f>
        <v>2015271</v>
      </c>
      <c r="G469" s="210" t="n">
        <f aca="false">SUM(G470:G473)</f>
        <v>65000</v>
      </c>
      <c r="H469" s="147" t="n">
        <f aca="false">SUM(H470:H473)</f>
        <v>1979458</v>
      </c>
      <c r="I469" s="79" t="n">
        <f aca="false">SUM(G469:H469)</f>
        <v>2044458</v>
      </c>
      <c r="J469" s="77" t="n">
        <f aca="false">SUM(J470:J473)</f>
        <v>200000</v>
      </c>
      <c r="K469" s="194" t="n">
        <f aca="false">SUM(K470:K473)</f>
        <v>2215903</v>
      </c>
      <c r="L469" s="77" t="n">
        <f aca="false">SUM(J469:K469)</f>
        <v>2415903</v>
      </c>
      <c r="M469" s="81" t="n">
        <f aca="false">IF(D469&gt;0,IF(J469&gt;=0,J469/D469*100,""),"")</f>
        <v>307.692307692308</v>
      </c>
      <c r="N469" s="81" t="n">
        <f aca="false">IF(F469&gt;0,IF(L469&gt;=0,L469/F469*100,""),"")</f>
        <v>119.879807728092</v>
      </c>
      <c r="O469" s="81" t="n">
        <f aca="false">IF(G469&gt;0,IF(J469&gt;=0,J469/G469*100,""),"")</f>
        <v>307.692307692308</v>
      </c>
      <c r="P469" s="81" t="n">
        <f aca="false">IF(I469&gt;0,IF(L469&gt;=0,L469/I469*100,""),"")</f>
        <v>118.168384970491</v>
      </c>
      <c r="Q469" s="52"/>
      <c r="S469" s="52"/>
    </row>
    <row r="470" s="98" customFormat="true" ht="12.75" hidden="false" customHeight="true" outlineLevel="0" collapsed="false">
      <c r="A470" s="82" t="s">
        <v>29</v>
      </c>
      <c r="B470" s="54" t="n">
        <v>0</v>
      </c>
      <c r="C470" s="55" t="s">
        <v>28</v>
      </c>
      <c r="D470" s="77"/>
      <c r="E470" s="143" t="n">
        <v>210506</v>
      </c>
      <c r="F470" s="77" t="n">
        <f aca="false">SUM(D470:E470)</f>
        <v>210506</v>
      </c>
      <c r="G470" s="144"/>
      <c r="H470" s="88" t="n">
        <v>272671</v>
      </c>
      <c r="I470" s="79" t="n">
        <f aca="false">SUM(G470:H470)</f>
        <v>272671</v>
      </c>
      <c r="J470" s="77"/>
      <c r="K470" s="143" t="n">
        <v>281385</v>
      </c>
      <c r="L470" s="77" t="n">
        <f aca="false">SUM(J470:K470)</f>
        <v>281385</v>
      </c>
      <c r="M470" s="81" t="str">
        <f aca="false">IF(D470&gt;0,IF(J470&gt;=0,J470/D470*100,""),"")</f>
        <v/>
      </c>
      <c r="N470" s="81" t="n">
        <f aca="false">IF(F470&gt;0,IF(L470&gt;=0,L470/F470*100,""),"")</f>
        <v>133.670774229713</v>
      </c>
      <c r="O470" s="81" t="str">
        <f aca="false">IF(G470&gt;0,IF(J470&gt;=0,J470/G470*100,""),"")</f>
        <v/>
      </c>
      <c r="P470" s="81" t="n">
        <f aca="false">IF(I470&gt;0,IF(L470&gt;=0,L470/I470*100,""),"")</f>
        <v>103.1957927319</v>
      </c>
      <c r="Q470" s="52"/>
      <c r="S470" s="52"/>
    </row>
    <row r="471" customFormat="false" ht="24" hidden="false" customHeight="false" outlineLevel="0" collapsed="false">
      <c r="A471" s="82" t="s">
        <v>842</v>
      </c>
      <c r="B471" s="54" t="s">
        <v>843</v>
      </c>
      <c r="C471" s="55" t="s">
        <v>844</v>
      </c>
      <c r="D471" s="77" t="n">
        <v>65000</v>
      </c>
      <c r="E471" s="191" t="n">
        <v>1516877</v>
      </c>
      <c r="F471" s="77" t="n">
        <f aca="false">SUM(D471:E471)</f>
        <v>1581877</v>
      </c>
      <c r="G471" s="124" t="n">
        <v>65000</v>
      </c>
      <c r="H471" s="88" t="n">
        <v>1510484</v>
      </c>
      <c r="I471" s="79" t="n">
        <f aca="false">SUM(G471:H471)</f>
        <v>1575484</v>
      </c>
      <c r="J471" s="77" t="n">
        <v>200000</v>
      </c>
      <c r="K471" s="191" t="n">
        <v>1751618</v>
      </c>
      <c r="L471" s="77" t="n">
        <f aca="false">SUM(J471:K471)</f>
        <v>1951618</v>
      </c>
      <c r="M471" s="81" t="n">
        <f aca="false">IF(D471&gt;0,IF(J471&gt;=0,J471/D471*100,""),"")</f>
        <v>307.692307692308</v>
      </c>
      <c r="N471" s="81" t="n">
        <f aca="false">IF(F471&gt;0,IF(L471&gt;=0,L471/F471*100,""),"")</f>
        <v>123.373561914106</v>
      </c>
      <c r="O471" s="81" t="n">
        <f aca="false">IF(G471&gt;0,IF(J471&gt;=0,J471/G471*100,""),"")</f>
        <v>307.692307692308</v>
      </c>
      <c r="P471" s="81" t="n">
        <f aca="false">IF(I471&gt;0,IF(L471&gt;=0,L471/I471*100,""),"")</f>
        <v>123.874187233891</v>
      </c>
      <c r="Q471" s="52"/>
      <c r="S471" s="52"/>
    </row>
    <row r="472" s="48" customFormat="true" ht="12.75" hidden="false" customHeight="true" outlineLevel="0" collapsed="false">
      <c r="A472" s="82" t="s">
        <v>845</v>
      </c>
      <c r="B472" s="54" t="s">
        <v>846</v>
      </c>
      <c r="C472" s="55" t="s">
        <v>847</v>
      </c>
      <c r="D472" s="77"/>
      <c r="E472" s="77" t="n">
        <v>123827</v>
      </c>
      <c r="F472" s="77" t="n">
        <f aca="false">SUM(D472:E472)</f>
        <v>123827</v>
      </c>
      <c r="G472" s="79"/>
      <c r="H472" s="88" t="n">
        <v>65965</v>
      </c>
      <c r="I472" s="79" t="n">
        <f aca="false">SUM(G472:H472)</f>
        <v>65965</v>
      </c>
      <c r="J472" s="77"/>
      <c r="K472" s="77" t="n">
        <v>70346</v>
      </c>
      <c r="L472" s="77" t="n">
        <f aca="false">SUM(J472:K472)</f>
        <v>70346</v>
      </c>
      <c r="M472" s="81" t="str">
        <f aca="false">IF(D472&gt;0,IF(J472&gt;=0,J472/D472*100,""),"")</f>
        <v/>
      </c>
      <c r="N472" s="81" t="n">
        <f aca="false">IF(F472&gt;0,IF(L472&gt;=0,L472/F472*100,""),"")</f>
        <v>56.809904140454</v>
      </c>
      <c r="O472" s="81" t="str">
        <f aca="false">IF(G472&gt;0,IF(J472&gt;=0,J472/G472*100,""),"")</f>
        <v/>
      </c>
      <c r="P472" s="81" t="n">
        <f aca="false">IF(I472&gt;0,IF(L472&gt;=0,L472/I472*100,""),"")</f>
        <v>106.641400742818</v>
      </c>
      <c r="Q472" s="52"/>
      <c r="S472" s="52"/>
    </row>
    <row r="473" s="48" customFormat="true" ht="12.75" hidden="false" customHeight="true" outlineLevel="0" collapsed="false">
      <c r="A473" s="82" t="s">
        <v>848</v>
      </c>
      <c r="B473" s="54" t="s">
        <v>849</v>
      </c>
      <c r="C473" s="55" t="s">
        <v>850</v>
      </c>
      <c r="D473" s="77"/>
      <c r="E473" s="77" t="n">
        <v>99061</v>
      </c>
      <c r="F473" s="77" t="n">
        <f aca="false">SUM(D473:E473)</f>
        <v>99061</v>
      </c>
      <c r="G473" s="79"/>
      <c r="H473" s="88" t="n">
        <v>130338</v>
      </c>
      <c r="I473" s="79" t="n">
        <f aca="false">SUM(G473:H473)</f>
        <v>130338</v>
      </c>
      <c r="J473" s="77"/>
      <c r="K473" s="77" t="n">
        <v>112554</v>
      </c>
      <c r="L473" s="77" t="n">
        <f aca="false">SUM(J473:K473)</f>
        <v>112554</v>
      </c>
      <c r="M473" s="81" t="str">
        <f aca="false">IF(D473&gt;0,IF(J473&gt;=0,J473/D473*100,""),"")</f>
        <v/>
      </c>
      <c r="N473" s="81" t="n">
        <f aca="false">IF(F473&gt;0,IF(L473&gt;=0,L473/F473*100,""),"")</f>
        <v>113.620900253379</v>
      </c>
      <c r="O473" s="81" t="str">
        <f aca="false">IF(G473&gt;0,IF(J473&gt;=0,J473/G473*100,""),"")</f>
        <v/>
      </c>
      <c r="P473" s="81" t="n">
        <f aca="false">IF(I473&gt;0,IF(L473&gt;=0,L473/I473*100,""),"")</f>
        <v>86.3554757630162</v>
      </c>
      <c r="Q473" s="52"/>
      <c r="S473" s="52"/>
    </row>
    <row r="474" s="115" customFormat="true" ht="6" hidden="false" customHeight="true" outlineLevel="0" collapsed="false">
      <c r="A474" s="211"/>
      <c r="B474" s="113"/>
      <c r="C474" s="114" t="s">
        <v>28</v>
      </c>
      <c r="D474" s="77"/>
      <c r="E474" s="77"/>
      <c r="F474" s="77" t="n">
        <f aca="false">SUM(D474:E474)</f>
        <v>0</v>
      </c>
      <c r="G474" s="79"/>
      <c r="H474" s="88"/>
      <c r="I474" s="79"/>
      <c r="J474" s="77"/>
      <c r="K474" s="77"/>
      <c r="L474" s="77" t="n">
        <f aca="false">SUM(J474:K474)</f>
        <v>0</v>
      </c>
      <c r="M474" s="81" t="str">
        <f aca="false">IF(D474&gt;0,IF(J474&gt;=0,J474/D474*100,""),"")</f>
        <v/>
      </c>
      <c r="N474" s="81" t="str">
        <f aca="false">IF(F474&gt;0,IF(L474&gt;=0,L474/F474*100,""),"")</f>
        <v/>
      </c>
      <c r="O474" s="81" t="str">
        <f aca="false">IF(G474&gt;0,IF(J474&gt;=0,J474/G474*100,""),"")</f>
        <v/>
      </c>
      <c r="P474" s="81" t="str">
        <f aca="false">IF(I474&gt;0,IF(L474&gt;=0,L474/I474*100,""),"")</f>
        <v/>
      </c>
      <c r="Q474" s="52"/>
      <c r="S474" s="52"/>
    </row>
    <row r="475" s="48" customFormat="true" ht="12.75" hidden="false" customHeight="false" outlineLevel="0" collapsed="false">
      <c r="A475" s="66" t="s">
        <v>851</v>
      </c>
      <c r="B475" s="212" t="s">
        <v>19</v>
      </c>
      <c r="C475" s="213"/>
      <c r="D475" s="139"/>
      <c r="E475" s="139" t="n">
        <f aca="false">SUM(E477:E478)</f>
        <v>4612546</v>
      </c>
      <c r="F475" s="139" t="n">
        <f aca="false">SUM(D475:E475)</f>
        <v>4612546</v>
      </c>
      <c r="G475" s="139" t="n">
        <f aca="false">SUM(G477:G478)</f>
        <v>0</v>
      </c>
      <c r="H475" s="214" t="n">
        <f aca="false">SUM(H477:H478)</f>
        <v>4807256</v>
      </c>
      <c r="I475" s="109" t="n">
        <f aca="false">SUM(G475:H475)</f>
        <v>4807256</v>
      </c>
      <c r="J475" s="139"/>
      <c r="K475" s="139" t="n">
        <f aca="false">SUM(K477:K478)</f>
        <v>5381479</v>
      </c>
      <c r="L475" s="139" t="n">
        <f aca="false">SUM(J475:K475)</f>
        <v>5381479</v>
      </c>
      <c r="M475" s="140" t="str">
        <f aca="false">IF(D475&gt;0,IF(J475&gt;=0,J475/D475*100,""),"")</f>
        <v/>
      </c>
      <c r="N475" s="140" t="n">
        <f aca="false">IF(F475&gt;0,IF(L475&gt;=0,L475/F475*100,""),"")</f>
        <v>116.670467893437</v>
      </c>
      <c r="O475" s="140" t="str">
        <f aca="false">IF(G475&gt;0,IF(J475&gt;=0,J475/G475*100,""),"")</f>
        <v/>
      </c>
      <c r="P475" s="140" t="n">
        <f aca="false">IF(I475&gt;0,IF(L475&gt;=0,L475/I475*100,""),"")</f>
        <v>111.9449224256</v>
      </c>
      <c r="Q475" s="52"/>
      <c r="S475" s="52"/>
    </row>
    <row r="476" s="48" customFormat="true" ht="12" hidden="true" customHeight="false" outlineLevel="0" collapsed="false">
      <c r="A476" s="82" t="s">
        <v>27</v>
      </c>
      <c r="B476" s="54"/>
      <c r="C476" s="55" t="s">
        <v>28</v>
      </c>
      <c r="D476" s="215"/>
      <c r="E476" s="143" t="n">
        <f aca="false">SUM(E477:E478)</f>
        <v>4612546</v>
      </c>
      <c r="F476" s="77" t="n">
        <f aca="false">SUM(D476:E476)</f>
        <v>4612546</v>
      </c>
      <c r="G476" s="144"/>
      <c r="H476" s="88"/>
      <c r="I476" s="79" t="n">
        <f aca="false">SUM(G476:H476)</f>
        <v>0</v>
      </c>
      <c r="J476" s="77"/>
      <c r="K476" s="143" t="n">
        <f aca="false">SUM(K477:K478)</f>
        <v>5381479</v>
      </c>
      <c r="L476" s="77" t="n">
        <f aca="false">SUM(J476:K476)</f>
        <v>5381479</v>
      </c>
      <c r="M476" s="81" t="str">
        <f aca="false">IF(D476&gt;0,IF(J476&gt;=0,J476/D476*100,""),"")</f>
        <v/>
      </c>
      <c r="N476" s="81" t="n">
        <f aca="false">IF(F476&gt;0,IF(L476&gt;=0,L476/F476*100,""),"")</f>
        <v>116.670467893437</v>
      </c>
      <c r="O476" s="81" t="str">
        <f aca="false">IF(G476&gt;0,IF(J476&gt;=0,J476/G476*100,""),"")</f>
        <v/>
      </c>
      <c r="P476" s="81" t="str">
        <f aca="false">IF(I476&gt;0,IF(L476&gt;=0,L476/I476*100,""),"")</f>
        <v/>
      </c>
      <c r="Q476" s="52"/>
      <c r="S476" s="52"/>
    </row>
    <row r="477" s="48" customFormat="true" ht="12.75" hidden="false" customHeight="true" outlineLevel="0" collapsed="false">
      <c r="A477" s="82" t="s">
        <v>29</v>
      </c>
      <c r="B477" s="54" t="n">
        <v>0</v>
      </c>
      <c r="C477" s="55" t="s">
        <v>28</v>
      </c>
      <c r="D477" s="215"/>
      <c r="E477" s="143" t="n">
        <v>402437</v>
      </c>
      <c r="F477" s="77" t="n">
        <f aca="false">SUM(D477:E477)</f>
        <v>402437</v>
      </c>
      <c r="G477" s="144"/>
      <c r="H477" s="88" t="n">
        <v>408460</v>
      </c>
      <c r="I477" s="79" t="n">
        <f aca="false">SUM(G477:H477)</f>
        <v>408460</v>
      </c>
      <c r="J477" s="77"/>
      <c r="K477" s="143" t="n">
        <v>457250</v>
      </c>
      <c r="L477" s="77" t="n">
        <f aca="false">SUM(J477:K477)</f>
        <v>457250</v>
      </c>
      <c r="M477" s="81" t="str">
        <f aca="false">IF(D477&gt;0,IF(J477&gt;=0,J477/D477*100,""),"")</f>
        <v/>
      </c>
      <c r="N477" s="81" t="n">
        <f aca="false">IF(F477&gt;0,IF(L477&gt;=0,L477/F477*100,""),"")</f>
        <v>113.620268514078</v>
      </c>
      <c r="O477" s="81" t="str">
        <f aca="false">IF(G477&gt;0,IF(J477&gt;=0,J477/G477*100,""),"")</f>
        <v/>
      </c>
      <c r="P477" s="81" t="n">
        <f aca="false">IF(I477&gt;0,IF(L477&gt;=0,L477/I477*100,""),"")</f>
        <v>111.944866082358</v>
      </c>
      <c r="Q477" s="52"/>
      <c r="S477" s="52"/>
    </row>
    <row r="478" s="48" customFormat="true" ht="12.75" hidden="false" customHeight="true" outlineLevel="0" collapsed="false">
      <c r="A478" s="82" t="s">
        <v>852</v>
      </c>
      <c r="B478" s="54" t="s">
        <v>853</v>
      </c>
      <c r="C478" s="55" t="s">
        <v>854</v>
      </c>
      <c r="D478" s="77"/>
      <c r="E478" s="77" t="n">
        <v>4210109</v>
      </c>
      <c r="F478" s="77" t="n">
        <f aca="false">SUM(D478:E478)</f>
        <v>4210109</v>
      </c>
      <c r="G478" s="79"/>
      <c r="H478" s="88" t="n">
        <v>4398796</v>
      </c>
      <c r="I478" s="79" t="n">
        <f aca="false">SUM(G478:H478)</f>
        <v>4398796</v>
      </c>
      <c r="J478" s="77"/>
      <c r="K478" s="77" t="n">
        <v>4924229</v>
      </c>
      <c r="L478" s="77" t="n">
        <f aca="false">SUM(J478:K478)</f>
        <v>4924229</v>
      </c>
      <c r="M478" s="81" t="str">
        <f aca="false">IF(D478&gt;0,IF(J478&gt;=0,J478/D478*100,""),"")</f>
        <v/>
      </c>
      <c r="N478" s="81" t="n">
        <f aca="false">IF(F478&gt;0,IF(L478&gt;=0,L478/F478*100,""),"")</f>
        <v>116.962031149312</v>
      </c>
      <c r="O478" s="81" t="str">
        <f aca="false">IF(G478&gt;0,IF(J478&gt;=0,J478/G478*100,""),"")</f>
        <v/>
      </c>
      <c r="P478" s="81" t="n">
        <f aca="false">IF(I478&gt;0,IF(L478&gt;=0,L478/I478*100,""),"")</f>
        <v>111.944927657477</v>
      </c>
      <c r="Q478" s="52"/>
      <c r="S478" s="52"/>
    </row>
    <row r="479" s="48" customFormat="true" ht="12" hidden="true" customHeight="false" outlineLevel="0" collapsed="false">
      <c r="A479" s="82"/>
      <c r="B479" s="54"/>
      <c r="C479" s="55" t="s">
        <v>28</v>
      </c>
      <c r="D479" s="77"/>
      <c r="E479" s="77"/>
      <c r="F479" s="77"/>
      <c r="G479" s="79"/>
      <c r="H479" s="88"/>
      <c r="I479" s="79"/>
      <c r="J479" s="77"/>
      <c r="K479" s="77"/>
      <c r="L479" s="77"/>
      <c r="M479" s="81" t="str">
        <f aca="false">IF(D479&gt;0,IF(J479&gt;=0,J479/D479*100,""),"")</f>
        <v/>
      </c>
      <c r="N479" s="81" t="str">
        <f aca="false">IF(F479&gt;0,IF(L479&gt;=0,L479/F479*100,""),"")</f>
        <v/>
      </c>
      <c r="O479" s="81" t="str">
        <f aca="false">IF(G479&gt;0,IF(J479&gt;=0,J479/G479*100,""),"")</f>
        <v/>
      </c>
      <c r="P479" s="81" t="str">
        <f aca="false">IF(I479&gt;0,IF(L479&gt;=0,L479/I479*100,""),"")</f>
        <v/>
      </c>
      <c r="Q479" s="52"/>
      <c r="S479" s="52"/>
    </row>
    <row r="480" s="48" customFormat="true" ht="12" hidden="true" customHeight="false" outlineLevel="0" collapsed="false">
      <c r="A480" s="216" t="s">
        <v>855</v>
      </c>
      <c r="B480" s="54"/>
      <c r="C480" s="55" t="s">
        <v>28</v>
      </c>
      <c r="D480" s="77"/>
      <c r="E480" s="77"/>
      <c r="F480" s="77"/>
      <c r="G480" s="79"/>
      <c r="H480" s="88"/>
      <c r="I480" s="79"/>
      <c r="J480" s="77"/>
      <c r="K480" s="77"/>
      <c r="L480" s="77"/>
      <c r="M480" s="81" t="str">
        <f aca="false">IF(D480&gt;0,IF(J480&gt;=0,J480/D480*100,""),"")</f>
        <v/>
      </c>
      <c r="N480" s="81" t="str">
        <f aca="false">IF(F480&gt;0,IF(L480&gt;=0,L480/F480*100,""),"")</f>
        <v/>
      </c>
      <c r="O480" s="81" t="str">
        <f aca="false">IF(G480&gt;0,IF(J480&gt;=0,J480/G480*100,""),"")</f>
        <v/>
      </c>
      <c r="P480" s="81" t="str">
        <f aca="false">IF(I480&gt;0,IF(L480&gt;=0,L480/I480*100,""),"")</f>
        <v/>
      </c>
      <c r="Q480" s="52"/>
      <c r="S480" s="52"/>
    </row>
    <row r="481" s="48" customFormat="true" ht="4.5" hidden="false" customHeight="true" outlineLevel="0" collapsed="false">
      <c r="A481" s="82"/>
      <c r="B481" s="54"/>
      <c r="C481" s="55" t="s">
        <v>28</v>
      </c>
      <c r="D481" s="77"/>
      <c r="E481" s="77"/>
      <c r="F481" s="77"/>
      <c r="G481" s="79"/>
      <c r="H481" s="88"/>
      <c r="I481" s="79"/>
      <c r="J481" s="77"/>
      <c r="K481" s="77"/>
      <c r="L481" s="77"/>
      <c r="M481" s="81" t="str">
        <f aca="false">IF(D481&gt;0,IF(J481&gt;=0,J481/D481*100,""),"")</f>
        <v/>
      </c>
      <c r="N481" s="81" t="str">
        <f aca="false">IF(F481&gt;0,IF(L481&gt;=0,L481/F481*100,""),"")</f>
        <v/>
      </c>
      <c r="O481" s="81" t="str">
        <f aca="false">IF(G481&gt;0,IF(J481&gt;=0,J481/G481*100,""),"")</f>
        <v/>
      </c>
      <c r="P481" s="81" t="str">
        <f aca="false">IF(I481&gt;0,IF(L481&gt;=0,L481/I481*100,""),"")</f>
        <v/>
      </c>
      <c r="Q481" s="52"/>
      <c r="S481" s="52"/>
    </row>
    <row r="482" s="48" customFormat="true" ht="12.75" hidden="false" customHeight="false" outlineLevel="0" collapsed="false">
      <c r="A482" s="66" t="s">
        <v>856</v>
      </c>
      <c r="B482" s="127" t="s">
        <v>19</v>
      </c>
      <c r="C482" s="128"/>
      <c r="D482" s="139" t="n">
        <f aca="false">SUM(D484:D486)</f>
        <v>1602250</v>
      </c>
      <c r="E482" s="139" t="n">
        <f aca="false">SUM(E484:E484)</f>
        <v>0</v>
      </c>
      <c r="F482" s="190" t="n">
        <f aca="false">SUM(D482:E482)</f>
        <v>1602250</v>
      </c>
      <c r="G482" s="109" t="n">
        <f aca="false">SUM(G484:G486)</f>
        <v>1842765</v>
      </c>
      <c r="H482" s="110"/>
      <c r="I482" s="153" t="n">
        <f aca="false">SUM(G482:H482)</f>
        <v>1842765</v>
      </c>
      <c r="J482" s="190" t="n">
        <f aca="false">SUM(J484:J486)</f>
        <v>1926000</v>
      </c>
      <c r="K482" s="139" t="n">
        <f aca="false">SUM(K484:K484)</f>
        <v>0</v>
      </c>
      <c r="L482" s="190" t="n">
        <f aca="false">SUM(J482:K482)</f>
        <v>1926000</v>
      </c>
      <c r="M482" s="185" t="n">
        <f aca="false">IF(D482&gt;0,IF(J482&gt;=0,J482/D482*100,""),"")</f>
        <v>120.205960368232</v>
      </c>
      <c r="N482" s="185" t="n">
        <f aca="false">IF(F482&gt;0,IF(L482&gt;=0,L482/F482*100,""),"")</f>
        <v>120.205960368232</v>
      </c>
      <c r="O482" s="185" t="n">
        <f aca="false">IF(G482&gt;0,IF(J482&gt;=0,J482/G482*100,""),"")</f>
        <v>104.516853749664</v>
      </c>
      <c r="P482" s="185" t="n">
        <f aca="false">IF(I482&gt;0,IF(L482&gt;=0,L482/I482*100,""),"")</f>
        <v>104.516853749664</v>
      </c>
      <c r="Q482" s="52"/>
      <c r="S482" s="52"/>
    </row>
    <row r="483" s="48" customFormat="true" ht="12" hidden="true" customHeight="false" outlineLevel="0" collapsed="false">
      <c r="A483" s="82" t="s">
        <v>27</v>
      </c>
      <c r="B483" s="103"/>
      <c r="C483" s="104" t="s">
        <v>28</v>
      </c>
      <c r="D483" s="143" t="n">
        <f aca="false">SUM(D484:D486)</f>
        <v>1602250</v>
      </c>
      <c r="E483" s="215"/>
      <c r="F483" s="143" t="n">
        <f aca="false">SUM(D483:E483)</f>
        <v>1602250</v>
      </c>
      <c r="G483" s="79" t="n">
        <f aca="false">SUM(G484:G486)</f>
        <v>1842765</v>
      </c>
      <c r="H483" s="217"/>
      <c r="I483" s="79" t="n">
        <f aca="false">SUM(G483:H483)</f>
        <v>1842765</v>
      </c>
      <c r="J483" s="143" t="n">
        <f aca="false">SUM(J484:J486)</f>
        <v>1926000</v>
      </c>
      <c r="K483" s="215"/>
      <c r="L483" s="143" t="n">
        <f aca="false">SUM(J483:K483)</f>
        <v>1926000</v>
      </c>
      <c r="M483" s="166" t="n">
        <f aca="false">IF(D483&gt;0,IF(J483&gt;=0,J483/D483*100,""),"")</f>
        <v>120.205960368232</v>
      </c>
      <c r="N483" s="166" t="n">
        <f aca="false">IF(F483&gt;0,IF(L483&gt;=0,L483/F483*100,""),"")</f>
        <v>120.205960368232</v>
      </c>
      <c r="O483" s="166" t="n">
        <f aca="false">IF(G483&gt;0,IF(J483&gt;=0,J483/G483*100,""),"")</f>
        <v>104.516853749664</v>
      </c>
      <c r="P483" s="166" t="n">
        <f aca="false">IF(I483&gt;0,IF(L483&gt;=0,L483/I483*100,""),"")</f>
        <v>104.516853749664</v>
      </c>
      <c r="Q483" s="52"/>
      <c r="S483" s="52"/>
    </row>
    <row r="484" s="48" customFormat="true" ht="12.75" hidden="false" customHeight="true" outlineLevel="0" collapsed="false">
      <c r="A484" s="87" t="s">
        <v>857</v>
      </c>
      <c r="B484" s="103" t="s">
        <v>858</v>
      </c>
      <c r="C484" s="104" t="s">
        <v>859</v>
      </c>
      <c r="D484" s="143" t="n">
        <v>1602250</v>
      </c>
      <c r="E484" s="77"/>
      <c r="F484" s="143" t="n">
        <f aca="false">SUM(D484:E484)</f>
        <v>1602250</v>
      </c>
      <c r="G484" s="79" t="n">
        <v>1842765</v>
      </c>
      <c r="H484" s="88"/>
      <c r="I484" s="79" t="n">
        <f aca="false">SUM(G484:H484)</f>
        <v>1842765</v>
      </c>
      <c r="J484" s="143" t="n">
        <v>1926000</v>
      </c>
      <c r="K484" s="77"/>
      <c r="L484" s="143" t="n">
        <f aca="false">SUM(J484:K484)</f>
        <v>1926000</v>
      </c>
      <c r="M484" s="166" t="n">
        <f aca="false">IF(D484&gt;0,IF(J484&gt;=0,J484/D484*100,""),"")</f>
        <v>120.205960368232</v>
      </c>
      <c r="N484" s="166" t="n">
        <f aca="false">IF(F484&gt;0,IF(L484&gt;=0,L484/F484*100,""),"")</f>
        <v>120.205960368232</v>
      </c>
      <c r="O484" s="166" t="n">
        <f aca="false">IF(G484&gt;0,IF(J484&gt;=0,J484/G484*100,""),"")</f>
        <v>104.516853749664</v>
      </c>
      <c r="P484" s="166" t="n">
        <f aca="false">IF(I484&gt;0,IF(L484&gt;=0,L484/I484*100,""),"")</f>
        <v>104.516853749664</v>
      </c>
      <c r="Q484" s="52"/>
      <c r="S484" s="52"/>
    </row>
    <row r="485" s="48" customFormat="true" ht="12.75" hidden="true" customHeight="true" outlineLevel="0" collapsed="false">
      <c r="A485" s="87" t="s">
        <v>177</v>
      </c>
      <c r="B485" s="104" t="s">
        <v>178</v>
      </c>
      <c r="C485" s="104" t="s">
        <v>860</v>
      </c>
      <c r="D485" s="77"/>
      <c r="E485" s="77"/>
      <c r="F485" s="143"/>
      <c r="G485" s="79"/>
      <c r="H485" s="88"/>
      <c r="I485" s="79" t="n">
        <f aca="false">SUM(G485:H485)</f>
        <v>0</v>
      </c>
      <c r="J485" s="143"/>
      <c r="K485" s="77"/>
      <c r="L485" s="143"/>
      <c r="M485" s="166" t="str">
        <f aca="false">IF(D485&gt;0,IF(J485&gt;=0,J485/D485*100,""),"")</f>
        <v/>
      </c>
      <c r="N485" s="166" t="str">
        <f aca="false">IF(F485&gt;0,IF(L485&gt;=0,L485/F485*100,""),"")</f>
        <v/>
      </c>
      <c r="O485" s="166" t="str">
        <f aca="false">IF(G485&gt;0,IF(J485&gt;=0,J485/G485*100,""),"")</f>
        <v/>
      </c>
      <c r="P485" s="166" t="str">
        <f aca="false">IF(I485&gt;0,IF(L485&gt;=0,L485/I485*100,""),"")</f>
        <v/>
      </c>
      <c r="Q485" s="52"/>
      <c r="S485" s="52"/>
    </row>
    <row r="486" s="48" customFormat="true" ht="12.75" hidden="true" customHeight="true" outlineLevel="0" collapsed="false">
      <c r="A486" s="87" t="s">
        <v>33</v>
      </c>
      <c r="B486" s="104" t="s">
        <v>34</v>
      </c>
      <c r="C486" s="104" t="s">
        <v>861</v>
      </c>
      <c r="D486" s="77"/>
      <c r="E486" s="77"/>
      <c r="F486" s="143" t="n">
        <f aca="false">SUM(D486:E486)</f>
        <v>0</v>
      </c>
      <c r="G486" s="79"/>
      <c r="H486" s="88"/>
      <c r="I486" s="79" t="n">
        <f aca="false">SUM(G486:H486)</f>
        <v>0</v>
      </c>
      <c r="J486" s="143"/>
      <c r="K486" s="77"/>
      <c r="L486" s="143" t="n">
        <f aca="false">SUM(J486:K486)</f>
        <v>0</v>
      </c>
      <c r="M486" s="166" t="str">
        <f aca="false">IF(D486&gt;0,IF(J486&gt;=0,J486/D486*100,""),"")</f>
        <v/>
      </c>
      <c r="N486" s="166" t="str">
        <f aca="false">IF(F486&gt;0,IF(L486&gt;=0,L486/F486*100,""),"")</f>
        <v/>
      </c>
      <c r="O486" s="166" t="str">
        <f aca="false">IF(G486&gt;0,IF(J486&gt;=0,J486/G486*100,""),"")</f>
        <v/>
      </c>
      <c r="P486" s="166" t="str">
        <f aca="false">IF(I486&gt;0,IF(L486&gt;=0,L486/I486*100,""),"")</f>
        <v/>
      </c>
      <c r="Q486" s="52"/>
      <c r="S486" s="52"/>
    </row>
    <row r="487" s="48" customFormat="true" ht="3" hidden="false" customHeight="true" outlineLevel="0" collapsed="false">
      <c r="A487" s="87"/>
      <c r="B487" s="103"/>
      <c r="C487" s="104" t="s">
        <v>28</v>
      </c>
      <c r="D487" s="77"/>
      <c r="E487" s="77"/>
      <c r="F487" s="143" t="n">
        <f aca="false">SUM(D487:E487)</f>
        <v>0</v>
      </c>
      <c r="G487" s="79"/>
      <c r="H487" s="88"/>
      <c r="I487" s="79"/>
      <c r="J487" s="143"/>
      <c r="K487" s="77"/>
      <c r="L487" s="143" t="n">
        <f aca="false">SUM(J487:K487)</f>
        <v>0</v>
      </c>
      <c r="M487" s="166" t="str">
        <f aca="false">IF(D487&gt;0,IF(J487&gt;=0,J487/D487*100,""),"")</f>
        <v/>
      </c>
      <c r="N487" s="166" t="str">
        <f aca="false">IF(F487&gt;0,IF(L487&gt;=0,L487/F487*100,""),"")</f>
        <v/>
      </c>
      <c r="O487" s="166" t="str">
        <f aca="false">IF(G487&gt;0,IF(J487&gt;=0,J487/G487*100,""),"")</f>
        <v/>
      </c>
      <c r="P487" s="166" t="str">
        <f aca="false">IF(I487&gt;0,IF(L487&gt;=0,L487/I487*100,""),"")</f>
        <v/>
      </c>
      <c r="Q487" s="52"/>
      <c r="S487" s="52"/>
    </row>
    <row r="488" s="48" customFormat="true" ht="12.75" hidden="false" customHeight="false" outlineLevel="0" collapsed="false">
      <c r="A488" s="66" t="s">
        <v>862</v>
      </c>
      <c r="B488" s="127" t="s">
        <v>19</v>
      </c>
      <c r="C488" s="128"/>
      <c r="D488" s="139" t="n">
        <f aca="false">SUM(D490:D492)</f>
        <v>1317500</v>
      </c>
      <c r="E488" s="152"/>
      <c r="F488" s="190" t="n">
        <f aca="false">SUM(D488:E488)</f>
        <v>1317500</v>
      </c>
      <c r="G488" s="109" t="n">
        <f aca="false">SUM(G490:G492)</f>
        <v>1736924</v>
      </c>
      <c r="H488" s="196"/>
      <c r="I488" s="153" t="n">
        <f aca="false">SUM(G488:H488)</f>
        <v>1736924</v>
      </c>
      <c r="J488" s="139" t="n">
        <f aca="false">SUM(J490:J492)</f>
        <v>1965000</v>
      </c>
      <c r="K488" s="152"/>
      <c r="L488" s="190" t="n">
        <f aca="false">SUM(J488:K488)</f>
        <v>1965000</v>
      </c>
      <c r="M488" s="185" t="n">
        <f aca="false">IF(D488&gt;0,IF(J488&gt;=0,J488/D488*100,""),"")</f>
        <v>149.146110056926</v>
      </c>
      <c r="N488" s="185" t="n">
        <f aca="false">IF(F488&gt;0,IF(L488&gt;=0,L488/F488*100,""),"")</f>
        <v>149.146110056926</v>
      </c>
      <c r="O488" s="185" t="n">
        <f aca="false">IF(G488&gt;0,IF(J488&gt;=0,J488/G488*100,""),"")</f>
        <v>113.13102933692</v>
      </c>
      <c r="P488" s="185" t="n">
        <f aca="false">IF(I488&gt;0,IF(L488&gt;=0,L488/I488*100,""),"")</f>
        <v>113.13102933692</v>
      </c>
      <c r="Q488" s="52"/>
      <c r="S488" s="52"/>
    </row>
    <row r="489" s="48" customFormat="true" ht="12" hidden="true" customHeight="false" outlineLevel="0" collapsed="false">
      <c r="A489" s="82" t="s">
        <v>27</v>
      </c>
      <c r="B489" s="103"/>
      <c r="C489" s="104" t="s">
        <v>28</v>
      </c>
      <c r="D489" s="143" t="n">
        <f aca="false">SUM(D490:D491)</f>
        <v>1317500</v>
      </c>
      <c r="E489" s="215"/>
      <c r="F489" s="143" t="n">
        <f aca="false">SUM(D489:E489)</f>
        <v>1317500</v>
      </c>
      <c r="G489" s="79" t="n">
        <f aca="false">SUM(G490:G491)</f>
        <v>1736924</v>
      </c>
      <c r="H489" s="217"/>
      <c r="I489" s="79" t="n">
        <f aca="false">SUM(G489:H489)</f>
        <v>1736924</v>
      </c>
      <c r="J489" s="143" t="n">
        <f aca="false">SUM(J490:J491)</f>
        <v>1965000</v>
      </c>
      <c r="K489" s="215"/>
      <c r="L489" s="143" t="n">
        <f aca="false">SUM(J489:K489)</f>
        <v>1965000</v>
      </c>
      <c r="M489" s="166" t="n">
        <f aca="false">IF(D489&gt;0,IF(J489&gt;=0,J489/D489*100,""),"")</f>
        <v>149.146110056926</v>
      </c>
      <c r="N489" s="166" t="n">
        <f aca="false">IF(F489&gt;0,IF(L489&gt;=0,L489/F489*100,""),"")</f>
        <v>149.146110056926</v>
      </c>
      <c r="O489" s="166" t="n">
        <f aca="false">IF(G489&gt;0,IF(J489&gt;=0,J489/G489*100,""),"")</f>
        <v>113.13102933692</v>
      </c>
      <c r="P489" s="166" t="n">
        <f aca="false">IF(I489&gt;0,IF(L489&gt;=0,L489/I489*100,""),"")</f>
        <v>113.13102933692</v>
      </c>
      <c r="Q489" s="52"/>
      <c r="S489" s="52"/>
    </row>
    <row r="490" s="48" customFormat="true" ht="12.75" hidden="false" customHeight="true" outlineLevel="0" collapsed="false">
      <c r="A490" s="87" t="s">
        <v>857</v>
      </c>
      <c r="B490" s="103" t="s">
        <v>858</v>
      </c>
      <c r="C490" s="104" t="s">
        <v>863</v>
      </c>
      <c r="D490" s="143" t="n">
        <v>1317500</v>
      </c>
      <c r="E490" s="77"/>
      <c r="F490" s="143" t="n">
        <f aca="false">SUM(D490:E490)</f>
        <v>1317500</v>
      </c>
      <c r="G490" s="79" t="n">
        <v>1736924</v>
      </c>
      <c r="H490" s="88"/>
      <c r="I490" s="79" t="n">
        <f aca="false">SUM(G490:H490)</f>
        <v>1736924</v>
      </c>
      <c r="J490" s="143" t="n">
        <v>1965000</v>
      </c>
      <c r="K490" s="77"/>
      <c r="L490" s="143" t="n">
        <f aca="false">SUM(J490:K490)</f>
        <v>1965000</v>
      </c>
      <c r="M490" s="166" t="n">
        <f aca="false">IF(D490&gt;0,IF(J490&gt;=0,J490/D490*100,""),"")</f>
        <v>149.146110056926</v>
      </c>
      <c r="N490" s="166" t="n">
        <f aca="false">IF(F490&gt;0,IF(L490&gt;=0,L490/F490*100,""),"")</f>
        <v>149.146110056926</v>
      </c>
      <c r="O490" s="166" t="n">
        <f aca="false">IF(G490&gt;0,IF(J490&gt;=0,J490/G490*100,""),"")</f>
        <v>113.13102933692</v>
      </c>
      <c r="P490" s="166" t="n">
        <f aca="false">IF(I490&gt;0,IF(L490&gt;=0,L490/I490*100,""),"")</f>
        <v>113.13102933692</v>
      </c>
      <c r="Q490" s="52"/>
      <c r="S490" s="52"/>
    </row>
    <row r="491" s="48" customFormat="true" ht="12.75" hidden="true" customHeight="true" outlineLevel="0" collapsed="false">
      <c r="A491" s="87" t="s">
        <v>177</v>
      </c>
      <c r="B491" s="104" t="s">
        <v>178</v>
      </c>
      <c r="C491" s="104" t="s">
        <v>864</v>
      </c>
      <c r="D491" s="77"/>
      <c r="E491" s="77"/>
      <c r="F491" s="143"/>
      <c r="G491" s="79"/>
      <c r="H491" s="88"/>
      <c r="I491" s="79" t="n">
        <f aca="false">SUM(G491:H491)</f>
        <v>0</v>
      </c>
      <c r="J491" s="143"/>
      <c r="K491" s="77"/>
      <c r="L491" s="143"/>
      <c r="M491" s="166" t="str">
        <f aca="false">IF(D491&gt;0,IF(J491&gt;=0,J491/D491*100,""),"")</f>
        <v/>
      </c>
      <c r="N491" s="166" t="str">
        <f aca="false">IF(F491&gt;0,IF(L491&gt;=0,L491/F491*100,""),"")</f>
        <v/>
      </c>
      <c r="O491" s="166" t="str">
        <f aca="false">IF(G491&gt;0,IF(J491&gt;=0,J491/G491*100,""),"")</f>
        <v/>
      </c>
      <c r="P491" s="166" t="str">
        <f aca="false">IF(I491&gt;0,IF(L491&gt;=0,L491/I491*100,""),"")</f>
        <v/>
      </c>
      <c r="Q491" s="52"/>
      <c r="S491" s="52"/>
    </row>
    <row r="492" s="48" customFormat="true" ht="1.5" hidden="false" customHeight="true" outlineLevel="0" collapsed="false">
      <c r="A492" s="87"/>
      <c r="B492" s="103"/>
      <c r="C492" s="104" t="s">
        <v>28</v>
      </c>
      <c r="D492" s="77"/>
      <c r="E492" s="77"/>
      <c r="F492" s="143" t="n">
        <f aca="false">SUM(D492:E492)</f>
        <v>0</v>
      </c>
      <c r="G492" s="79"/>
      <c r="H492" s="88"/>
      <c r="I492" s="79"/>
      <c r="J492" s="143"/>
      <c r="K492" s="77"/>
      <c r="L492" s="143" t="n">
        <f aca="false">SUM(J492:K492)</f>
        <v>0</v>
      </c>
      <c r="M492" s="166" t="str">
        <f aca="false">IF(D492&gt;0,IF(J492&gt;=0,J492/D492*100,""),"")</f>
        <v/>
      </c>
      <c r="N492" s="166" t="str">
        <f aca="false">IF(F492&gt;0,IF(L492&gt;=0,L492/F492*100,""),"")</f>
        <v/>
      </c>
      <c r="O492" s="166" t="str">
        <f aca="false">IF(G492&gt;0,IF(J492&gt;=0,J492/G492*100,""),"")</f>
        <v/>
      </c>
      <c r="P492" s="166" t="str">
        <f aca="false">IF(I492&gt;0,IF(L492&gt;=0,L492/I492*100,""),"")</f>
        <v/>
      </c>
      <c r="Q492" s="52"/>
      <c r="S492" s="52"/>
    </row>
    <row r="493" s="48" customFormat="true" ht="12.75" hidden="false" customHeight="false" outlineLevel="0" collapsed="false">
      <c r="A493" s="66" t="s">
        <v>865</v>
      </c>
      <c r="B493" s="127" t="s">
        <v>19</v>
      </c>
      <c r="C493" s="128"/>
      <c r="D493" s="152" t="n">
        <f aca="false">SUM(D495:D498)</f>
        <v>2266950</v>
      </c>
      <c r="E493" s="152" t="n">
        <f aca="false">SUM(E495:E498)</f>
        <v>0</v>
      </c>
      <c r="F493" s="190" t="n">
        <f aca="false">SUM(D493:E493)</f>
        <v>2266950</v>
      </c>
      <c r="G493" s="153" t="n">
        <f aca="false">SUM(G495:G498)</f>
        <v>2965460</v>
      </c>
      <c r="H493" s="196"/>
      <c r="I493" s="153" t="n">
        <f aca="false">SUM(G493:H493)</f>
        <v>2965460</v>
      </c>
      <c r="J493" s="190" t="n">
        <f aca="false">SUM(J495:J498)</f>
        <v>2942500</v>
      </c>
      <c r="K493" s="152" t="n">
        <f aca="false">SUM(K495:K498)</f>
        <v>0</v>
      </c>
      <c r="L493" s="190" t="n">
        <f aca="false">SUM(J493:K493)</f>
        <v>2942500</v>
      </c>
      <c r="M493" s="185" t="n">
        <f aca="false">IF(D493&gt;0,IF(J493&gt;=0,J493/D493*100,""),"")</f>
        <v>129.799951476654</v>
      </c>
      <c r="N493" s="185" t="n">
        <f aca="false">IF(F493&gt;0,IF(L493&gt;=0,L493/F493*100,""),"")</f>
        <v>129.799951476654</v>
      </c>
      <c r="O493" s="185" t="n">
        <f aca="false">IF(G493&gt;0,IF(J493&gt;=0,J493/G493*100,""),"")</f>
        <v>99.2257524970831</v>
      </c>
      <c r="P493" s="185" t="n">
        <f aca="false">IF(I493&gt;0,IF(L493&gt;=0,L493/I493*100,""),"")</f>
        <v>99.2257524970831</v>
      </c>
      <c r="Q493" s="52"/>
      <c r="S493" s="52"/>
    </row>
    <row r="494" s="162" customFormat="true" ht="12" hidden="true" customHeight="false" outlineLevel="0" collapsed="false">
      <c r="A494" s="74" t="s">
        <v>27</v>
      </c>
      <c r="B494" s="54"/>
      <c r="C494" s="55" t="s">
        <v>28</v>
      </c>
      <c r="D494" s="143" t="n">
        <f aca="false">SUM(D495:D497)</f>
        <v>2266950</v>
      </c>
      <c r="E494" s="143" t="n">
        <f aca="false">SUM(E495)</f>
        <v>0</v>
      </c>
      <c r="F494" s="143" t="n">
        <f aca="false">SUM(D494:E494)</f>
        <v>2266950</v>
      </c>
      <c r="G494" s="79" t="n">
        <f aca="false">SUM(G495:G497)</f>
        <v>2965460</v>
      </c>
      <c r="H494" s="88" t="n">
        <f aca="false">SUM(H495)</f>
        <v>0</v>
      </c>
      <c r="I494" s="79" t="n">
        <f aca="false">SUM(G494:H494)</f>
        <v>2965460</v>
      </c>
      <c r="J494" s="143" t="n">
        <f aca="false">SUM(J495:J497)</f>
        <v>2942500</v>
      </c>
      <c r="K494" s="143" t="n">
        <f aca="false">SUM(K495)</f>
        <v>0</v>
      </c>
      <c r="L494" s="143" t="n">
        <f aca="false">SUM(J494:K494)</f>
        <v>2942500</v>
      </c>
      <c r="M494" s="166" t="n">
        <f aca="false">IF(D494&gt;0,IF(J494&gt;=0,J494/D494*100,""),"")</f>
        <v>129.799951476654</v>
      </c>
      <c r="N494" s="166" t="n">
        <f aca="false">IF(F494&gt;0,IF(L494&gt;=0,L494/F494*100,""),"")</f>
        <v>129.799951476654</v>
      </c>
      <c r="O494" s="166" t="n">
        <f aca="false">IF(G494&gt;0,IF(J494&gt;=0,J494/G494*100,""),"")</f>
        <v>99.2257524970831</v>
      </c>
      <c r="P494" s="166" t="n">
        <f aca="false">IF(I494&gt;0,IF(L494&gt;=0,L494/I494*100,""),"")</f>
        <v>99.2257524970831</v>
      </c>
      <c r="Q494" s="52"/>
      <c r="S494" s="52"/>
    </row>
    <row r="495" s="48" customFormat="true" ht="12.75" hidden="false" customHeight="true" outlineLevel="0" collapsed="false">
      <c r="A495" s="87" t="s">
        <v>857</v>
      </c>
      <c r="B495" s="103" t="s">
        <v>858</v>
      </c>
      <c r="C495" s="104" t="s">
        <v>866</v>
      </c>
      <c r="D495" s="143" t="n">
        <v>2266950</v>
      </c>
      <c r="E495" s="77"/>
      <c r="F495" s="143" t="n">
        <f aca="false">SUM(D495:E495)</f>
        <v>2266950</v>
      </c>
      <c r="G495" s="79" t="n">
        <v>2965460</v>
      </c>
      <c r="H495" s="88"/>
      <c r="I495" s="79" t="n">
        <f aca="false">SUM(G495:H495)</f>
        <v>2965460</v>
      </c>
      <c r="J495" s="143" t="n">
        <v>2942500</v>
      </c>
      <c r="K495" s="77"/>
      <c r="L495" s="143" t="n">
        <f aca="false">SUM(J495:K495)</f>
        <v>2942500</v>
      </c>
      <c r="M495" s="166" t="n">
        <f aca="false">IF(D495&gt;0,IF(J495&gt;=0,J495/D495*100,""),"")</f>
        <v>129.799951476654</v>
      </c>
      <c r="N495" s="166" t="n">
        <f aca="false">IF(F495&gt;0,IF(L495&gt;=0,L495/F495*100,""),"")</f>
        <v>129.799951476654</v>
      </c>
      <c r="O495" s="166" t="n">
        <f aca="false">IF(G495&gt;0,IF(J495&gt;=0,J495/G495*100,""),"")</f>
        <v>99.2257524970831</v>
      </c>
      <c r="P495" s="166" t="n">
        <f aca="false">IF(I495&gt;0,IF(L495&gt;=0,L495/I495*100,""),"")</f>
        <v>99.2257524970831</v>
      </c>
      <c r="Q495" s="52"/>
      <c r="S495" s="52"/>
    </row>
    <row r="496" s="48" customFormat="true" ht="12.75" hidden="true" customHeight="true" outlineLevel="0" collapsed="false">
      <c r="A496" s="87" t="s">
        <v>177</v>
      </c>
      <c r="B496" s="55" t="s">
        <v>178</v>
      </c>
      <c r="C496" s="104" t="s">
        <v>867</v>
      </c>
      <c r="D496" s="77"/>
      <c r="E496" s="77"/>
      <c r="F496" s="143"/>
      <c r="G496" s="79"/>
      <c r="H496" s="88"/>
      <c r="I496" s="79" t="n">
        <f aca="false">SUM(G496:H496)</f>
        <v>0</v>
      </c>
      <c r="J496" s="143"/>
      <c r="K496" s="77"/>
      <c r="L496" s="143"/>
      <c r="M496" s="166" t="str">
        <f aca="false">IF(D496&gt;0,IF(J496&gt;=0,J496/D496*100,""),"")</f>
        <v/>
      </c>
      <c r="N496" s="166" t="str">
        <f aca="false">IF(F496&gt;0,IF(L496&gt;=0,L496/F496*100,""),"")</f>
        <v/>
      </c>
      <c r="O496" s="166" t="str">
        <f aca="false">IF(G496&gt;0,IF(J496&gt;=0,J496/G496*100,""),"")</f>
        <v/>
      </c>
      <c r="P496" s="166" t="str">
        <f aca="false">IF(I496&gt;0,IF(L496&gt;=0,L496/I496*100,""),"")</f>
        <v/>
      </c>
      <c r="Q496" s="52"/>
      <c r="S496" s="52"/>
    </row>
    <row r="497" s="48" customFormat="true" ht="12.75" hidden="true" customHeight="true" outlineLevel="0" collapsed="false">
      <c r="A497" s="87" t="s">
        <v>33</v>
      </c>
      <c r="B497" s="55" t="s">
        <v>34</v>
      </c>
      <c r="C497" s="55" t="s">
        <v>868</v>
      </c>
      <c r="D497" s="77"/>
      <c r="E497" s="77"/>
      <c r="F497" s="143" t="n">
        <f aca="false">SUM(D497:E497)</f>
        <v>0</v>
      </c>
      <c r="G497" s="79"/>
      <c r="H497" s="88"/>
      <c r="I497" s="79" t="n">
        <f aca="false">SUM(G497:H497)</f>
        <v>0</v>
      </c>
      <c r="J497" s="143"/>
      <c r="K497" s="77"/>
      <c r="L497" s="143" t="n">
        <f aca="false">SUM(J497:K497)</f>
        <v>0</v>
      </c>
      <c r="M497" s="166" t="str">
        <f aca="false">IF(D497&gt;0,IF(J497&gt;=0,J497/D497*100,""),"")</f>
        <v/>
      </c>
      <c r="N497" s="166" t="str">
        <f aca="false">IF(F497&gt;0,IF(L497&gt;=0,L497/F497*100,""),"")</f>
        <v/>
      </c>
      <c r="O497" s="166" t="str">
        <f aca="false">IF(G497&gt;0,IF(J497&gt;=0,J497/G497*100,""),"")</f>
        <v/>
      </c>
      <c r="P497" s="166" t="str">
        <f aca="false">IF(I497&gt;0,IF(L497&gt;=0,L497/I497*100,""),"")</f>
        <v/>
      </c>
      <c r="Q497" s="52"/>
      <c r="S497" s="52"/>
    </row>
    <row r="498" s="48" customFormat="true" ht="12" hidden="true" customHeight="false" outlineLevel="0" collapsed="false">
      <c r="A498" s="87" t="s">
        <v>65</v>
      </c>
      <c r="B498" s="54" t="s">
        <v>66</v>
      </c>
      <c r="C498" s="55" t="s">
        <v>869</v>
      </c>
      <c r="D498" s="77"/>
      <c r="E498" s="77"/>
      <c r="F498" s="143" t="n">
        <f aca="false">SUM(D498:E498)</f>
        <v>0</v>
      </c>
      <c r="G498" s="79"/>
      <c r="H498" s="88"/>
      <c r="I498" s="79" t="n">
        <f aca="false">SUM(G498:H498)</f>
        <v>0</v>
      </c>
      <c r="J498" s="143"/>
      <c r="K498" s="77"/>
      <c r="L498" s="143" t="n">
        <f aca="false">SUM(J498:K498)</f>
        <v>0</v>
      </c>
      <c r="M498" s="166" t="str">
        <f aca="false">IF(D498&gt;0,IF(J498&gt;=0,J498/D498*100,""),"")</f>
        <v/>
      </c>
      <c r="N498" s="166" t="str">
        <f aca="false">IF(F498&gt;0,IF(L498&gt;=0,L498/F498*100,""),"")</f>
        <v/>
      </c>
      <c r="O498" s="166" t="str">
        <f aca="false">IF(G498&gt;0,IF(J498&gt;=0,J498/G498*100,""),"")</f>
        <v/>
      </c>
      <c r="P498" s="166" t="str">
        <f aca="false">IF(I498&gt;0,IF(L498&gt;=0,L498/I498*100,""),"")</f>
        <v/>
      </c>
      <c r="Q498" s="52"/>
      <c r="S498" s="52"/>
    </row>
    <row r="499" s="162" customFormat="true" ht="3.75" hidden="false" customHeight="true" outlineLevel="0" collapsed="false">
      <c r="A499" s="82"/>
      <c r="B499" s="54"/>
      <c r="C499" s="55" t="s">
        <v>28</v>
      </c>
      <c r="D499" s="143"/>
      <c r="E499" s="143"/>
      <c r="F499" s="143" t="n">
        <f aca="false">SUM(D499:E499)</f>
        <v>0</v>
      </c>
      <c r="G499" s="79"/>
      <c r="H499" s="88"/>
      <c r="I499" s="79"/>
      <c r="J499" s="143"/>
      <c r="K499" s="143"/>
      <c r="L499" s="143" t="n">
        <f aca="false">SUM(J499:K499)</f>
        <v>0</v>
      </c>
      <c r="M499" s="166" t="str">
        <f aca="false">IF(D499&gt;0,IF(J499&gt;=0,J499/D499*100,""),"")</f>
        <v/>
      </c>
      <c r="N499" s="166" t="str">
        <f aca="false">IF(F499&gt;0,IF(L499&gt;=0,L499/F499*100,""),"")</f>
        <v/>
      </c>
      <c r="O499" s="166" t="str">
        <f aca="false">IF(G499&gt;0,IF(J499&gt;=0,J499/G499*100,""),"")</f>
        <v/>
      </c>
      <c r="P499" s="166" t="str">
        <f aca="false">IF(I499&gt;0,IF(L499&gt;=0,L499/I499*100,""),"")</f>
        <v/>
      </c>
      <c r="Q499" s="52"/>
      <c r="S499" s="52"/>
    </row>
    <row r="500" s="48" customFormat="true" ht="12.75" hidden="false" customHeight="false" outlineLevel="0" collapsed="false">
      <c r="A500" s="66" t="s">
        <v>870</v>
      </c>
      <c r="B500" s="127" t="s">
        <v>19</v>
      </c>
      <c r="C500" s="128"/>
      <c r="D500" s="139" t="n">
        <f aca="false">SUM(D502:D503)</f>
        <v>2770000</v>
      </c>
      <c r="E500" s="139" t="n">
        <f aca="false">SUM(E502:E503)</f>
        <v>0</v>
      </c>
      <c r="F500" s="190" t="n">
        <f aca="false">SUM(D500:E500)</f>
        <v>2770000</v>
      </c>
      <c r="G500" s="109" t="n">
        <f aca="false">SUM(G502:G504)</f>
        <v>3512500</v>
      </c>
      <c r="H500" s="110"/>
      <c r="I500" s="153" t="n">
        <f aca="false">SUM(G500:H500)</f>
        <v>3512500</v>
      </c>
      <c r="J500" s="139" t="n">
        <f aca="false">SUM(J502:J504)</f>
        <v>3900000</v>
      </c>
      <c r="K500" s="139" t="n">
        <f aca="false">SUM(K502:K503)</f>
        <v>0</v>
      </c>
      <c r="L500" s="190" t="n">
        <f aca="false">SUM(J500:K500)</f>
        <v>3900000</v>
      </c>
      <c r="M500" s="185" t="n">
        <f aca="false">IF(D500&gt;0,IF(J500&gt;=0,J500/D500*100,""),"")</f>
        <v>140.794223826715</v>
      </c>
      <c r="N500" s="185" t="n">
        <f aca="false">IF(F500&gt;0,IF(L500&gt;=0,L500/F500*100,""),"")</f>
        <v>140.794223826715</v>
      </c>
      <c r="O500" s="185" t="n">
        <f aca="false">IF(G500&gt;0,IF(J500&gt;=0,J500/G500*100,""),"")</f>
        <v>111.032028469751</v>
      </c>
      <c r="P500" s="185" t="n">
        <f aca="false">IF(I500&gt;0,IF(L500&gt;=0,L500/I500*100,""),"")</f>
        <v>111.032028469751</v>
      </c>
      <c r="Q500" s="52"/>
      <c r="S500" s="52"/>
    </row>
    <row r="501" s="48" customFormat="true" ht="12.75" hidden="true" customHeight="true" outlineLevel="0" collapsed="false">
      <c r="A501" s="82" t="s">
        <v>27</v>
      </c>
      <c r="B501" s="103"/>
      <c r="C501" s="104" t="s">
        <v>28</v>
      </c>
      <c r="D501" s="215" t="n">
        <f aca="false">SUM(D502:D503)</f>
        <v>2770000</v>
      </c>
      <c r="E501" s="215"/>
      <c r="F501" s="143" t="n">
        <f aca="false">SUM(D501:E501)</f>
        <v>2770000</v>
      </c>
      <c r="G501" s="144" t="n">
        <f aca="false">SUM(G502:G503)</f>
        <v>3512500</v>
      </c>
      <c r="H501" s="217"/>
      <c r="I501" s="79" t="n">
        <f aca="false">SUM(G501:H501)</f>
        <v>3512500</v>
      </c>
      <c r="J501" s="215" t="n">
        <f aca="false">SUM(J502:J503)</f>
        <v>3900000</v>
      </c>
      <c r="K501" s="215"/>
      <c r="L501" s="143" t="n">
        <f aca="false">SUM(J501:K501)</f>
        <v>3900000</v>
      </c>
      <c r="M501" s="166" t="n">
        <f aca="false">IF(D501&gt;0,IF(J501&gt;=0,J501/D501*100,""),"")</f>
        <v>140.794223826715</v>
      </c>
      <c r="N501" s="166" t="n">
        <f aca="false">IF(F501&gt;0,IF(L501&gt;=0,L501/F501*100,""),"")</f>
        <v>140.794223826715</v>
      </c>
      <c r="O501" s="166" t="n">
        <f aca="false">IF(G501&gt;0,IF(J501&gt;=0,J501/G501*100,""),"")</f>
        <v>111.032028469751</v>
      </c>
      <c r="P501" s="166" t="n">
        <f aca="false">IF(I501&gt;0,IF(L501&gt;=0,L501/I501*100,""),"")</f>
        <v>111.032028469751</v>
      </c>
      <c r="Q501" s="52"/>
      <c r="S501" s="52"/>
    </row>
    <row r="502" s="48" customFormat="true" ht="12.75" hidden="false" customHeight="true" outlineLevel="0" collapsed="false">
      <c r="A502" s="87" t="s">
        <v>857</v>
      </c>
      <c r="B502" s="103" t="s">
        <v>858</v>
      </c>
      <c r="C502" s="104" t="s">
        <v>871</v>
      </c>
      <c r="D502" s="143" t="n">
        <v>2720000</v>
      </c>
      <c r="E502" s="77"/>
      <c r="F502" s="143" t="n">
        <f aca="false">SUM(D502:E502)</f>
        <v>2720000</v>
      </c>
      <c r="G502" s="79" t="n">
        <v>3442500</v>
      </c>
      <c r="H502" s="88"/>
      <c r="I502" s="79" t="n">
        <f aca="false">SUM(G502:H502)</f>
        <v>3442500</v>
      </c>
      <c r="J502" s="143" t="n">
        <v>3850000</v>
      </c>
      <c r="K502" s="77"/>
      <c r="L502" s="143" t="n">
        <f aca="false">SUM(J502:K502)</f>
        <v>3850000</v>
      </c>
      <c r="M502" s="166" t="n">
        <f aca="false">IF(D502&gt;0,IF(J502&gt;=0,J502/D502*100,""),"")</f>
        <v>141.544117647059</v>
      </c>
      <c r="N502" s="166" t="n">
        <f aca="false">IF(F502&gt;0,IF(L502&gt;=0,L502/F502*100,""),"")</f>
        <v>141.544117647059</v>
      </c>
      <c r="O502" s="166" t="n">
        <f aca="false">IF(G502&gt;0,IF(J502&gt;=0,J502/G502*100,""),"")</f>
        <v>111.837327523602</v>
      </c>
      <c r="P502" s="166" t="n">
        <f aca="false">IF(I502&gt;0,IF(L502&gt;=0,L502/I502*100,""),"")</f>
        <v>111.837327523602</v>
      </c>
      <c r="Q502" s="52"/>
      <c r="S502" s="52"/>
    </row>
    <row r="503" s="48" customFormat="true" ht="12.75" hidden="false" customHeight="true" outlineLevel="0" collapsed="false">
      <c r="A503" s="82" t="s">
        <v>33</v>
      </c>
      <c r="B503" s="54" t="s">
        <v>34</v>
      </c>
      <c r="C503" s="55" t="s">
        <v>872</v>
      </c>
      <c r="D503" s="143" t="n">
        <v>50000</v>
      </c>
      <c r="E503" s="77"/>
      <c r="F503" s="143" t="n">
        <f aca="false">SUM(D503:E503)</f>
        <v>50000</v>
      </c>
      <c r="G503" s="79" t="n">
        <v>70000</v>
      </c>
      <c r="H503" s="88"/>
      <c r="I503" s="79" t="n">
        <f aca="false">SUM(G503:H503)</f>
        <v>70000</v>
      </c>
      <c r="J503" s="143" t="n">
        <v>50000</v>
      </c>
      <c r="K503" s="77"/>
      <c r="L503" s="143" t="n">
        <f aca="false">SUM(J503:K503)</f>
        <v>50000</v>
      </c>
      <c r="M503" s="166" t="n">
        <f aca="false">IF(D503&gt;0,IF(J503&gt;=0,J503/D503*100,""),"")</f>
        <v>100</v>
      </c>
      <c r="N503" s="166" t="n">
        <f aca="false">IF(F503&gt;0,IF(L503&gt;=0,L503/F503*100,""),"")</f>
        <v>100</v>
      </c>
      <c r="O503" s="166" t="n">
        <f aca="false">IF(G503&gt;0,IF(J503&gt;=0,J503/G503*100,""),"")</f>
        <v>71.4285714285714</v>
      </c>
      <c r="P503" s="166" t="n">
        <f aca="false">IF(I503&gt;0,IF(L503&gt;=0,L503/I503*100,""),"")</f>
        <v>71.4285714285714</v>
      </c>
      <c r="Q503" s="52"/>
      <c r="S503" s="52"/>
    </row>
    <row r="504" s="48" customFormat="true" ht="12.75" hidden="true" customHeight="true" outlineLevel="0" collapsed="false">
      <c r="A504" s="82" t="s">
        <v>65</v>
      </c>
      <c r="B504" s="55" t="s">
        <v>66</v>
      </c>
      <c r="C504" s="55" t="s">
        <v>873</v>
      </c>
      <c r="D504" s="77"/>
      <c r="E504" s="77"/>
      <c r="F504" s="143"/>
      <c r="G504" s="79"/>
      <c r="H504" s="88"/>
      <c r="I504" s="79" t="n">
        <f aca="false">SUM(G504:H504)</f>
        <v>0</v>
      </c>
      <c r="J504" s="143"/>
      <c r="K504" s="77"/>
      <c r="L504" s="143"/>
      <c r="M504" s="166" t="str">
        <f aca="false">IF(D504&gt;0,IF(J504&gt;=0,J504/D504*100,""),"")</f>
        <v/>
      </c>
      <c r="N504" s="166" t="str">
        <f aca="false">IF(F504&gt;0,IF(L504&gt;=0,L504/F504*100,""),"")</f>
        <v/>
      </c>
      <c r="O504" s="166" t="str">
        <f aca="false">IF(G504&gt;0,IF(J504&gt;=0,J504/G504*100,""),"")</f>
        <v/>
      </c>
      <c r="P504" s="166" t="str">
        <f aca="false">IF(I504&gt;0,IF(L504&gt;=0,L504/I504*100,""),"")</f>
        <v/>
      </c>
      <c r="Q504" s="52"/>
      <c r="S504" s="52"/>
    </row>
    <row r="505" s="162" customFormat="true" ht="5.25" hidden="false" customHeight="true" outlineLevel="0" collapsed="false">
      <c r="A505" s="82"/>
      <c r="B505" s="54"/>
      <c r="C505" s="55" t="s">
        <v>28</v>
      </c>
      <c r="D505" s="77"/>
      <c r="E505" s="143"/>
      <c r="F505" s="143"/>
      <c r="G505" s="79"/>
      <c r="H505" s="88"/>
      <c r="I505" s="79"/>
      <c r="J505" s="143"/>
      <c r="K505" s="143"/>
      <c r="L505" s="143"/>
      <c r="M505" s="166" t="str">
        <f aca="false">IF(D505&gt;0,IF(J505&gt;=0,J505/D505*100,""),"")</f>
        <v/>
      </c>
      <c r="N505" s="166" t="str">
        <f aca="false">IF(F505&gt;0,IF(L505&gt;=0,L505/F505*100,""),"")</f>
        <v/>
      </c>
      <c r="O505" s="166" t="str">
        <f aca="false">IF(G505&gt;0,IF(J505&gt;=0,J505/G505*100,""),"")</f>
        <v/>
      </c>
      <c r="P505" s="166" t="str">
        <f aca="false">IF(I505&gt;0,IF(L505&gt;=0,L505/I505*100,""),"")</f>
        <v/>
      </c>
      <c r="Q505" s="52"/>
      <c r="S505" s="52"/>
    </row>
    <row r="506" s="48" customFormat="true" ht="12.75" hidden="false" customHeight="false" outlineLevel="0" collapsed="false">
      <c r="A506" s="66" t="s">
        <v>874</v>
      </c>
      <c r="B506" s="127" t="s">
        <v>19</v>
      </c>
      <c r="C506" s="128"/>
      <c r="D506" s="139" t="n">
        <f aca="false">SUM(D508:D509)</f>
        <v>1742500</v>
      </c>
      <c r="E506" s="152"/>
      <c r="F506" s="190" t="n">
        <f aca="false">SUM(D506:E506)</f>
        <v>1742500</v>
      </c>
      <c r="G506" s="109" t="n">
        <f aca="false">SUM(G508:G509)</f>
        <v>2042500</v>
      </c>
      <c r="H506" s="196"/>
      <c r="I506" s="153" t="n">
        <f aca="false">SUM(G506:H506)</f>
        <v>2042500</v>
      </c>
      <c r="J506" s="190" t="n">
        <f aca="false">SUM(J508:J509)</f>
        <v>1855000</v>
      </c>
      <c r="K506" s="152"/>
      <c r="L506" s="190" t="n">
        <f aca="false">SUM(J506:K506)</f>
        <v>1855000</v>
      </c>
      <c r="M506" s="185" t="n">
        <f aca="false">IF(D506&gt;0,IF(J506&gt;=0,J506/D506*100,""),"")</f>
        <v>106.456241032999</v>
      </c>
      <c r="N506" s="185" t="n">
        <f aca="false">IF(F506&gt;0,IF(L506&gt;=0,L506/F506*100,""),"")</f>
        <v>106.456241032999</v>
      </c>
      <c r="O506" s="185" t="n">
        <f aca="false">IF(G506&gt;0,IF(J506&gt;=0,J506/G506*100,""),"")</f>
        <v>90.8200734394125</v>
      </c>
      <c r="P506" s="185" t="n">
        <f aca="false">IF(I506&gt;0,IF(L506&gt;=0,L506/I506*100,""),"")</f>
        <v>90.8200734394125</v>
      </c>
      <c r="Q506" s="52"/>
      <c r="S506" s="52"/>
    </row>
    <row r="507" s="48" customFormat="true" ht="12" hidden="true" customHeight="false" outlineLevel="0" collapsed="false">
      <c r="A507" s="82" t="s">
        <v>27</v>
      </c>
      <c r="B507" s="103"/>
      <c r="C507" s="104" t="s">
        <v>28</v>
      </c>
      <c r="D507" s="143" t="n">
        <f aca="false">SUM(D508:D509)</f>
        <v>1742500</v>
      </c>
      <c r="E507" s="215"/>
      <c r="F507" s="143" t="n">
        <f aca="false">SUM(D507:E507)</f>
        <v>1742500</v>
      </c>
      <c r="G507" s="79" t="n">
        <f aca="false">SUM(G508:G509)</f>
        <v>2042500</v>
      </c>
      <c r="H507" s="217"/>
      <c r="I507" s="79" t="n">
        <f aca="false">SUM(G507:H507)</f>
        <v>2042500</v>
      </c>
      <c r="J507" s="143" t="n">
        <f aca="false">SUM(J508:J509)</f>
        <v>1855000</v>
      </c>
      <c r="K507" s="215"/>
      <c r="L507" s="143" t="n">
        <f aca="false">SUM(J507:K507)</f>
        <v>1855000</v>
      </c>
      <c r="M507" s="166" t="n">
        <f aca="false">IF(D507&gt;0,IF(J507&gt;=0,J507/D507*100,""),"")</f>
        <v>106.456241032999</v>
      </c>
      <c r="N507" s="166" t="n">
        <f aca="false">IF(F507&gt;0,IF(L507&gt;=0,L507/F507*100,""),"")</f>
        <v>106.456241032999</v>
      </c>
      <c r="O507" s="166" t="n">
        <f aca="false">IF(G507&gt;0,IF(J507&gt;=0,J507/G507*100,""),"")</f>
        <v>90.8200734394125</v>
      </c>
      <c r="P507" s="166" t="n">
        <f aca="false">IF(I507&gt;0,IF(L507&gt;=0,L507/I507*100,""),"")</f>
        <v>90.8200734394125</v>
      </c>
      <c r="Q507" s="52"/>
      <c r="S507" s="52"/>
    </row>
    <row r="508" s="48" customFormat="true" ht="12.75" hidden="false" customHeight="true" outlineLevel="0" collapsed="false">
      <c r="A508" s="87" t="s">
        <v>857</v>
      </c>
      <c r="B508" s="103" t="s">
        <v>858</v>
      </c>
      <c r="C508" s="104" t="s">
        <v>875</v>
      </c>
      <c r="D508" s="143" t="n">
        <v>1742500</v>
      </c>
      <c r="E508" s="77"/>
      <c r="F508" s="143" t="n">
        <f aca="false">SUM(D508:E508)</f>
        <v>1742500</v>
      </c>
      <c r="G508" s="79" t="n">
        <v>2042500</v>
      </c>
      <c r="H508" s="88"/>
      <c r="I508" s="79" t="n">
        <f aca="false">SUM(G508:H508)</f>
        <v>2042500</v>
      </c>
      <c r="J508" s="143" t="n">
        <v>1855000</v>
      </c>
      <c r="K508" s="77"/>
      <c r="L508" s="143" t="n">
        <f aca="false">SUM(J508:K508)</f>
        <v>1855000</v>
      </c>
      <c r="M508" s="166" t="n">
        <f aca="false">IF(D508&gt;0,IF(J508&gt;=0,J508/D508*100,""),"")</f>
        <v>106.456241032999</v>
      </c>
      <c r="N508" s="166" t="n">
        <f aca="false">IF(F508&gt;0,IF(L508&gt;=0,L508/F508*100,""),"")</f>
        <v>106.456241032999</v>
      </c>
      <c r="O508" s="166" t="n">
        <f aca="false">IF(G508&gt;0,IF(J508&gt;=0,J508/G508*100,""),"")</f>
        <v>90.8200734394125</v>
      </c>
      <c r="P508" s="166" t="n">
        <f aca="false">IF(I508&gt;0,IF(L508&gt;=0,L508/I508*100,""),"")</f>
        <v>90.8200734394125</v>
      </c>
      <c r="Q508" s="52"/>
      <c r="S508" s="52"/>
    </row>
    <row r="509" s="48" customFormat="true" ht="12.75" hidden="true" customHeight="true" outlineLevel="0" collapsed="false">
      <c r="A509" s="87" t="s">
        <v>177</v>
      </c>
      <c r="B509" s="104" t="s">
        <v>178</v>
      </c>
      <c r="C509" s="104" t="s">
        <v>876</v>
      </c>
      <c r="D509" s="77"/>
      <c r="E509" s="77"/>
      <c r="F509" s="143"/>
      <c r="G509" s="79"/>
      <c r="H509" s="88"/>
      <c r="I509" s="79" t="n">
        <f aca="false">SUM(G509:H509)</f>
        <v>0</v>
      </c>
      <c r="J509" s="143"/>
      <c r="K509" s="77"/>
      <c r="L509" s="143"/>
      <c r="M509" s="166" t="str">
        <f aca="false">IF(D509&gt;0,IF(J509&gt;=0,J509/D509*100,""),"")</f>
        <v/>
      </c>
      <c r="N509" s="166" t="str">
        <f aca="false">IF(F509&gt;0,IF(L509&gt;=0,L509/F509*100,""),"")</f>
        <v/>
      </c>
      <c r="O509" s="166" t="str">
        <f aca="false">IF(G509&gt;0,IF(J509&gt;=0,J509/G509*100,""),"")</f>
        <v/>
      </c>
      <c r="P509" s="166" t="str">
        <f aca="false">IF(I509&gt;0,IF(L509&gt;=0,L509/I509*100,""),"")</f>
        <v/>
      </c>
      <c r="Q509" s="52"/>
      <c r="S509" s="52"/>
    </row>
    <row r="510" s="162" customFormat="true" ht="3.75" hidden="false" customHeight="true" outlineLevel="0" collapsed="false">
      <c r="A510" s="82"/>
      <c r="B510" s="54"/>
      <c r="C510" s="55" t="s">
        <v>28</v>
      </c>
      <c r="D510" s="143"/>
      <c r="E510" s="143"/>
      <c r="F510" s="143" t="n">
        <f aca="false">SUM(D510:E510)</f>
        <v>0</v>
      </c>
      <c r="G510" s="79"/>
      <c r="H510" s="88"/>
      <c r="I510" s="79"/>
      <c r="J510" s="143"/>
      <c r="K510" s="143"/>
      <c r="L510" s="143" t="n">
        <f aca="false">SUM(J510:K510)</f>
        <v>0</v>
      </c>
      <c r="M510" s="166" t="str">
        <f aca="false">IF(D510&gt;0,IF(J510&gt;=0,J510/D510*100,""),"")</f>
        <v/>
      </c>
      <c r="N510" s="166" t="str">
        <f aca="false">IF(F510&gt;0,IF(L510&gt;=0,L510/F510*100,""),"")</f>
        <v/>
      </c>
      <c r="O510" s="166" t="str">
        <f aca="false">IF(G510&gt;0,IF(J510&gt;=0,J510/G510*100,""),"")</f>
        <v/>
      </c>
      <c r="P510" s="166" t="str">
        <f aca="false">IF(I510&gt;0,IF(L510&gt;=0,L510/I510*100,""),"")</f>
        <v/>
      </c>
      <c r="Q510" s="52"/>
      <c r="S510" s="52"/>
    </row>
    <row r="511" s="48" customFormat="true" ht="12.75" hidden="false" customHeight="false" outlineLevel="0" collapsed="false">
      <c r="A511" s="66" t="s">
        <v>877</v>
      </c>
      <c r="B511" s="127" t="s">
        <v>19</v>
      </c>
      <c r="C511" s="128"/>
      <c r="D511" s="139" t="n">
        <f aca="false">SUM(D513:D515)</f>
        <v>2348000</v>
      </c>
      <c r="E511" s="139" t="n">
        <f aca="false">SUM(E513:E515)</f>
        <v>0</v>
      </c>
      <c r="F511" s="139" t="n">
        <f aca="false">SUM(D511:E511)</f>
        <v>2348000</v>
      </c>
      <c r="G511" s="109" t="n">
        <f aca="false">SUM(G513:G515)</f>
        <v>2974586</v>
      </c>
      <c r="H511" s="110"/>
      <c r="I511" s="109" t="n">
        <f aca="false">SUM(G511:H511)</f>
        <v>2974586</v>
      </c>
      <c r="J511" s="139" t="n">
        <f aca="false">SUM(J513:J515)</f>
        <v>3176426</v>
      </c>
      <c r="K511" s="139" t="n">
        <f aca="false">SUM(K513:K515)</f>
        <v>0</v>
      </c>
      <c r="L511" s="139" t="n">
        <f aca="false">SUM(J511:K511)</f>
        <v>3176426</v>
      </c>
      <c r="M511" s="140" t="n">
        <f aca="false">IF(D511&gt;0,IF(J511&gt;=0,J511/D511*100,""),"")</f>
        <v>135.282197614991</v>
      </c>
      <c r="N511" s="140" t="n">
        <f aca="false">IF(F511&gt;0,IF(L511&gt;=0,L511/F511*100,""),"")</f>
        <v>135.282197614991</v>
      </c>
      <c r="O511" s="140" t="n">
        <f aca="false">IF(G511&gt;0,IF(J511&gt;=0,J511/G511*100,""),"")</f>
        <v>106.785482080532</v>
      </c>
      <c r="P511" s="140" t="n">
        <f aca="false">IF(I511&gt;0,IF(L511&gt;=0,L511/I511*100,""),"")</f>
        <v>106.785482080532</v>
      </c>
      <c r="Q511" s="52"/>
      <c r="S511" s="52"/>
    </row>
    <row r="512" s="162" customFormat="true" ht="12" hidden="false" customHeight="false" outlineLevel="0" collapsed="false">
      <c r="A512" s="74" t="s">
        <v>27</v>
      </c>
      <c r="B512" s="54"/>
      <c r="C512" s="55" t="s">
        <v>28</v>
      </c>
      <c r="D512" s="143" t="n">
        <f aca="false">SUM(D513:D514)</f>
        <v>2348000</v>
      </c>
      <c r="E512" s="143" t="n">
        <f aca="false">SUM(E513:E514)</f>
        <v>0</v>
      </c>
      <c r="F512" s="143" t="n">
        <f aca="false">SUM(D512:E512)</f>
        <v>2348000</v>
      </c>
      <c r="G512" s="79" t="n">
        <f aca="false">SUM(G513:G514)</f>
        <v>2944586</v>
      </c>
      <c r="H512" s="88"/>
      <c r="I512" s="79" t="n">
        <f aca="false">SUM(G512:H512)</f>
        <v>2944586</v>
      </c>
      <c r="J512" s="143" t="n">
        <f aca="false">SUM(J513:J514)</f>
        <v>3176426</v>
      </c>
      <c r="K512" s="143" t="n">
        <f aca="false">SUM(K513:K514)</f>
        <v>0</v>
      </c>
      <c r="L512" s="143" t="n">
        <f aca="false">SUM(J512:K512)</f>
        <v>3176426</v>
      </c>
      <c r="M512" s="166" t="n">
        <f aca="false">IF(D512&gt;0,IF(J512&gt;=0,J512/D512*100,""),"")</f>
        <v>135.282197614991</v>
      </c>
      <c r="N512" s="166" t="n">
        <f aca="false">IF(F512&gt;0,IF(L512&gt;=0,L512/F512*100,""),"")</f>
        <v>135.282197614991</v>
      </c>
      <c r="O512" s="166" t="n">
        <f aca="false">IF(G512&gt;0,IF(J512&gt;=0,J512/G512*100,""),"")</f>
        <v>107.873432801759</v>
      </c>
      <c r="P512" s="166" t="n">
        <f aca="false">IF(I512&gt;0,IF(L512&gt;=0,L512/I512*100,""),"")</f>
        <v>107.873432801759</v>
      </c>
      <c r="Q512" s="52"/>
      <c r="S512" s="52"/>
    </row>
    <row r="513" s="48" customFormat="true" ht="12.75" hidden="false" customHeight="true" outlineLevel="0" collapsed="false">
      <c r="A513" s="87" t="s">
        <v>857</v>
      </c>
      <c r="B513" s="103" t="s">
        <v>858</v>
      </c>
      <c r="C513" s="104" t="s">
        <v>878</v>
      </c>
      <c r="D513" s="77" t="n">
        <v>2210000</v>
      </c>
      <c r="E513" s="77"/>
      <c r="F513" s="77" t="n">
        <f aca="false">SUM(D513:E513)</f>
        <v>2210000</v>
      </c>
      <c r="G513" s="79" t="n">
        <v>2806586</v>
      </c>
      <c r="H513" s="88"/>
      <c r="I513" s="79" t="n">
        <f aca="false">SUM(G513:H513)</f>
        <v>2806586</v>
      </c>
      <c r="J513" s="77" t="n">
        <v>3061426</v>
      </c>
      <c r="K513" s="77"/>
      <c r="L513" s="77" t="n">
        <f aca="false">SUM(J513:K513)</f>
        <v>3061426</v>
      </c>
      <c r="M513" s="81" t="n">
        <f aca="false">IF(D513&gt;0,IF(J513&gt;=0,J513/D513*100,""),"")</f>
        <v>138.526063348416</v>
      </c>
      <c r="N513" s="81" t="n">
        <f aca="false">IF(F513&gt;0,IF(L513&gt;=0,L513/F513*100,""),"")</f>
        <v>138.526063348416</v>
      </c>
      <c r="O513" s="81" t="n">
        <f aca="false">IF(G513&gt;0,IF(J513&gt;=0,J513/G513*100,""),"")</f>
        <v>109.080070947407</v>
      </c>
      <c r="P513" s="81" t="n">
        <f aca="false">IF(I513&gt;0,IF(L513&gt;=0,L513/I513*100,""),"")</f>
        <v>109.080070947407</v>
      </c>
      <c r="Q513" s="52"/>
      <c r="S513" s="52"/>
    </row>
    <row r="514" s="48" customFormat="true" ht="12.75" hidden="false" customHeight="true" outlineLevel="0" collapsed="false">
      <c r="A514" s="87" t="s">
        <v>33</v>
      </c>
      <c r="B514" s="54" t="s">
        <v>34</v>
      </c>
      <c r="C514" s="55" t="s">
        <v>879</v>
      </c>
      <c r="D514" s="77" t="n">
        <v>138000</v>
      </c>
      <c r="E514" s="77"/>
      <c r="F514" s="77" t="n">
        <f aca="false">SUM(D514:E514)</f>
        <v>138000</v>
      </c>
      <c r="G514" s="79" t="n">
        <v>138000</v>
      </c>
      <c r="H514" s="88"/>
      <c r="I514" s="79" t="n">
        <f aca="false">SUM(G514:H514)</f>
        <v>138000</v>
      </c>
      <c r="J514" s="77" t="n">
        <v>115000</v>
      </c>
      <c r="K514" s="77"/>
      <c r="L514" s="77" t="n">
        <f aca="false">SUM(J514:K514)</f>
        <v>115000</v>
      </c>
      <c r="M514" s="81" t="n">
        <f aca="false">IF(D514&gt;0,IF(J514&gt;=0,J514/D514*100,""),"")</f>
        <v>83.3333333333333</v>
      </c>
      <c r="N514" s="81" t="n">
        <f aca="false">IF(F514&gt;0,IF(L514&gt;=0,L514/F514*100,""),"")</f>
        <v>83.3333333333333</v>
      </c>
      <c r="O514" s="81" t="n">
        <f aca="false">IF(G514&gt;0,IF(J514&gt;=0,J514/G514*100,""),"")</f>
        <v>83.3333333333333</v>
      </c>
      <c r="P514" s="81" t="n">
        <f aca="false">IF(I514&gt;0,IF(L514&gt;=0,L514/I514*100,""),"")</f>
        <v>83.3333333333333</v>
      </c>
      <c r="Q514" s="52"/>
      <c r="S514" s="52"/>
    </row>
    <row r="515" s="48" customFormat="true" ht="12" hidden="false" customHeight="false" outlineLevel="0" collapsed="false">
      <c r="A515" s="87" t="s">
        <v>65</v>
      </c>
      <c r="B515" s="54" t="s">
        <v>66</v>
      </c>
      <c r="C515" s="55" t="s">
        <v>880</v>
      </c>
      <c r="D515" s="77"/>
      <c r="E515" s="77"/>
      <c r="F515" s="77" t="n">
        <f aca="false">SUM(D515:E515)</f>
        <v>0</v>
      </c>
      <c r="G515" s="79" t="n">
        <v>30000</v>
      </c>
      <c r="H515" s="88"/>
      <c r="I515" s="79" t="n">
        <f aca="false">SUM(G515:H515)</f>
        <v>30000</v>
      </c>
      <c r="J515" s="77"/>
      <c r="K515" s="77"/>
      <c r="L515" s="77" t="n">
        <f aca="false">SUM(J515:K515)</f>
        <v>0</v>
      </c>
      <c r="M515" s="81" t="str">
        <f aca="false">IF(D515&gt;0,IF(J515&gt;=0,J515/D515*100,""),"")</f>
        <v/>
      </c>
      <c r="N515" s="81" t="str">
        <f aca="false">IF(F515&gt;0,IF(L515&gt;=0,L515/F515*100,""),"")</f>
        <v/>
      </c>
      <c r="O515" s="81" t="n">
        <f aca="false">IF(G515&gt;0,IF(J515&gt;=0,J515/G515*100,""),"")</f>
        <v>0</v>
      </c>
      <c r="P515" s="81" t="n">
        <f aca="false">IF(I515&gt;0,IF(L515&gt;=0,L515/I515*100,""),"")</f>
        <v>0</v>
      </c>
      <c r="Q515" s="52"/>
      <c r="S515" s="52"/>
    </row>
    <row r="516" s="48" customFormat="true" ht="3.75" hidden="false" customHeight="true" outlineLevel="0" collapsed="false">
      <c r="A516" s="87"/>
      <c r="B516" s="103"/>
      <c r="C516" s="104" t="s">
        <v>28</v>
      </c>
      <c r="D516" s="77"/>
      <c r="E516" s="77"/>
      <c r="F516" s="77"/>
      <c r="G516" s="79"/>
      <c r="H516" s="88"/>
      <c r="I516" s="79"/>
      <c r="J516" s="77"/>
      <c r="K516" s="77"/>
      <c r="L516" s="77"/>
      <c r="M516" s="81" t="str">
        <f aca="false">IF(D516&gt;0,IF(J516&gt;=0,J516/D516*100,""),"")</f>
        <v/>
      </c>
      <c r="N516" s="81" t="str">
        <f aca="false">IF(F516&gt;0,IF(L516&gt;=0,L516/F516*100,""),"")</f>
        <v/>
      </c>
      <c r="O516" s="81" t="str">
        <f aca="false">IF(G516&gt;0,IF(J516&gt;=0,J516/G516*100,""),"")</f>
        <v/>
      </c>
      <c r="P516" s="81" t="str">
        <f aca="false">IF(I516&gt;0,IF(L516&gt;=0,L516/I516*100,""),"")</f>
        <v/>
      </c>
      <c r="Q516" s="52"/>
      <c r="S516" s="52"/>
    </row>
    <row r="517" s="48" customFormat="true" ht="12.75" hidden="false" customHeight="false" outlineLevel="0" collapsed="false">
      <c r="A517" s="66" t="s">
        <v>881</v>
      </c>
      <c r="B517" s="127" t="s">
        <v>19</v>
      </c>
      <c r="C517" s="128"/>
      <c r="D517" s="139" t="n">
        <f aca="false">SUM(D519:D520)</f>
        <v>2550000</v>
      </c>
      <c r="E517" s="152"/>
      <c r="F517" s="139" t="n">
        <f aca="false">SUM(D517:E517)</f>
        <v>2550000</v>
      </c>
      <c r="G517" s="218" t="n">
        <f aca="false">SUM(G519:G520)</f>
        <v>3286815</v>
      </c>
      <c r="H517" s="196"/>
      <c r="I517" s="109" t="n">
        <f aca="false">SUM(G517:H517)</f>
        <v>3286815</v>
      </c>
      <c r="J517" s="139" t="n">
        <f aca="false">SUM(J519:J519)</f>
        <v>4483400</v>
      </c>
      <c r="K517" s="152"/>
      <c r="L517" s="139" t="n">
        <f aca="false">SUM(J517:K517)</f>
        <v>4483400</v>
      </c>
      <c r="M517" s="140" t="n">
        <f aca="false">IF(D517&gt;0,IF(J517&gt;=0,J517/D517*100,""),"")</f>
        <v>175.819607843137</v>
      </c>
      <c r="N517" s="140" t="n">
        <f aca="false">IF(F517&gt;0,IF(L517&gt;=0,L517/F517*100,""),"")</f>
        <v>175.819607843137</v>
      </c>
      <c r="O517" s="140" t="n">
        <f aca="false">IF(G517&gt;0,IF(J517&gt;=0,J517/G517*100,""),"")</f>
        <v>136.405608468989</v>
      </c>
      <c r="P517" s="140" t="n">
        <f aca="false">IF(I517&gt;0,IF(L517&gt;=0,L517/I517*100,""),"")</f>
        <v>136.405608468989</v>
      </c>
      <c r="Q517" s="52"/>
      <c r="S517" s="52"/>
    </row>
    <row r="518" s="48" customFormat="true" ht="12" hidden="false" customHeight="false" outlineLevel="0" collapsed="false">
      <c r="A518" s="82" t="s">
        <v>27</v>
      </c>
      <c r="B518" s="103"/>
      <c r="C518" s="104" t="s">
        <v>28</v>
      </c>
      <c r="D518" s="143" t="n">
        <f aca="false">SUM(D519:D519)</f>
        <v>2550000</v>
      </c>
      <c r="E518" s="215"/>
      <c r="F518" s="77" t="n">
        <f aca="false">SUM(D518:E518)</f>
        <v>2550000</v>
      </c>
      <c r="G518" s="79" t="n">
        <f aca="false">SUM(G519:G519)</f>
        <v>3267135</v>
      </c>
      <c r="H518" s="217"/>
      <c r="I518" s="79" t="n">
        <f aca="false">SUM(G518:H518)</f>
        <v>3267135</v>
      </c>
      <c r="J518" s="77" t="n">
        <f aca="false">SUM(J519:J519)</f>
        <v>4483400</v>
      </c>
      <c r="K518" s="215"/>
      <c r="L518" s="77" t="n">
        <f aca="false">SUM(J518:K518)</f>
        <v>4483400</v>
      </c>
      <c r="M518" s="81" t="n">
        <f aca="false">IF(D518&gt;0,IF(J518&gt;=0,J518/D518*100,""),"")</f>
        <v>175.819607843137</v>
      </c>
      <c r="N518" s="81" t="n">
        <f aca="false">IF(F518&gt;0,IF(L518&gt;=0,L518/F518*100,""),"")</f>
        <v>175.819607843137</v>
      </c>
      <c r="O518" s="81" t="n">
        <f aca="false">IF(G518&gt;0,IF(J518&gt;=0,J518/G518*100,""),"")</f>
        <v>137.227264866619</v>
      </c>
      <c r="P518" s="81" t="n">
        <f aca="false">IF(I518&gt;0,IF(L518&gt;=0,L518/I518*100,""),"")</f>
        <v>137.227264866619</v>
      </c>
      <c r="Q518" s="52"/>
      <c r="S518" s="52"/>
    </row>
    <row r="519" s="48" customFormat="true" ht="12.75" hidden="false" customHeight="true" outlineLevel="0" collapsed="false">
      <c r="A519" s="87" t="s">
        <v>857</v>
      </c>
      <c r="B519" s="103" t="s">
        <v>858</v>
      </c>
      <c r="C519" s="104" t="s">
        <v>882</v>
      </c>
      <c r="D519" s="77" t="n">
        <v>2550000</v>
      </c>
      <c r="E519" s="77"/>
      <c r="F519" s="77" t="n">
        <f aca="false">SUM(D519:E519)</f>
        <v>2550000</v>
      </c>
      <c r="G519" s="79" t="n">
        <v>3267135</v>
      </c>
      <c r="H519" s="88"/>
      <c r="I519" s="79" t="n">
        <f aca="false">SUM(G519:H519)</f>
        <v>3267135</v>
      </c>
      <c r="J519" s="77" t="n">
        <v>4483400</v>
      </c>
      <c r="K519" s="77"/>
      <c r="L519" s="77" t="n">
        <f aca="false">SUM(J519:K519)</f>
        <v>4483400</v>
      </c>
      <c r="M519" s="81" t="n">
        <f aca="false">IF(D519&gt;0,IF(J519&gt;=0,J519/D519*100,""),"")</f>
        <v>175.819607843137</v>
      </c>
      <c r="N519" s="81" t="n">
        <f aca="false">IF(F519&gt;0,IF(L519&gt;=0,L519/F519*100,""),"")</f>
        <v>175.819607843137</v>
      </c>
      <c r="O519" s="81" t="n">
        <f aca="false">IF(G519&gt;0,IF(J519&gt;=0,J519/G519*100,""),"")</f>
        <v>137.227264866619</v>
      </c>
      <c r="P519" s="81" t="n">
        <f aca="false">IF(I519&gt;0,IF(L519&gt;=0,L519/I519*100,""),"")</f>
        <v>137.227264866619</v>
      </c>
      <c r="Q519" s="52"/>
      <c r="S519" s="52"/>
    </row>
    <row r="520" s="48" customFormat="true" ht="12.75" hidden="false" customHeight="true" outlineLevel="0" collapsed="false">
      <c r="A520" s="87" t="s">
        <v>65</v>
      </c>
      <c r="B520" s="54" t="s">
        <v>66</v>
      </c>
      <c r="C520" s="104"/>
      <c r="D520" s="77"/>
      <c r="E520" s="77"/>
      <c r="F520" s="77"/>
      <c r="G520" s="79" t="n">
        <v>19680</v>
      </c>
      <c r="H520" s="88"/>
      <c r="I520" s="79" t="n">
        <f aca="false">SUM(G520:H520)</f>
        <v>19680</v>
      </c>
      <c r="J520" s="77"/>
      <c r="K520" s="77"/>
      <c r="L520" s="77"/>
      <c r="M520" s="81" t="str">
        <f aca="false">IF(D520&gt;0,IF(J520&gt;=0,J520/D520*100,""),"")</f>
        <v/>
      </c>
      <c r="N520" s="81" t="str">
        <f aca="false">IF(F520&gt;0,IF(L520&gt;=0,L520/F520*100,""),"")</f>
        <v/>
      </c>
      <c r="O520" s="81" t="n">
        <f aca="false">IF(G520&gt;0,IF(J520&gt;=0,J520/G520*100,""),"")</f>
        <v>0</v>
      </c>
      <c r="P520" s="81" t="n">
        <f aca="false">IF(I520&gt;0,IF(L520&gt;=0,L520/I520*100,""),"")</f>
        <v>0</v>
      </c>
      <c r="Q520" s="52"/>
      <c r="S520" s="52"/>
    </row>
    <row r="521" s="48" customFormat="true" ht="4.5" hidden="false" customHeight="true" outlineLevel="0" collapsed="false">
      <c r="A521" s="87"/>
      <c r="B521" s="103"/>
      <c r="C521" s="104" t="s">
        <v>28</v>
      </c>
      <c r="D521" s="77"/>
      <c r="E521" s="77"/>
      <c r="F521" s="77"/>
      <c r="G521" s="79"/>
      <c r="H521" s="88"/>
      <c r="I521" s="79"/>
      <c r="J521" s="77"/>
      <c r="K521" s="77"/>
      <c r="L521" s="77"/>
      <c r="M521" s="81" t="str">
        <f aca="false">IF(D521&gt;0,IF(J521&gt;=0,J521/D521*100,""),"")</f>
        <v/>
      </c>
      <c r="N521" s="81" t="str">
        <f aca="false">IF(F521&gt;0,IF(L521&gt;=0,L521/F521*100,""),"")</f>
        <v/>
      </c>
      <c r="O521" s="81" t="str">
        <f aca="false">IF(G521&gt;0,IF(J521&gt;=0,J521/G521*100,""),"")</f>
        <v/>
      </c>
      <c r="P521" s="81" t="str">
        <f aca="false">IF(I521&gt;0,IF(L521&gt;=0,L521/I521*100,""),"")</f>
        <v/>
      </c>
      <c r="Q521" s="52"/>
      <c r="S521" s="52"/>
    </row>
    <row r="522" s="48" customFormat="true" ht="12.75" hidden="false" customHeight="false" outlineLevel="0" collapsed="false">
      <c r="A522" s="66" t="s">
        <v>883</v>
      </c>
      <c r="B522" s="127" t="s">
        <v>19</v>
      </c>
      <c r="C522" s="128"/>
      <c r="D522" s="139" t="n">
        <f aca="false">SUM(D524:D524)</f>
        <v>2099500</v>
      </c>
      <c r="E522" s="152" t="n">
        <f aca="false">SUM(E524:E524)</f>
        <v>0</v>
      </c>
      <c r="F522" s="139" t="n">
        <f aca="false">SUM(D522:E522)</f>
        <v>2099500</v>
      </c>
      <c r="G522" s="109" t="n">
        <f aca="false">SUM(G524:G525)</f>
        <v>2684500</v>
      </c>
      <c r="H522" s="196"/>
      <c r="I522" s="109" t="n">
        <f aca="false">SUM(G522:H522)</f>
        <v>2684500</v>
      </c>
      <c r="J522" s="139" t="n">
        <f aca="false">SUM(J524:J525)</f>
        <v>2800000</v>
      </c>
      <c r="K522" s="152" t="n">
        <f aca="false">SUM(K524:K524)</f>
        <v>0</v>
      </c>
      <c r="L522" s="139" t="n">
        <f aca="false">SUM(J522:K522)</f>
        <v>2800000</v>
      </c>
      <c r="M522" s="140" t="n">
        <f aca="false">IF(D522&gt;0,IF(J522&gt;=0,J522/D522*100,""),"")</f>
        <v>133.365086925458</v>
      </c>
      <c r="N522" s="140" t="n">
        <f aca="false">IF(F522&gt;0,IF(L522&gt;=0,L522/F522*100,""),"")</f>
        <v>133.365086925458</v>
      </c>
      <c r="O522" s="140" t="n">
        <f aca="false">IF(G522&gt;0,IF(J522&gt;=0,J522/G522*100,""),"")</f>
        <v>104.302477183833</v>
      </c>
      <c r="P522" s="140" t="n">
        <f aca="false">IF(I522&gt;0,IF(L522&gt;=0,L522/I522*100,""),"")</f>
        <v>104.302477183833</v>
      </c>
      <c r="Q522" s="52"/>
      <c r="S522" s="52"/>
    </row>
    <row r="523" s="48" customFormat="true" ht="12" hidden="true" customHeight="false" outlineLevel="0" collapsed="false">
      <c r="A523" s="82" t="s">
        <v>27</v>
      </c>
      <c r="B523" s="103"/>
      <c r="C523" s="104" t="s">
        <v>28</v>
      </c>
      <c r="D523" s="143" t="n">
        <f aca="false">SUM(D524:D525)</f>
        <v>2099500</v>
      </c>
      <c r="E523" s="215"/>
      <c r="F523" s="77" t="n">
        <f aca="false">SUM(D523:E523)</f>
        <v>2099500</v>
      </c>
      <c r="G523" s="79" t="n">
        <f aca="false">SUM(G524:G525)</f>
        <v>2684500</v>
      </c>
      <c r="H523" s="217"/>
      <c r="I523" s="79" t="n">
        <f aca="false">SUM(G523:H523)</f>
        <v>2684500</v>
      </c>
      <c r="J523" s="143" t="n">
        <f aca="false">SUM(J524:J525)</f>
        <v>2800000</v>
      </c>
      <c r="K523" s="215"/>
      <c r="L523" s="77" t="n">
        <f aca="false">SUM(J523:K523)</f>
        <v>2800000</v>
      </c>
      <c r="M523" s="81" t="n">
        <f aca="false">IF(D523&gt;0,IF(J523&gt;=0,J523/D523*100,""),"")</f>
        <v>133.365086925458</v>
      </c>
      <c r="N523" s="81" t="n">
        <f aca="false">IF(F523&gt;0,IF(L523&gt;=0,L523/F523*100,""),"")</f>
        <v>133.365086925458</v>
      </c>
      <c r="O523" s="81" t="n">
        <f aca="false">IF(G523&gt;0,IF(J523&gt;=0,J523/G523*100,""),"")</f>
        <v>104.302477183833</v>
      </c>
      <c r="P523" s="81" t="n">
        <f aca="false">IF(I523&gt;0,IF(L523&gt;=0,L523/I523*100,""),"")</f>
        <v>104.302477183833</v>
      </c>
      <c r="Q523" s="52"/>
      <c r="S523" s="52"/>
    </row>
    <row r="524" s="48" customFormat="true" ht="12.75" hidden="false" customHeight="true" outlineLevel="0" collapsed="false">
      <c r="A524" s="87" t="s">
        <v>857</v>
      </c>
      <c r="B524" s="103" t="s">
        <v>858</v>
      </c>
      <c r="C524" s="104" t="s">
        <v>884</v>
      </c>
      <c r="D524" s="77" t="n">
        <v>2099500</v>
      </c>
      <c r="E524" s="77"/>
      <c r="F524" s="77" t="n">
        <f aca="false">SUM(D524:E524)</f>
        <v>2099500</v>
      </c>
      <c r="G524" s="79" t="n">
        <v>2684500</v>
      </c>
      <c r="H524" s="88"/>
      <c r="I524" s="79" t="n">
        <f aca="false">SUM(G524:H524)</f>
        <v>2684500</v>
      </c>
      <c r="J524" s="77" t="n">
        <v>2800000</v>
      </c>
      <c r="K524" s="77"/>
      <c r="L524" s="77" t="n">
        <f aca="false">SUM(J524:K524)</f>
        <v>2800000</v>
      </c>
      <c r="M524" s="81" t="n">
        <f aca="false">IF(D524&gt;0,IF(J524&gt;=0,J524/D524*100,""),"")</f>
        <v>133.365086925458</v>
      </c>
      <c r="N524" s="81" t="n">
        <f aca="false">IF(F524&gt;0,IF(L524&gt;=0,L524/F524*100,""),"")</f>
        <v>133.365086925458</v>
      </c>
      <c r="O524" s="81" t="n">
        <f aca="false">IF(G524&gt;0,IF(J524&gt;=0,J524/G524*100,""),"")</f>
        <v>104.302477183833</v>
      </c>
      <c r="P524" s="81" t="n">
        <f aca="false">IF(I524&gt;0,IF(L524&gt;=0,L524/I524*100,""),"")</f>
        <v>104.302477183833</v>
      </c>
      <c r="Q524" s="52"/>
      <c r="S524" s="52"/>
    </row>
    <row r="525" s="48" customFormat="true" ht="12.75" hidden="true" customHeight="true" outlineLevel="0" collapsed="false">
      <c r="A525" s="87" t="s">
        <v>177</v>
      </c>
      <c r="B525" s="104" t="s">
        <v>178</v>
      </c>
      <c r="C525" s="104" t="s">
        <v>885</v>
      </c>
      <c r="D525" s="77"/>
      <c r="E525" s="77"/>
      <c r="F525" s="77"/>
      <c r="G525" s="79"/>
      <c r="H525" s="88"/>
      <c r="I525" s="79" t="n">
        <f aca="false">SUM(G525:H525)</f>
        <v>0</v>
      </c>
      <c r="J525" s="77"/>
      <c r="K525" s="77"/>
      <c r="L525" s="77"/>
      <c r="M525" s="81" t="str">
        <f aca="false">IF(D525&gt;0,IF(J525&gt;=0,J525/D525*100,""),"")</f>
        <v/>
      </c>
      <c r="N525" s="81" t="str">
        <f aca="false">IF(F525&gt;0,IF(L525&gt;=0,L525/F525*100,""),"")</f>
        <v/>
      </c>
      <c r="O525" s="81" t="str">
        <f aca="false">IF(G525&gt;0,IF(J525&gt;=0,J525/G525*100,""),"")</f>
        <v/>
      </c>
      <c r="P525" s="81" t="str">
        <f aca="false">IF(I525&gt;0,IF(L525&gt;=0,L525/I525*100,""),"")</f>
        <v/>
      </c>
      <c r="Q525" s="52"/>
      <c r="S525" s="52"/>
    </row>
    <row r="526" s="48" customFormat="true" ht="5.25" hidden="false" customHeight="true" outlineLevel="0" collapsed="false">
      <c r="A526" s="87"/>
      <c r="B526" s="103"/>
      <c r="C526" s="104" t="s">
        <v>28</v>
      </c>
      <c r="D526" s="77"/>
      <c r="E526" s="77"/>
      <c r="F526" s="77"/>
      <c r="G526" s="79"/>
      <c r="H526" s="88"/>
      <c r="I526" s="79"/>
      <c r="J526" s="77"/>
      <c r="K526" s="77"/>
      <c r="L526" s="77"/>
      <c r="M526" s="81" t="str">
        <f aca="false">IF(D526&gt;0,IF(J526&gt;=0,J526/D526*100,""),"")</f>
        <v/>
      </c>
      <c r="N526" s="81" t="str">
        <f aca="false">IF(F526&gt;0,IF(L526&gt;=0,L526/F526*100,""),"")</f>
        <v/>
      </c>
      <c r="O526" s="81" t="str">
        <f aca="false">IF(G526&gt;0,IF(J526&gt;=0,J526/G526*100,""),"")</f>
        <v/>
      </c>
      <c r="P526" s="81" t="str">
        <f aca="false">IF(I526&gt;0,IF(L526&gt;=0,L526/I526*100,""),"")</f>
        <v/>
      </c>
      <c r="Q526" s="52"/>
      <c r="S526" s="52"/>
    </row>
    <row r="527" s="155" customFormat="true" ht="12.75" hidden="false" customHeight="false" outlineLevel="0" collapsed="false">
      <c r="A527" s="66" t="s">
        <v>886</v>
      </c>
      <c r="B527" s="135" t="s">
        <v>19</v>
      </c>
      <c r="C527" s="136"/>
      <c r="D527" s="152" t="n">
        <f aca="false">SUM(D529:D531)</f>
        <v>2864500</v>
      </c>
      <c r="E527" s="152" t="n">
        <f aca="false">SUM(E529:E531)</f>
        <v>0</v>
      </c>
      <c r="F527" s="139" t="n">
        <f aca="false">SUM(D527:E527)</f>
        <v>2864500</v>
      </c>
      <c r="G527" s="153" t="n">
        <f aca="false">SUM(G529:G531)</f>
        <v>2964150</v>
      </c>
      <c r="H527" s="196"/>
      <c r="I527" s="109" t="n">
        <f aca="false">SUM(G527:H527)</f>
        <v>2964150</v>
      </c>
      <c r="J527" s="139" t="n">
        <f aca="false">SUM(J529:J531)</f>
        <v>4670000</v>
      </c>
      <c r="K527" s="152" t="n">
        <f aca="false">SUM(K529:K531)</f>
        <v>0</v>
      </c>
      <c r="L527" s="139" t="n">
        <f aca="false">SUM(J527:K527)</f>
        <v>4670000</v>
      </c>
      <c r="M527" s="140" t="n">
        <f aca="false">IF(D527&gt;0,IF(J527&gt;=0,J527/D527*100,""),"")</f>
        <v>163.030197242102</v>
      </c>
      <c r="N527" s="140" t="n">
        <f aca="false">IF(F527&gt;0,IF(L527&gt;=0,L527/F527*100,""),"")</f>
        <v>163.030197242102</v>
      </c>
      <c r="O527" s="140" t="n">
        <f aca="false">IF(G527&gt;0,IF(J527&gt;=0,J527/G527*100,""),"")</f>
        <v>157.549381778925</v>
      </c>
      <c r="P527" s="140" t="n">
        <f aca="false">IF(I527&gt;0,IF(L527&gt;=0,L527/I527*100,""),"")</f>
        <v>157.549381778925</v>
      </c>
      <c r="Q527" s="52"/>
      <c r="S527" s="52"/>
    </row>
    <row r="528" s="162" customFormat="true" ht="12" hidden="false" customHeight="true" outlineLevel="0" collapsed="false">
      <c r="A528" s="74" t="s">
        <v>27</v>
      </c>
      <c r="B528" s="54"/>
      <c r="C528" s="55" t="s">
        <v>28</v>
      </c>
      <c r="D528" s="143" t="n">
        <f aca="false">SUM(D529:D530)</f>
        <v>2864500</v>
      </c>
      <c r="E528" s="143" t="n">
        <f aca="false">SUM(E529:E530)</f>
        <v>0</v>
      </c>
      <c r="F528" s="143" t="n">
        <f aca="false">SUM(D528:E528)</f>
        <v>2864500</v>
      </c>
      <c r="G528" s="79" t="n">
        <f aca="false">SUM(G529:G530)</f>
        <v>2916540</v>
      </c>
      <c r="H528" s="88"/>
      <c r="I528" s="79" t="n">
        <f aca="false">SUM(G528:H528)</f>
        <v>2916540</v>
      </c>
      <c r="J528" s="143" t="n">
        <f aca="false">SUM(J529:J530)</f>
        <v>4670000</v>
      </c>
      <c r="K528" s="143" t="n">
        <f aca="false">SUM(K529:K530)</f>
        <v>0</v>
      </c>
      <c r="L528" s="143" t="n">
        <f aca="false">SUM(J528:K528)</f>
        <v>4670000</v>
      </c>
      <c r="M528" s="166" t="n">
        <f aca="false">IF(D528&gt;0,IF(J528&gt;=0,J528/D528*100,""),"")</f>
        <v>163.030197242102</v>
      </c>
      <c r="N528" s="166" t="n">
        <f aca="false">IF(F528&gt;0,IF(L528&gt;=0,L528/F528*100,""),"")</f>
        <v>163.030197242102</v>
      </c>
      <c r="O528" s="166" t="n">
        <f aca="false">IF(G528&gt;0,IF(J528&gt;=0,J528/G528*100,""),"")</f>
        <v>160.121239550975</v>
      </c>
      <c r="P528" s="166" t="n">
        <f aca="false">IF(I528&gt;0,IF(L528&gt;=0,L528/I528*100,""),"")</f>
        <v>160.121239550975</v>
      </c>
      <c r="Q528" s="52"/>
      <c r="S528" s="52"/>
    </row>
    <row r="529" s="115" customFormat="true" ht="12" hidden="false" customHeight="true" outlineLevel="0" collapsed="false">
      <c r="A529" s="87" t="s">
        <v>857</v>
      </c>
      <c r="B529" s="103" t="s">
        <v>858</v>
      </c>
      <c r="C529" s="104" t="s">
        <v>887</v>
      </c>
      <c r="D529" s="77" t="n">
        <v>2864500</v>
      </c>
      <c r="E529" s="77"/>
      <c r="F529" s="77" t="n">
        <f aca="false">SUM(D529:E529)</f>
        <v>2864500</v>
      </c>
      <c r="G529" s="79" t="n">
        <v>2916540</v>
      </c>
      <c r="H529" s="88"/>
      <c r="I529" s="79" t="n">
        <f aca="false">SUM(G529:H529)</f>
        <v>2916540</v>
      </c>
      <c r="J529" s="77" t="n">
        <v>4670000</v>
      </c>
      <c r="K529" s="77"/>
      <c r="L529" s="77" t="n">
        <f aca="false">SUM(J529:K529)</f>
        <v>4670000</v>
      </c>
      <c r="M529" s="81" t="n">
        <f aca="false">IF(D529&gt;0,IF(J529&gt;=0,J529/D529*100,""),"")</f>
        <v>163.030197242102</v>
      </c>
      <c r="N529" s="81" t="n">
        <f aca="false">IF(F529&gt;0,IF(L529&gt;=0,L529/F529*100,""),"")</f>
        <v>163.030197242102</v>
      </c>
      <c r="O529" s="81" t="n">
        <f aca="false">IF(G529&gt;0,IF(J529&gt;=0,J529/G529*100,""),"")</f>
        <v>160.121239550975</v>
      </c>
      <c r="P529" s="81" t="n">
        <f aca="false">IF(I529&gt;0,IF(L529&gt;=0,L529/I529*100,""),"")</f>
        <v>160.121239550975</v>
      </c>
      <c r="Q529" s="52"/>
      <c r="S529" s="52"/>
    </row>
    <row r="530" s="115" customFormat="true" ht="12.75" hidden="true" customHeight="true" outlineLevel="0" collapsed="false">
      <c r="A530" s="87" t="s">
        <v>177</v>
      </c>
      <c r="B530" s="55" t="s">
        <v>178</v>
      </c>
      <c r="C530" s="104" t="s">
        <v>888</v>
      </c>
      <c r="D530" s="77"/>
      <c r="E530" s="77"/>
      <c r="F530" s="77"/>
      <c r="G530" s="79"/>
      <c r="H530" s="88"/>
      <c r="I530" s="79" t="n">
        <f aca="false">SUM(G530:H530)</f>
        <v>0</v>
      </c>
      <c r="J530" s="77"/>
      <c r="K530" s="77"/>
      <c r="L530" s="77"/>
      <c r="M530" s="81" t="str">
        <f aca="false">IF(D530&gt;0,IF(J530&gt;=0,J530/D530*100,""),"")</f>
        <v/>
      </c>
      <c r="N530" s="81" t="str">
        <f aca="false">IF(F530&gt;0,IF(L530&gt;=0,L530/F530*100,""),"")</f>
        <v/>
      </c>
      <c r="O530" s="81" t="str">
        <f aca="false">IF(G530&gt;0,IF(J530&gt;=0,J530/G530*100,""),"")</f>
        <v/>
      </c>
      <c r="P530" s="81" t="str">
        <f aca="false">IF(I530&gt;0,IF(L530&gt;=0,L530/I530*100,""),"")</f>
        <v/>
      </c>
      <c r="Q530" s="52"/>
      <c r="S530" s="52"/>
    </row>
    <row r="531" s="115" customFormat="true" ht="12.75" hidden="false" customHeight="true" outlineLevel="0" collapsed="false">
      <c r="A531" s="87" t="s">
        <v>65</v>
      </c>
      <c r="B531" s="54" t="s">
        <v>66</v>
      </c>
      <c r="C531" s="55" t="s">
        <v>889</v>
      </c>
      <c r="D531" s="77"/>
      <c r="E531" s="77"/>
      <c r="F531" s="77" t="n">
        <f aca="false">SUM(D531:E531)</f>
        <v>0</v>
      </c>
      <c r="G531" s="79" t="n">
        <v>47610</v>
      </c>
      <c r="H531" s="88"/>
      <c r="I531" s="79" t="n">
        <f aca="false">SUM(G531:H531)</f>
        <v>47610</v>
      </c>
      <c r="J531" s="77"/>
      <c r="K531" s="77"/>
      <c r="L531" s="77" t="n">
        <f aca="false">SUM(J531:K531)</f>
        <v>0</v>
      </c>
      <c r="M531" s="81" t="str">
        <f aca="false">IF(D531&gt;0,IF(J531&gt;=0,J531/D531*100,""),"")</f>
        <v/>
      </c>
      <c r="N531" s="81" t="str">
        <f aca="false">IF(F531&gt;0,IF(L531&gt;=0,L531/F531*100,""),"")</f>
        <v/>
      </c>
      <c r="O531" s="81" t="n">
        <f aca="false">IF(G531&gt;0,IF(J531&gt;=0,J531/G531*100,""),"")</f>
        <v>0</v>
      </c>
      <c r="P531" s="81" t="n">
        <f aca="false">IF(I531&gt;0,IF(L531&gt;=0,L531/I531*100,""),"")</f>
        <v>0</v>
      </c>
      <c r="Q531" s="52"/>
      <c r="S531" s="52"/>
    </row>
    <row r="532" s="115" customFormat="true" ht="5.25" hidden="false" customHeight="true" outlineLevel="0" collapsed="false">
      <c r="A532" s="87"/>
      <c r="B532" s="103"/>
      <c r="C532" s="104" t="s">
        <v>28</v>
      </c>
      <c r="D532" s="77"/>
      <c r="E532" s="77"/>
      <c r="F532" s="77"/>
      <c r="G532" s="79"/>
      <c r="H532" s="88"/>
      <c r="I532" s="79"/>
      <c r="J532" s="77"/>
      <c r="K532" s="77"/>
      <c r="L532" s="77"/>
      <c r="M532" s="81" t="str">
        <f aca="false">IF(D532&gt;0,IF(J532&gt;=0,J532/D532*100,""),"")</f>
        <v/>
      </c>
      <c r="N532" s="81" t="str">
        <f aca="false">IF(F532&gt;0,IF(L532&gt;=0,L532/F532*100,""),"")</f>
        <v/>
      </c>
      <c r="O532" s="81" t="str">
        <f aca="false">IF(G532&gt;0,IF(J532&gt;=0,J532/G532*100,""),"")</f>
        <v/>
      </c>
      <c r="P532" s="81" t="str">
        <f aca="false">IF(I532&gt;0,IF(L532&gt;=0,L532/I532*100,""),"")</f>
        <v/>
      </c>
      <c r="Q532" s="52"/>
      <c r="S532" s="52"/>
    </row>
    <row r="533" s="48" customFormat="true" ht="12.75" hidden="false" customHeight="false" outlineLevel="0" collapsed="false">
      <c r="A533" s="66" t="s">
        <v>890</v>
      </c>
      <c r="B533" s="160" t="s">
        <v>19</v>
      </c>
      <c r="C533" s="161"/>
      <c r="D533" s="152" t="n">
        <f aca="false">SUM(D535:D538)</f>
        <v>2754400</v>
      </c>
      <c r="E533" s="139" t="n">
        <f aca="false">SUM(E535:E539)</f>
        <v>0</v>
      </c>
      <c r="F533" s="139" t="n">
        <f aca="false">SUM(D533:E533)</f>
        <v>2754400</v>
      </c>
      <c r="G533" s="153" t="n">
        <f aca="false">SUM(G535:G539)</f>
        <v>3218100</v>
      </c>
      <c r="H533" s="110"/>
      <c r="I533" s="109" t="n">
        <f aca="false">SUM(G533:H533)</f>
        <v>3218100</v>
      </c>
      <c r="J533" s="139" t="n">
        <f aca="false">SUM(J535:J539)</f>
        <v>3572000</v>
      </c>
      <c r="K533" s="139" t="n">
        <f aca="false">SUM(K535:K539)</f>
        <v>0</v>
      </c>
      <c r="L533" s="139" t="n">
        <f aca="false">SUM(J533:K533)</f>
        <v>3572000</v>
      </c>
      <c r="M533" s="140" t="n">
        <f aca="false">IF(D533&gt;0,IF(J533&gt;=0,J533/D533*100,""),"")</f>
        <v>129.683415625908</v>
      </c>
      <c r="N533" s="140" t="n">
        <f aca="false">IF(F533&gt;0,IF(L533&gt;=0,L533/F533*100,""),"")</f>
        <v>129.683415625908</v>
      </c>
      <c r="O533" s="140" t="n">
        <f aca="false">IF(G533&gt;0,IF(J533&gt;=0,J533/G533*100,""),"")</f>
        <v>110.997172244492</v>
      </c>
      <c r="P533" s="140" t="n">
        <f aca="false">IF(I533&gt;0,IF(L533&gt;=0,L533/I533*100,""),"")</f>
        <v>110.997172244492</v>
      </c>
      <c r="Q533" s="52"/>
      <c r="S533" s="52"/>
    </row>
    <row r="534" s="162" customFormat="true" ht="12" hidden="true" customHeight="false" outlineLevel="0" collapsed="false">
      <c r="A534" s="74" t="s">
        <v>27</v>
      </c>
      <c r="B534" s="75"/>
      <c r="C534" s="76" t="s">
        <v>28</v>
      </c>
      <c r="D534" s="194" t="n">
        <f aca="false">SUM(D535:D537)</f>
        <v>2754400</v>
      </c>
      <c r="E534" s="194" t="n">
        <f aca="false">SUM(E535:E537)</f>
        <v>0</v>
      </c>
      <c r="F534" s="194" t="n">
        <f aca="false">SUM(D534:E534)</f>
        <v>2754400</v>
      </c>
      <c r="G534" s="146" t="n">
        <f aca="false">SUM(G535:G537)</f>
        <v>3218100</v>
      </c>
      <c r="H534" s="147" t="n">
        <f aca="false">SUM(H535:H537)</f>
        <v>0</v>
      </c>
      <c r="I534" s="146" t="n">
        <f aca="false">SUM(G534:H534)</f>
        <v>3218100</v>
      </c>
      <c r="J534" s="194" t="n">
        <f aca="false">SUM(J535:J537)</f>
        <v>3572000</v>
      </c>
      <c r="K534" s="194" t="n">
        <f aca="false">SUM(K535:K537)</f>
        <v>0</v>
      </c>
      <c r="L534" s="194" t="n">
        <f aca="false">SUM(J534:K534)</f>
        <v>3572000</v>
      </c>
      <c r="M534" s="219" t="n">
        <f aca="false">IF(D534&gt;0,IF(J534&gt;=0,J534/D534*100,""),"")</f>
        <v>129.683415625908</v>
      </c>
      <c r="N534" s="219" t="n">
        <f aca="false">IF(F534&gt;0,IF(L534&gt;=0,L534/F534*100,""),"")</f>
        <v>129.683415625908</v>
      </c>
      <c r="O534" s="219" t="n">
        <f aca="false">IF(G534&gt;0,IF(J534&gt;=0,J534/G534*100,""),"")</f>
        <v>110.997172244492</v>
      </c>
      <c r="P534" s="219" t="n">
        <f aca="false">IF(I534&gt;0,IF(L534&gt;=0,L534/I534*100,""),"")</f>
        <v>110.997172244492</v>
      </c>
      <c r="Q534" s="52"/>
      <c r="S534" s="52"/>
    </row>
    <row r="535" s="48" customFormat="true" ht="12.75" hidden="false" customHeight="true" outlineLevel="0" collapsed="false">
      <c r="A535" s="87" t="s">
        <v>857</v>
      </c>
      <c r="B535" s="103" t="s">
        <v>858</v>
      </c>
      <c r="C535" s="104" t="s">
        <v>891</v>
      </c>
      <c r="D535" s="77" t="n">
        <v>2689400</v>
      </c>
      <c r="E535" s="77"/>
      <c r="F535" s="77" t="n">
        <f aca="false">SUM(D535:E535)</f>
        <v>2689400</v>
      </c>
      <c r="G535" s="79" t="n">
        <v>3153100</v>
      </c>
      <c r="H535" s="88"/>
      <c r="I535" s="79" t="n">
        <f aca="false">SUM(G535:H535)</f>
        <v>3153100</v>
      </c>
      <c r="J535" s="77" t="n">
        <v>3507000</v>
      </c>
      <c r="K535" s="77"/>
      <c r="L535" s="77" t="n">
        <f aca="false">SUM(J535:K535)</f>
        <v>3507000</v>
      </c>
      <c r="M535" s="81" t="n">
        <f aca="false">IF(D535&gt;0,IF(J535&gt;=0,J535/D535*100,""),"")</f>
        <v>130.400832899532</v>
      </c>
      <c r="N535" s="81" t="n">
        <f aca="false">IF(F535&gt;0,IF(L535&gt;=0,L535/F535*100,""),"")</f>
        <v>130.400832899532</v>
      </c>
      <c r="O535" s="81" t="n">
        <f aca="false">IF(G535&gt;0,IF(J535&gt;=0,J535/G535*100,""),"")</f>
        <v>111.223874916749</v>
      </c>
      <c r="P535" s="81" t="n">
        <f aca="false">IF(I535&gt;0,IF(L535&gt;=0,L535/I535*100,""),"")</f>
        <v>111.223874916749</v>
      </c>
      <c r="Q535" s="52"/>
      <c r="S535" s="52"/>
    </row>
    <row r="536" s="48" customFormat="true" ht="12.75" hidden="false" customHeight="true" outlineLevel="0" collapsed="false">
      <c r="A536" s="150" t="s">
        <v>33</v>
      </c>
      <c r="B536" s="160" t="s">
        <v>34</v>
      </c>
      <c r="C536" s="161" t="s">
        <v>892</v>
      </c>
      <c r="D536" s="130" t="n">
        <v>65000</v>
      </c>
      <c r="E536" s="130"/>
      <c r="F536" s="130" t="n">
        <f aca="false">SUM(D536:E536)</f>
        <v>65000</v>
      </c>
      <c r="G536" s="131" t="n">
        <v>65000</v>
      </c>
      <c r="H536" s="151"/>
      <c r="I536" s="131" t="n">
        <f aca="false">SUM(G536:H536)</f>
        <v>65000</v>
      </c>
      <c r="J536" s="130" t="n">
        <v>65000</v>
      </c>
      <c r="K536" s="130"/>
      <c r="L536" s="130" t="n">
        <f aca="false">SUM(J536:K536)</f>
        <v>65000</v>
      </c>
      <c r="M536" s="118" t="n">
        <f aca="false">IF(D536&gt;0,IF(J536&gt;=0,J536/D536*100,""),"")</f>
        <v>100</v>
      </c>
      <c r="N536" s="118" t="n">
        <f aca="false">IF(F536&gt;0,IF(L536&gt;=0,L536/F536*100,""),"")</f>
        <v>100</v>
      </c>
      <c r="O536" s="118" t="n">
        <f aca="false">IF(G536&gt;0,IF(J536&gt;=0,J536/G536*100,""),"")</f>
        <v>100</v>
      </c>
      <c r="P536" s="118" t="n">
        <f aca="false">IF(I536&gt;0,IF(L536&gt;=0,L536/I536*100,""),"")</f>
        <v>100</v>
      </c>
      <c r="Q536" s="52"/>
      <c r="S536" s="52"/>
    </row>
    <row r="537" s="48" customFormat="true" ht="12.75" hidden="true" customHeight="true" outlineLevel="0" collapsed="false">
      <c r="A537" s="87" t="s">
        <v>177</v>
      </c>
      <c r="B537" s="104" t="s">
        <v>178</v>
      </c>
      <c r="C537" s="104" t="s">
        <v>893</v>
      </c>
      <c r="D537" s="77"/>
      <c r="E537" s="77"/>
      <c r="F537" s="77"/>
      <c r="G537" s="79"/>
      <c r="H537" s="88"/>
      <c r="I537" s="79" t="n">
        <f aca="false">SUM(G537:H537)</f>
        <v>0</v>
      </c>
      <c r="J537" s="77"/>
      <c r="K537" s="77"/>
      <c r="L537" s="77"/>
      <c r="M537" s="81" t="str">
        <f aca="false">IF(D537&gt;0,IF(J537&gt;=0,J537/D537*100,""),"")</f>
        <v/>
      </c>
      <c r="N537" s="81" t="str">
        <f aca="false">IF(F537&gt;0,IF(L537&gt;=0,L537/F537*100,""),"")</f>
        <v/>
      </c>
      <c r="O537" s="81" t="str">
        <f aca="false">IF(G537&gt;0,IF(J537&gt;=0,J537/G537*100,""),"")</f>
        <v/>
      </c>
      <c r="P537" s="81" t="str">
        <f aca="false">IF(I537&gt;0,IF(L537&gt;=0,L537/I537*100,""),"")</f>
        <v/>
      </c>
      <c r="Q537" s="52"/>
      <c r="S537" s="52"/>
    </row>
    <row r="538" s="48" customFormat="true" ht="12" hidden="true" customHeight="false" outlineLevel="0" collapsed="false">
      <c r="A538" s="87" t="s">
        <v>65</v>
      </c>
      <c r="B538" s="54" t="s">
        <v>66</v>
      </c>
      <c r="C538" s="55" t="s">
        <v>894</v>
      </c>
      <c r="D538" s="77"/>
      <c r="E538" s="77"/>
      <c r="F538" s="77" t="n">
        <f aca="false">SUM(D538:E538)</f>
        <v>0</v>
      </c>
      <c r="G538" s="79"/>
      <c r="H538" s="88"/>
      <c r="I538" s="79" t="n">
        <f aca="false">SUM(G538:H538)</f>
        <v>0</v>
      </c>
      <c r="J538" s="77"/>
      <c r="K538" s="77"/>
      <c r="L538" s="77" t="n">
        <f aca="false">SUM(J538:K538)</f>
        <v>0</v>
      </c>
      <c r="M538" s="81" t="str">
        <f aca="false">IF(D538&gt;0,IF(J538&gt;=0,J538/D538*100,""),"")</f>
        <v/>
      </c>
      <c r="N538" s="81" t="str">
        <f aca="false">IF(F538&gt;0,IF(L538&gt;=0,L538/F538*100,""),"")</f>
        <v/>
      </c>
      <c r="O538" s="81" t="str">
        <f aca="false">IF(G538&gt;0,IF(J538&gt;=0,J538/G538*100,""),"")</f>
        <v/>
      </c>
      <c r="P538" s="81" t="str">
        <f aca="false">IF(I538&gt;0,IF(L538&gt;=0,L538/I538*100,""),"")</f>
        <v/>
      </c>
      <c r="Q538" s="52"/>
      <c r="S538" s="52"/>
    </row>
    <row r="539" s="48" customFormat="true" ht="6" hidden="false" customHeight="true" outlineLevel="0" collapsed="false">
      <c r="A539" s="87"/>
      <c r="B539" s="103"/>
      <c r="C539" s="104" t="s">
        <v>28</v>
      </c>
      <c r="D539" s="77"/>
      <c r="E539" s="77"/>
      <c r="F539" s="77"/>
      <c r="G539" s="79"/>
      <c r="H539" s="88"/>
      <c r="I539" s="79"/>
      <c r="J539" s="77"/>
      <c r="K539" s="77"/>
      <c r="L539" s="77"/>
      <c r="M539" s="81" t="str">
        <f aca="false">IF(D539&gt;0,IF(J539&gt;=0,J539/D539*100,""),"")</f>
        <v/>
      </c>
      <c r="N539" s="81" t="str">
        <f aca="false">IF(F539&gt;0,IF(L539&gt;=0,L539/F539*100,""),"")</f>
        <v/>
      </c>
      <c r="O539" s="81" t="str">
        <f aca="false">IF(G539&gt;0,IF(J539&gt;=0,J539/G539*100,""),"")</f>
        <v/>
      </c>
      <c r="P539" s="81" t="str">
        <f aca="false">IF(I539&gt;0,IF(L539&gt;=0,L539/I539*100,""),"")</f>
        <v/>
      </c>
      <c r="Q539" s="52"/>
      <c r="S539" s="52"/>
    </row>
    <row r="540" s="155" customFormat="true" ht="12.75" hidden="false" customHeight="false" outlineLevel="0" collapsed="false">
      <c r="A540" s="66" t="s">
        <v>895</v>
      </c>
      <c r="B540" s="135" t="s">
        <v>19</v>
      </c>
      <c r="C540" s="136"/>
      <c r="D540" s="139" t="n">
        <f aca="false">SUM(D542:D544)</f>
        <v>3483425</v>
      </c>
      <c r="E540" s="139" t="n">
        <f aca="false">SUM(E542:E544)</f>
        <v>0</v>
      </c>
      <c r="F540" s="139" t="n">
        <f aca="false">SUM(D540:E540)</f>
        <v>3483425</v>
      </c>
      <c r="G540" s="109" t="n">
        <f aca="false">SUM(G542:G544)</f>
        <v>4442500</v>
      </c>
      <c r="H540" s="110"/>
      <c r="I540" s="109" t="n">
        <f aca="false">SUM(G540:H540)</f>
        <v>4442500</v>
      </c>
      <c r="J540" s="139" t="n">
        <f aca="false">SUM(J542:J544)</f>
        <v>4749100</v>
      </c>
      <c r="K540" s="139" t="n">
        <f aca="false">SUM(K542:K544)</f>
        <v>0</v>
      </c>
      <c r="L540" s="139" t="n">
        <f aca="false">SUM(J540:K540)</f>
        <v>4749100</v>
      </c>
      <c r="M540" s="140" t="n">
        <f aca="false">IF(D540&gt;0,IF(J540&gt;=0,J540/D540*100,""),"")</f>
        <v>136.33421130066</v>
      </c>
      <c r="N540" s="140" t="n">
        <f aca="false">IF(F540&gt;0,IF(L540&gt;=0,L540/F540*100,""),"")</f>
        <v>136.33421130066</v>
      </c>
      <c r="O540" s="140" t="n">
        <f aca="false">IF(G540&gt;0,IF(J540&gt;=0,J540/G540*100,""),"")</f>
        <v>106.901519414744</v>
      </c>
      <c r="P540" s="140" t="n">
        <f aca="false">IF(I540&gt;0,IF(L540&gt;=0,L540/I540*100,""),"")</f>
        <v>106.901519414744</v>
      </c>
      <c r="Q540" s="52"/>
      <c r="S540" s="52"/>
    </row>
    <row r="541" s="155" customFormat="true" ht="12" hidden="true" customHeight="false" outlineLevel="0" collapsed="false">
      <c r="A541" s="82" t="s">
        <v>27</v>
      </c>
      <c r="B541" s="167"/>
      <c r="C541" s="168" t="s">
        <v>28</v>
      </c>
      <c r="D541" s="143" t="n">
        <f aca="false">SUM(D542:D543)</f>
        <v>3483425</v>
      </c>
      <c r="E541" s="215"/>
      <c r="F541" s="77" t="n">
        <f aca="false">SUM(D541:E541)</f>
        <v>3483425</v>
      </c>
      <c r="G541" s="79" t="n">
        <f aca="false">SUM(G542:G543)</f>
        <v>4442500</v>
      </c>
      <c r="H541" s="217"/>
      <c r="I541" s="79" t="n">
        <f aca="false">SUM(G541:H541)</f>
        <v>4442500</v>
      </c>
      <c r="J541" s="77" t="n">
        <f aca="false">SUM(J542:J543)</f>
        <v>4749100</v>
      </c>
      <c r="K541" s="215"/>
      <c r="L541" s="77" t="n">
        <f aca="false">SUM(J541:K541)</f>
        <v>4749100</v>
      </c>
      <c r="M541" s="81" t="n">
        <f aca="false">IF(D541&gt;0,IF(J541&gt;=0,J541/D541*100,""),"")</f>
        <v>136.33421130066</v>
      </c>
      <c r="N541" s="81" t="n">
        <f aca="false">IF(F541&gt;0,IF(L541&gt;=0,L541/F541*100,""),"")</f>
        <v>136.33421130066</v>
      </c>
      <c r="O541" s="81" t="n">
        <f aca="false">IF(G541&gt;0,IF(J541&gt;=0,J541/G541*100,""),"")</f>
        <v>106.901519414744</v>
      </c>
      <c r="P541" s="81" t="n">
        <f aca="false">IF(I541&gt;0,IF(L541&gt;=0,L541/I541*100,""),"")</f>
        <v>106.901519414744</v>
      </c>
      <c r="Q541" s="52"/>
      <c r="S541" s="52"/>
    </row>
    <row r="542" s="115" customFormat="true" ht="12.75" hidden="false" customHeight="true" outlineLevel="0" collapsed="false">
      <c r="A542" s="87" t="s">
        <v>857</v>
      </c>
      <c r="B542" s="103" t="s">
        <v>858</v>
      </c>
      <c r="C542" s="104" t="s">
        <v>896</v>
      </c>
      <c r="D542" s="77" t="n">
        <v>3468425</v>
      </c>
      <c r="E542" s="77"/>
      <c r="F542" s="77" t="n">
        <f aca="false">SUM(D542:E542)</f>
        <v>3468425</v>
      </c>
      <c r="G542" s="79" t="n">
        <v>4427500</v>
      </c>
      <c r="H542" s="88"/>
      <c r="I542" s="79" t="n">
        <f aca="false">SUM(G542:H542)</f>
        <v>4427500</v>
      </c>
      <c r="J542" s="77" t="n">
        <v>4709100</v>
      </c>
      <c r="K542" s="77"/>
      <c r="L542" s="77" t="n">
        <f aca="false">SUM(J542:K542)</f>
        <v>4709100</v>
      </c>
      <c r="M542" s="81" t="n">
        <f aca="false">IF(D542&gt;0,IF(J542&gt;=0,J542/D542*100,""),"")</f>
        <v>135.770558682976</v>
      </c>
      <c r="N542" s="81" t="n">
        <f aca="false">IF(F542&gt;0,IF(L542&gt;=0,L542/F542*100,""),"")</f>
        <v>135.770558682976</v>
      </c>
      <c r="O542" s="81" t="n">
        <f aca="false">IF(G542&gt;0,IF(J542&gt;=0,J542/G542*100,""),"")</f>
        <v>106.360248447205</v>
      </c>
      <c r="P542" s="81" t="n">
        <f aca="false">IF(I542&gt;0,IF(L542&gt;=0,L542/I542*100,""),"")</f>
        <v>106.360248447205</v>
      </c>
      <c r="Q542" s="52"/>
      <c r="S542" s="52"/>
    </row>
    <row r="543" s="115" customFormat="true" ht="12.75" hidden="false" customHeight="true" outlineLevel="0" collapsed="false">
      <c r="A543" s="87" t="s">
        <v>33</v>
      </c>
      <c r="B543" s="103" t="s">
        <v>34</v>
      </c>
      <c r="C543" s="104" t="s">
        <v>897</v>
      </c>
      <c r="D543" s="77" t="n">
        <v>15000</v>
      </c>
      <c r="E543" s="77"/>
      <c r="F543" s="77" t="n">
        <f aca="false">SUM(D543:E543)</f>
        <v>15000</v>
      </c>
      <c r="G543" s="79" t="n">
        <v>15000</v>
      </c>
      <c r="H543" s="88"/>
      <c r="I543" s="79" t="n">
        <f aca="false">SUM(G543:H543)</f>
        <v>15000</v>
      </c>
      <c r="J543" s="77" t="n">
        <v>40000</v>
      </c>
      <c r="K543" s="77"/>
      <c r="L543" s="77" t="n">
        <f aca="false">SUM(J543:K543)</f>
        <v>40000</v>
      </c>
      <c r="M543" s="81" t="n">
        <f aca="false">IF(D543&gt;0,IF(J543&gt;=0,J543/D543*100,""),"")</f>
        <v>266.666666666667</v>
      </c>
      <c r="N543" s="81" t="n">
        <f aca="false">IF(F543&gt;0,IF(L543&gt;=0,L543/F543*100,""),"")</f>
        <v>266.666666666667</v>
      </c>
      <c r="O543" s="81" t="n">
        <f aca="false">IF(G543&gt;0,IF(J543&gt;=0,J543/G543*100,""),"")</f>
        <v>266.666666666667</v>
      </c>
      <c r="P543" s="81" t="n">
        <f aca="false">IF(I543&gt;0,IF(L543&gt;=0,L543/I543*100,""),"")</f>
        <v>266.666666666667</v>
      </c>
      <c r="Q543" s="52"/>
      <c r="S543" s="52"/>
    </row>
    <row r="544" s="115" customFormat="true" ht="4.5" hidden="false" customHeight="true" outlineLevel="0" collapsed="false">
      <c r="A544" s="87"/>
      <c r="B544" s="103"/>
      <c r="C544" s="104" t="s">
        <v>28</v>
      </c>
      <c r="D544" s="77"/>
      <c r="E544" s="77"/>
      <c r="F544" s="77"/>
      <c r="G544" s="79"/>
      <c r="H544" s="88"/>
      <c r="I544" s="79"/>
      <c r="J544" s="77"/>
      <c r="K544" s="77"/>
      <c r="L544" s="77"/>
      <c r="M544" s="81" t="str">
        <f aca="false">IF(D544&gt;0,IF(J544&gt;=0,J544/D544*100,""),"")</f>
        <v/>
      </c>
      <c r="N544" s="81" t="str">
        <f aca="false">IF(F544&gt;0,IF(L544&gt;=0,L544/F544*100,""),"")</f>
        <v/>
      </c>
      <c r="O544" s="81" t="str">
        <f aca="false">IF(G544&gt;0,IF(J544&gt;=0,J544/G544*100,""),"")</f>
        <v/>
      </c>
      <c r="P544" s="81" t="str">
        <f aca="false">IF(I544&gt;0,IF(L544&gt;=0,L544/I544*100,""),"")</f>
        <v/>
      </c>
      <c r="Q544" s="52"/>
      <c r="S544" s="52"/>
    </row>
    <row r="545" s="115" customFormat="true" ht="12.75" hidden="false" customHeight="false" outlineLevel="0" collapsed="false">
      <c r="A545" s="66" t="s">
        <v>898</v>
      </c>
      <c r="B545" s="160" t="s">
        <v>19</v>
      </c>
      <c r="C545" s="161"/>
      <c r="D545" s="139" t="n">
        <f aca="false">SUM(D547:D551)</f>
        <v>3315000</v>
      </c>
      <c r="E545" s="152" t="n">
        <f aca="false">SUM(E547:E551)</f>
        <v>0</v>
      </c>
      <c r="F545" s="139" t="n">
        <f aca="false">SUM(D545:E545)</f>
        <v>3315000</v>
      </c>
      <c r="G545" s="109" t="n">
        <f aca="false">SUM(G547:G551)</f>
        <v>4522000</v>
      </c>
      <c r="H545" s="196"/>
      <c r="I545" s="109" t="n">
        <f aca="false">SUM(G545:H545)</f>
        <v>4522000</v>
      </c>
      <c r="J545" s="139" t="n">
        <f aca="false">SUM(J547:J551)</f>
        <v>4841200</v>
      </c>
      <c r="K545" s="152" t="n">
        <f aca="false">SUM(K547:K551)</f>
        <v>0</v>
      </c>
      <c r="L545" s="139" t="n">
        <f aca="false">SUM(J545:K545)</f>
        <v>4841200</v>
      </c>
      <c r="M545" s="140" t="n">
        <f aca="false">IF(D545&gt;0,IF(J545&gt;=0,J545/D545*100,""),"")</f>
        <v>146.039215686275</v>
      </c>
      <c r="N545" s="140" t="n">
        <f aca="false">IF(F545&gt;0,IF(L545&gt;=0,L545/F545*100,""),"")</f>
        <v>146.039215686275</v>
      </c>
      <c r="O545" s="140" t="n">
        <f aca="false">IF(G545&gt;0,IF(J545&gt;=0,J545/G545*100,""),"")</f>
        <v>107.058823529412</v>
      </c>
      <c r="P545" s="140" t="n">
        <f aca="false">IF(I545&gt;0,IF(L545&gt;=0,L545/I545*100,""),"")</f>
        <v>107.058823529412</v>
      </c>
      <c r="Q545" s="52"/>
      <c r="S545" s="52"/>
    </row>
    <row r="546" s="115" customFormat="true" ht="12.75" hidden="false" customHeight="true" outlineLevel="0" collapsed="false">
      <c r="A546" s="99" t="s">
        <v>27</v>
      </c>
      <c r="B546" s="75"/>
      <c r="C546" s="76" t="s">
        <v>28</v>
      </c>
      <c r="D546" s="145" t="n">
        <f aca="false">SUM(D547:D549)</f>
        <v>3315000</v>
      </c>
      <c r="E546" s="145"/>
      <c r="F546" s="145" t="n">
        <f aca="false">SUM(D546:E546)</f>
        <v>3315000</v>
      </c>
      <c r="G546" s="146" t="n">
        <f aca="false">SUM(G547:G549)</f>
        <v>4507000</v>
      </c>
      <c r="H546" s="147"/>
      <c r="I546" s="146" t="n">
        <f aca="false">SUM(G546:H546)</f>
        <v>4507000</v>
      </c>
      <c r="J546" s="145" t="n">
        <f aca="false">SUM(J547:J549)</f>
        <v>4841200</v>
      </c>
      <c r="K546" s="145"/>
      <c r="L546" s="145" t="n">
        <f aca="false">SUM(J546:K546)</f>
        <v>4841200</v>
      </c>
      <c r="M546" s="148" t="n">
        <f aca="false">IF(D546&gt;0,IF(J546&gt;=0,J546/D546*100,""),"")</f>
        <v>146.039215686275</v>
      </c>
      <c r="N546" s="148" t="n">
        <f aca="false">IF(F546&gt;0,IF(L546&gt;=0,L546/F546*100,""),"")</f>
        <v>146.039215686275</v>
      </c>
      <c r="O546" s="148" t="n">
        <f aca="false">IF(G546&gt;0,IF(J546&gt;=0,J546/G546*100,""),"")</f>
        <v>107.415132016863</v>
      </c>
      <c r="P546" s="148" t="n">
        <f aca="false">IF(I546&gt;0,IF(L546&gt;=0,L546/I546*100,""),"")</f>
        <v>107.415132016863</v>
      </c>
      <c r="Q546" s="52"/>
      <c r="S546" s="52"/>
    </row>
    <row r="547" s="115" customFormat="true" ht="12.75" hidden="false" customHeight="true" outlineLevel="0" collapsed="false">
      <c r="A547" s="87" t="s">
        <v>857</v>
      </c>
      <c r="B547" s="103" t="s">
        <v>858</v>
      </c>
      <c r="C547" s="104" t="s">
        <v>899</v>
      </c>
      <c r="D547" s="77" t="n">
        <v>3315000</v>
      </c>
      <c r="E547" s="77"/>
      <c r="F547" s="77" t="n">
        <f aca="false">SUM(D547:E547)</f>
        <v>3315000</v>
      </c>
      <c r="G547" s="79" t="n">
        <v>4507000</v>
      </c>
      <c r="H547" s="88"/>
      <c r="I547" s="79" t="n">
        <f aca="false">SUM(G547:H547)</f>
        <v>4507000</v>
      </c>
      <c r="J547" s="77" t="n">
        <v>4841200</v>
      </c>
      <c r="K547" s="77"/>
      <c r="L547" s="77" t="n">
        <f aca="false">SUM(J547:K547)</f>
        <v>4841200</v>
      </c>
      <c r="M547" s="81" t="n">
        <f aca="false">IF(D547&gt;0,IF(J547&gt;=0,J547/D547*100,""),"")</f>
        <v>146.039215686275</v>
      </c>
      <c r="N547" s="81" t="n">
        <f aca="false">IF(F547&gt;0,IF(L547&gt;=0,L547/F547*100,""),"")</f>
        <v>146.039215686275</v>
      </c>
      <c r="O547" s="81" t="n">
        <f aca="false">IF(G547&gt;0,IF(J547&gt;=0,J547/G547*100,""),"")</f>
        <v>107.415132016863</v>
      </c>
      <c r="P547" s="81" t="n">
        <f aca="false">IF(I547&gt;0,IF(L547&gt;=0,L547/I547*100,""),"")</f>
        <v>107.415132016863</v>
      </c>
      <c r="Q547" s="52"/>
      <c r="S547" s="52"/>
    </row>
    <row r="548" s="115" customFormat="true" ht="12.75" hidden="true" customHeight="true" outlineLevel="0" collapsed="false">
      <c r="A548" s="87" t="s">
        <v>177</v>
      </c>
      <c r="B548" s="104" t="s">
        <v>178</v>
      </c>
      <c r="C548" s="104" t="s">
        <v>900</v>
      </c>
      <c r="D548" s="77"/>
      <c r="E548" s="77"/>
      <c r="F548" s="77"/>
      <c r="G548" s="79"/>
      <c r="H548" s="88"/>
      <c r="I548" s="79" t="n">
        <f aca="false">SUM(G548:H548)</f>
        <v>0</v>
      </c>
      <c r="J548" s="77"/>
      <c r="K548" s="77"/>
      <c r="L548" s="77"/>
      <c r="M548" s="81" t="str">
        <f aca="false">IF(D548&gt;0,IF(J548&gt;=0,J548/D548*100,""),"")</f>
        <v/>
      </c>
      <c r="N548" s="81" t="str">
        <f aca="false">IF(F548&gt;0,IF(L548&gt;=0,L548/F548*100,""),"")</f>
        <v/>
      </c>
      <c r="O548" s="81" t="str">
        <f aca="false">IF(G548&gt;0,IF(J548&gt;=0,J548/G548*100,""),"")</f>
        <v/>
      </c>
      <c r="P548" s="81" t="str">
        <f aca="false">IF(I548&gt;0,IF(L548&gt;=0,L548/I548*100,""),"")</f>
        <v/>
      </c>
      <c r="Q548" s="52"/>
      <c r="S548" s="52"/>
    </row>
    <row r="549" s="115" customFormat="true" ht="12.75" hidden="true" customHeight="true" outlineLevel="0" collapsed="false">
      <c r="A549" s="87" t="s">
        <v>33</v>
      </c>
      <c r="B549" s="104" t="s">
        <v>34</v>
      </c>
      <c r="C549" s="104" t="s">
        <v>901</v>
      </c>
      <c r="D549" s="77"/>
      <c r="E549" s="77"/>
      <c r="F549" s="77" t="n">
        <f aca="false">SUM(D549:E549)</f>
        <v>0</v>
      </c>
      <c r="G549" s="79"/>
      <c r="H549" s="88"/>
      <c r="I549" s="79" t="n">
        <f aca="false">SUM(G549:H549)</f>
        <v>0</v>
      </c>
      <c r="J549" s="77"/>
      <c r="K549" s="77"/>
      <c r="L549" s="77" t="n">
        <f aca="false">SUM(J549:K549)</f>
        <v>0</v>
      </c>
      <c r="M549" s="81" t="str">
        <f aca="false">IF(D549&gt;0,IF(J549&gt;=0,J549/D549*100,""),"")</f>
        <v/>
      </c>
      <c r="N549" s="81" t="str">
        <f aca="false">IF(F549&gt;0,IF(L549&gt;=0,L549/F549*100,""),"")</f>
        <v/>
      </c>
      <c r="O549" s="81" t="str">
        <f aca="false">IF(G549&gt;0,IF(J549&gt;=0,J549/G549*100,""),"")</f>
        <v/>
      </c>
      <c r="P549" s="81" t="str">
        <f aca="false">IF(I549&gt;0,IF(L549&gt;=0,L549/I549*100,""),"")</f>
        <v/>
      </c>
      <c r="Q549" s="52"/>
      <c r="S549" s="52"/>
    </row>
    <row r="550" s="115" customFormat="true" ht="12.75" hidden="false" customHeight="true" outlineLevel="0" collapsed="false">
      <c r="A550" s="87" t="s">
        <v>65</v>
      </c>
      <c r="B550" s="54" t="s">
        <v>66</v>
      </c>
      <c r="C550" s="104" t="s">
        <v>902</v>
      </c>
      <c r="D550" s="77"/>
      <c r="E550" s="77"/>
      <c r="F550" s="77" t="n">
        <f aca="false">SUM(D550:E550)</f>
        <v>0</v>
      </c>
      <c r="G550" s="79" t="n">
        <v>15000</v>
      </c>
      <c r="H550" s="88"/>
      <c r="I550" s="79" t="n">
        <f aca="false">SUM(G550:H550)</f>
        <v>15000</v>
      </c>
      <c r="J550" s="77"/>
      <c r="K550" s="77"/>
      <c r="L550" s="77" t="n">
        <f aca="false">SUM(J550:K550)</f>
        <v>0</v>
      </c>
      <c r="M550" s="81" t="str">
        <f aca="false">IF(D550&gt;0,IF(J550&gt;=0,J550/D550*100,""),"")</f>
        <v/>
      </c>
      <c r="N550" s="81" t="str">
        <f aca="false">IF(F550&gt;0,IF(L550&gt;=0,L550/F550*100,""),"")</f>
        <v/>
      </c>
      <c r="O550" s="81" t="n">
        <f aca="false">IF(G550&gt;0,IF(J550&gt;=0,J550/G550*100,""),"")</f>
        <v>0</v>
      </c>
      <c r="P550" s="81" t="n">
        <f aca="false">IF(I550&gt;0,IF(L550&gt;=0,L550/I550*100,""),"")</f>
        <v>0</v>
      </c>
      <c r="Q550" s="52"/>
      <c r="S550" s="52"/>
    </row>
    <row r="551" s="115" customFormat="true" ht="1.5" hidden="false" customHeight="true" outlineLevel="0" collapsed="false">
      <c r="A551" s="87"/>
      <c r="B551" s="103"/>
      <c r="C551" s="104" t="s">
        <v>28</v>
      </c>
      <c r="D551" s="77"/>
      <c r="E551" s="77"/>
      <c r="F551" s="77"/>
      <c r="G551" s="79"/>
      <c r="H551" s="88"/>
      <c r="I551" s="79"/>
      <c r="J551" s="77"/>
      <c r="K551" s="77"/>
      <c r="L551" s="77"/>
      <c r="M551" s="81" t="str">
        <f aca="false">IF(D551&gt;0,IF(J551&gt;=0,J551/D551*100,""),"")</f>
        <v/>
      </c>
      <c r="N551" s="81" t="str">
        <f aca="false">IF(F551&gt;0,IF(L551&gt;=0,L551/F551*100,""),"")</f>
        <v/>
      </c>
      <c r="O551" s="81" t="str">
        <f aca="false">IF(G551&gt;0,IF(J551&gt;=0,J551/G551*100,""),"")</f>
        <v/>
      </c>
      <c r="P551" s="81" t="str">
        <f aca="false">IF(I551&gt;0,IF(L551&gt;=0,L551/I551*100,""),"")</f>
        <v/>
      </c>
      <c r="Q551" s="52"/>
      <c r="S551" s="52"/>
    </row>
    <row r="552" s="115" customFormat="true" ht="12.75" hidden="false" customHeight="false" outlineLevel="0" collapsed="false">
      <c r="A552" s="66" t="s">
        <v>903</v>
      </c>
      <c r="B552" s="160" t="s">
        <v>19</v>
      </c>
      <c r="C552" s="161"/>
      <c r="D552" s="139" t="n">
        <f aca="false">SUM(D554:D558)</f>
        <v>2850750</v>
      </c>
      <c r="E552" s="152" t="n">
        <f aca="false">SUM(E554:E558)</f>
        <v>0</v>
      </c>
      <c r="F552" s="139" t="n">
        <f aca="false">SUM(D552:E552)</f>
        <v>2850750</v>
      </c>
      <c r="G552" s="109" t="n">
        <f aca="false">SUM(G554:G558)</f>
        <v>3403750</v>
      </c>
      <c r="H552" s="196"/>
      <c r="I552" s="109" t="n">
        <f aca="false">SUM(G552:H552)</f>
        <v>3403750</v>
      </c>
      <c r="J552" s="139" t="n">
        <f aca="false">SUM(J554:J558)</f>
        <v>4475500</v>
      </c>
      <c r="K552" s="152" t="n">
        <f aca="false">SUM(K554:K558)</f>
        <v>0</v>
      </c>
      <c r="L552" s="139" t="n">
        <f aca="false">SUM(J552:K552)</f>
        <v>4475500</v>
      </c>
      <c r="M552" s="140" t="n">
        <f aca="false">IF(D552&gt;0,IF(J552&gt;=0,J552/D552*100,""),"")</f>
        <v>156.993773568359</v>
      </c>
      <c r="N552" s="140" t="n">
        <f aca="false">IF(F552&gt;0,IF(L552&gt;=0,L552/F552*100,""),"")</f>
        <v>156.993773568359</v>
      </c>
      <c r="O552" s="140" t="n">
        <f aca="false">IF(G552&gt;0,IF(J552&gt;=0,J552/G552*100,""),"")</f>
        <v>131.487330150569</v>
      </c>
      <c r="P552" s="140" t="n">
        <f aca="false">IF(I552&gt;0,IF(L552&gt;=0,L552/I552*100,""),"")</f>
        <v>131.487330150569</v>
      </c>
      <c r="Q552" s="52"/>
      <c r="S552" s="52"/>
    </row>
    <row r="553" s="115" customFormat="true" ht="12.75" hidden="false" customHeight="true" outlineLevel="0" collapsed="false">
      <c r="A553" s="87" t="s">
        <v>27</v>
      </c>
      <c r="B553" s="54"/>
      <c r="C553" s="55" t="s">
        <v>28</v>
      </c>
      <c r="D553" s="77" t="n">
        <f aca="false">SUM(D554:D556)</f>
        <v>2850750</v>
      </c>
      <c r="E553" s="77"/>
      <c r="F553" s="77" t="n">
        <f aca="false">SUM(D553:E553)</f>
        <v>2850750</v>
      </c>
      <c r="G553" s="79" t="n">
        <f aca="false">SUM(G554:G556)</f>
        <v>3403750</v>
      </c>
      <c r="H553" s="88"/>
      <c r="I553" s="79" t="n">
        <f aca="false">SUM(G553:H553)</f>
        <v>3403750</v>
      </c>
      <c r="J553" s="77" t="n">
        <f aca="false">SUM(J554:J556)</f>
        <v>4475500</v>
      </c>
      <c r="K553" s="77"/>
      <c r="L553" s="77" t="n">
        <f aca="false">SUM(J553:K553)</f>
        <v>4475500</v>
      </c>
      <c r="M553" s="81" t="n">
        <f aca="false">IF(D553&gt;0,IF(J553&gt;=0,J553/D553*100,""),"")</f>
        <v>156.993773568359</v>
      </c>
      <c r="N553" s="81" t="n">
        <f aca="false">IF(F553&gt;0,IF(L553&gt;=0,L553/F553*100,""),"")</f>
        <v>156.993773568359</v>
      </c>
      <c r="O553" s="81" t="n">
        <f aca="false">IF(G553&gt;0,IF(J553&gt;=0,J553/G553*100,""),"")</f>
        <v>131.487330150569</v>
      </c>
      <c r="P553" s="81" t="n">
        <f aca="false">IF(I553&gt;0,IF(L553&gt;=0,L553/I553*100,""),"")</f>
        <v>131.487330150569</v>
      </c>
      <c r="Q553" s="52"/>
      <c r="S553" s="52"/>
    </row>
    <row r="554" s="115" customFormat="true" ht="12.75" hidden="false" customHeight="true" outlineLevel="0" collapsed="false">
      <c r="A554" s="87" t="s">
        <v>857</v>
      </c>
      <c r="B554" s="103" t="s">
        <v>858</v>
      </c>
      <c r="C554" s="104" t="s">
        <v>904</v>
      </c>
      <c r="D554" s="77" t="n">
        <v>2800750</v>
      </c>
      <c r="E554" s="77"/>
      <c r="F554" s="77" t="n">
        <f aca="false">SUM(D554:E554)</f>
        <v>2800750</v>
      </c>
      <c r="G554" s="79" t="n">
        <v>3333750</v>
      </c>
      <c r="H554" s="88"/>
      <c r="I554" s="79" t="n">
        <f aca="false">SUM(G554:H554)</f>
        <v>3333750</v>
      </c>
      <c r="J554" s="77" t="n">
        <v>4425500</v>
      </c>
      <c r="K554" s="77"/>
      <c r="L554" s="77" t="n">
        <f aca="false">SUM(J554:K554)</f>
        <v>4425500</v>
      </c>
      <c r="M554" s="81" t="n">
        <f aca="false">IF(D554&gt;0,IF(J554&gt;=0,J554/D554*100,""),"")</f>
        <v>158.011246987414</v>
      </c>
      <c r="N554" s="81" t="n">
        <f aca="false">IF(F554&gt;0,IF(L554&gt;=0,L554/F554*100,""),"")</f>
        <v>158.011246987414</v>
      </c>
      <c r="O554" s="81" t="n">
        <f aca="false">IF(G554&gt;0,IF(J554&gt;=0,J554/G554*100,""),"")</f>
        <v>132.748406449194</v>
      </c>
      <c r="P554" s="81" t="n">
        <f aca="false">IF(I554&gt;0,IF(L554&gt;=0,L554/I554*100,""),"")</f>
        <v>132.748406449194</v>
      </c>
      <c r="Q554" s="52"/>
      <c r="S554" s="52"/>
    </row>
    <row r="555" s="115" customFormat="true" ht="12.75" hidden="false" customHeight="true" outlineLevel="0" collapsed="false">
      <c r="A555" s="87" t="s">
        <v>33</v>
      </c>
      <c r="B555" s="103" t="s">
        <v>34</v>
      </c>
      <c r="C555" s="104" t="s">
        <v>905</v>
      </c>
      <c r="D555" s="77" t="n">
        <v>50000</v>
      </c>
      <c r="E555" s="77"/>
      <c r="F555" s="77" t="n">
        <f aca="false">SUM(D555:E555)</f>
        <v>50000</v>
      </c>
      <c r="G555" s="79" t="n">
        <v>70000</v>
      </c>
      <c r="H555" s="88"/>
      <c r="I555" s="79" t="n">
        <f aca="false">SUM(G555:H555)</f>
        <v>70000</v>
      </c>
      <c r="J555" s="77" t="n">
        <v>50000</v>
      </c>
      <c r="K555" s="77"/>
      <c r="L555" s="77" t="n">
        <f aca="false">SUM(J555:K555)</f>
        <v>50000</v>
      </c>
      <c r="M555" s="81" t="n">
        <f aca="false">IF(D555&gt;0,IF(J555&gt;=0,J555/D555*100,""),"")</f>
        <v>100</v>
      </c>
      <c r="N555" s="81" t="n">
        <f aca="false">IF(F555&gt;0,IF(L555&gt;=0,L555/F555*100,""),"")</f>
        <v>100</v>
      </c>
      <c r="O555" s="81" t="n">
        <f aca="false">IF(G555&gt;0,IF(J555&gt;=0,J555/G555*100,""),"")</f>
        <v>71.4285714285714</v>
      </c>
      <c r="P555" s="81" t="n">
        <f aca="false">IF(I555&gt;0,IF(L555&gt;=0,L555/I555*100,""),"")</f>
        <v>71.4285714285714</v>
      </c>
      <c r="Q555" s="52"/>
      <c r="S555" s="52"/>
    </row>
    <row r="556" s="115" customFormat="true" ht="12.75" hidden="true" customHeight="true" outlineLevel="0" collapsed="false">
      <c r="A556" s="87" t="s">
        <v>177</v>
      </c>
      <c r="B556" s="104" t="s">
        <v>178</v>
      </c>
      <c r="C556" s="104" t="s">
        <v>906</v>
      </c>
      <c r="D556" s="77"/>
      <c r="E556" s="77"/>
      <c r="F556" s="77"/>
      <c r="G556" s="79"/>
      <c r="H556" s="88"/>
      <c r="I556" s="79" t="n">
        <f aca="false">SUM(G556:H556)</f>
        <v>0</v>
      </c>
      <c r="J556" s="77"/>
      <c r="K556" s="77"/>
      <c r="L556" s="77"/>
      <c r="M556" s="81" t="str">
        <f aca="false">IF(D556&gt;0,IF(J556&gt;=0,J556/D556*100,""),"")</f>
        <v/>
      </c>
      <c r="N556" s="81" t="str">
        <f aca="false">IF(F556&gt;0,IF(L556&gt;=0,L556/F556*100,""),"")</f>
        <v/>
      </c>
      <c r="O556" s="81" t="str">
        <f aca="false">IF(G556&gt;0,IF(J556&gt;=0,J556/G556*100,""),"")</f>
        <v/>
      </c>
      <c r="P556" s="81" t="str">
        <f aca="false">IF(I556&gt;0,IF(L556&gt;=0,L556/I556*100,""),"")</f>
        <v/>
      </c>
      <c r="Q556" s="52"/>
      <c r="S556" s="52"/>
    </row>
    <row r="557" s="115" customFormat="true" ht="12.75" hidden="true" customHeight="true" outlineLevel="0" collapsed="false">
      <c r="A557" s="87" t="s">
        <v>65</v>
      </c>
      <c r="B557" s="104" t="s">
        <v>66</v>
      </c>
      <c r="C557" s="104" t="s">
        <v>907</v>
      </c>
      <c r="D557" s="77"/>
      <c r="E557" s="77"/>
      <c r="F557" s="77"/>
      <c r="G557" s="79"/>
      <c r="H557" s="88"/>
      <c r="I557" s="79" t="n">
        <f aca="false">SUM(G557:H557)</f>
        <v>0</v>
      </c>
      <c r="J557" s="77"/>
      <c r="K557" s="77"/>
      <c r="L557" s="77"/>
      <c r="M557" s="81" t="str">
        <f aca="false">IF(D557&gt;0,IF(J557&gt;=0,J557/D557*100,""),"")</f>
        <v/>
      </c>
      <c r="N557" s="81" t="str">
        <f aca="false">IF(F557&gt;0,IF(L557&gt;=0,L557/F557*100,""),"")</f>
        <v/>
      </c>
      <c r="O557" s="81" t="str">
        <f aca="false">IF(G557&gt;0,IF(J557&gt;=0,J557/G557*100,""),"")</f>
        <v/>
      </c>
      <c r="P557" s="81" t="str">
        <f aca="false">IF(I557&gt;0,IF(L557&gt;=0,L557/I557*100,""),"")</f>
        <v/>
      </c>
      <c r="Q557" s="52"/>
      <c r="S557" s="52"/>
    </row>
    <row r="558" s="115" customFormat="true" ht="3.75" hidden="false" customHeight="true" outlineLevel="0" collapsed="false">
      <c r="A558" s="87"/>
      <c r="B558" s="103"/>
      <c r="C558" s="104" t="s">
        <v>28</v>
      </c>
      <c r="D558" s="77"/>
      <c r="E558" s="77"/>
      <c r="F558" s="77"/>
      <c r="G558" s="79"/>
      <c r="H558" s="88"/>
      <c r="I558" s="79"/>
      <c r="J558" s="77"/>
      <c r="K558" s="77"/>
      <c r="L558" s="77"/>
      <c r="M558" s="81" t="str">
        <f aca="false">IF(D558&gt;0,IF(J558&gt;=0,J558/D558*100,""),"")</f>
        <v/>
      </c>
      <c r="N558" s="81" t="str">
        <f aca="false">IF(F558&gt;0,IF(L558&gt;=0,L558/F558*100,""),"")</f>
        <v/>
      </c>
      <c r="O558" s="81" t="str">
        <f aca="false">IF(G558&gt;0,IF(J558&gt;=0,J558/G558*100,""),"")</f>
        <v/>
      </c>
      <c r="P558" s="81" t="str">
        <f aca="false">IF(I558&gt;0,IF(L558&gt;=0,L558/I558*100,""),"")</f>
        <v/>
      </c>
      <c r="Q558" s="52"/>
      <c r="S558" s="52"/>
    </row>
    <row r="559" s="115" customFormat="true" ht="12.75" hidden="false" customHeight="false" outlineLevel="0" collapsed="false">
      <c r="A559" s="66" t="s">
        <v>908</v>
      </c>
      <c r="B559" s="160" t="s">
        <v>19</v>
      </c>
      <c r="C559" s="161"/>
      <c r="D559" s="139" t="n">
        <f aca="false">SUM(D561:D564)</f>
        <v>2926200</v>
      </c>
      <c r="E559" s="152" t="n">
        <f aca="false">SUM(E561:E565)</f>
        <v>0</v>
      </c>
      <c r="F559" s="139" t="n">
        <f aca="false">SUM(D559:E559)</f>
        <v>2926200</v>
      </c>
      <c r="G559" s="109" t="n">
        <f aca="false">SUM(G561:G565)</f>
        <v>3743200</v>
      </c>
      <c r="H559" s="196"/>
      <c r="I559" s="109" t="n">
        <f aca="false">SUM(G559:H559)</f>
        <v>3743200</v>
      </c>
      <c r="J559" s="139" t="n">
        <f aca="false">SUM(J561:J565)</f>
        <v>4025000</v>
      </c>
      <c r="K559" s="152" t="n">
        <f aca="false">SUM(K561:K565)</f>
        <v>0</v>
      </c>
      <c r="L559" s="139" t="n">
        <f aca="false">SUM(J559:K559)</f>
        <v>4025000</v>
      </c>
      <c r="M559" s="140" t="n">
        <f aca="false">IF(D559&gt;0,IF(J559&gt;=0,J559/D559*100,""),"")</f>
        <v>137.550406670768</v>
      </c>
      <c r="N559" s="140" t="n">
        <f aca="false">IF(F559&gt;0,IF(L559&gt;=0,L559/F559*100,""),"")</f>
        <v>137.550406670768</v>
      </c>
      <c r="O559" s="140" t="n">
        <f aca="false">IF(G559&gt;0,IF(J559&gt;=0,J559/G559*100,""),"")</f>
        <v>107.52831801667</v>
      </c>
      <c r="P559" s="140" t="n">
        <f aca="false">IF(I559&gt;0,IF(L559&gt;=0,L559/I559*100,""),"")</f>
        <v>107.52831801667</v>
      </c>
      <c r="Q559" s="52"/>
      <c r="S559" s="52"/>
    </row>
    <row r="560" s="162" customFormat="true" ht="12.75" hidden="false" customHeight="true" outlineLevel="0" collapsed="false">
      <c r="A560" s="74" t="s">
        <v>27</v>
      </c>
      <c r="B560" s="54"/>
      <c r="C560" s="55" t="s">
        <v>28</v>
      </c>
      <c r="D560" s="143" t="n">
        <f aca="false">SUM(D561:D563)</f>
        <v>2926200</v>
      </c>
      <c r="E560" s="143" t="n">
        <f aca="false">SUM(E561:E563)</f>
        <v>0</v>
      </c>
      <c r="F560" s="143" t="n">
        <f aca="false">SUM(D560:E560)</f>
        <v>2926200</v>
      </c>
      <c r="G560" s="79" t="n">
        <f aca="false">SUM(G561:G563)</f>
        <v>3743200</v>
      </c>
      <c r="H560" s="88"/>
      <c r="I560" s="79" t="n">
        <f aca="false">SUM(G560:H560)</f>
        <v>3743200</v>
      </c>
      <c r="J560" s="143" t="n">
        <f aca="false">SUM(J561:J563)</f>
        <v>4025000</v>
      </c>
      <c r="K560" s="143" t="n">
        <f aca="false">SUM(K561:K563)</f>
        <v>0</v>
      </c>
      <c r="L560" s="143" t="n">
        <f aca="false">SUM(J560:K560)</f>
        <v>4025000</v>
      </c>
      <c r="M560" s="166" t="n">
        <f aca="false">IF(D560&gt;0,IF(J560&gt;=0,J560/D560*100,""),"")</f>
        <v>137.550406670768</v>
      </c>
      <c r="N560" s="166" t="n">
        <f aca="false">IF(F560&gt;0,IF(L560&gt;=0,L560/F560*100,""),"")</f>
        <v>137.550406670768</v>
      </c>
      <c r="O560" s="166" t="n">
        <f aca="false">IF(G560&gt;0,IF(J560&gt;=0,J560/G560*100,""),"")</f>
        <v>107.52831801667</v>
      </c>
      <c r="P560" s="166" t="n">
        <f aca="false">IF(I560&gt;0,IF(L560&gt;=0,L560/I560*100,""),"")</f>
        <v>107.52831801667</v>
      </c>
      <c r="Q560" s="52"/>
      <c r="S560" s="52"/>
    </row>
    <row r="561" s="115" customFormat="true" ht="12.75" hidden="false" customHeight="true" outlineLevel="0" collapsed="false">
      <c r="A561" s="87" t="s">
        <v>857</v>
      </c>
      <c r="B561" s="103" t="s">
        <v>858</v>
      </c>
      <c r="C561" s="104" t="s">
        <v>909</v>
      </c>
      <c r="D561" s="77" t="n">
        <v>2866200</v>
      </c>
      <c r="E561" s="77"/>
      <c r="F561" s="77" t="n">
        <f aca="false">SUM(D561:E561)</f>
        <v>2866200</v>
      </c>
      <c r="G561" s="79" t="n">
        <v>3683200</v>
      </c>
      <c r="H561" s="88"/>
      <c r="I561" s="79" t="n">
        <f aca="false">SUM(G561:H561)</f>
        <v>3683200</v>
      </c>
      <c r="J561" s="77" t="n">
        <v>3970000</v>
      </c>
      <c r="K561" s="77"/>
      <c r="L561" s="77" t="n">
        <f aca="false">SUM(J561:K561)</f>
        <v>3970000</v>
      </c>
      <c r="M561" s="81" t="n">
        <f aca="false">IF(D561&gt;0,IF(J561&gt;=0,J561/D561*100,""),"")</f>
        <v>138.510920382388</v>
      </c>
      <c r="N561" s="81" t="n">
        <f aca="false">IF(F561&gt;0,IF(L561&gt;=0,L561/F561*100,""),"")</f>
        <v>138.510920382388</v>
      </c>
      <c r="O561" s="81" t="n">
        <f aca="false">IF(G561&gt;0,IF(J561&gt;=0,J561/G561*100,""),"")</f>
        <v>107.786707211121</v>
      </c>
      <c r="P561" s="81" t="n">
        <f aca="false">IF(I561&gt;0,IF(L561&gt;=0,L561/I561*100,""),"")</f>
        <v>107.786707211121</v>
      </c>
      <c r="Q561" s="52"/>
      <c r="S561" s="52"/>
    </row>
    <row r="562" s="115" customFormat="true" ht="12.75" hidden="false" customHeight="true" outlineLevel="0" collapsed="false">
      <c r="A562" s="87" t="s">
        <v>33</v>
      </c>
      <c r="B562" s="103" t="s">
        <v>34</v>
      </c>
      <c r="C562" s="104" t="s">
        <v>910</v>
      </c>
      <c r="D562" s="77" t="n">
        <v>60000</v>
      </c>
      <c r="E562" s="77"/>
      <c r="F562" s="77" t="n">
        <f aca="false">SUM(D562:E562)</f>
        <v>60000</v>
      </c>
      <c r="G562" s="79" t="n">
        <v>60000</v>
      </c>
      <c r="H562" s="88"/>
      <c r="I562" s="79" t="n">
        <f aca="false">SUM(G562:H562)</f>
        <v>60000</v>
      </c>
      <c r="J562" s="77" t="n">
        <v>55000</v>
      </c>
      <c r="K562" s="77"/>
      <c r="L562" s="77" t="n">
        <f aca="false">SUM(J562:K562)</f>
        <v>55000</v>
      </c>
      <c r="M562" s="81" t="n">
        <f aca="false">IF(D562&gt;0,IF(J562&gt;=0,J562/D562*100,""),"")</f>
        <v>91.6666666666667</v>
      </c>
      <c r="N562" s="81" t="n">
        <f aca="false">IF(F562&gt;0,IF(L562&gt;=0,L562/F562*100,""),"")</f>
        <v>91.6666666666667</v>
      </c>
      <c r="O562" s="81" t="n">
        <f aca="false">IF(G562&gt;0,IF(J562&gt;=0,J562/G562*100,""),"")</f>
        <v>91.6666666666667</v>
      </c>
      <c r="P562" s="81" t="n">
        <f aca="false">IF(I562&gt;0,IF(L562&gt;=0,L562/I562*100,""),"")</f>
        <v>91.6666666666667</v>
      </c>
      <c r="Q562" s="52"/>
      <c r="S562" s="52"/>
    </row>
    <row r="563" s="115" customFormat="true" ht="12.75" hidden="true" customHeight="true" outlineLevel="0" collapsed="false">
      <c r="A563" s="87" t="s">
        <v>177</v>
      </c>
      <c r="B563" s="104" t="s">
        <v>178</v>
      </c>
      <c r="C563" s="104" t="s">
        <v>911</v>
      </c>
      <c r="D563" s="77"/>
      <c r="E563" s="77"/>
      <c r="F563" s="77"/>
      <c r="G563" s="79"/>
      <c r="H563" s="88"/>
      <c r="I563" s="79" t="n">
        <f aca="false">SUM(G563:H563)</f>
        <v>0</v>
      </c>
      <c r="J563" s="77"/>
      <c r="K563" s="77"/>
      <c r="L563" s="77"/>
      <c r="M563" s="81" t="str">
        <f aca="false">IF(D563&gt;0,IF(J563&gt;=0,J563/D563*100,""),"")</f>
        <v/>
      </c>
      <c r="N563" s="81" t="str">
        <f aca="false">IF(F563&gt;0,IF(L563&gt;=0,L563/F563*100,""),"")</f>
        <v/>
      </c>
      <c r="O563" s="81" t="str">
        <f aca="false">IF(G563&gt;0,IF(J563&gt;=0,J563/G563*100,""),"")</f>
        <v/>
      </c>
      <c r="P563" s="81" t="str">
        <f aca="false">IF(I563&gt;0,IF(L563&gt;=0,L563/I563*100,""),"")</f>
        <v/>
      </c>
      <c r="Q563" s="52"/>
      <c r="S563" s="52"/>
    </row>
    <row r="564" s="115" customFormat="true" ht="12.75" hidden="true" customHeight="true" outlineLevel="0" collapsed="false">
      <c r="A564" s="87" t="s">
        <v>65</v>
      </c>
      <c r="B564" s="104" t="s">
        <v>66</v>
      </c>
      <c r="C564" s="104" t="s">
        <v>912</v>
      </c>
      <c r="D564" s="77"/>
      <c r="E564" s="77"/>
      <c r="F564" s="77" t="n">
        <f aca="false">SUM(D564:E564)</f>
        <v>0</v>
      </c>
      <c r="G564" s="79"/>
      <c r="H564" s="88"/>
      <c r="I564" s="79" t="n">
        <f aca="false">SUM(G564:H564)</f>
        <v>0</v>
      </c>
      <c r="J564" s="77"/>
      <c r="K564" s="77"/>
      <c r="L564" s="77" t="n">
        <f aca="false">SUM(J564:K564)</f>
        <v>0</v>
      </c>
      <c r="M564" s="81" t="str">
        <f aca="false">IF(D564&gt;0,IF(J564&gt;=0,J564/D564*100,""),"")</f>
        <v/>
      </c>
      <c r="N564" s="81" t="str">
        <f aca="false">IF(F564&gt;0,IF(L564&gt;=0,L564/F564*100,""),"")</f>
        <v/>
      </c>
      <c r="O564" s="81" t="str">
        <f aca="false">IF(G564&gt;0,IF(J564&gt;=0,J564/G564*100,""),"")</f>
        <v/>
      </c>
      <c r="P564" s="81" t="str">
        <f aca="false">IF(I564&gt;0,IF(L564&gt;=0,L564/I564*100,""),"")</f>
        <v/>
      </c>
      <c r="Q564" s="52"/>
      <c r="S564" s="52"/>
    </row>
    <row r="565" s="115" customFormat="true" ht="2.25" hidden="false" customHeight="true" outlineLevel="0" collapsed="false">
      <c r="A565" s="87"/>
      <c r="B565" s="103"/>
      <c r="C565" s="104" t="s">
        <v>28</v>
      </c>
      <c r="D565" s="77"/>
      <c r="E565" s="77"/>
      <c r="F565" s="77"/>
      <c r="G565" s="79"/>
      <c r="H565" s="88"/>
      <c r="I565" s="79"/>
      <c r="J565" s="77"/>
      <c r="K565" s="77"/>
      <c r="L565" s="77"/>
      <c r="M565" s="81" t="str">
        <f aca="false">IF(D565&gt;0,IF(J565&gt;=0,J565/D565*100,""),"")</f>
        <v/>
      </c>
      <c r="N565" s="81" t="str">
        <f aca="false">IF(F565&gt;0,IF(L565&gt;=0,L565/F565*100,""),"")</f>
        <v/>
      </c>
      <c r="O565" s="81" t="str">
        <f aca="false">IF(G565&gt;0,IF(J565&gt;=0,J565/G565*100,""),"")</f>
        <v/>
      </c>
      <c r="P565" s="81" t="str">
        <f aca="false">IF(I565&gt;0,IF(L565&gt;=0,L565/I565*100,""),"")</f>
        <v/>
      </c>
      <c r="Q565" s="52"/>
      <c r="S565" s="52"/>
    </row>
    <row r="566" s="155" customFormat="true" ht="12.75" hidden="false" customHeight="false" outlineLevel="0" collapsed="false">
      <c r="A566" s="66" t="s">
        <v>913</v>
      </c>
      <c r="B566" s="135" t="s">
        <v>19</v>
      </c>
      <c r="C566" s="136"/>
      <c r="D566" s="152" t="n">
        <f aca="false">SUM(D568:D570)</f>
        <v>2652500</v>
      </c>
      <c r="E566" s="152" t="n">
        <f aca="false">SUM(E568:E568)</f>
        <v>0</v>
      </c>
      <c r="F566" s="139" t="n">
        <f aca="false">SUM(D566:E566)</f>
        <v>2652500</v>
      </c>
      <c r="G566" s="153" t="n">
        <f aca="false">SUM(G568:G570)</f>
        <v>3048500</v>
      </c>
      <c r="H566" s="196"/>
      <c r="I566" s="109" t="n">
        <f aca="false">SUM(G566:H566)</f>
        <v>3048500</v>
      </c>
      <c r="J566" s="152" t="n">
        <f aca="false">SUM(J568:J570)</f>
        <v>3950000</v>
      </c>
      <c r="K566" s="152" t="n">
        <f aca="false">SUM(K568:K568)</f>
        <v>0</v>
      </c>
      <c r="L566" s="139" t="n">
        <f aca="false">SUM(J566:K566)</f>
        <v>3950000</v>
      </c>
      <c r="M566" s="140" t="n">
        <f aca="false">IF(D566&gt;0,IF(J566&gt;=0,J566/D566*100,""),"")</f>
        <v>148.916116870877</v>
      </c>
      <c r="N566" s="140" t="n">
        <f aca="false">IF(F566&gt;0,IF(L566&gt;=0,L566/F566*100,""),"")</f>
        <v>148.916116870877</v>
      </c>
      <c r="O566" s="140" t="n">
        <f aca="false">IF(G566&gt;0,IF(J566&gt;=0,J566/G566*100,""),"")</f>
        <v>129.571920616697</v>
      </c>
      <c r="P566" s="140" t="n">
        <f aca="false">IF(I566&gt;0,IF(L566&gt;=0,L566/I566*100,""),"")</f>
        <v>129.571920616697</v>
      </c>
      <c r="Q566" s="52"/>
      <c r="S566" s="52"/>
    </row>
    <row r="567" s="155" customFormat="true" ht="12" hidden="true" customHeight="false" outlineLevel="0" collapsed="false">
      <c r="A567" s="82" t="s">
        <v>27</v>
      </c>
      <c r="B567" s="167"/>
      <c r="C567" s="168" t="s">
        <v>28</v>
      </c>
      <c r="D567" s="143" t="n">
        <f aca="false">SUM(D568:D570)</f>
        <v>2652500</v>
      </c>
      <c r="E567" s="215"/>
      <c r="F567" s="77" t="n">
        <f aca="false">SUM(D567:E567)</f>
        <v>2652500</v>
      </c>
      <c r="G567" s="79" t="n">
        <f aca="false">SUM(G568:G570)</f>
        <v>3048500</v>
      </c>
      <c r="H567" s="217"/>
      <c r="I567" s="79" t="n">
        <f aca="false">SUM(G567:H567)</f>
        <v>3048500</v>
      </c>
      <c r="J567" s="143" t="n">
        <f aca="false">SUM(J568:J570)</f>
        <v>3950000</v>
      </c>
      <c r="K567" s="215"/>
      <c r="L567" s="77" t="n">
        <f aca="false">SUM(J567:K567)</f>
        <v>3950000</v>
      </c>
      <c r="M567" s="81" t="n">
        <f aca="false">IF(D567&gt;0,IF(J567&gt;=0,J567/D567*100,""),"")</f>
        <v>148.916116870877</v>
      </c>
      <c r="N567" s="81" t="n">
        <f aca="false">IF(F567&gt;0,IF(L567&gt;=0,L567/F567*100,""),"")</f>
        <v>148.916116870877</v>
      </c>
      <c r="O567" s="81" t="n">
        <f aca="false">IF(G567&gt;0,IF(J567&gt;=0,J567/G567*100,""),"")</f>
        <v>129.571920616697</v>
      </c>
      <c r="P567" s="81" t="n">
        <f aca="false">IF(I567&gt;0,IF(L567&gt;=0,L567/I567*100,""),"")</f>
        <v>129.571920616697</v>
      </c>
      <c r="Q567" s="52"/>
      <c r="S567" s="52"/>
    </row>
    <row r="568" s="115" customFormat="true" ht="12.75" hidden="false" customHeight="true" outlineLevel="0" collapsed="false">
      <c r="A568" s="87" t="s">
        <v>857</v>
      </c>
      <c r="B568" s="103" t="s">
        <v>858</v>
      </c>
      <c r="C568" s="104" t="s">
        <v>914</v>
      </c>
      <c r="D568" s="77" t="n">
        <v>2592500</v>
      </c>
      <c r="E568" s="77"/>
      <c r="F568" s="77" t="n">
        <f aca="false">SUM(D568:E568)</f>
        <v>2592500</v>
      </c>
      <c r="G568" s="79" t="n">
        <v>2988500</v>
      </c>
      <c r="H568" s="88"/>
      <c r="I568" s="79" t="n">
        <f aca="false">SUM(G568:H568)</f>
        <v>2988500</v>
      </c>
      <c r="J568" s="77" t="n">
        <v>3950000</v>
      </c>
      <c r="K568" s="77"/>
      <c r="L568" s="77" t="n">
        <f aca="false">SUM(J568:K568)</f>
        <v>3950000</v>
      </c>
      <c r="M568" s="81" t="n">
        <f aca="false">IF(D568&gt;0,IF(J568&gt;=0,J568/D568*100,""),"")</f>
        <v>152.362584378014</v>
      </c>
      <c r="N568" s="81" t="n">
        <f aca="false">IF(F568&gt;0,IF(L568&gt;=0,L568/F568*100,""),"")</f>
        <v>152.362584378014</v>
      </c>
      <c r="O568" s="81" t="n">
        <f aca="false">IF(G568&gt;0,IF(J568&gt;=0,J568/G568*100,""),"")</f>
        <v>132.17333110256</v>
      </c>
      <c r="P568" s="81" t="n">
        <f aca="false">IF(I568&gt;0,IF(L568&gt;=0,L568/I568*100,""),"")</f>
        <v>132.17333110256</v>
      </c>
      <c r="Q568" s="52"/>
      <c r="S568" s="52"/>
    </row>
    <row r="569" s="115" customFormat="true" ht="12.75" hidden="false" customHeight="true" outlineLevel="0" collapsed="false">
      <c r="A569" s="87" t="s">
        <v>33</v>
      </c>
      <c r="B569" s="103" t="s">
        <v>34</v>
      </c>
      <c r="C569" s="104" t="s">
        <v>915</v>
      </c>
      <c r="D569" s="77" t="n">
        <v>60000</v>
      </c>
      <c r="E569" s="77"/>
      <c r="F569" s="77" t="n">
        <f aca="false">SUM(D569:E569)</f>
        <v>60000</v>
      </c>
      <c r="G569" s="79" t="n">
        <v>60000</v>
      </c>
      <c r="H569" s="88"/>
      <c r="I569" s="79" t="n">
        <f aca="false">SUM(G569:H569)</f>
        <v>60000</v>
      </c>
      <c r="J569" s="77"/>
      <c r="K569" s="77"/>
      <c r="L569" s="77" t="n">
        <f aca="false">SUM(J569:K569)</f>
        <v>0</v>
      </c>
      <c r="M569" s="81" t="n">
        <f aca="false">IF(D569&gt;0,IF(J569&gt;=0,J569/D569*100,""),"")</f>
        <v>0</v>
      </c>
      <c r="N569" s="81" t="n">
        <f aca="false">IF(F569&gt;0,IF(L569&gt;=0,L569/F569*100,""),"")</f>
        <v>0</v>
      </c>
      <c r="O569" s="81" t="n">
        <f aca="false">IF(G569&gt;0,IF(J569&gt;=0,J569/G569*100,""),"")</f>
        <v>0</v>
      </c>
      <c r="P569" s="81" t="n">
        <f aca="false">IF(I569&gt;0,IF(L569&gt;=0,L569/I569*100,""),"")</f>
        <v>0</v>
      </c>
      <c r="Q569" s="52"/>
      <c r="S569" s="52"/>
    </row>
    <row r="570" s="115" customFormat="true" ht="12.75" hidden="true" customHeight="true" outlineLevel="0" collapsed="false">
      <c r="A570" s="87" t="s">
        <v>177</v>
      </c>
      <c r="B570" s="104" t="s">
        <v>178</v>
      </c>
      <c r="C570" s="104" t="s">
        <v>916</v>
      </c>
      <c r="D570" s="77"/>
      <c r="E570" s="77"/>
      <c r="F570" s="77"/>
      <c r="G570" s="79"/>
      <c r="H570" s="88"/>
      <c r="I570" s="79" t="n">
        <f aca="false">SUM(G570:H570)</f>
        <v>0</v>
      </c>
      <c r="J570" s="77"/>
      <c r="K570" s="77"/>
      <c r="L570" s="77"/>
      <c r="M570" s="81" t="str">
        <f aca="false">IF(D570&gt;0,IF(J570&gt;=0,J570/D570*100,""),"")</f>
        <v/>
      </c>
      <c r="N570" s="81" t="str">
        <f aca="false">IF(F570&gt;0,IF(L570&gt;=0,L570/F570*100,""),"")</f>
        <v/>
      </c>
      <c r="O570" s="81" t="str">
        <f aca="false">IF(G570&gt;0,IF(J570&gt;=0,J570/G570*100,""),"")</f>
        <v/>
      </c>
      <c r="P570" s="81" t="str">
        <f aca="false">IF(I570&gt;0,IF(L570&gt;=0,L570/I570*100,""),"")</f>
        <v/>
      </c>
      <c r="Q570" s="52"/>
      <c r="S570" s="52"/>
    </row>
    <row r="571" s="115" customFormat="true" ht="3.75" hidden="false" customHeight="true" outlineLevel="0" collapsed="false">
      <c r="A571" s="87"/>
      <c r="B571" s="103"/>
      <c r="C571" s="104" t="s">
        <v>28</v>
      </c>
      <c r="D571" s="77"/>
      <c r="E571" s="77"/>
      <c r="F571" s="77"/>
      <c r="G571" s="79"/>
      <c r="H571" s="88"/>
      <c r="I571" s="79"/>
      <c r="J571" s="77"/>
      <c r="K571" s="77"/>
      <c r="L571" s="77"/>
      <c r="M571" s="81" t="str">
        <f aca="false">IF(D571&gt;0,IF(J571&gt;=0,J571/D571*100,""),"")</f>
        <v/>
      </c>
      <c r="N571" s="81" t="str">
        <f aca="false">IF(F571&gt;0,IF(L571&gt;=0,L571/F571*100,""),"")</f>
        <v/>
      </c>
      <c r="O571" s="81" t="str">
        <f aca="false">IF(G571&gt;0,IF(J571&gt;=0,J571/G571*100,""),"")</f>
        <v/>
      </c>
      <c r="P571" s="81" t="str">
        <f aca="false">IF(I571&gt;0,IF(L571&gt;=0,L571/I571*100,""),"")</f>
        <v/>
      </c>
      <c r="Q571" s="52"/>
      <c r="S571" s="52"/>
    </row>
    <row r="572" s="155" customFormat="true" ht="12.75" hidden="false" customHeight="false" outlineLevel="0" collapsed="false">
      <c r="A572" s="66" t="s">
        <v>917</v>
      </c>
      <c r="B572" s="135" t="s">
        <v>19</v>
      </c>
      <c r="C572" s="136"/>
      <c r="D572" s="152" t="n">
        <f aca="false">SUM(D574:D575)</f>
        <v>2360500</v>
      </c>
      <c r="E572" s="152" t="n">
        <f aca="false">SUM(E574:E574)</f>
        <v>0</v>
      </c>
      <c r="F572" s="139" t="n">
        <f aca="false">SUM(D572:E572)</f>
        <v>2360500</v>
      </c>
      <c r="G572" s="153" t="n">
        <f aca="false">SUM(G574:G576)</f>
        <v>3665500</v>
      </c>
      <c r="H572" s="196"/>
      <c r="I572" s="109" t="n">
        <f aca="false">SUM(G572:H572)</f>
        <v>3665500</v>
      </c>
      <c r="J572" s="152" t="n">
        <f aca="false">SUM(J574:J576)</f>
        <v>3780000</v>
      </c>
      <c r="K572" s="152" t="n">
        <f aca="false">SUM(K574:K574)</f>
        <v>0</v>
      </c>
      <c r="L572" s="139" t="n">
        <f aca="false">SUM(J572:K572)</f>
        <v>3780000</v>
      </c>
      <c r="M572" s="140" t="n">
        <f aca="false">IF(D572&gt;0,IF(J572&gt;=0,J572/D572*100,""),"")</f>
        <v>160.135564499047</v>
      </c>
      <c r="N572" s="140" t="n">
        <f aca="false">IF(F572&gt;0,IF(L572&gt;=0,L572/F572*100,""),"")</f>
        <v>160.135564499047</v>
      </c>
      <c r="O572" s="140" t="n">
        <f aca="false">IF(G572&gt;0,IF(J572&gt;=0,J572/G572*100,""),"")</f>
        <v>103.123721184013</v>
      </c>
      <c r="P572" s="140" t="n">
        <f aca="false">IF(I572&gt;0,IF(L572&gt;=0,L572/I572*100,""),"")</f>
        <v>103.123721184013</v>
      </c>
      <c r="Q572" s="52"/>
      <c r="S572" s="52"/>
    </row>
    <row r="573" s="155" customFormat="true" ht="12.75" hidden="false" customHeight="true" outlineLevel="0" collapsed="false">
      <c r="A573" s="82" t="s">
        <v>27</v>
      </c>
      <c r="B573" s="167"/>
      <c r="C573" s="168" t="s">
        <v>28</v>
      </c>
      <c r="D573" s="143" t="n">
        <f aca="false">SUM(D574:D575)</f>
        <v>2360500</v>
      </c>
      <c r="E573" s="215"/>
      <c r="F573" s="77" t="n">
        <f aca="false">SUM(D573:E573)</f>
        <v>2360500</v>
      </c>
      <c r="G573" s="79" t="n">
        <f aca="false">SUM(G574:G574)</f>
        <v>3500500</v>
      </c>
      <c r="H573" s="217"/>
      <c r="I573" s="79" t="n">
        <f aca="false">SUM(G573:H573)</f>
        <v>3500500</v>
      </c>
      <c r="J573" s="143" t="n">
        <f aca="false">SUM(J574:J575)</f>
        <v>3780000</v>
      </c>
      <c r="K573" s="215"/>
      <c r="L573" s="77" t="n">
        <f aca="false">SUM(J573:K573)</f>
        <v>3780000</v>
      </c>
      <c r="M573" s="81" t="n">
        <f aca="false">IF(D573&gt;0,IF(J573&gt;=0,J573/D573*100,""),"")</f>
        <v>160.135564499047</v>
      </c>
      <c r="N573" s="81" t="n">
        <f aca="false">IF(F573&gt;0,IF(L573&gt;=0,L573/F573*100,""),"")</f>
        <v>160.135564499047</v>
      </c>
      <c r="O573" s="81" t="n">
        <f aca="false">IF(G573&gt;0,IF(J573&gt;=0,J573/G573*100,""),"")</f>
        <v>107.984573632338</v>
      </c>
      <c r="P573" s="81" t="n">
        <f aca="false">IF(I573&gt;0,IF(L573&gt;=0,L573/I573*100,""),"")</f>
        <v>107.984573632338</v>
      </c>
      <c r="Q573" s="52"/>
      <c r="S573" s="52"/>
    </row>
    <row r="574" s="115" customFormat="true" ht="12.75" hidden="false" customHeight="true" outlineLevel="0" collapsed="false">
      <c r="A574" s="87" t="s">
        <v>857</v>
      </c>
      <c r="B574" s="103" t="s">
        <v>858</v>
      </c>
      <c r="C574" s="104" t="s">
        <v>918</v>
      </c>
      <c r="D574" s="77" t="n">
        <v>2320500</v>
      </c>
      <c r="E574" s="77"/>
      <c r="F574" s="77" t="n">
        <f aca="false">SUM(D574:E574)</f>
        <v>2320500</v>
      </c>
      <c r="G574" s="79" t="n">
        <v>3500500</v>
      </c>
      <c r="H574" s="88"/>
      <c r="I574" s="79" t="n">
        <f aca="false">SUM(G574:H574)</f>
        <v>3500500</v>
      </c>
      <c r="J574" s="77" t="n">
        <v>3780000</v>
      </c>
      <c r="K574" s="77"/>
      <c r="L574" s="77" t="n">
        <f aca="false">SUM(J574:K574)</f>
        <v>3780000</v>
      </c>
      <c r="M574" s="81" t="n">
        <f aca="false">IF(D574&gt;0,IF(J574&gt;=0,J574/D574*100,""),"")</f>
        <v>162.89592760181</v>
      </c>
      <c r="N574" s="81" t="n">
        <f aca="false">IF(F574&gt;0,IF(L574&gt;=0,L574/F574*100,""),"")</f>
        <v>162.89592760181</v>
      </c>
      <c r="O574" s="81" t="n">
        <f aca="false">IF(G574&gt;0,IF(J574&gt;=0,J574/G574*100,""),"")</f>
        <v>107.984573632338</v>
      </c>
      <c r="P574" s="81" t="n">
        <f aca="false">IF(I574&gt;0,IF(L574&gt;=0,L574/I574*100,""),"")</f>
        <v>107.984573632338</v>
      </c>
      <c r="Q574" s="52"/>
      <c r="S574" s="52"/>
    </row>
    <row r="575" s="115" customFormat="true" ht="12.75" hidden="false" customHeight="true" outlineLevel="0" collapsed="false">
      <c r="A575" s="87" t="s">
        <v>33</v>
      </c>
      <c r="B575" s="103" t="s">
        <v>34</v>
      </c>
      <c r="C575" s="104" t="s">
        <v>919</v>
      </c>
      <c r="D575" s="77" t="n">
        <v>40000</v>
      </c>
      <c r="E575" s="77"/>
      <c r="F575" s="77" t="n">
        <f aca="false">SUM(D575:E575)</f>
        <v>40000</v>
      </c>
      <c r="G575" s="79" t="n">
        <v>40000</v>
      </c>
      <c r="H575" s="88"/>
      <c r="I575" s="79" t="n">
        <f aca="false">SUM(G575:H575)</f>
        <v>40000</v>
      </c>
      <c r="J575" s="77"/>
      <c r="K575" s="77"/>
      <c r="L575" s="77" t="n">
        <f aca="false">SUM(J575:K575)</f>
        <v>0</v>
      </c>
      <c r="M575" s="81" t="n">
        <f aca="false">IF(D575&gt;0,IF(J575&gt;=0,J575/D575*100,""),"")</f>
        <v>0</v>
      </c>
      <c r="N575" s="81" t="n">
        <f aca="false">IF(F575&gt;0,IF(L575&gt;=0,L575/F575*100,""),"")</f>
        <v>0</v>
      </c>
      <c r="O575" s="81" t="n">
        <f aca="false">IF(G575&gt;0,IF(J575&gt;=0,J575/G575*100,""),"")</f>
        <v>0</v>
      </c>
      <c r="P575" s="81" t="n">
        <f aca="false">IF(I575&gt;0,IF(L575&gt;=0,L575/I575*100,""),"")</f>
        <v>0</v>
      </c>
      <c r="Q575" s="52"/>
      <c r="S575" s="52"/>
    </row>
    <row r="576" s="115" customFormat="true" ht="12.75" hidden="false" customHeight="true" outlineLevel="0" collapsed="false">
      <c r="A576" s="87" t="s">
        <v>65</v>
      </c>
      <c r="B576" s="54" t="s">
        <v>66</v>
      </c>
      <c r="C576" s="104" t="s">
        <v>920</v>
      </c>
      <c r="D576" s="77"/>
      <c r="E576" s="77"/>
      <c r="F576" s="77"/>
      <c r="G576" s="79" t="n">
        <v>125000</v>
      </c>
      <c r="H576" s="88"/>
      <c r="I576" s="79" t="n">
        <f aca="false">SUM(G576:H576)</f>
        <v>125000</v>
      </c>
      <c r="J576" s="77"/>
      <c r="K576" s="77"/>
      <c r="L576" s="77" t="n">
        <f aca="false">SUM(J576:K576)</f>
        <v>0</v>
      </c>
      <c r="M576" s="81" t="str">
        <f aca="false">IF(D576&gt;0,IF(J576&gt;=0,J576/D576*100,""),"")</f>
        <v/>
      </c>
      <c r="N576" s="81" t="str">
        <f aca="false">IF(F576&gt;0,IF(L576&gt;=0,L576/F576*100,""),"")</f>
        <v/>
      </c>
      <c r="O576" s="81" t="n">
        <f aca="false">IF(G576&gt;0,IF(J576&gt;=0,J576/G576*100,""),"")</f>
        <v>0</v>
      </c>
      <c r="P576" s="81" t="n">
        <f aca="false">IF(I576&gt;0,IF(L576&gt;=0,L576/I576*100,""),"")</f>
        <v>0</v>
      </c>
      <c r="Q576" s="52"/>
      <c r="S576" s="52"/>
    </row>
    <row r="577" s="115" customFormat="true" ht="3" hidden="false" customHeight="true" outlineLevel="0" collapsed="false">
      <c r="A577" s="87"/>
      <c r="B577" s="103"/>
      <c r="C577" s="104" t="s">
        <v>28</v>
      </c>
      <c r="D577" s="77"/>
      <c r="E577" s="77"/>
      <c r="F577" s="77"/>
      <c r="G577" s="79"/>
      <c r="H577" s="88"/>
      <c r="I577" s="79"/>
      <c r="J577" s="77"/>
      <c r="K577" s="77"/>
      <c r="L577" s="77"/>
      <c r="M577" s="81" t="str">
        <f aca="false">IF(D577&gt;0,IF(J577&gt;=0,J577/D577*100,""),"")</f>
        <v/>
      </c>
      <c r="N577" s="81" t="str">
        <f aca="false">IF(F577&gt;0,IF(L577&gt;=0,L577/F577*100,""),"")</f>
        <v/>
      </c>
      <c r="O577" s="81" t="str">
        <f aca="false">IF(G577&gt;0,IF(J577&gt;=0,J577/G577*100,""),"")</f>
        <v/>
      </c>
      <c r="P577" s="81" t="str">
        <f aca="false">IF(I577&gt;0,IF(L577&gt;=0,L577/I577*100,""),"")</f>
        <v/>
      </c>
      <c r="Q577" s="52"/>
      <c r="S577" s="52"/>
    </row>
    <row r="578" s="115" customFormat="true" ht="12.75" hidden="false" customHeight="false" outlineLevel="0" collapsed="false">
      <c r="A578" s="66" t="s">
        <v>921</v>
      </c>
      <c r="B578" s="135" t="s">
        <v>19</v>
      </c>
      <c r="C578" s="136"/>
      <c r="D578" s="152" t="n">
        <f aca="false">SUM(D580:D583)</f>
        <v>3132950</v>
      </c>
      <c r="E578" s="152" t="n">
        <f aca="false">SUM(E580:E583)</f>
        <v>0</v>
      </c>
      <c r="F578" s="139" t="n">
        <f aca="false">SUM(D578:E578)</f>
        <v>3132950</v>
      </c>
      <c r="G578" s="153" t="n">
        <f aca="false">SUM(G580:G583)</f>
        <v>4108650</v>
      </c>
      <c r="H578" s="196"/>
      <c r="I578" s="109" t="n">
        <f aca="false">SUM(G578:H578)</f>
        <v>4108650</v>
      </c>
      <c r="J578" s="139" t="n">
        <f aca="false">SUM(J580:J583)</f>
        <v>3947500</v>
      </c>
      <c r="K578" s="152" t="n">
        <f aca="false">SUM(K580:K583)</f>
        <v>0</v>
      </c>
      <c r="L578" s="139" t="n">
        <f aca="false">SUM(J578:K578)</f>
        <v>3947500</v>
      </c>
      <c r="M578" s="140" t="n">
        <f aca="false">IF(D578&gt;0,IF(J578&gt;=0,J578/D578*100,""),"")</f>
        <v>125.999457380424</v>
      </c>
      <c r="N578" s="140" t="n">
        <f aca="false">IF(F578&gt;0,IF(L578&gt;=0,L578/F578*100,""),"")</f>
        <v>125.999457380424</v>
      </c>
      <c r="O578" s="140" t="n">
        <f aca="false">IF(G578&gt;0,IF(J578&gt;=0,J578/G578*100,""),"")</f>
        <v>96.0777871076874</v>
      </c>
      <c r="P578" s="140" t="n">
        <f aca="false">IF(I578&gt;0,IF(L578&gt;=0,L578/I578*100,""),"")</f>
        <v>96.0777871076874</v>
      </c>
      <c r="Q578" s="52"/>
      <c r="S578" s="52"/>
    </row>
    <row r="579" s="162" customFormat="true" ht="12" hidden="true" customHeight="false" outlineLevel="0" collapsed="false">
      <c r="A579" s="74" t="s">
        <v>27</v>
      </c>
      <c r="B579" s="54"/>
      <c r="C579" s="55" t="s">
        <v>28</v>
      </c>
      <c r="D579" s="143" t="n">
        <f aca="false">SUM(D580:D582)</f>
        <v>3132950</v>
      </c>
      <c r="E579" s="143" t="n">
        <f aca="false">SUM(E580:E582)</f>
        <v>0</v>
      </c>
      <c r="F579" s="143" t="n">
        <f aca="false">SUM(D579:E579)</f>
        <v>3132950</v>
      </c>
      <c r="G579" s="79" t="n">
        <f aca="false">SUM(G580:G582)</f>
        <v>4108650</v>
      </c>
      <c r="H579" s="88" t="n">
        <f aca="false">SUM(H580:H582)</f>
        <v>0</v>
      </c>
      <c r="I579" s="79" t="n">
        <f aca="false">SUM(G579:H579)</f>
        <v>4108650</v>
      </c>
      <c r="J579" s="143" t="n">
        <f aca="false">SUM(J580:J582)</f>
        <v>3947500</v>
      </c>
      <c r="K579" s="143" t="n">
        <f aca="false">SUM(K580:K582)</f>
        <v>0</v>
      </c>
      <c r="L579" s="143" t="n">
        <f aca="false">SUM(J579:K579)</f>
        <v>3947500</v>
      </c>
      <c r="M579" s="166" t="n">
        <f aca="false">IF(D579&gt;0,IF(J579&gt;=0,J579/D579*100,""),"")</f>
        <v>125.999457380424</v>
      </c>
      <c r="N579" s="166" t="n">
        <f aca="false">IF(F579&gt;0,IF(L579&gt;=0,L579/F579*100,""),"")</f>
        <v>125.999457380424</v>
      </c>
      <c r="O579" s="166" t="n">
        <f aca="false">IF(G579&gt;0,IF(J579&gt;=0,J579/G579*100,""),"")</f>
        <v>96.0777871076874</v>
      </c>
      <c r="P579" s="166" t="n">
        <f aca="false">IF(I579&gt;0,IF(L579&gt;=0,L579/I579*100,""),"")</f>
        <v>96.0777871076874</v>
      </c>
      <c r="Q579" s="52"/>
      <c r="S579" s="52"/>
    </row>
    <row r="580" s="115" customFormat="true" ht="12.75" hidden="false" customHeight="true" outlineLevel="0" collapsed="false">
      <c r="A580" s="87" t="s">
        <v>857</v>
      </c>
      <c r="B580" s="103" t="s">
        <v>858</v>
      </c>
      <c r="C580" s="104" t="s">
        <v>922</v>
      </c>
      <c r="D580" s="77" t="n">
        <v>3082950</v>
      </c>
      <c r="E580" s="77"/>
      <c r="F580" s="77" t="n">
        <f aca="false">SUM(D580:E580)</f>
        <v>3082950</v>
      </c>
      <c r="G580" s="79" t="n">
        <v>4058650</v>
      </c>
      <c r="H580" s="88"/>
      <c r="I580" s="79" t="n">
        <f aca="false">SUM(G580:H580)</f>
        <v>4058650</v>
      </c>
      <c r="J580" s="77" t="n">
        <v>3907500</v>
      </c>
      <c r="K580" s="77"/>
      <c r="L580" s="77" t="n">
        <f aca="false">SUM(J580:K580)</f>
        <v>3907500</v>
      </c>
      <c r="M580" s="81" t="n">
        <f aca="false">IF(D580&gt;0,IF(J580&gt;=0,J580/D580*100,""),"")</f>
        <v>126.745487276797</v>
      </c>
      <c r="N580" s="81" t="n">
        <f aca="false">IF(F580&gt;0,IF(L580&gt;=0,L580/F580*100,""),"")</f>
        <v>126.745487276797</v>
      </c>
      <c r="O580" s="81" t="n">
        <f aca="false">IF(G580&gt;0,IF(J580&gt;=0,J580/G580*100,""),"")</f>
        <v>96.2758552720732</v>
      </c>
      <c r="P580" s="81" t="n">
        <f aca="false">IF(I580&gt;0,IF(L580&gt;=0,L580/I580*100,""),"")</f>
        <v>96.2758552720732</v>
      </c>
      <c r="Q580" s="52"/>
      <c r="S580" s="52"/>
    </row>
    <row r="581" s="115" customFormat="true" ht="12.75" hidden="false" customHeight="true" outlineLevel="0" collapsed="false">
      <c r="A581" s="87" t="s">
        <v>33</v>
      </c>
      <c r="B581" s="103" t="s">
        <v>34</v>
      </c>
      <c r="C581" s="104" t="s">
        <v>923</v>
      </c>
      <c r="D581" s="77" t="n">
        <v>50000</v>
      </c>
      <c r="E581" s="77"/>
      <c r="F581" s="77" t="n">
        <f aca="false">SUM(D581:E581)</f>
        <v>50000</v>
      </c>
      <c r="G581" s="79" t="n">
        <v>50000</v>
      </c>
      <c r="H581" s="88"/>
      <c r="I581" s="79" t="n">
        <f aca="false">SUM(G581:H581)</f>
        <v>50000</v>
      </c>
      <c r="J581" s="77" t="n">
        <v>40000</v>
      </c>
      <c r="K581" s="77"/>
      <c r="L581" s="77" t="n">
        <f aca="false">SUM(J581:K581)</f>
        <v>40000</v>
      </c>
      <c r="M581" s="81" t="n">
        <f aca="false">IF(D581&gt;0,IF(J581&gt;=0,J581/D581*100,""),"")</f>
        <v>80</v>
      </c>
      <c r="N581" s="81" t="n">
        <f aca="false">IF(F581&gt;0,IF(L581&gt;=0,L581/F581*100,""),"")</f>
        <v>80</v>
      </c>
      <c r="O581" s="81" t="n">
        <f aca="false">IF(G581&gt;0,IF(J581&gt;=0,J581/G581*100,""),"")</f>
        <v>80</v>
      </c>
      <c r="P581" s="81" t="n">
        <f aca="false">IF(I581&gt;0,IF(L581&gt;=0,L581/I581*100,""),"")</f>
        <v>80</v>
      </c>
      <c r="Q581" s="52"/>
      <c r="S581" s="52"/>
    </row>
    <row r="582" s="115" customFormat="true" ht="12.75" hidden="true" customHeight="true" outlineLevel="0" collapsed="false">
      <c r="A582" s="87" t="s">
        <v>177</v>
      </c>
      <c r="B582" s="104" t="s">
        <v>178</v>
      </c>
      <c r="C582" s="104" t="s">
        <v>924</v>
      </c>
      <c r="D582" s="77"/>
      <c r="E582" s="77"/>
      <c r="F582" s="77"/>
      <c r="G582" s="79"/>
      <c r="H582" s="88"/>
      <c r="I582" s="79" t="n">
        <f aca="false">SUM(G582:H582)</f>
        <v>0</v>
      </c>
      <c r="J582" s="77"/>
      <c r="K582" s="77"/>
      <c r="L582" s="77" t="n">
        <f aca="false">SUM(J582:K582)</f>
        <v>0</v>
      </c>
      <c r="M582" s="81" t="str">
        <f aca="false">IF(D582&gt;0,IF(J582&gt;=0,J582/D582*100,""),"")</f>
        <v/>
      </c>
      <c r="N582" s="81" t="str">
        <f aca="false">IF(F582&gt;0,IF(L582&gt;=0,L582/F582*100,""),"")</f>
        <v/>
      </c>
      <c r="O582" s="81" t="str">
        <f aca="false">IF(G582&gt;0,IF(J582&gt;=0,J582/G582*100,""),"")</f>
        <v/>
      </c>
      <c r="P582" s="81" t="str">
        <f aca="false">IF(I582&gt;0,IF(L582&gt;=0,L582/I582*100,""),"")</f>
        <v/>
      </c>
      <c r="Q582" s="52"/>
      <c r="S582" s="52"/>
    </row>
    <row r="583" s="115" customFormat="true" ht="12" hidden="true" customHeight="false" outlineLevel="0" collapsed="false">
      <c r="A583" s="87" t="s">
        <v>65</v>
      </c>
      <c r="B583" s="103" t="s">
        <v>66</v>
      </c>
      <c r="C583" s="104" t="s">
        <v>925</v>
      </c>
      <c r="D583" s="77"/>
      <c r="E583" s="77"/>
      <c r="F583" s="77" t="n">
        <f aca="false">SUM(D583:E583)</f>
        <v>0</v>
      </c>
      <c r="G583" s="79"/>
      <c r="H583" s="88"/>
      <c r="I583" s="79" t="n">
        <f aca="false">SUM(G583:H583)</f>
        <v>0</v>
      </c>
      <c r="J583" s="77"/>
      <c r="K583" s="77"/>
      <c r="L583" s="77" t="n">
        <f aca="false">SUM(J583:K583)</f>
        <v>0</v>
      </c>
      <c r="M583" s="81" t="str">
        <f aca="false">IF(D583&gt;0,IF(J583&gt;=0,J583/D583*100,""),"")</f>
        <v/>
      </c>
      <c r="N583" s="81" t="str">
        <f aca="false">IF(F583&gt;0,IF(L583&gt;=0,L583/F583*100,""),"")</f>
        <v/>
      </c>
      <c r="O583" s="81" t="str">
        <f aca="false">IF(G583&gt;0,IF(J583&gt;=0,J583/G583*100,""),"")</f>
        <v/>
      </c>
      <c r="P583" s="81" t="str">
        <f aca="false">IF(I583&gt;0,IF(L583&gt;=0,L583/I583*100,""),"")</f>
        <v/>
      </c>
      <c r="Q583" s="52"/>
      <c r="S583" s="52"/>
    </row>
    <row r="584" s="115" customFormat="true" ht="5.25" hidden="false" customHeight="true" outlineLevel="0" collapsed="false">
      <c r="A584" s="87"/>
      <c r="B584" s="103"/>
      <c r="C584" s="104" t="s">
        <v>28</v>
      </c>
      <c r="D584" s="77"/>
      <c r="E584" s="77"/>
      <c r="F584" s="77"/>
      <c r="G584" s="79"/>
      <c r="H584" s="88"/>
      <c r="I584" s="79"/>
      <c r="J584" s="77"/>
      <c r="K584" s="77"/>
      <c r="L584" s="77"/>
      <c r="M584" s="81" t="str">
        <f aca="false">IF(D584&gt;0,IF(J584&gt;=0,J584/D584*100,""),"")</f>
        <v/>
      </c>
      <c r="N584" s="81" t="str">
        <f aca="false">IF(F584&gt;0,IF(L584&gt;=0,L584/F584*100,""),"")</f>
        <v/>
      </c>
      <c r="O584" s="81" t="str">
        <f aca="false">IF(G584&gt;0,IF(J584&gt;=0,J584/G584*100,""),"")</f>
        <v/>
      </c>
      <c r="P584" s="81" t="str">
        <f aca="false">IF(I584&gt;0,IF(L584&gt;=0,L584/I584*100,""),"")</f>
        <v/>
      </c>
      <c r="Q584" s="52"/>
      <c r="S584" s="52"/>
    </row>
    <row r="585" s="115" customFormat="true" ht="12.75" hidden="false" customHeight="false" outlineLevel="0" collapsed="false">
      <c r="A585" s="66" t="s">
        <v>926</v>
      </c>
      <c r="B585" s="135" t="s">
        <v>19</v>
      </c>
      <c r="C585" s="136"/>
      <c r="D585" s="152" t="n">
        <f aca="false">SUM(D587:D589)</f>
        <v>2363000</v>
      </c>
      <c r="E585" s="152" t="n">
        <f aca="false">SUM(E587:E587)</f>
        <v>0</v>
      </c>
      <c r="F585" s="139" t="n">
        <f aca="false">SUM(D585:E585)</f>
        <v>2363000</v>
      </c>
      <c r="G585" s="153" t="n">
        <f aca="false">SUM(G587:G589)</f>
        <v>3028000</v>
      </c>
      <c r="H585" s="196"/>
      <c r="I585" s="109" t="n">
        <f aca="false">SUM(G585:H585)</f>
        <v>3028000</v>
      </c>
      <c r="J585" s="139" t="n">
        <f aca="false">SUM(J587:J589)</f>
        <v>3440000</v>
      </c>
      <c r="K585" s="152" t="n">
        <f aca="false">SUM(K587:K587)</f>
        <v>0</v>
      </c>
      <c r="L585" s="139" t="n">
        <f aca="false">SUM(J585:K585)</f>
        <v>3440000</v>
      </c>
      <c r="M585" s="140" t="n">
        <f aca="false">IF(D585&gt;0,IF(J585&gt;=0,J585/D585*100,""),"")</f>
        <v>145.577655522641</v>
      </c>
      <c r="N585" s="140" t="n">
        <f aca="false">IF(F585&gt;0,IF(L585&gt;=0,L585/F585*100,""),"")</f>
        <v>145.577655522641</v>
      </c>
      <c r="O585" s="140" t="n">
        <f aca="false">IF(G585&gt;0,IF(J585&gt;=0,J585/G585*100,""),"")</f>
        <v>113.606340819022</v>
      </c>
      <c r="P585" s="140" t="n">
        <f aca="false">IF(I585&gt;0,IF(L585&gt;=0,L585/I585*100,""),"")</f>
        <v>113.606340819022</v>
      </c>
      <c r="Q585" s="52"/>
      <c r="S585" s="52"/>
    </row>
    <row r="586" s="115" customFormat="true" ht="12" hidden="true" customHeight="false" outlineLevel="0" collapsed="false">
      <c r="A586" s="82" t="s">
        <v>27</v>
      </c>
      <c r="B586" s="167"/>
      <c r="C586" s="168" t="s">
        <v>28</v>
      </c>
      <c r="D586" s="143" t="n">
        <f aca="false">SUM(D587:D589)</f>
        <v>2363000</v>
      </c>
      <c r="E586" s="215"/>
      <c r="F586" s="77" t="n">
        <f aca="false">SUM(D586:E586)</f>
        <v>2363000</v>
      </c>
      <c r="G586" s="79" t="n">
        <f aca="false">SUM(G587:G589)</f>
        <v>3028000</v>
      </c>
      <c r="H586" s="217"/>
      <c r="I586" s="79" t="n">
        <f aca="false">SUM(G586:H586)</f>
        <v>3028000</v>
      </c>
      <c r="J586" s="77" t="n">
        <f aca="false">SUM(J587:J589)</f>
        <v>3440000</v>
      </c>
      <c r="K586" s="215"/>
      <c r="L586" s="77" t="n">
        <f aca="false">SUM(J586:K586)</f>
        <v>3440000</v>
      </c>
      <c r="M586" s="81" t="n">
        <f aca="false">IF(D586&gt;0,IF(J586&gt;=0,J586/D586*100,""),"")</f>
        <v>145.577655522641</v>
      </c>
      <c r="N586" s="81" t="n">
        <f aca="false">IF(F586&gt;0,IF(L586&gt;=0,L586/F586*100,""),"")</f>
        <v>145.577655522641</v>
      </c>
      <c r="O586" s="81" t="n">
        <f aca="false">IF(G586&gt;0,IF(J586&gt;=0,J586/G586*100,""),"")</f>
        <v>113.606340819022</v>
      </c>
      <c r="P586" s="81" t="n">
        <f aca="false">IF(I586&gt;0,IF(L586&gt;=0,L586/I586*100,""),"")</f>
        <v>113.606340819022</v>
      </c>
      <c r="Q586" s="52"/>
      <c r="S586" s="52"/>
    </row>
    <row r="587" s="115" customFormat="true" ht="12.75" hidden="false" customHeight="true" outlineLevel="0" collapsed="false">
      <c r="A587" s="87" t="s">
        <v>857</v>
      </c>
      <c r="B587" s="103" t="s">
        <v>858</v>
      </c>
      <c r="C587" s="104" t="s">
        <v>927</v>
      </c>
      <c r="D587" s="77" t="n">
        <v>2363000</v>
      </c>
      <c r="E587" s="77"/>
      <c r="F587" s="77" t="n">
        <f aca="false">SUM(D587:E587)</f>
        <v>2363000</v>
      </c>
      <c r="G587" s="79" t="n">
        <v>2988000</v>
      </c>
      <c r="H587" s="88"/>
      <c r="I587" s="79" t="n">
        <f aca="false">SUM(G587:H587)</f>
        <v>2988000</v>
      </c>
      <c r="J587" s="77" t="n">
        <v>3400000</v>
      </c>
      <c r="K587" s="77"/>
      <c r="L587" s="77" t="n">
        <f aca="false">SUM(J587:K587)</f>
        <v>3400000</v>
      </c>
      <c r="M587" s="81" t="n">
        <f aca="false">IF(D587&gt;0,IF(J587&gt;=0,J587/D587*100,""),"")</f>
        <v>143.884892086331</v>
      </c>
      <c r="N587" s="81" t="n">
        <f aca="false">IF(F587&gt;0,IF(L587&gt;=0,L587/F587*100,""),"")</f>
        <v>143.884892086331</v>
      </c>
      <c r="O587" s="81" t="n">
        <f aca="false">IF(G587&gt;0,IF(J587&gt;=0,J587/G587*100,""),"")</f>
        <v>113.788487282463</v>
      </c>
      <c r="P587" s="81" t="n">
        <f aca="false">IF(I587&gt;0,IF(L587&gt;=0,L587/I587*100,""),"")</f>
        <v>113.788487282463</v>
      </c>
      <c r="Q587" s="52"/>
      <c r="S587" s="52"/>
    </row>
    <row r="588" s="115" customFormat="true" ht="12.75" hidden="true" customHeight="true" outlineLevel="0" collapsed="false">
      <c r="A588" s="87" t="s">
        <v>177</v>
      </c>
      <c r="B588" s="104" t="s">
        <v>178</v>
      </c>
      <c r="C588" s="104" t="s">
        <v>928</v>
      </c>
      <c r="D588" s="77"/>
      <c r="E588" s="77"/>
      <c r="F588" s="77"/>
      <c r="G588" s="79"/>
      <c r="H588" s="88"/>
      <c r="I588" s="79" t="n">
        <f aca="false">SUM(G588:H588)</f>
        <v>0</v>
      </c>
      <c r="J588" s="77"/>
      <c r="K588" s="77"/>
      <c r="L588" s="77"/>
      <c r="M588" s="81" t="str">
        <f aca="false">IF(D588&gt;0,IF(J588&gt;=0,J588/D588*100,""),"")</f>
        <v/>
      </c>
      <c r="N588" s="81" t="str">
        <f aca="false">IF(F588&gt;0,IF(L588&gt;=0,L588/F588*100,""),"")</f>
        <v/>
      </c>
      <c r="O588" s="81" t="str">
        <f aca="false">IF(G588&gt;0,IF(J588&gt;=0,J588/G588*100,""),"")</f>
        <v/>
      </c>
      <c r="P588" s="81" t="str">
        <f aca="false">IF(I588&gt;0,IF(L588&gt;=0,L588/I588*100,""),"")</f>
        <v/>
      </c>
      <c r="Q588" s="52"/>
      <c r="S588" s="52"/>
    </row>
    <row r="589" s="115" customFormat="true" ht="12.75" hidden="false" customHeight="true" outlineLevel="0" collapsed="false">
      <c r="A589" s="87" t="s">
        <v>33</v>
      </c>
      <c r="B589" s="103" t="s">
        <v>34</v>
      </c>
      <c r="C589" s="104" t="s">
        <v>929</v>
      </c>
      <c r="D589" s="77"/>
      <c r="E589" s="77"/>
      <c r="F589" s="77" t="n">
        <f aca="false">SUM(D589:E589)</f>
        <v>0</v>
      </c>
      <c r="G589" s="79" t="n">
        <v>40000</v>
      </c>
      <c r="H589" s="88"/>
      <c r="I589" s="79" t="n">
        <f aca="false">SUM(G589:H589)</f>
        <v>40000</v>
      </c>
      <c r="J589" s="77" t="n">
        <v>40000</v>
      </c>
      <c r="K589" s="77"/>
      <c r="L589" s="77" t="n">
        <f aca="false">SUM(J589:K589)</f>
        <v>40000</v>
      </c>
      <c r="M589" s="81" t="str">
        <f aca="false">IF(D589&gt;0,IF(J589&gt;=0,J589/D589*100,""),"")</f>
        <v/>
      </c>
      <c r="N589" s="81" t="str">
        <f aca="false">IF(F589&gt;0,IF(L589&gt;=0,L589/F589*100,""),"")</f>
        <v/>
      </c>
      <c r="O589" s="81" t="n">
        <f aca="false">IF(G589&gt;0,IF(J589&gt;=0,J589/G589*100,""),"")</f>
        <v>100</v>
      </c>
      <c r="P589" s="81" t="n">
        <f aca="false">IF(I589&gt;0,IF(L589&gt;=0,L589/I589*100,""),"")</f>
        <v>100</v>
      </c>
      <c r="Q589" s="52"/>
      <c r="S589" s="52"/>
    </row>
    <row r="590" s="115" customFormat="true" ht="6" hidden="false" customHeight="true" outlineLevel="0" collapsed="false">
      <c r="A590" s="87"/>
      <c r="B590" s="103"/>
      <c r="C590" s="104" t="s">
        <v>28</v>
      </c>
      <c r="D590" s="77"/>
      <c r="E590" s="77"/>
      <c r="F590" s="77"/>
      <c r="G590" s="79"/>
      <c r="H590" s="88"/>
      <c r="I590" s="79"/>
      <c r="J590" s="77"/>
      <c r="K590" s="77"/>
      <c r="L590" s="77"/>
      <c r="M590" s="81" t="str">
        <f aca="false">IF(D590&gt;0,IF(J590&gt;=0,J590/D590*100,""),"")</f>
        <v/>
      </c>
      <c r="N590" s="81" t="str">
        <f aca="false">IF(F590&gt;0,IF(L590&gt;=0,L590/F590*100,""),"")</f>
        <v/>
      </c>
      <c r="O590" s="81" t="str">
        <f aca="false">IF(G590&gt;0,IF(J590&gt;=0,J590/G590*100,""),"")</f>
        <v/>
      </c>
      <c r="P590" s="81" t="str">
        <f aca="false">IF(I590&gt;0,IF(L590&gt;=0,L590/I590*100,""),"")</f>
        <v/>
      </c>
      <c r="Q590" s="52"/>
      <c r="S590" s="52"/>
    </row>
    <row r="591" s="115" customFormat="true" ht="12.75" hidden="false" customHeight="false" outlineLevel="0" collapsed="false">
      <c r="A591" s="66" t="s">
        <v>930</v>
      </c>
      <c r="B591" s="135" t="s">
        <v>19</v>
      </c>
      <c r="C591" s="136"/>
      <c r="D591" s="152" t="n">
        <f aca="false">SUM(D593:D594)</f>
        <v>2761250</v>
      </c>
      <c r="E591" s="152" t="n">
        <f aca="false">SUM(E593:E593)</f>
        <v>0</v>
      </c>
      <c r="F591" s="139" t="n">
        <f aca="false">SUM(D591:E591)</f>
        <v>2761250</v>
      </c>
      <c r="G591" s="153" t="n">
        <f aca="false">SUM(G593:G595)</f>
        <v>3488750</v>
      </c>
      <c r="H591" s="196"/>
      <c r="I591" s="109" t="n">
        <f aca="false">SUM(G591:H591)</f>
        <v>3488750</v>
      </c>
      <c r="J591" s="152" t="n">
        <f aca="false">SUM(J593:J596)</f>
        <v>3815000</v>
      </c>
      <c r="K591" s="152" t="n">
        <f aca="false">SUM(K593:K593)</f>
        <v>0</v>
      </c>
      <c r="L591" s="139" t="n">
        <f aca="false">SUM(J591:K591)</f>
        <v>3815000</v>
      </c>
      <c r="M591" s="140" t="n">
        <f aca="false">IF(D591&gt;0,IF(J591&gt;=0,J591/D591*100,""),"")</f>
        <v>138.162064282481</v>
      </c>
      <c r="N591" s="140" t="n">
        <f aca="false">IF(F591&gt;0,IF(L591&gt;=0,L591/F591*100,""),"")</f>
        <v>138.162064282481</v>
      </c>
      <c r="O591" s="140" t="n">
        <f aca="false">IF(G591&gt;0,IF(J591&gt;=0,J591/G591*100,""),"")</f>
        <v>109.35148692225</v>
      </c>
      <c r="P591" s="140" t="n">
        <f aca="false">IF(I591&gt;0,IF(L591&gt;=0,L591/I591*100,""),"")</f>
        <v>109.35148692225</v>
      </c>
      <c r="Q591" s="52"/>
      <c r="S591" s="52"/>
    </row>
    <row r="592" s="115" customFormat="true" ht="12" hidden="true" customHeight="false" outlineLevel="0" collapsed="false">
      <c r="A592" s="82" t="s">
        <v>27</v>
      </c>
      <c r="B592" s="167"/>
      <c r="C592" s="168" t="s">
        <v>28</v>
      </c>
      <c r="D592" s="143" t="n">
        <f aca="false">SUM(D593:D595)</f>
        <v>2761250</v>
      </c>
      <c r="E592" s="215"/>
      <c r="F592" s="77" t="n">
        <f aca="false">SUM(D592:E592)</f>
        <v>2761250</v>
      </c>
      <c r="G592" s="79" t="n">
        <f aca="false">SUM(G593:G595)</f>
        <v>3488750</v>
      </c>
      <c r="H592" s="217"/>
      <c r="I592" s="79" t="n">
        <f aca="false">SUM(G592:H592)</f>
        <v>3488750</v>
      </c>
      <c r="J592" s="143" t="n">
        <f aca="false">SUM(J593:J596)</f>
        <v>3815000</v>
      </c>
      <c r="K592" s="215"/>
      <c r="L592" s="77" t="n">
        <f aca="false">SUM(J592:K592)</f>
        <v>3815000</v>
      </c>
      <c r="M592" s="81" t="n">
        <f aca="false">IF(D592&gt;0,IF(J592&gt;=0,J592/D592*100,""),"")</f>
        <v>138.162064282481</v>
      </c>
      <c r="N592" s="81" t="n">
        <f aca="false">IF(F592&gt;0,IF(L592&gt;=0,L592/F592*100,""),"")</f>
        <v>138.162064282481</v>
      </c>
      <c r="O592" s="81" t="n">
        <f aca="false">IF(G592&gt;0,IF(J592&gt;=0,J592/G592*100,""),"")</f>
        <v>109.35148692225</v>
      </c>
      <c r="P592" s="81" t="n">
        <f aca="false">IF(I592&gt;0,IF(L592&gt;=0,L592/I592*100,""),"")</f>
        <v>109.35148692225</v>
      </c>
      <c r="Q592" s="52"/>
      <c r="S592" s="52"/>
    </row>
    <row r="593" s="115" customFormat="true" ht="12.75" hidden="false" customHeight="true" outlineLevel="0" collapsed="false">
      <c r="A593" s="87" t="s">
        <v>857</v>
      </c>
      <c r="B593" s="103" t="s">
        <v>858</v>
      </c>
      <c r="C593" s="104" t="s">
        <v>931</v>
      </c>
      <c r="D593" s="77" t="n">
        <v>2741250</v>
      </c>
      <c r="E593" s="77"/>
      <c r="F593" s="77" t="n">
        <f aca="false">SUM(D593:E593)</f>
        <v>2741250</v>
      </c>
      <c r="G593" s="79" t="n">
        <v>3448750</v>
      </c>
      <c r="H593" s="88"/>
      <c r="I593" s="79" t="n">
        <f aca="false">SUM(G593:H593)</f>
        <v>3448750</v>
      </c>
      <c r="J593" s="77" t="n">
        <v>3765000</v>
      </c>
      <c r="K593" s="77"/>
      <c r="L593" s="77" t="n">
        <f aca="false">SUM(J593:K593)</f>
        <v>3765000</v>
      </c>
      <c r="M593" s="81" t="n">
        <f aca="false">IF(D593&gt;0,IF(J593&gt;=0,J593/D593*100,""),"")</f>
        <v>137.34610123119</v>
      </c>
      <c r="N593" s="81" t="n">
        <f aca="false">IF(F593&gt;0,IF(L593&gt;=0,L593/F593*100,""),"")</f>
        <v>137.34610123119</v>
      </c>
      <c r="O593" s="81" t="n">
        <f aca="false">IF(G593&gt;0,IF(J593&gt;=0,J593/G593*100,""),"")</f>
        <v>109.169989126495</v>
      </c>
      <c r="P593" s="81" t="n">
        <f aca="false">IF(I593&gt;0,IF(L593&gt;=0,L593/I593*100,""),"")</f>
        <v>109.169989126495</v>
      </c>
      <c r="Q593" s="52"/>
      <c r="S593" s="52"/>
    </row>
    <row r="594" s="115" customFormat="true" ht="12.75" hidden="false" customHeight="true" outlineLevel="0" collapsed="false">
      <c r="A594" s="87" t="s">
        <v>33</v>
      </c>
      <c r="B594" s="103" t="s">
        <v>34</v>
      </c>
      <c r="C594" s="104" t="s">
        <v>932</v>
      </c>
      <c r="D594" s="77" t="n">
        <v>20000</v>
      </c>
      <c r="E594" s="77"/>
      <c r="F594" s="77" t="n">
        <f aca="false">SUM(D594:E594)</f>
        <v>20000</v>
      </c>
      <c r="G594" s="79" t="n">
        <v>40000</v>
      </c>
      <c r="H594" s="88"/>
      <c r="I594" s="79" t="n">
        <f aca="false">SUM(G594:H594)</f>
        <v>40000</v>
      </c>
      <c r="J594" s="77" t="n">
        <v>50000</v>
      </c>
      <c r="K594" s="77"/>
      <c r="L594" s="77" t="n">
        <f aca="false">SUM(J594:K594)</f>
        <v>50000</v>
      </c>
      <c r="M594" s="81" t="n">
        <f aca="false">IF(D594&gt;0,IF(J594&gt;=0,J594/D594*100,""),"")</f>
        <v>250</v>
      </c>
      <c r="N594" s="81" t="n">
        <f aca="false">IF(F594&gt;0,IF(L594&gt;=0,L594/F594*100,""),"")</f>
        <v>250</v>
      </c>
      <c r="O594" s="81" t="n">
        <f aca="false">IF(G594&gt;0,IF(J594&gt;=0,J594/G594*100,""),"")</f>
        <v>125</v>
      </c>
      <c r="P594" s="81" t="n">
        <f aca="false">IF(I594&gt;0,IF(L594&gt;=0,L594/I594*100,""),"")</f>
        <v>125</v>
      </c>
      <c r="Q594" s="52"/>
      <c r="S594" s="52"/>
    </row>
    <row r="595" s="115" customFormat="true" ht="12.75" hidden="true" customHeight="true" outlineLevel="0" collapsed="false">
      <c r="A595" s="87" t="s">
        <v>177</v>
      </c>
      <c r="B595" s="104" t="s">
        <v>178</v>
      </c>
      <c r="C595" s="104" t="s">
        <v>933</v>
      </c>
      <c r="D595" s="77"/>
      <c r="E595" s="77"/>
      <c r="F595" s="77"/>
      <c r="G595" s="79"/>
      <c r="H595" s="88"/>
      <c r="I595" s="79" t="n">
        <f aca="false">SUM(G595:H595)</f>
        <v>0</v>
      </c>
      <c r="J595" s="77"/>
      <c r="K595" s="77"/>
      <c r="L595" s="77" t="n">
        <f aca="false">SUM(J595:K595)</f>
        <v>0</v>
      </c>
      <c r="M595" s="81" t="str">
        <f aca="false">IF(D595&gt;0,IF(J595&gt;=0,J595/D595*100,""),"")</f>
        <v/>
      </c>
      <c r="N595" s="81" t="str">
        <f aca="false">IF(F595&gt;0,IF(L595&gt;=0,L595/F595*100,""),"")</f>
        <v/>
      </c>
      <c r="O595" s="81" t="str">
        <f aca="false">IF(G595&gt;0,IF(J595&gt;=0,J595/G595*100,""),"")</f>
        <v/>
      </c>
      <c r="P595" s="81" t="str">
        <f aca="false">IF(I595&gt;0,IF(L595&gt;=0,L595/I595*100,""),"")</f>
        <v/>
      </c>
      <c r="Q595" s="52"/>
      <c r="S595" s="52"/>
    </row>
    <row r="596" s="115" customFormat="true" ht="6" hidden="false" customHeight="true" outlineLevel="0" collapsed="false">
      <c r="A596" s="87"/>
      <c r="B596" s="103"/>
      <c r="C596" s="104" t="s">
        <v>28</v>
      </c>
      <c r="D596" s="77"/>
      <c r="E596" s="77"/>
      <c r="F596" s="77"/>
      <c r="G596" s="79"/>
      <c r="H596" s="88"/>
      <c r="I596" s="79"/>
      <c r="J596" s="77"/>
      <c r="K596" s="77"/>
      <c r="L596" s="77"/>
      <c r="M596" s="81" t="str">
        <f aca="false">IF(D596&gt;0,IF(J596&gt;=0,J596/D596*100,""),"")</f>
        <v/>
      </c>
      <c r="N596" s="81" t="str">
        <f aca="false">IF(F596&gt;0,IF(L596&gt;=0,L596/F596*100,""),"")</f>
        <v/>
      </c>
      <c r="O596" s="81" t="str">
        <f aca="false">IF(G596&gt;0,IF(J596&gt;=0,J596/G596*100,""),"")</f>
        <v/>
      </c>
      <c r="P596" s="81" t="str">
        <f aca="false">IF(I596&gt;0,IF(L596&gt;=0,L596/I596*100,""),"")</f>
        <v/>
      </c>
      <c r="Q596" s="52"/>
      <c r="S596" s="52"/>
    </row>
    <row r="597" s="115" customFormat="true" ht="12.75" hidden="false" customHeight="false" outlineLevel="0" collapsed="false">
      <c r="A597" s="66" t="s">
        <v>934</v>
      </c>
      <c r="B597" s="135" t="s">
        <v>19</v>
      </c>
      <c r="C597" s="136"/>
      <c r="D597" s="139" t="n">
        <f aca="false">SUM(D599:D603)</f>
        <v>2686000</v>
      </c>
      <c r="E597" s="139" t="n">
        <f aca="false">SUM(E599:E599)</f>
        <v>0</v>
      </c>
      <c r="F597" s="139" t="n">
        <f aca="false">SUM(D597:E597)</f>
        <v>2686000</v>
      </c>
      <c r="G597" s="109" t="n">
        <f aca="false">SUM(G599:G602)</f>
        <v>3211755</v>
      </c>
      <c r="H597" s="110"/>
      <c r="I597" s="109" t="n">
        <f aca="false">SUM(G597:H597)</f>
        <v>3211755</v>
      </c>
      <c r="J597" s="139" t="n">
        <f aca="false">SUM(J599:J604)</f>
        <v>3740000</v>
      </c>
      <c r="K597" s="139" t="n">
        <f aca="false">SUM(K599:K599)</f>
        <v>0</v>
      </c>
      <c r="L597" s="139" t="n">
        <f aca="false">SUM(J597:K597)</f>
        <v>3740000</v>
      </c>
      <c r="M597" s="140" t="n">
        <f aca="false">IF(D597&gt;0,IF(J597&gt;=0,J597/D597*100,""),"")</f>
        <v>139.240506329114</v>
      </c>
      <c r="N597" s="140" t="n">
        <f aca="false">IF(F597&gt;0,IF(L597&gt;=0,L597/F597*100,""),"")</f>
        <v>139.240506329114</v>
      </c>
      <c r="O597" s="140" t="n">
        <f aca="false">IF(G597&gt;0,IF(J597&gt;=0,J597/G597*100,""),"")</f>
        <v>116.447238347881</v>
      </c>
      <c r="P597" s="140" t="n">
        <f aca="false">IF(I597&gt;0,IF(L597&gt;=0,L597/I597*100,""),"")</f>
        <v>116.447238347881</v>
      </c>
      <c r="Q597" s="52"/>
      <c r="S597" s="52"/>
    </row>
    <row r="598" s="115" customFormat="true" ht="12.75" hidden="false" customHeight="true" outlineLevel="0" collapsed="false">
      <c r="A598" s="82" t="s">
        <v>27</v>
      </c>
      <c r="B598" s="167"/>
      <c r="C598" s="168" t="s">
        <v>28</v>
      </c>
      <c r="D598" s="77" t="n">
        <f aca="false">SUM(D599:D601)</f>
        <v>2686000</v>
      </c>
      <c r="E598" s="215"/>
      <c r="F598" s="77" t="n">
        <f aca="false">SUM(D598:E598)</f>
        <v>2686000</v>
      </c>
      <c r="G598" s="79" t="n">
        <f aca="false">SUM(G599:G601)</f>
        <v>3211755</v>
      </c>
      <c r="H598" s="217"/>
      <c r="I598" s="79" t="n">
        <f aca="false">SUM(G598:H598)</f>
        <v>3211755</v>
      </c>
      <c r="J598" s="143" t="n">
        <f aca="false">SUM(J599:J601)</f>
        <v>3740000</v>
      </c>
      <c r="K598" s="215"/>
      <c r="L598" s="77" t="n">
        <f aca="false">SUM(J598:K598)</f>
        <v>3740000</v>
      </c>
      <c r="M598" s="81" t="n">
        <f aca="false">IF(D598&gt;0,IF(J598&gt;=0,J598/D598*100,""),"")</f>
        <v>139.240506329114</v>
      </c>
      <c r="N598" s="81" t="n">
        <f aca="false">IF(F598&gt;0,IF(L598&gt;=0,L598/F598*100,""),"")</f>
        <v>139.240506329114</v>
      </c>
      <c r="O598" s="81" t="n">
        <f aca="false">IF(G598&gt;0,IF(J598&gt;=0,J598/G598*100,""),"")</f>
        <v>116.447238347881</v>
      </c>
      <c r="P598" s="81" t="n">
        <f aca="false">IF(I598&gt;0,IF(L598&gt;=0,L598/I598*100,""),"")</f>
        <v>116.447238347881</v>
      </c>
      <c r="Q598" s="52"/>
      <c r="S598" s="52"/>
    </row>
    <row r="599" s="115" customFormat="true" ht="12.75" hidden="false" customHeight="true" outlineLevel="0" collapsed="false">
      <c r="A599" s="87" t="s">
        <v>857</v>
      </c>
      <c r="B599" s="103" t="s">
        <v>858</v>
      </c>
      <c r="C599" s="104" t="s">
        <v>935</v>
      </c>
      <c r="D599" s="77" t="n">
        <v>2686000</v>
      </c>
      <c r="E599" s="77"/>
      <c r="F599" s="77" t="n">
        <f aca="false">SUM(D599:E599)</f>
        <v>2686000</v>
      </c>
      <c r="G599" s="79" t="n">
        <v>3186755</v>
      </c>
      <c r="H599" s="88"/>
      <c r="I599" s="79" t="n">
        <f aca="false">SUM(G599:H599)</f>
        <v>3186755</v>
      </c>
      <c r="J599" s="77" t="n">
        <v>3660000</v>
      </c>
      <c r="K599" s="77"/>
      <c r="L599" s="77" t="n">
        <f aca="false">SUM(J599:K599)</f>
        <v>3660000</v>
      </c>
      <c r="M599" s="81" t="n">
        <f aca="false">IF(D599&gt;0,IF(J599&gt;=0,J599/D599*100,""),"")</f>
        <v>136.26209977662</v>
      </c>
      <c r="N599" s="81" t="n">
        <f aca="false">IF(F599&gt;0,IF(L599&gt;=0,L599/F599*100,""),"")</f>
        <v>136.26209977662</v>
      </c>
      <c r="O599" s="81" t="n">
        <f aca="false">IF(G599&gt;0,IF(J599&gt;=0,J599/G599*100,""),"")</f>
        <v>114.850372871463</v>
      </c>
      <c r="P599" s="81" t="n">
        <f aca="false">IF(I599&gt;0,IF(L599&gt;=0,L599/I599*100,""),"")</f>
        <v>114.850372871463</v>
      </c>
      <c r="Q599" s="52"/>
      <c r="S599" s="52"/>
    </row>
    <row r="600" s="115" customFormat="true" ht="12.75" hidden="true" customHeight="true" outlineLevel="0" collapsed="false">
      <c r="A600" s="87" t="s">
        <v>177</v>
      </c>
      <c r="B600" s="104" t="s">
        <v>178</v>
      </c>
      <c r="C600" s="104" t="s">
        <v>936</v>
      </c>
      <c r="D600" s="77"/>
      <c r="E600" s="77"/>
      <c r="F600" s="77"/>
      <c r="G600" s="79"/>
      <c r="H600" s="88"/>
      <c r="I600" s="79" t="n">
        <f aca="false">SUM(G600:H600)</f>
        <v>0</v>
      </c>
      <c r="J600" s="77"/>
      <c r="K600" s="77"/>
      <c r="L600" s="77"/>
      <c r="M600" s="81" t="str">
        <f aca="false">IF(D600&gt;0,IF(J600&gt;=0,J600/D600*100,""),"")</f>
        <v/>
      </c>
      <c r="N600" s="81" t="str">
        <f aca="false">IF(F600&gt;0,IF(L600&gt;=0,L600/F600*100,""),"")</f>
        <v/>
      </c>
      <c r="O600" s="81" t="str">
        <f aca="false">IF(G600&gt;0,IF(J600&gt;=0,J600/G600*100,""),"")</f>
        <v/>
      </c>
      <c r="P600" s="81" t="str">
        <f aca="false">IF(I600&gt;0,IF(L600&gt;=0,L600/I600*100,""),"")</f>
        <v/>
      </c>
      <c r="Q600" s="52"/>
      <c r="S600" s="52"/>
    </row>
    <row r="601" s="115" customFormat="true" ht="12.75" hidden="false" customHeight="true" outlineLevel="0" collapsed="false">
      <c r="A601" s="87" t="s">
        <v>33</v>
      </c>
      <c r="B601" s="103" t="s">
        <v>34</v>
      </c>
      <c r="C601" s="104" t="s">
        <v>937</v>
      </c>
      <c r="D601" s="77"/>
      <c r="E601" s="77"/>
      <c r="F601" s="77" t="n">
        <f aca="false">SUM(D601:E601)</f>
        <v>0</v>
      </c>
      <c r="G601" s="79" t="n">
        <v>25000</v>
      </c>
      <c r="H601" s="88"/>
      <c r="I601" s="79" t="n">
        <f aca="false">SUM(G601:H601)</f>
        <v>25000</v>
      </c>
      <c r="J601" s="77" t="n">
        <v>80000</v>
      </c>
      <c r="K601" s="77"/>
      <c r="L601" s="77" t="n">
        <f aca="false">SUM(J601:K601)</f>
        <v>80000</v>
      </c>
      <c r="M601" s="81" t="str">
        <f aca="false">IF(D601&gt;0,IF(J601&gt;=0,J601/D601*100,""),"")</f>
        <v/>
      </c>
      <c r="N601" s="81" t="str">
        <f aca="false">IF(F601&gt;0,IF(L601&gt;=0,L601/F601*100,""),"")</f>
        <v/>
      </c>
      <c r="O601" s="81" t="n">
        <f aca="false">IF(G601&gt;0,IF(J601&gt;=0,J601/G601*100,""),"")</f>
        <v>320</v>
      </c>
      <c r="P601" s="81" t="n">
        <f aca="false">IF(I601&gt;0,IF(L601&gt;=0,L601/I601*100,""),"")</f>
        <v>320</v>
      </c>
      <c r="Q601" s="52"/>
      <c r="S601" s="52"/>
    </row>
    <row r="602" s="115" customFormat="true" ht="12.75" hidden="true" customHeight="true" outlineLevel="0" collapsed="false">
      <c r="A602" s="87" t="s">
        <v>62</v>
      </c>
      <c r="B602" s="104" t="s">
        <v>63</v>
      </c>
      <c r="C602" s="104" t="s">
        <v>938</v>
      </c>
      <c r="D602" s="77"/>
      <c r="E602" s="77"/>
      <c r="F602" s="77" t="n">
        <f aca="false">SUM(D602:E602)</f>
        <v>0</v>
      </c>
      <c r="G602" s="79"/>
      <c r="H602" s="88"/>
      <c r="I602" s="79" t="n">
        <f aca="false">SUM(G602:H602)</f>
        <v>0</v>
      </c>
      <c r="J602" s="77"/>
      <c r="K602" s="77"/>
      <c r="L602" s="77" t="n">
        <f aca="false">SUM(J602:K602)</f>
        <v>0</v>
      </c>
      <c r="M602" s="81" t="str">
        <f aca="false">IF(D602&gt;0,IF(J602&gt;=0,J602/D602*100,""),"")</f>
        <v/>
      </c>
      <c r="N602" s="81" t="str">
        <f aca="false">IF(F602&gt;0,IF(L602&gt;=0,L602/F602*100,""),"")</f>
        <v/>
      </c>
      <c r="O602" s="81" t="str">
        <f aca="false">IF(G602&gt;0,IF(J602&gt;=0,J602/G602*100,""),"")</f>
        <v/>
      </c>
      <c r="P602" s="81" t="str">
        <f aca="false">IF(I602&gt;0,IF(L602&gt;=0,L602/I602*100,""),"")</f>
        <v/>
      </c>
      <c r="Q602" s="52"/>
      <c r="S602" s="52"/>
    </row>
    <row r="603" s="115" customFormat="true" ht="12" hidden="true" customHeight="false" outlineLevel="0" collapsed="false">
      <c r="A603" s="87" t="s">
        <v>65</v>
      </c>
      <c r="B603" s="103" t="s">
        <v>66</v>
      </c>
      <c r="C603" s="104" t="s">
        <v>939</v>
      </c>
      <c r="D603" s="77"/>
      <c r="E603" s="77"/>
      <c r="F603" s="77"/>
      <c r="G603" s="79"/>
      <c r="H603" s="88"/>
      <c r="I603" s="79" t="n">
        <f aca="false">SUM(G603:H603)</f>
        <v>0</v>
      </c>
      <c r="J603" s="77"/>
      <c r="K603" s="77"/>
      <c r="L603" s="77" t="n">
        <f aca="false">SUM(J603:K603)</f>
        <v>0</v>
      </c>
      <c r="M603" s="81" t="str">
        <f aca="false">IF(D603&gt;0,IF(J603&gt;=0,J603/D603*100,""),"")</f>
        <v/>
      </c>
      <c r="N603" s="81" t="str">
        <f aca="false">IF(F603&gt;0,IF(L603&gt;=0,L603/F603*100,""),"")</f>
        <v/>
      </c>
      <c r="O603" s="81" t="str">
        <f aca="false">IF(G603&gt;0,IF(J603&gt;=0,J603/G603*100,""),"")</f>
        <v/>
      </c>
      <c r="P603" s="81" t="str">
        <f aca="false">IF(I603&gt;0,IF(L603&gt;=0,L603/I603*100,""),"")</f>
        <v/>
      </c>
      <c r="Q603" s="52"/>
      <c r="S603" s="52"/>
    </row>
    <row r="604" s="115" customFormat="true" ht="6" hidden="false" customHeight="true" outlineLevel="0" collapsed="false">
      <c r="A604" s="87"/>
      <c r="B604" s="103"/>
      <c r="C604" s="104" t="s">
        <v>28</v>
      </c>
      <c r="D604" s="77"/>
      <c r="E604" s="77"/>
      <c r="F604" s="77" t="n">
        <f aca="false">SUM(D604:E604)</f>
        <v>0</v>
      </c>
      <c r="G604" s="79"/>
      <c r="H604" s="88"/>
      <c r="I604" s="79"/>
      <c r="J604" s="77"/>
      <c r="K604" s="77"/>
      <c r="L604" s="77" t="n">
        <f aca="false">SUM(J604:K604)</f>
        <v>0</v>
      </c>
      <c r="M604" s="81" t="str">
        <f aca="false">IF(D604&gt;0,IF(J604&gt;=0,J604/D604*100,""),"")</f>
        <v/>
      </c>
      <c r="N604" s="81" t="str">
        <f aca="false">IF(F604&gt;0,IF(L604&gt;=0,L604/F604*100,""),"")</f>
        <v/>
      </c>
      <c r="O604" s="81" t="str">
        <f aca="false">IF(G604&gt;0,IF(J604&gt;=0,J604/G604*100,""),"")</f>
        <v/>
      </c>
      <c r="P604" s="81" t="str">
        <f aca="false">IF(I604&gt;0,IF(L604&gt;=0,L604/I604*100,""),"")</f>
        <v/>
      </c>
      <c r="Q604" s="52"/>
      <c r="S604" s="52"/>
    </row>
    <row r="605" s="115" customFormat="true" ht="12.75" hidden="false" customHeight="false" outlineLevel="0" collapsed="false">
      <c r="A605" s="66" t="s">
        <v>940</v>
      </c>
      <c r="B605" s="135" t="s">
        <v>19</v>
      </c>
      <c r="C605" s="136"/>
      <c r="D605" s="139" t="n">
        <f aca="false">SUM(D607:D608)</f>
        <v>2639550</v>
      </c>
      <c r="E605" s="152" t="n">
        <f aca="false">SUM(E607:E607)</f>
        <v>0</v>
      </c>
      <c r="F605" s="139" t="n">
        <f aca="false">SUM(D605:E605)</f>
        <v>2639550</v>
      </c>
      <c r="G605" s="109" t="n">
        <f aca="false">SUM(G607:G608)</f>
        <v>3370550</v>
      </c>
      <c r="H605" s="196"/>
      <c r="I605" s="109" t="n">
        <f aca="false">SUM(G605:H605)</f>
        <v>3370550</v>
      </c>
      <c r="J605" s="139" t="n">
        <f aca="false">SUM(J607:J609)</f>
        <v>3492000</v>
      </c>
      <c r="K605" s="152" t="n">
        <f aca="false">SUM(K607:K607)</f>
        <v>0</v>
      </c>
      <c r="L605" s="139" t="n">
        <f aca="false">SUM(J605:K605)</f>
        <v>3492000</v>
      </c>
      <c r="M605" s="140" t="n">
        <f aca="false">IF(D605&gt;0,IF(J605&gt;=0,J605/D605*100,""),"")</f>
        <v>132.295277604137</v>
      </c>
      <c r="N605" s="140" t="n">
        <f aca="false">IF(F605&gt;0,IF(L605&gt;=0,L605/F605*100,""),"")</f>
        <v>132.295277604137</v>
      </c>
      <c r="O605" s="140" t="n">
        <f aca="false">IF(G605&gt;0,IF(J605&gt;=0,J605/G605*100,""),"")</f>
        <v>103.603269496076</v>
      </c>
      <c r="P605" s="140" t="n">
        <f aca="false">IF(I605&gt;0,IF(L605&gt;=0,L605/I605*100,""),"")</f>
        <v>103.603269496076</v>
      </c>
      <c r="Q605" s="52"/>
      <c r="S605" s="52"/>
    </row>
    <row r="606" s="115" customFormat="true" ht="12" hidden="true" customHeight="false" outlineLevel="0" collapsed="false">
      <c r="A606" s="87" t="s">
        <v>27</v>
      </c>
      <c r="B606" s="103"/>
      <c r="C606" s="104" t="s">
        <v>28</v>
      </c>
      <c r="D606" s="77" t="n">
        <f aca="false">SUM(D607:D608)</f>
        <v>2639550</v>
      </c>
      <c r="E606" s="77"/>
      <c r="F606" s="77" t="n">
        <f aca="false">SUM(D606:E606)</f>
        <v>2639550</v>
      </c>
      <c r="G606" s="79" t="n">
        <f aca="false">SUM(G607:G608)</f>
        <v>3370550</v>
      </c>
      <c r="H606" s="88"/>
      <c r="I606" s="79" t="n">
        <f aca="false">SUM(G606:H606)</f>
        <v>3370550</v>
      </c>
      <c r="J606" s="77" t="n">
        <f aca="false">SUM(J607:J608)</f>
        <v>3492000</v>
      </c>
      <c r="K606" s="77"/>
      <c r="L606" s="77" t="n">
        <f aca="false">SUM(J606:K606)</f>
        <v>3492000</v>
      </c>
      <c r="M606" s="81" t="n">
        <f aca="false">IF(D606&gt;0,IF(J606&gt;=0,J606/D606*100,""),"")</f>
        <v>132.295277604137</v>
      </c>
      <c r="N606" s="81" t="n">
        <f aca="false">IF(F606&gt;0,IF(L606&gt;=0,L606/F606*100,""),"")</f>
        <v>132.295277604137</v>
      </c>
      <c r="O606" s="81" t="n">
        <f aca="false">IF(G606&gt;0,IF(J606&gt;=0,J606/G606*100,""),"")</f>
        <v>103.603269496076</v>
      </c>
      <c r="P606" s="81" t="n">
        <f aca="false">IF(I606&gt;0,IF(L606&gt;=0,L606/I606*100,""),"")</f>
        <v>103.603269496076</v>
      </c>
      <c r="Q606" s="52"/>
      <c r="S606" s="52"/>
    </row>
    <row r="607" s="115" customFormat="true" ht="12.75" hidden="false" customHeight="true" outlineLevel="0" collapsed="false">
      <c r="A607" s="87" t="s">
        <v>857</v>
      </c>
      <c r="B607" s="103" t="s">
        <v>858</v>
      </c>
      <c r="C607" s="104" t="s">
        <v>941</v>
      </c>
      <c r="D607" s="77" t="n">
        <v>2569550</v>
      </c>
      <c r="E607" s="77"/>
      <c r="F607" s="77" t="n">
        <f aca="false">SUM(D607:E607)</f>
        <v>2569550</v>
      </c>
      <c r="G607" s="79" t="n">
        <v>3285550</v>
      </c>
      <c r="H607" s="88"/>
      <c r="I607" s="79" t="n">
        <f aca="false">SUM(G607:H607)</f>
        <v>3285550</v>
      </c>
      <c r="J607" s="77" t="n">
        <v>3412000</v>
      </c>
      <c r="K607" s="77"/>
      <c r="L607" s="77" t="n">
        <f aca="false">SUM(J607:K607)</f>
        <v>3412000</v>
      </c>
      <c r="M607" s="81" t="n">
        <f aca="false">IF(D607&gt;0,IF(J607&gt;=0,J607/D607*100,""),"")</f>
        <v>132.785896363176</v>
      </c>
      <c r="N607" s="81" t="n">
        <f aca="false">IF(F607&gt;0,IF(L607&gt;=0,L607/F607*100,""),"")</f>
        <v>132.785896363176</v>
      </c>
      <c r="O607" s="81" t="n">
        <f aca="false">IF(G607&gt;0,IF(J607&gt;=0,J607/G607*100,""),"")</f>
        <v>103.848670694404</v>
      </c>
      <c r="P607" s="81" t="n">
        <f aca="false">IF(I607&gt;0,IF(L607&gt;=0,L607/I607*100,""),"")</f>
        <v>103.848670694404</v>
      </c>
      <c r="Q607" s="52"/>
      <c r="S607" s="52"/>
    </row>
    <row r="608" s="115" customFormat="true" ht="12.75" hidden="false" customHeight="true" outlineLevel="0" collapsed="false">
      <c r="A608" s="87" t="s">
        <v>33</v>
      </c>
      <c r="B608" s="103" t="s">
        <v>34</v>
      </c>
      <c r="C608" s="104" t="s">
        <v>942</v>
      </c>
      <c r="D608" s="77" t="n">
        <v>70000</v>
      </c>
      <c r="E608" s="77"/>
      <c r="F608" s="77" t="n">
        <f aca="false">SUM(D608:E608)</f>
        <v>70000</v>
      </c>
      <c r="G608" s="79" t="n">
        <v>85000</v>
      </c>
      <c r="H608" s="88"/>
      <c r="I608" s="79" t="n">
        <f aca="false">SUM(G608:H608)</f>
        <v>85000</v>
      </c>
      <c r="J608" s="77" t="n">
        <v>80000</v>
      </c>
      <c r="K608" s="77"/>
      <c r="L608" s="77" t="n">
        <f aca="false">SUM(J608:K608)</f>
        <v>80000</v>
      </c>
      <c r="M608" s="81" t="n">
        <f aca="false">IF(D608&gt;0,IF(J608&gt;=0,J608/D608*100,""),"")</f>
        <v>114.285714285714</v>
      </c>
      <c r="N608" s="81" t="n">
        <f aca="false">IF(F608&gt;0,IF(L608&gt;=0,L608/F608*100,""),"")</f>
        <v>114.285714285714</v>
      </c>
      <c r="O608" s="81" t="n">
        <f aca="false">IF(G608&gt;0,IF(J608&gt;=0,J608/G608*100,""),"")</f>
        <v>94.1176470588235</v>
      </c>
      <c r="P608" s="81" t="n">
        <f aca="false">IF(I608&gt;0,IF(L608&gt;=0,L608/I608*100,""),"")</f>
        <v>94.1176470588235</v>
      </c>
      <c r="Q608" s="52"/>
      <c r="S608" s="52"/>
    </row>
    <row r="609" s="115" customFormat="true" ht="12" hidden="true" customHeight="false" outlineLevel="0" collapsed="false">
      <c r="A609" s="87" t="s">
        <v>65</v>
      </c>
      <c r="B609" s="103" t="s">
        <v>66</v>
      </c>
      <c r="C609" s="104" t="s">
        <v>943</v>
      </c>
      <c r="D609" s="77"/>
      <c r="E609" s="77"/>
      <c r="F609" s="77"/>
      <c r="G609" s="79"/>
      <c r="H609" s="88"/>
      <c r="I609" s="79"/>
      <c r="J609" s="77"/>
      <c r="K609" s="77"/>
      <c r="L609" s="77"/>
      <c r="M609" s="81" t="str">
        <f aca="false">IF(D609&gt;0,IF(J609&gt;=0,J609/D609*100,""),"")</f>
        <v/>
      </c>
      <c r="N609" s="81" t="str">
        <f aca="false">IF(F609&gt;0,IF(L609&gt;=0,L609/F609*100,""),"")</f>
        <v/>
      </c>
      <c r="O609" s="81" t="str">
        <f aca="false">IF(G609&gt;0,IF(J609&gt;=0,J609/G609*100,""),"")</f>
        <v/>
      </c>
      <c r="P609" s="81" t="str">
        <f aca="false">IF(I609&gt;0,IF(L609&gt;=0,L609/I609*100,""),"")</f>
        <v/>
      </c>
      <c r="Q609" s="52"/>
      <c r="S609" s="52"/>
    </row>
    <row r="610" s="115" customFormat="true" ht="6" hidden="false" customHeight="true" outlineLevel="0" collapsed="false">
      <c r="A610" s="82"/>
      <c r="B610" s="103"/>
      <c r="C610" s="104" t="s">
        <v>28</v>
      </c>
      <c r="D610" s="77"/>
      <c r="E610" s="77"/>
      <c r="F610" s="77" t="n">
        <f aca="false">SUM(D610:E610)</f>
        <v>0</v>
      </c>
      <c r="G610" s="79"/>
      <c r="H610" s="88"/>
      <c r="I610" s="79"/>
      <c r="J610" s="77"/>
      <c r="K610" s="77"/>
      <c r="L610" s="77" t="n">
        <f aca="false">SUM(J610:K610)</f>
        <v>0</v>
      </c>
      <c r="M610" s="81" t="str">
        <f aca="false">IF(D610&gt;0,IF(J610&gt;=0,J610/D610*100,""),"")</f>
        <v/>
      </c>
      <c r="N610" s="81" t="str">
        <f aca="false">IF(F610&gt;0,IF(L610&gt;=0,L610/F610*100,""),"")</f>
        <v/>
      </c>
      <c r="O610" s="81" t="str">
        <f aca="false">IF(G610&gt;0,IF(J610&gt;=0,J610/G610*100,""),"")</f>
        <v/>
      </c>
      <c r="P610" s="81" t="str">
        <f aca="false">IF(I610&gt;0,IF(L610&gt;=0,L610/I610*100,""),"")</f>
        <v/>
      </c>
      <c r="Q610" s="52"/>
      <c r="S610" s="52"/>
    </row>
    <row r="611" s="115" customFormat="true" ht="12.75" hidden="false" customHeight="false" outlineLevel="0" collapsed="false">
      <c r="A611" s="66" t="s">
        <v>944</v>
      </c>
      <c r="B611" s="135" t="s">
        <v>19</v>
      </c>
      <c r="C611" s="136"/>
      <c r="D611" s="69" t="n">
        <f aca="false">SUM(D613:D617)</f>
        <v>2229695</v>
      </c>
      <c r="E611" s="69" t="n">
        <f aca="false">SUM(E613:E617)</f>
        <v>0</v>
      </c>
      <c r="F611" s="69" t="n">
        <f aca="false">SUM(D611:E611)</f>
        <v>2229695</v>
      </c>
      <c r="G611" s="72" t="n">
        <f aca="false">SUM(G613:G616)</f>
        <v>2776695</v>
      </c>
      <c r="H611" s="89"/>
      <c r="I611" s="72" t="n">
        <f aca="false">SUM(G611:H611)</f>
        <v>2776695</v>
      </c>
      <c r="J611" s="69" t="n">
        <f aca="false">SUM(J613:J617)</f>
        <v>2765000</v>
      </c>
      <c r="K611" s="69" t="n">
        <f aca="false">SUM(K613:K617)</f>
        <v>0</v>
      </c>
      <c r="L611" s="69" t="n">
        <f aca="false">SUM(J611:K611)</f>
        <v>2765000</v>
      </c>
      <c r="M611" s="73" t="n">
        <f aca="false">IF(D611&gt;0,IF(J611&gt;=0,J611/D611*100,""),"")</f>
        <v>124.007992124483</v>
      </c>
      <c r="N611" s="73" t="n">
        <f aca="false">IF(F611&gt;0,IF(L611&gt;=0,L611/F611*100,""),"")</f>
        <v>124.007992124483</v>
      </c>
      <c r="O611" s="73" t="n">
        <f aca="false">IF(G611&gt;0,IF(J611&gt;=0,J611/G611*100,""),"")</f>
        <v>99.5788158224076</v>
      </c>
      <c r="P611" s="73" t="n">
        <f aca="false">IF(I611&gt;0,IF(L611&gt;=0,L611/I611*100,""),"")</f>
        <v>99.5788158224076</v>
      </c>
      <c r="Q611" s="52"/>
      <c r="S611" s="52"/>
    </row>
    <row r="612" s="115" customFormat="true" ht="12.75" hidden="false" customHeight="true" outlineLevel="0" collapsed="false">
      <c r="A612" s="82" t="s">
        <v>27</v>
      </c>
      <c r="B612" s="167"/>
      <c r="C612" s="168" t="s">
        <v>28</v>
      </c>
      <c r="D612" s="220" t="n">
        <f aca="false">SUM(D613:D615)</f>
        <v>2229695</v>
      </c>
      <c r="E612" s="221"/>
      <c r="F612" s="83" t="n">
        <f aca="false">SUM(D612:E612)</f>
        <v>2229695</v>
      </c>
      <c r="G612" s="84" t="n">
        <f aca="false">SUM(G613:G615)</f>
        <v>2776695</v>
      </c>
      <c r="H612" s="222"/>
      <c r="I612" s="84" t="n">
        <f aca="false">SUM(G612:H612)</f>
        <v>2776695</v>
      </c>
      <c r="J612" s="83" t="n">
        <f aca="false">SUM(J613:J615)</f>
        <v>2765000</v>
      </c>
      <c r="K612" s="221"/>
      <c r="L612" s="83" t="n">
        <f aca="false">SUM(J612:K612)</f>
        <v>2765000</v>
      </c>
      <c r="M612" s="137" t="n">
        <f aca="false">IF(D612&gt;0,IF(J612&gt;=0,J612/D612*100,""),"")</f>
        <v>124.007992124483</v>
      </c>
      <c r="N612" s="137" t="n">
        <f aca="false">IF(F612&gt;0,IF(L612&gt;=0,L612/F612*100,""),"")</f>
        <v>124.007992124483</v>
      </c>
      <c r="O612" s="137" t="n">
        <f aca="false">IF(G612&gt;0,IF(J612&gt;=0,J612/G612*100,""),"")</f>
        <v>99.5788158224076</v>
      </c>
      <c r="P612" s="137" t="n">
        <f aca="false">IF(I612&gt;0,IF(L612&gt;=0,L612/I612*100,""),"")</f>
        <v>99.5788158224076</v>
      </c>
      <c r="Q612" s="52"/>
      <c r="S612" s="52"/>
    </row>
    <row r="613" s="115" customFormat="true" ht="12.75" hidden="false" customHeight="true" outlineLevel="0" collapsed="false">
      <c r="A613" s="87" t="s">
        <v>857</v>
      </c>
      <c r="B613" s="103" t="s">
        <v>858</v>
      </c>
      <c r="C613" s="104" t="s">
        <v>945</v>
      </c>
      <c r="D613" s="83" t="n">
        <v>2164695</v>
      </c>
      <c r="E613" s="83"/>
      <c r="F613" s="83" t="n">
        <f aca="false">SUM(D613:E613)</f>
        <v>2164695</v>
      </c>
      <c r="G613" s="84" t="n">
        <v>2711695</v>
      </c>
      <c r="H613" s="85"/>
      <c r="I613" s="84" t="n">
        <f aca="false">SUM(G613:H613)</f>
        <v>2711695</v>
      </c>
      <c r="J613" s="83" t="n">
        <v>2700000</v>
      </c>
      <c r="K613" s="83"/>
      <c r="L613" s="83" t="n">
        <f aca="false">SUM(J613:K613)</f>
        <v>2700000</v>
      </c>
      <c r="M613" s="137" t="n">
        <f aca="false">IF(D613&gt;0,IF(J613&gt;=0,J613/D613*100,""),"")</f>
        <v>124.728887903377</v>
      </c>
      <c r="N613" s="137" t="n">
        <f aca="false">IF(F613&gt;0,IF(L613&gt;=0,L613/F613*100,""),"")</f>
        <v>124.728887903377</v>
      </c>
      <c r="O613" s="137" t="n">
        <f aca="false">IF(G613&gt;0,IF(J613&gt;=0,J613/G613*100,""),"")</f>
        <v>99.5687199334734</v>
      </c>
      <c r="P613" s="137" t="n">
        <f aca="false">IF(I613&gt;0,IF(L613&gt;=0,L613/I613*100,""),"")</f>
        <v>99.5687199334734</v>
      </c>
      <c r="Q613" s="52"/>
      <c r="S613" s="52"/>
    </row>
    <row r="614" s="115" customFormat="true" ht="12.75" hidden="false" customHeight="true" outlineLevel="0" collapsed="false">
      <c r="A614" s="87" t="s">
        <v>33</v>
      </c>
      <c r="B614" s="103" t="s">
        <v>34</v>
      </c>
      <c r="C614" s="104" t="s">
        <v>946</v>
      </c>
      <c r="D614" s="83" t="n">
        <v>65000</v>
      </c>
      <c r="E614" s="83"/>
      <c r="F614" s="83" t="n">
        <f aca="false">SUM(D614:E614)</f>
        <v>65000</v>
      </c>
      <c r="G614" s="84" t="n">
        <v>65000</v>
      </c>
      <c r="H614" s="85"/>
      <c r="I614" s="84" t="n">
        <f aca="false">SUM(G614:H614)</f>
        <v>65000</v>
      </c>
      <c r="J614" s="83" t="n">
        <v>65000</v>
      </c>
      <c r="K614" s="83"/>
      <c r="L614" s="83" t="n">
        <f aca="false">SUM(J614:K614)</f>
        <v>65000</v>
      </c>
      <c r="M614" s="137" t="n">
        <f aca="false">IF(D614&gt;0,IF(J614&gt;=0,J614/D614*100,""),"")</f>
        <v>100</v>
      </c>
      <c r="N614" s="137" t="n">
        <f aca="false">IF(F614&gt;0,IF(L614&gt;=0,L614/F614*100,""),"")</f>
        <v>100</v>
      </c>
      <c r="O614" s="137" t="n">
        <f aca="false">IF(G614&gt;0,IF(J614&gt;=0,J614/G614*100,""),"")</f>
        <v>100</v>
      </c>
      <c r="P614" s="137" t="n">
        <f aca="false">IF(I614&gt;0,IF(L614&gt;=0,L614/I614*100,""),"")</f>
        <v>100</v>
      </c>
      <c r="Q614" s="52"/>
      <c r="S614" s="52"/>
    </row>
    <row r="615" s="115" customFormat="true" ht="12.75" hidden="true" customHeight="true" outlineLevel="0" collapsed="false">
      <c r="A615" s="87" t="s">
        <v>177</v>
      </c>
      <c r="B615" s="104" t="s">
        <v>178</v>
      </c>
      <c r="C615" s="104" t="s">
        <v>947</v>
      </c>
      <c r="D615" s="83"/>
      <c r="E615" s="83"/>
      <c r="F615" s="83"/>
      <c r="G615" s="84"/>
      <c r="H615" s="85"/>
      <c r="I615" s="84" t="n">
        <f aca="false">SUM(G615:H615)</f>
        <v>0</v>
      </c>
      <c r="J615" s="83"/>
      <c r="K615" s="83"/>
      <c r="L615" s="83"/>
      <c r="M615" s="137" t="str">
        <f aca="false">IF(D615&gt;0,IF(J615&gt;=0,J615/D615*100,""),"")</f>
        <v/>
      </c>
      <c r="N615" s="137" t="str">
        <f aca="false">IF(F615&gt;0,IF(L615&gt;=0,L615/F615*100,""),"")</f>
        <v/>
      </c>
      <c r="O615" s="137" t="str">
        <f aca="false">IF(G615&gt;0,IF(J615&gt;=0,J615/G615*100,""),"")</f>
        <v/>
      </c>
      <c r="P615" s="137" t="str">
        <f aca="false">IF(I615&gt;0,IF(L615&gt;=0,L615/I615*100,""),"")</f>
        <v/>
      </c>
      <c r="Q615" s="52"/>
      <c r="S615" s="52"/>
    </row>
    <row r="616" s="115" customFormat="true" ht="12.75" hidden="true" customHeight="true" outlineLevel="0" collapsed="false">
      <c r="A616" s="87" t="s">
        <v>62</v>
      </c>
      <c r="B616" s="104" t="s">
        <v>63</v>
      </c>
      <c r="C616" s="104" t="s">
        <v>948</v>
      </c>
      <c r="D616" s="83"/>
      <c r="E616" s="83"/>
      <c r="F616" s="83"/>
      <c r="G616" s="84"/>
      <c r="H616" s="85"/>
      <c r="I616" s="84" t="n">
        <f aca="false">SUM(G616:H616)</f>
        <v>0</v>
      </c>
      <c r="J616" s="83"/>
      <c r="K616" s="83"/>
      <c r="L616" s="83"/>
      <c r="M616" s="137" t="str">
        <f aca="false">IF(D616&gt;0,IF(J616&gt;=0,J616/D616*100,""),"")</f>
        <v/>
      </c>
      <c r="N616" s="137" t="str">
        <f aca="false">IF(F616&gt;0,IF(L616&gt;=0,L616/F616*100,""),"")</f>
        <v/>
      </c>
      <c r="O616" s="137" t="str">
        <f aca="false">IF(G616&gt;0,IF(J616&gt;=0,J616/G616*100,""),"")</f>
        <v/>
      </c>
      <c r="P616" s="137" t="str">
        <f aca="false">IF(I616&gt;0,IF(L616&gt;=0,L616/I616*100,""),"")</f>
        <v/>
      </c>
      <c r="Q616" s="52"/>
      <c r="S616" s="52"/>
    </row>
    <row r="617" s="184" customFormat="true" ht="6" hidden="false" customHeight="true" outlineLevel="0" collapsed="false">
      <c r="A617" s="176"/>
      <c r="B617" s="103"/>
      <c r="C617" s="104" t="s">
        <v>28</v>
      </c>
      <c r="D617" s="223"/>
      <c r="E617" s="223"/>
      <c r="F617" s="223" t="n">
        <f aca="false">SUM(D617:E617)</f>
        <v>0</v>
      </c>
      <c r="G617" s="224"/>
      <c r="H617" s="225"/>
      <c r="I617" s="224"/>
      <c r="J617" s="223"/>
      <c r="K617" s="223"/>
      <c r="L617" s="223" t="n">
        <f aca="false">SUM(J617:K617)</f>
        <v>0</v>
      </c>
      <c r="M617" s="226" t="str">
        <f aca="false">IF(D617&gt;0,IF(J617&gt;=0,J617/D617*100,""),"")</f>
        <v/>
      </c>
      <c r="N617" s="226" t="str">
        <f aca="false">IF(F617&gt;0,IF(L617&gt;=0,L617/F617*100,""),"")</f>
        <v/>
      </c>
      <c r="O617" s="226" t="str">
        <f aca="false">IF(G617&gt;0,IF(J617&gt;=0,J617/G617*100,""),"")</f>
        <v/>
      </c>
      <c r="P617" s="226" t="str">
        <f aca="false">IF(I617&gt;0,IF(L617&gt;=0,L617/I617*100,""),"")</f>
        <v/>
      </c>
      <c r="Q617" s="52"/>
      <c r="S617" s="52"/>
    </row>
    <row r="618" s="48" customFormat="true" ht="12.75" hidden="false" customHeight="false" outlineLevel="0" collapsed="false">
      <c r="A618" s="66" t="s">
        <v>949</v>
      </c>
      <c r="B618" s="160" t="s">
        <v>19</v>
      </c>
      <c r="C618" s="161"/>
      <c r="D618" s="108" t="n">
        <f aca="false">SUM(D620:D678)</f>
        <v>910451771</v>
      </c>
      <c r="E618" s="108" t="n">
        <f aca="false">SUM(E620:E677)</f>
        <v>0</v>
      </c>
      <c r="F618" s="108" t="n">
        <f aca="false">D618+E618</f>
        <v>910451771</v>
      </c>
      <c r="G618" s="109" t="n">
        <f aca="false">SUM(G620:G678)</f>
        <v>1151781095.79</v>
      </c>
      <c r="H618" s="110"/>
      <c r="I618" s="109" t="n">
        <f aca="false">G618+H618</f>
        <v>1151781095.79</v>
      </c>
      <c r="J618" s="108" t="n">
        <f aca="false">SUM(J620:J679)</f>
        <v>1124229827</v>
      </c>
      <c r="K618" s="108" t="n">
        <f aca="false">SUM(K620:K677)</f>
        <v>0</v>
      </c>
      <c r="L618" s="108" t="n">
        <f aca="false">J618+K618</f>
        <v>1124229827</v>
      </c>
      <c r="M618" s="111" t="n">
        <f aca="false">IF(D618&gt;0,IF(J618&gt;=0,J618/D618*100,""),"")</f>
        <v>123.4804371642</v>
      </c>
      <c r="N618" s="111" t="n">
        <f aca="false">IF(F618&gt;0,IF(L618&gt;=0,L618/F618*100,""),"")</f>
        <v>123.4804371642</v>
      </c>
      <c r="O618" s="111" t="n">
        <f aca="false">IF(G618&gt;0,IF(J618&gt;=0,J618/G618*100,""),"")</f>
        <v>97.6079422651834</v>
      </c>
      <c r="P618" s="111" t="n">
        <f aca="false">IF(I618&gt;0,IF(L618&gt;=0,L618/I618*100,""),"")</f>
        <v>97.6079422651834</v>
      </c>
      <c r="Q618" s="52"/>
      <c r="S618" s="52"/>
    </row>
    <row r="619" s="48" customFormat="true" ht="12.75" hidden="false" customHeight="true" outlineLevel="0" collapsed="false">
      <c r="A619" s="82" t="s">
        <v>27</v>
      </c>
      <c r="B619" s="54"/>
      <c r="C619" s="55" t="s">
        <v>28</v>
      </c>
      <c r="D619" s="77" t="n">
        <f aca="false">SUM(D620:D676)</f>
        <v>910451771</v>
      </c>
      <c r="E619" s="77"/>
      <c r="F619" s="77" t="n">
        <f aca="false">SUM(D619:E619)</f>
        <v>910451771</v>
      </c>
      <c r="G619" s="79" t="n">
        <f aca="false">SUM(G620:G676)</f>
        <v>1053465799.79</v>
      </c>
      <c r="H619" s="88"/>
      <c r="I619" s="79" t="n">
        <f aca="false">SUM(G619:H619)</f>
        <v>1053465799.79</v>
      </c>
      <c r="J619" s="77" t="n">
        <f aca="false">SUM(J620:J676)</f>
        <v>1124229827</v>
      </c>
      <c r="K619" s="77"/>
      <c r="L619" s="77" t="n">
        <f aca="false">SUM(J619:K619)</f>
        <v>1124229827</v>
      </c>
      <c r="M619" s="81" t="n">
        <f aca="false">IF(D619&gt;0,IF(J619&gt;=0,J619/D619*100,""),"")</f>
        <v>123.4804371642</v>
      </c>
      <c r="N619" s="81" t="n">
        <f aca="false">IF(F619&gt;0,IF(L619&gt;=0,L619/F619*100,""),"")</f>
        <v>123.4804371642</v>
      </c>
      <c r="O619" s="81" t="n">
        <f aca="false">IF(G619&gt;0,IF(J619&gt;=0,J619/G619*100,""),"")</f>
        <v>106.717259091288</v>
      </c>
      <c r="P619" s="81" t="n">
        <f aca="false">IF(I619&gt;0,IF(L619&gt;=0,L619/I619*100,""),"")</f>
        <v>106.717259091288</v>
      </c>
      <c r="Q619" s="52"/>
      <c r="S619" s="52"/>
    </row>
    <row r="620" s="48" customFormat="true" ht="12.75" hidden="false" customHeight="true" outlineLevel="0" collapsed="false">
      <c r="A620" s="82" t="s">
        <v>950</v>
      </c>
      <c r="B620" s="54" t="s">
        <v>951</v>
      </c>
      <c r="C620" s="55" t="s">
        <v>952</v>
      </c>
      <c r="D620" s="77" t="n">
        <v>275983380</v>
      </c>
      <c r="E620" s="77"/>
      <c r="F620" s="77" t="n">
        <f aca="false">SUM(D620:E620)</f>
        <v>275983380</v>
      </c>
      <c r="G620" s="79" t="n">
        <v>286282780</v>
      </c>
      <c r="H620" s="88"/>
      <c r="I620" s="79" t="n">
        <f aca="false">SUM(G620:H620)</f>
        <v>286282780</v>
      </c>
      <c r="J620" s="77" t="n">
        <v>331410630</v>
      </c>
      <c r="K620" s="77"/>
      <c r="L620" s="77" t="n">
        <f aca="false">SUM(J620:K620)</f>
        <v>331410630</v>
      </c>
      <c r="M620" s="81" t="n">
        <f aca="false">IF(D620&gt;0,IF(J620&gt;=0,J620/D620*100,""),"")</f>
        <v>120.08354633529</v>
      </c>
      <c r="N620" s="81" t="n">
        <f aca="false">IF(F620&gt;0,IF(L620&gt;=0,L620/F620*100,""),"")</f>
        <v>120.08354633529</v>
      </c>
      <c r="O620" s="81" t="n">
        <f aca="false">IF(G620&gt;0,IF(J620&gt;=0,J620/G620*100,""),"")</f>
        <v>115.76338262469</v>
      </c>
      <c r="P620" s="81" t="n">
        <f aca="false">IF(I620&gt;0,IF(L620&gt;=0,L620/I620*100,""),"")</f>
        <v>115.76338262469</v>
      </c>
      <c r="Q620" s="52"/>
      <c r="S620" s="52"/>
    </row>
    <row r="621" s="48" customFormat="true" ht="12.75" hidden="false" customHeight="true" outlineLevel="0" collapsed="false">
      <c r="A621" s="82" t="s">
        <v>953</v>
      </c>
      <c r="B621" s="54" t="s">
        <v>954</v>
      </c>
      <c r="C621" s="55" t="s">
        <v>955</v>
      </c>
      <c r="D621" s="77" t="n">
        <v>1481500</v>
      </c>
      <c r="E621" s="77"/>
      <c r="F621" s="77" t="n">
        <f aca="false">SUM(D621:E621)</f>
        <v>1481500</v>
      </c>
      <c r="G621" s="79" t="n">
        <v>1703910</v>
      </c>
      <c r="H621" s="88"/>
      <c r="I621" s="79" t="n">
        <f aca="false">SUM(G621:H621)</f>
        <v>1703910</v>
      </c>
      <c r="J621" s="77" t="n">
        <v>1740900</v>
      </c>
      <c r="K621" s="77"/>
      <c r="L621" s="77" t="n">
        <f aca="false">SUM(J621:K621)</f>
        <v>1740900</v>
      </c>
      <c r="M621" s="81" t="n">
        <f aca="false">IF(D621&gt;0,IF(J621&gt;=0,J621/D621*100,""),"")</f>
        <v>117.509281133986</v>
      </c>
      <c r="N621" s="81" t="n">
        <f aca="false">IF(F621&gt;0,IF(L621&gt;=0,L621/F621*100,""),"")</f>
        <v>117.509281133986</v>
      </c>
      <c r="O621" s="81" t="n">
        <f aca="false">IF(G621&gt;0,IF(J621&gt;=0,J621/G621*100,""),"")</f>
        <v>102.170889307534</v>
      </c>
      <c r="P621" s="81" t="n">
        <f aca="false">IF(I621&gt;0,IF(L621&gt;=0,L621/I621*100,""),"")</f>
        <v>102.170889307534</v>
      </c>
      <c r="Q621" s="52"/>
      <c r="S621" s="52"/>
    </row>
    <row r="622" s="48" customFormat="true" ht="12.75" hidden="false" customHeight="true" outlineLevel="0" collapsed="false">
      <c r="A622" s="82" t="s">
        <v>956</v>
      </c>
      <c r="B622" s="54" t="s">
        <v>957</v>
      </c>
      <c r="C622" s="55" t="s">
        <v>958</v>
      </c>
      <c r="D622" s="77" t="n">
        <v>8500</v>
      </c>
      <c r="E622" s="77"/>
      <c r="F622" s="77" t="n">
        <f aca="false">SUM(D622:E622)</f>
        <v>8500</v>
      </c>
      <c r="G622" s="79" t="n">
        <v>4824100</v>
      </c>
      <c r="H622" s="88"/>
      <c r="I622" s="79" t="n">
        <f aca="false">SUM(G622:H622)</f>
        <v>4824100</v>
      </c>
      <c r="J622" s="77" t="n">
        <v>45700</v>
      </c>
      <c r="K622" s="77"/>
      <c r="L622" s="77" t="n">
        <f aca="false">SUM(J622:K622)</f>
        <v>45700</v>
      </c>
      <c r="M622" s="81" t="n">
        <f aca="false">IF(D622&gt;0,IF(J622&gt;=0,J622/D622*100,""),"")</f>
        <v>537.64705882353</v>
      </c>
      <c r="N622" s="81" t="n">
        <f aca="false">IF(F622&gt;0,IF(L622&gt;=0,L622/F622*100,""),"")</f>
        <v>537.64705882353</v>
      </c>
      <c r="O622" s="81" t="n">
        <f aca="false">IF(G622&gt;0,IF(J622&gt;=0,J622/G622*100,""),"")</f>
        <v>0.947326962542236</v>
      </c>
      <c r="P622" s="81" t="n">
        <f aca="false">IF(I622&gt;0,IF(L622&gt;=0,L622/I622*100,""),"")</f>
        <v>0.947326962542236</v>
      </c>
      <c r="Q622" s="52"/>
      <c r="S622" s="52"/>
    </row>
    <row r="623" s="48" customFormat="true" ht="12.75" hidden="false" customHeight="true" outlineLevel="0" collapsed="false">
      <c r="A623" s="82" t="s">
        <v>959</v>
      </c>
      <c r="B623" s="54" t="s">
        <v>960</v>
      </c>
      <c r="C623" s="55"/>
      <c r="D623" s="77"/>
      <c r="E623" s="77"/>
      <c r="F623" s="77"/>
      <c r="G623" s="79"/>
      <c r="H623" s="88"/>
      <c r="I623" s="79"/>
      <c r="J623" s="77" t="n">
        <v>45100</v>
      </c>
      <c r="K623" s="77"/>
      <c r="L623" s="77" t="n">
        <f aca="false">SUM(J623:K623)</f>
        <v>45100</v>
      </c>
      <c r="M623" s="81" t="str">
        <f aca="false">IF(D623&gt;0,IF(J623&gt;=0,J623/D623*100,""),"")</f>
        <v/>
      </c>
      <c r="N623" s="81"/>
      <c r="O623" s="81"/>
      <c r="P623" s="81"/>
      <c r="Q623" s="52"/>
      <c r="S623" s="52"/>
    </row>
    <row r="624" s="48" customFormat="true" ht="12" hidden="false" customHeight="true" outlineLevel="0" collapsed="false">
      <c r="A624" s="82" t="s">
        <v>961</v>
      </c>
      <c r="B624" s="54" t="s">
        <v>962</v>
      </c>
      <c r="C624" s="55" t="s">
        <v>963</v>
      </c>
      <c r="D624" s="77" t="n">
        <v>332576430</v>
      </c>
      <c r="E624" s="77"/>
      <c r="F624" s="77" t="n">
        <f aca="false">SUM(D624:E624)</f>
        <v>332576430</v>
      </c>
      <c r="G624" s="79" t="n">
        <v>401358916</v>
      </c>
      <c r="H624" s="88"/>
      <c r="I624" s="79" t="n">
        <f aca="false">SUM(G624:H624)</f>
        <v>401358916</v>
      </c>
      <c r="J624" s="77" t="n">
        <f aca="false">404801680</f>
        <v>404801680</v>
      </c>
      <c r="K624" s="77"/>
      <c r="L624" s="77" t="n">
        <f aca="false">SUM(J624:K624)</f>
        <v>404801680</v>
      </c>
      <c r="M624" s="81" t="n">
        <f aca="false">IF(D624&gt;0,IF(J624&gt;=0,J624/D624*100,""),"")</f>
        <v>121.716887754192</v>
      </c>
      <c r="N624" s="81" t="n">
        <f aca="false">IF(F624&gt;0,IF(L624&gt;=0,L624/F624*100,""),"")</f>
        <v>121.716887754192</v>
      </c>
      <c r="O624" s="81" t="n">
        <f aca="false">IF(G624&gt;0,IF(J624&gt;=0,J624/G624*100,""),"")</f>
        <v>100.857776883173</v>
      </c>
      <c r="P624" s="81" t="n">
        <f aca="false">IF(I624&gt;0,IF(L624&gt;=0,L624/I624*100,""),"")</f>
        <v>100.857776883173</v>
      </c>
      <c r="Q624" s="52"/>
      <c r="S624" s="52"/>
    </row>
    <row r="625" s="48" customFormat="true" ht="12.75" hidden="false" customHeight="true" outlineLevel="0" collapsed="false">
      <c r="A625" s="82" t="s">
        <v>964</v>
      </c>
      <c r="B625" s="54" t="s">
        <v>965</v>
      </c>
      <c r="C625" s="55" t="s">
        <v>966</v>
      </c>
      <c r="D625" s="77" t="n">
        <v>1171650</v>
      </c>
      <c r="E625" s="77"/>
      <c r="F625" s="77" t="n">
        <f aca="false">SUM(D625:E625)</f>
        <v>1171650</v>
      </c>
      <c r="G625" s="79" t="n">
        <v>5541196.77</v>
      </c>
      <c r="H625" s="88"/>
      <c r="I625" s="79" t="n">
        <f aca="false">SUM(G625:H625)</f>
        <v>5541196.77</v>
      </c>
      <c r="J625" s="77" t="n">
        <v>1641830</v>
      </c>
      <c r="K625" s="77"/>
      <c r="L625" s="77" t="n">
        <f aca="false">SUM(J625:K625)</f>
        <v>1641830</v>
      </c>
      <c r="M625" s="81" t="n">
        <f aca="false">IF(D625&gt;0,IF(J625&gt;=0,J625/D625*100,""),"")</f>
        <v>140.129731575129</v>
      </c>
      <c r="N625" s="81" t="n">
        <f aca="false">IF(F625&gt;0,IF(L625&gt;=0,L625/F625*100,""),"")</f>
        <v>140.129731575129</v>
      </c>
      <c r="O625" s="81" t="n">
        <f aca="false">IF(G625&gt;0,IF(J625&gt;=0,J625/G625*100,""),"")</f>
        <v>29.6295199060401</v>
      </c>
      <c r="P625" s="81" t="n">
        <f aca="false">IF(I625&gt;0,IF(L625&gt;=0,L625/I625*100,""),"")</f>
        <v>29.6295199060401</v>
      </c>
      <c r="Q625" s="52"/>
      <c r="S625" s="52"/>
    </row>
    <row r="626" s="48" customFormat="true" ht="23.25" hidden="false" customHeight="true" outlineLevel="0" collapsed="false">
      <c r="A626" s="82" t="s">
        <v>967</v>
      </c>
      <c r="B626" s="54" t="s">
        <v>968</v>
      </c>
      <c r="C626" s="55" t="s">
        <v>969</v>
      </c>
      <c r="D626" s="77" t="n">
        <v>412000</v>
      </c>
      <c r="E626" s="77"/>
      <c r="F626" s="77" t="n">
        <f aca="false">SUM(D626:E626)</f>
        <v>412000</v>
      </c>
      <c r="G626" s="79" t="n">
        <v>1795675</v>
      </c>
      <c r="H626" s="88"/>
      <c r="I626" s="79" t="n">
        <f aca="false">SUM(G626:H626)</f>
        <v>1795675</v>
      </c>
      <c r="J626" s="77" t="n">
        <v>893760</v>
      </c>
      <c r="K626" s="77"/>
      <c r="L626" s="77" t="n">
        <f aca="false">SUM(J626:K626)</f>
        <v>893760</v>
      </c>
      <c r="M626" s="81" t="n">
        <f aca="false">IF(D626&gt;0,IF(J626&gt;=0,J626/D626*100,""),"")</f>
        <v>216.932038834951</v>
      </c>
      <c r="N626" s="81" t="n">
        <f aca="false">IF(F626&gt;0,IF(L626&gt;=0,L626/F626*100,""),"")</f>
        <v>216.932038834951</v>
      </c>
      <c r="O626" s="81" t="n">
        <f aca="false">IF(G626&gt;0,IF(J626&gt;=0,J626/G626*100,""),"")</f>
        <v>49.7729266153396</v>
      </c>
      <c r="P626" s="81" t="n">
        <f aca="false">IF(I626&gt;0,IF(L626&gt;=0,L626/I626*100,""),"")</f>
        <v>49.7729266153396</v>
      </c>
      <c r="Q626" s="52"/>
      <c r="S626" s="52"/>
    </row>
    <row r="627" s="48" customFormat="true" ht="12.75" hidden="false" customHeight="true" outlineLevel="0" collapsed="false">
      <c r="A627" s="82" t="s">
        <v>970</v>
      </c>
      <c r="B627" s="54" t="s">
        <v>971</v>
      </c>
      <c r="C627" s="55" t="s">
        <v>972</v>
      </c>
      <c r="D627" s="77" t="n">
        <v>259500</v>
      </c>
      <c r="E627" s="77"/>
      <c r="F627" s="77" t="n">
        <f aca="false">SUM(D627:E627)</f>
        <v>259500</v>
      </c>
      <c r="G627" s="79" t="n">
        <v>3496600</v>
      </c>
      <c r="H627" s="88"/>
      <c r="I627" s="79" t="n">
        <f aca="false">SUM(G627:H627)</f>
        <v>3496600</v>
      </c>
      <c r="J627" s="77" t="n">
        <v>301400</v>
      </c>
      <c r="K627" s="77"/>
      <c r="L627" s="77" t="n">
        <f aca="false">SUM(J627:K627)</f>
        <v>301400</v>
      </c>
      <c r="M627" s="81" t="n">
        <f aca="false">IF(D627&gt;0,IF(J627&gt;=0,J627/D627*100,""),"")</f>
        <v>116.146435452794</v>
      </c>
      <c r="N627" s="81" t="n">
        <f aca="false">IF(F627&gt;0,IF(L627&gt;=0,L627/F627*100,""),"")</f>
        <v>116.146435452794</v>
      </c>
      <c r="O627" s="81" t="n">
        <f aca="false">IF(G627&gt;0,IF(J627&gt;=0,J627/G627*100,""),"")</f>
        <v>8.61980209346222</v>
      </c>
      <c r="P627" s="81" t="n">
        <f aca="false">IF(I627&gt;0,IF(L627&gt;=0,L627/I627*100,""),"")</f>
        <v>8.61980209346222</v>
      </c>
      <c r="Q627" s="52"/>
      <c r="S627" s="52"/>
    </row>
    <row r="628" s="48" customFormat="true" ht="12.75" hidden="false" customHeight="true" outlineLevel="0" collapsed="false">
      <c r="A628" s="150" t="s">
        <v>973</v>
      </c>
      <c r="B628" s="160" t="s">
        <v>974</v>
      </c>
      <c r="C628" s="161" t="s">
        <v>975</v>
      </c>
      <c r="D628" s="130" t="n">
        <f aca="false">153976220+30000</f>
        <v>154006220</v>
      </c>
      <c r="E628" s="130"/>
      <c r="F628" s="130" t="n">
        <f aca="false">SUM(D628:E628)</f>
        <v>154006220</v>
      </c>
      <c r="G628" s="131" t="n">
        <v>196091526</v>
      </c>
      <c r="H628" s="151"/>
      <c r="I628" s="131" t="n">
        <f aca="false">SUM(G628:H628)</f>
        <v>196091526</v>
      </c>
      <c r="J628" s="130" t="n">
        <v>208485760</v>
      </c>
      <c r="K628" s="130"/>
      <c r="L628" s="130" t="n">
        <f aca="false">SUM(J628:K628)</f>
        <v>208485760</v>
      </c>
      <c r="M628" s="118" t="n">
        <f aca="false">IF(D628&gt;0,IF(J628&gt;=0,J628/D628*100,""),"")</f>
        <v>135.374895897062</v>
      </c>
      <c r="N628" s="118" t="n">
        <f aca="false">IF(F628&gt;0,IF(L628&gt;=0,L628/F628*100,""),"")</f>
        <v>135.374895897062</v>
      </c>
      <c r="O628" s="118" t="n">
        <f aca="false">IF(G628&gt;0,IF(J628&gt;=0,J628/G628*100,""),"")</f>
        <v>106.320637231412</v>
      </c>
      <c r="P628" s="118" t="n">
        <f aca="false">IF(I628&gt;0,IF(L628&gt;=0,L628/I628*100,""),"")</f>
        <v>106.320637231412</v>
      </c>
      <c r="Q628" s="52"/>
      <c r="S628" s="52"/>
    </row>
    <row r="629" s="48" customFormat="true" ht="12.75" hidden="false" customHeight="true" outlineLevel="0" collapsed="false">
      <c r="A629" s="87" t="s">
        <v>976</v>
      </c>
      <c r="B629" s="54" t="s">
        <v>977</v>
      </c>
      <c r="C629" s="55" t="s">
        <v>978</v>
      </c>
      <c r="D629" s="77" t="n">
        <v>634620</v>
      </c>
      <c r="E629" s="77"/>
      <c r="F629" s="77" t="n">
        <f aca="false">SUM(D629:E629)</f>
        <v>634620</v>
      </c>
      <c r="G629" s="79" t="n">
        <v>1702730.84</v>
      </c>
      <c r="H629" s="88"/>
      <c r="I629" s="79" t="n">
        <f aca="false">SUM(G629:H629)</f>
        <v>1702730.84</v>
      </c>
      <c r="J629" s="77" t="n">
        <v>735600</v>
      </c>
      <c r="K629" s="77"/>
      <c r="L629" s="77" t="n">
        <f aca="false">SUM(J629:K629)</f>
        <v>735600</v>
      </c>
      <c r="M629" s="81" t="n">
        <f aca="false">IF(D629&gt;0,IF(J629&gt;=0,J629/D629*100,""),"")</f>
        <v>115.911884277205</v>
      </c>
      <c r="N629" s="81" t="n">
        <f aca="false">IF(F629&gt;0,IF(L629&gt;=0,L629/F629*100,""),"")</f>
        <v>115.911884277205</v>
      </c>
      <c r="O629" s="81" t="n">
        <f aca="false">IF(G629&gt;0,IF(J629&gt;=0,J629/G629*100,""),"")</f>
        <v>43.2011908587972</v>
      </c>
      <c r="P629" s="81" t="n">
        <f aca="false">IF(I629&gt;0,IF(L629&gt;=0,L629/I629*100,""),"")</f>
        <v>43.2011908587972</v>
      </c>
      <c r="Q629" s="52"/>
      <c r="S629" s="52"/>
    </row>
    <row r="630" s="48" customFormat="true" ht="12.75" hidden="false" customHeight="true" outlineLevel="0" collapsed="false">
      <c r="A630" s="87" t="s">
        <v>979</v>
      </c>
      <c r="B630" s="54" t="s">
        <v>980</v>
      </c>
      <c r="C630" s="55" t="s">
        <v>981</v>
      </c>
      <c r="D630" s="77" t="n">
        <v>344350</v>
      </c>
      <c r="E630" s="77"/>
      <c r="F630" s="77" t="n">
        <f aca="false">SUM(D630:E630)</f>
        <v>344350</v>
      </c>
      <c r="G630" s="79" t="n">
        <v>1347820</v>
      </c>
      <c r="H630" s="88"/>
      <c r="I630" s="79" t="n">
        <f aca="false">SUM(G630:H630)</f>
        <v>1347820</v>
      </c>
      <c r="J630" s="77" t="n">
        <v>490270</v>
      </c>
      <c r="K630" s="77"/>
      <c r="L630" s="77" t="n">
        <f aca="false">SUM(J630:K630)</f>
        <v>490270</v>
      </c>
      <c r="M630" s="81" t="n">
        <f aca="false">IF(D630&gt;0,IF(J630&gt;=0,J630/D630*100,""),"")</f>
        <v>142.375490053724</v>
      </c>
      <c r="N630" s="81" t="n">
        <f aca="false">IF(F630&gt;0,IF(L630&gt;=0,L630/F630*100,""),"")</f>
        <v>142.375490053724</v>
      </c>
      <c r="O630" s="81" t="n">
        <f aca="false">IF(G630&gt;0,IF(J630&gt;=0,J630/G630*100,""),"")</f>
        <v>36.3750352420947</v>
      </c>
      <c r="P630" s="81" t="n">
        <f aca="false">IF(I630&gt;0,IF(L630&gt;=0,L630/I630*100,""),"")</f>
        <v>36.3750352420947</v>
      </c>
      <c r="Q630" s="52"/>
      <c r="S630" s="52"/>
    </row>
    <row r="631" s="48" customFormat="true" ht="12.75" hidden="false" customHeight="true" outlineLevel="0" collapsed="false">
      <c r="A631" s="87" t="s">
        <v>982</v>
      </c>
      <c r="B631" s="54" t="s">
        <v>983</v>
      </c>
      <c r="C631" s="55" t="s">
        <v>984</v>
      </c>
      <c r="D631" s="77" t="n">
        <v>157200</v>
      </c>
      <c r="E631" s="77"/>
      <c r="F631" s="77" t="n">
        <f aca="false">SUM(D631:E631)</f>
        <v>157200</v>
      </c>
      <c r="G631" s="79" t="n">
        <v>1736400</v>
      </c>
      <c r="H631" s="88"/>
      <c r="I631" s="79" t="n">
        <f aca="false">SUM(G631:H631)</f>
        <v>1736400</v>
      </c>
      <c r="J631" s="77" t="n">
        <v>139900</v>
      </c>
      <c r="K631" s="77"/>
      <c r="L631" s="77" t="n">
        <f aca="false">SUM(J631:K631)</f>
        <v>139900</v>
      </c>
      <c r="M631" s="81" t="n">
        <f aca="false">IF(D631&gt;0,IF(J631&gt;=0,J631/D631*100,""),"")</f>
        <v>88.9949109414758</v>
      </c>
      <c r="N631" s="81" t="n">
        <f aca="false">IF(F631&gt;0,IF(L631&gt;=0,L631/F631*100,""),"")</f>
        <v>88.9949109414758</v>
      </c>
      <c r="O631" s="81" t="n">
        <f aca="false">IF(G631&gt;0,IF(J631&gt;=0,J631/G631*100,""),"")</f>
        <v>8.05689933195116</v>
      </c>
      <c r="P631" s="81" t="n">
        <f aca="false">IF(I631&gt;0,IF(L631&gt;=0,L631/I631*100,""),"")</f>
        <v>8.05689933195116</v>
      </c>
      <c r="Q631" s="52"/>
      <c r="S631" s="52"/>
    </row>
    <row r="632" s="48" customFormat="true" ht="12.75" hidden="false" customHeight="true" outlineLevel="0" collapsed="false">
      <c r="A632" s="87" t="s">
        <v>985</v>
      </c>
      <c r="B632" s="54" t="s">
        <v>986</v>
      </c>
      <c r="C632" s="55"/>
      <c r="D632" s="77"/>
      <c r="E632" s="77"/>
      <c r="F632" s="77"/>
      <c r="G632" s="79"/>
      <c r="H632" s="88"/>
      <c r="I632" s="79"/>
      <c r="J632" s="77" t="n">
        <v>6000</v>
      </c>
      <c r="K632" s="77"/>
      <c r="L632" s="77" t="n">
        <f aca="false">SUM(J632:K632)</f>
        <v>6000</v>
      </c>
      <c r="M632" s="81" t="str">
        <f aca="false">IF(D632&gt;0,IF(J632&gt;=0,J632/D632*100,""),"")</f>
        <v/>
      </c>
      <c r="N632" s="81"/>
      <c r="O632" s="81"/>
      <c r="P632" s="81"/>
      <c r="Q632" s="52"/>
      <c r="S632" s="52"/>
    </row>
    <row r="633" s="48" customFormat="true" ht="12.75" hidden="false" customHeight="true" outlineLevel="0" collapsed="false">
      <c r="A633" s="82" t="s">
        <v>987</v>
      </c>
      <c r="B633" s="54" t="s">
        <v>988</v>
      </c>
      <c r="C633" s="55" t="s">
        <v>989</v>
      </c>
      <c r="D633" s="77" t="n">
        <v>25740050</v>
      </c>
      <c r="E633" s="77"/>
      <c r="F633" s="77" t="n">
        <f aca="false">SUM(D633:E633)</f>
        <v>25740050</v>
      </c>
      <c r="G633" s="79" t="n">
        <v>31483157</v>
      </c>
      <c r="H633" s="88"/>
      <c r="I633" s="79" t="n">
        <f aca="false">SUM(G633:H633)</f>
        <v>31483157</v>
      </c>
      <c r="J633" s="77" t="n">
        <v>32052700</v>
      </c>
      <c r="K633" s="77"/>
      <c r="L633" s="77" t="n">
        <f aca="false">SUM(J633:K633)</f>
        <v>32052700</v>
      </c>
      <c r="M633" s="81" t="n">
        <f aca="false">IF(D633&gt;0,IF(J633&gt;=0,J633/D633*100,""),"")</f>
        <v>124.524622135544</v>
      </c>
      <c r="N633" s="81" t="n">
        <f aca="false">IF(F633&gt;0,IF(L633&gt;=0,L633/F633*100,""),"")</f>
        <v>124.524622135544</v>
      </c>
      <c r="O633" s="81" t="n">
        <f aca="false">IF(G633&gt;0,IF(J633&gt;=0,J633/G633*100,""),"")</f>
        <v>101.809040306854</v>
      </c>
      <c r="P633" s="81" t="n">
        <f aca="false">IF(I633&gt;0,IF(L633&gt;=0,L633/I633*100,""),"")</f>
        <v>101.809040306854</v>
      </c>
      <c r="Q633" s="52"/>
      <c r="S633" s="52"/>
    </row>
    <row r="634" s="48" customFormat="true" ht="12.75" hidden="false" customHeight="true" outlineLevel="0" collapsed="false">
      <c r="A634" s="82" t="s">
        <v>990</v>
      </c>
      <c r="B634" s="54" t="s">
        <v>991</v>
      </c>
      <c r="C634" s="55" t="s">
        <v>992</v>
      </c>
      <c r="D634" s="77" t="n">
        <v>180000</v>
      </c>
      <c r="E634" s="77"/>
      <c r="F634" s="77" t="n">
        <f aca="false">SUM(D634:E634)</f>
        <v>180000</v>
      </c>
      <c r="G634" s="79" t="n">
        <v>186000</v>
      </c>
      <c r="H634" s="88"/>
      <c r="I634" s="79" t="n">
        <f aca="false">SUM(G634:H634)</f>
        <v>186000</v>
      </c>
      <c r="J634" s="77" t="n">
        <v>3640</v>
      </c>
      <c r="K634" s="77"/>
      <c r="L634" s="77" t="n">
        <f aca="false">SUM(J634:K634)</f>
        <v>3640</v>
      </c>
      <c r="M634" s="81" t="n">
        <f aca="false">IF(D634&gt;0,IF(J634&gt;=0,J634/D634*100,""),"")</f>
        <v>2.02222222222222</v>
      </c>
      <c r="N634" s="81" t="n">
        <f aca="false">IF(F634&gt;0,IF(L634&gt;=0,L634/F634*100,""),"")</f>
        <v>2.02222222222222</v>
      </c>
      <c r="O634" s="81" t="n">
        <f aca="false">IF(G634&gt;0,IF(J634&gt;=0,J634/G634*100,""),"")</f>
        <v>1.95698924731183</v>
      </c>
      <c r="P634" s="81" t="n">
        <f aca="false">IF(I634&gt;0,IF(L634&gt;=0,L634/I634*100,""),"")</f>
        <v>1.95698924731183</v>
      </c>
      <c r="Q634" s="52"/>
      <c r="S634" s="52"/>
    </row>
    <row r="635" s="48" customFormat="true" ht="12.75" hidden="false" customHeight="true" outlineLevel="0" collapsed="false">
      <c r="A635" s="82" t="s">
        <v>993</v>
      </c>
      <c r="B635" s="54" t="s">
        <v>994</v>
      </c>
      <c r="C635" s="55" t="s">
        <v>995</v>
      </c>
      <c r="D635" s="77" t="n">
        <v>17400</v>
      </c>
      <c r="E635" s="77"/>
      <c r="F635" s="77" t="n">
        <f aca="false">SUM(D635:E635)</f>
        <v>17400</v>
      </c>
      <c r="G635" s="79" t="n">
        <v>336400</v>
      </c>
      <c r="H635" s="88"/>
      <c r="I635" s="79" t="n">
        <f aca="false">SUM(G635:H635)</f>
        <v>336400</v>
      </c>
      <c r="J635" s="77" t="n">
        <v>17400</v>
      </c>
      <c r="K635" s="77"/>
      <c r="L635" s="77" t="n">
        <f aca="false">SUM(J635:K635)</f>
        <v>17400</v>
      </c>
      <c r="M635" s="81" t="n">
        <f aca="false">IF(D635&gt;0,IF(J635&gt;=0,J635/D635*100,""),"")</f>
        <v>100</v>
      </c>
      <c r="N635" s="81" t="n">
        <f aca="false">IF(F635&gt;0,IF(L635&gt;=0,L635/F635*100,""),"")</f>
        <v>100</v>
      </c>
      <c r="O635" s="81" t="n">
        <f aca="false">IF(G635&gt;0,IF(J635&gt;=0,J635/G635*100,""),"")</f>
        <v>5.17241379310345</v>
      </c>
      <c r="P635" s="81" t="n">
        <f aca="false">IF(I635&gt;0,IF(L635&gt;=0,L635/I635*100,""),"")</f>
        <v>5.17241379310345</v>
      </c>
      <c r="Q635" s="52"/>
      <c r="S635" s="52"/>
    </row>
    <row r="636" s="48" customFormat="true" ht="12.75" hidden="false" customHeight="true" outlineLevel="0" collapsed="false">
      <c r="A636" s="82" t="s">
        <v>996</v>
      </c>
      <c r="B636" s="54" t="s">
        <v>997</v>
      </c>
      <c r="C636" s="55" t="s">
        <v>998</v>
      </c>
      <c r="D636" s="77" t="n">
        <v>6000</v>
      </c>
      <c r="E636" s="77"/>
      <c r="F636" s="77" t="n">
        <f aca="false">SUM(D636:E636)</f>
        <v>6000</v>
      </c>
      <c r="G636" s="79" t="n">
        <v>6000</v>
      </c>
      <c r="H636" s="88"/>
      <c r="I636" s="79" t="n">
        <f aca="false">SUM(G636:H636)</f>
        <v>6000</v>
      </c>
      <c r="J636" s="77" t="n">
        <v>12000</v>
      </c>
      <c r="K636" s="77"/>
      <c r="L636" s="77" t="n">
        <f aca="false">SUM(J636:K636)</f>
        <v>12000</v>
      </c>
      <c r="M636" s="81" t="n">
        <f aca="false">IF(D636&gt;0,IF(J636&gt;=0,J636/D636*100,""),"")</f>
        <v>200</v>
      </c>
      <c r="N636" s="81" t="n">
        <f aca="false">IF(F636&gt;0,IF(L636&gt;=0,L636/F636*100,""),"")</f>
        <v>200</v>
      </c>
      <c r="O636" s="81" t="n">
        <f aca="false">IF(G636&gt;0,IF(J636&gt;=0,J636/G636*100,""),"")</f>
        <v>200</v>
      </c>
      <c r="P636" s="81" t="n">
        <f aca="false">IF(I636&gt;0,IF(L636&gt;=0,L636/I636*100,""),"")</f>
        <v>200</v>
      </c>
      <c r="Q636" s="52"/>
      <c r="S636" s="52"/>
    </row>
    <row r="637" s="48" customFormat="true" ht="12.75" hidden="false" customHeight="true" outlineLevel="0" collapsed="false">
      <c r="A637" s="82" t="s">
        <v>999</v>
      </c>
      <c r="B637" s="54" t="s">
        <v>1000</v>
      </c>
      <c r="C637" s="55"/>
      <c r="D637" s="77"/>
      <c r="E637" s="77"/>
      <c r="F637" s="77"/>
      <c r="G637" s="79" t="n">
        <v>34000</v>
      </c>
      <c r="H637" s="88"/>
      <c r="I637" s="79" t="n">
        <f aca="false">SUM(G637:H637)</f>
        <v>34000</v>
      </c>
      <c r="J637" s="77"/>
      <c r="K637" s="77"/>
      <c r="L637" s="77"/>
      <c r="M637" s="81" t="str">
        <f aca="false">IF(D637&gt;0,IF(J637&gt;=0,J637/D637*100,""),"")</f>
        <v/>
      </c>
      <c r="N637" s="81" t="str">
        <f aca="false">IF(F637&gt;0,IF(L637&gt;=0,L637/F637*100,""),"")</f>
        <v/>
      </c>
      <c r="O637" s="81" t="n">
        <f aca="false">IF(G637&gt;0,IF(J637&gt;=0,J637/G637*100,""),"")</f>
        <v>0</v>
      </c>
      <c r="P637" s="81" t="n">
        <f aca="false">IF(I637&gt;0,IF(L637&gt;=0,L637/I637*100,""),"")</f>
        <v>0</v>
      </c>
      <c r="Q637" s="52"/>
      <c r="S637" s="52"/>
    </row>
    <row r="638" s="48" customFormat="true" ht="12.75" hidden="false" customHeight="true" outlineLevel="0" collapsed="false">
      <c r="A638" s="82" t="s">
        <v>1001</v>
      </c>
      <c r="B638" s="54" t="s">
        <v>1002</v>
      </c>
      <c r="C638" s="55" t="s">
        <v>1003</v>
      </c>
      <c r="D638" s="77" t="n">
        <v>11646610</v>
      </c>
      <c r="E638" s="77"/>
      <c r="F638" s="77" t="n">
        <f aca="false">SUM(D638:E638)</f>
        <v>11646610</v>
      </c>
      <c r="G638" s="79" t="n">
        <v>13058040</v>
      </c>
      <c r="H638" s="88"/>
      <c r="I638" s="79" t="n">
        <f aca="false">SUM(G638:H638)</f>
        <v>13058040</v>
      </c>
      <c r="J638" s="77" t="n">
        <v>14559810</v>
      </c>
      <c r="K638" s="77"/>
      <c r="L638" s="77" t="n">
        <f aca="false">SUM(J638:K638)</f>
        <v>14559810</v>
      </c>
      <c r="M638" s="81" t="n">
        <f aca="false">IF(D638&gt;0,IF(J638&gt;=0,J638/D638*100,""),"")</f>
        <v>125.013287128186</v>
      </c>
      <c r="N638" s="81" t="n">
        <f aca="false">IF(F638&gt;0,IF(L638&gt;=0,L638/F638*100,""),"")</f>
        <v>125.013287128186</v>
      </c>
      <c r="O638" s="81" t="n">
        <f aca="false">IF(G638&gt;0,IF(J638&gt;=0,J638/G638*100,""),"")</f>
        <v>111.500730584376</v>
      </c>
      <c r="P638" s="81" t="n">
        <f aca="false">IF(I638&gt;0,IF(L638&gt;=0,L638/I638*100,""),"")</f>
        <v>111.500730584376</v>
      </c>
      <c r="Q638" s="52"/>
      <c r="S638" s="52"/>
    </row>
    <row r="639" s="48" customFormat="true" ht="12.75" hidden="false" customHeight="true" outlineLevel="0" collapsed="false">
      <c r="A639" s="82" t="s">
        <v>1004</v>
      </c>
      <c r="B639" s="54" t="s">
        <v>1005</v>
      </c>
      <c r="C639" s="55" t="s">
        <v>1006</v>
      </c>
      <c r="D639" s="77" t="n">
        <v>36000</v>
      </c>
      <c r="E639" s="77"/>
      <c r="F639" s="77" t="n">
        <f aca="false">SUM(D639:E639)</f>
        <v>36000</v>
      </c>
      <c r="G639" s="79" t="n">
        <v>113146.48</v>
      </c>
      <c r="H639" s="88"/>
      <c r="I639" s="79" t="n">
        <f aca="false">SUM(G639:H639)</f>
        <v>113146.48</v>
      </c>
      <c r="J639" s="77" t="n">
        <v>55000</v>
      </c>
      <c r="K639" s="77"/>
      <c r="L639" s="77" t="n">
        <f aca="false">SUM(J639:K639)</f>
        <v>55000</v>
      </c>
      <c r="M639" s="81" t="n">
        <f aca="false">IF(D639&gt;0,IF(J639&gt;=0,J639/D639*100,""),"")</f>
        <v>152.777777777778</v>
      </c>
      <c r="N639" s="81" t="n">
        <f aca="false">IF(F639&gt;0,IF(L639&gt;=0,L639/F639*100,""),"")</f>
        <v>152.777777777778</v>
      </c>
      <c r="O639" s="81" t="n">
        <f aca="false">IF(G639&gt;0,IF(J639&gt;=0,J639/G639*100,""),"")</f>
        <v>48.609554623352</v>
      </c>
      <c r="P639" s="81" t="n">
        <f aca="false">IF(I639&gt;0,IF(L639&gt;=0,L639/I639*100,""),"")</f>
        <v>48.609554623352</v>
      </c>
      <c r="Q639" s="52"/>
      <c r="S639" s="52"/>
    </row>
    <row r="640" s="48" customFormat="true" ht="12.75" hidden="false" customHeight="true" outlineLevel="0" collapsed="false">
      <c r="A640" s="82" t="s">
        <v>1007</v>
      </c>
      <c r="B640" s="54" t="s">
        <v>1008</v>
      </c>
      <c r="C640" s="55" t="s">
        <v>1009</v>
      </c>
      <c r="D640" s="77" t="n">
        <v>7700</v>
      </c>
      <c r="E640" s="77"/>
      <c r="F640" s="77" t="n">
        <f aca="false">SUM(D640:E640)</f>
        <v>7700</v>
      </c>
      <c r="G640" s="79" t="n">
        <v>164700</v>
      </c>
      <c r="H640" s="88"/>
      <c r="I640" s="79" t="n">
        <f aca="false">SUM(G640:H640)</f>
        <v>164700</v>
      </c>
      <c r="J640" s="77" t="n">
        <v>7700</v>
      </c>
      <c r="K640" s="77"/>
      <c r="L640" s="77" t="n">
        <f aca="false">SUM(J640:K640)</f>
        <v>7700</v>
      </c>
      <c r="M640" s="81" t="n">
        <f aca="false">IF(D640&gt;0,IF(J640&gt;=0,J640/D640*100,""),"")</f>
        <v>100</v>
      </c>
      <c r="N640" s="81" t="n">
        <f aca="false">IF(F640&gt;0,IF(L640&gt;=0,L640/F640*100,""),"")</f>
        <v>100</v>
      </c>
      <c r="O640" s="81" t="n">
        <f aca="false">IF(G640&gt;0,IF(J640&gt;=0,J640/G640*100,""),"")</f>
        <v>4.67516697024894</v>
      </c>
      <c r="P640" s="81" t="n">
        <f aca="false">IF(I640&gt;0,IF(L640&gt;=0,L640/I640*100,""),"")</f>
        <v>4.67516697024894</v>
      </c>
      <c r="Q640" s="52"/>
      <c r="S640" s="52"/>
    </row>
    <row r="641" s="48" customFormat="true" ht="12.75" hidden="false" customHeight="true" outlineLevel="0" collapsed="false">
      <c r="A641" s="82" t="s">
        <v>1010</v>
      </c>
      <c r="B641" s="54" t="s">
        <v>1011</v>
      </c>
      <c r="C641" s="55" t="s">
        <v>1012</v>
      </c>
      <c r="D641" s="77" t="n">
        <v>59700230</v>
      </c>
      <c r="E641" s="77"/>
      <c r="F641" s="77" t="n">
        <f aca="false">SUM(D641:E641)</f>
        <v>59700230</v>
      </c>
      <c r="G641" s="79" t="n">
        <v>64466770</v>
      </c>
      <c r="H641" s="88"/>
      <c r="I641" s="79" t="n">
        <f aca="false">SUM(G641:H641)</f>
        <v>64466770</v>
      </c>
      <c r="J641" s="77" t="n">
        <v>82789780</v>
      </c>
      <c r="K641" s="77"/>
      <c r="L641" s="77" t="n">
        <f aca="false">SUM(J641:K641)</f>
        <v>82789780</v>
      </c>
      <c r="M641" s="81" t="n">
        <f aca="false">IF(D641&gt;0,IF(J641&gt;=0,J641/D641*100,""),"")</f>
        <v>138.67581414678</v>
      </c>
      <c r="N641" s="81" t="n">
        <f aca="false">IF(F641&gt;0,IF(L641&gt;=0,L641/F641*100,""),"")</f>
        <v>138.67581414678</v>
      </c>
      <c r="O641" s="81" t="n">
        <f aca="false">IF(G641&gt;0,IF(J641&gt;=0,J641/G641*100,""),"")</f>
        <v>128.422410491483</v>
      </c>
      <c r="P641" s="81" t="n">
        <f aca="false">IF(I641&gt;0,IF(L641&gt;=0,L641/I641*100,""),"")</f>
        <v>128.422410491483</v>
      </c>
      <c r="Q641" s="52"/>
      <c r="S641" s="52"/>
    </row>
    <row r="642" s="48" customFormat="true" ht="12.75" hidden="false" customHeight="true" outlineLevel="0" collapsed="false">
      <c r="A642" s="82" t="s">
        <v>1013</v>
      </c>
      <c r="B642" s="54" t="s">
        <v>1014</v>
      </c>
      <c r="C642" s="55" t="s">
        <v>1015</v>
      </c>
      <c r="D642" s="77" t="n">
        <v>4623400</v>
      </c>
      <c r="E642" s="77"/>
      <c r="F642" s="77" t="n">
        <f aca="false">SUM(D642:E642)</f>
        <v>4623400</v>
      </c>
      <c r="G642" s="79" t="n">
        <v>3539760</v>
      </c>
      <c r="H642" s="88"/>
      <c r="I642" s="79" t="n">
        <f aca="false">SUM(G642:H642)</f>
        <v>3539760</v>
      </c>
      <c r="J642" s="77" t="n">
        <v>5177200</v>
      </c>
      <c r="K642" s="77"/>
      <c r="L642" s="77" t="n">
        <f aca="false">SUM(J642:K642)</f>
        <v>5177200</v>
      </c>
      <c r="M642" s="81" t="n">
        <f aca="false">IF(D642&gt;0,IF(J642&gt;=0,J642/D642*100,""),"")</f>
        <v>111.978197863045</v>
      </c>
      <c r="N642" s="81" t="n">
        <f aca="false">IF(F642&gt;0,IF(L642&gt;=0,L642/F642*100,""),"")</f>
        <v>111.978197863045</v>
      </c>
      <c r="O642" s="81" t="n">
        <f aca="false">IF(G642&gt;0,IF(J642&gt;=0,J642/G642*100,""),"")</f>
        <v>146.258503401361</v>
      </c>
      <c r="P642" s="81" t="n">
        <f aca="false">IF(I642&gt;0,IF(L642&gt;=0,L642/I642*100,""),"")</f>
        <v>146.258503401361</v>
      </c>
      <c r="Q642" s="52"/>
      <c r="S642" s="52"/>
    </row>
    <row r="643" s="48" customFormat="true" ht="24" hidden="false" customHeight="false" outlineLevel="0" collapsed="false">
      <c r="A643" s="82" t="s">
        <v>1016</v>
      </c>
      <c r="B643" s="54" t="s">
        <v>1017</v>
      </c>
      <c r="C643" s="55" t="s">
        <v>1018</v>
      </c>
      <c r="D643" s="77" t="n">
        <v>22495200</v>
      </c>
      <c r="E643" s="77"/>
      <c r="F643" s="77" t="n">
        <f aca="false">SUM(D643:E643)</f>
        <v>22495200</v>
      </c>
      <c r="G643" s="79" t="n">
        <v>7518400</v>
      </c>
      <c r="H643" s="88"/>
      <c r="I643" s="79" t="n">
        <f aca="false">SUM(G643:H643)</f>
        <v>7518400</v>
      </c>
      <c r="J643" s="77" t="n">
        <v>25230930</v>
      </c>
      <c r="K643" s="77"/>
      <c r="L643" s="77" t="n">
        <f aca="false">SUM(J643:K643)</f>
        <v>25230930</v>
      </c>
      <c r="M643" s="81" t="n">
        <f aca="false">IF(D643&gt;0,IF(J643&gt;=0,J643/D643*100,""),"")</f>
        <v>112.161394430812</v>
      </c>
      <c r="N643" s="81" t="n">
        <f aca="false">IF(F643&gt;0,IF(L643&gt;=0,L643/F643*100,""),"")</f>
        <v>112.161394430812</v>
      </c>
      <c r="O643" s="81" t="n">
        <f aca="false">IF(G643&gt;0,IF(J643&gt;=0,J643/G643*100,""),"")</f>
        <v>335.589088103852</v>
      </c>
      <c r="P643" s="81" t="n">
        <f aca="false">IF(I643&gt;0,IF(L643&gt;=0,L643/I643*100,""),"")</f>
        <v>335.589088103852</v>
      </c>
      <c r="Q643" s="52"/>
      <c r="S643" s="52"/>
    </row>
    <row r="644" s="48" customFormat="true" ht="12.75" hidden="false" customHeight="true" outlineLevel="0" collapsed="false">
      <c r="A644" s="82" t="s">
        <v>1019</v>
      </c>
      <c r="B644" s="54" t="s">
        <v>1020</v>
      </c>
      <c r="C644" s="55" t="s">
        <v>1021</v>
      </c>
      <c r="D644" s="77" t="n">
        <v>187400</v>
      </c>
      <c r="E644" s="77"/>
      <c r="F644" s="77" t="n">
        <f aca="false">SUM(D644:E644)</f>
        <v>187400</v>
      </c>
      <c r="G644" s="79" t="n">
        <v>301270</v>
      </c>
      <c r="H644" s="88"/>
      <c r="I644" s="79" t="n">
        <f aca="false">SUM(G644:H644)</f>
        <v>301270</v>
      </c>
      <c r="J644" s="77"/>
      <c r="K644" s="77"/>
      <c r="L644" s="77" t="n">
        <f aca="false">SUM(J644:K644)</f>
        <v>0</v>
      </c>
      <c r="M644" s="81" t="n">
        <f aca="false">IF(D644&gt;0,IF(J644&gt;=0,J644/D644*100,""),"")</f>
        <v>0</v>
      </c>
      <c r="N644" s="81" t="n">
        <f aca="false">IF(F644&gt;0,IF(L644&gt;=0,L644/F644*100,""),"")</f>
        <v>0</v>
      </c>
      <c r="O644" s="81" t="n">
        <f aca="false">IF(G644&gt;0,IF(J644&gt;=0,J644/G644*100,""),"")</f>
        <v>0</v>
      </c>
      <c r="P644" s="81" t="n">
        <f aca="false">IF(I644&gt;0,IF(L644&gt;=0,L644/I644*100,""),"")</f>
        <v>0</v>
      </c>
      <c r="Q644" s="52"/>
      <c r="S644" s="52"/>
    </row>
    <row r="645" s="48" customFormat="true" ht="12.75" hidden="false" customHeight="true" outlineLevel="0" collapsed="false">
      <c r="A645" s="82" t="s">
        <v>1022</v>
      </c>
      <c r="B645" s="54" t="s">
        <v>1023</v>
      </c>
      <c r="C645" s="55" t="s">
        <v>1024</v>
      </c>
      <c r="D645" s="77" t="n">
        <v>1056400</v>
      </c>
      <c r="E645" s="77"/>
      <c r="F645" s="77" t="n">
        <f aca="false">SUM(D645:E645)</f>
        <v>1056400</v>
      </c>
      <c r="G645" s="79" t="n">
        <v>1906530</v>
      </c>
      <c r="H645" s="88"/>
      <c r="I645" s="79" t="n">
        <f aca="false">SUM(G645:H645)</f>
        <v>1906530</v>
      </c>
      <c r="J645" s="77" t="n">
        <v>992050</v>
      </c>
      <c r="K645" s="77"/>
      <c r="L645" s="77" t="n">
        <f aca="false">SUM(J645:K645)</f>
        <v>992050</v>
      </c>
      <c r="M645" s="81" t="n">
        <f aca="false">IF(D645&gt;0,IF(J645&gt;=0,J645/D645*100,""),"")</f>
        <v>93.9085573646346</v>
      </c>
      <c r="N645" s="81" t="n">
        <f aca="false">IF(F645&gt;0,IF(L645&gt;=0,L645/F645*100,""),"")</f>
        <v>93.9085573646346</v>
      </c>
      <c r="O645" s="81" t="n">
        <f aca="false">IF(G645&gt;0,IF(J645&gt;=0,J645/G645*100,""),"")</f>
        <v>52.0343241386183</v>
      </c>
      <c r="P645" s="81" t="n">
        <f aca="false">IF(I645&gt;0,IF(L645&gt;=0,L645/I645*100,""),"")</f>
        <v>52.0343241386183</v>
      </c>
      <c r="Q645" s="52"/>
      <c r="S645" s="52"/>
    </row>
    <row r="646" s="48" customFormat="true" ht="12.75" hidden="false" customHeight="true" outlineLevel="0" collapsed="false">
      <c r="A646" s="82" t="s">
        <v>1025</v>
      </c>
      <c r="B646" s="54" t="s">
        <v>1026</v>
      </c>
      <c r="C646" s="55" t="s">
        <v>1027</v>
      </c>
      <c r="D646" s="77" t="n">
        <v>30000</v>
      </c>
      <c r="E646" s="77"/>
      <c r="F646" s="77" t="n">
        <f aca="false">SUM(D646:E646)</f>
        <v>30000</v>
      </c>
      <c r="G646" s="79"/>
      <c r="H646" s="88"/>
      <c r="I646" s="79"/>
      <c r="J646" s="77"/>
      <c r="K646" s="77"/>
      <c r="L646" s="77" t="n">
        <f aca="false">SUM(J646:K646)</f>
        <v>0</v>
      </c>
      <c r="M646" s="81" t="n">
        <f aca="false">IF(D646&gt;0,IF(J646&gt;=0,J646/D646*100,""),"")</f>
        <v>0</v>
      </c>
      <c r="N646" s="81" t="n">
        <f aca="false">IF(F646&gt;0,IF(L646&gt;=0,L646/F646*100,""),"")</f>
        <v>0</v>
      </c>
      <c r="O646" s="81" t="str">
        <f aca="false">IF(G646&gt;0,IF(J646&gt;=0,J646/G646*100,""),"")</f>
        <v/>
      </c>
      <c r="P646" s="81" t="str">
        <f aca="false">IF(I646&gt;0,IF(L646&gt;=0,L646/I646*100,""),"")</f>
        <v/>
      </c>
      <c r="Q646" s="52"/>
      <c r="S646" s="52"/>
    </row>
    <row r="647" s="48" customFormat="true" ht="12.75" hidden="false" customHeight="true" outlineLevel="0" collapsed="false">
      <c r="A647" s="82" t="s">
        <v>1028</v>
      </c>
      <c r="B647" s="54" t="s">
        <v>1029</v>
      </c>
      <c r="C647" s="55" t="s">
        <v>1030</v>
      </c>
      <c r="D647" s="77" t="n">
        <v>1488700</v>
      </c>
      <c r="E647" s="77"/>
      <c r="F647" s="77" t="n">
        <f aca="false">SUM(D647:E647)</f>
        <v>1488700</v>
      </c>
      <c r="G647" s="79" t="n">
        <v>1639100</v>
      </c>
      <c r="H647" s="88"/>
      <c r="I647" s="79" t="n">
        <f aca="false">SUM(G647:H647)</f>
        <v>1639100</v>
      </c>
      <c r="J647" s="77"/>
      <c r="K647" s="77"/>
      <c r="L647" s="77" t="n">
        <f aca="false">SUM(J647:K647)</f>
        <v>0</v>
      </c>
      <c r="M647" s="81" t="n">
        <f aca="false">IF(D647&gt;0,IF(J647&gt;=0,J647/D647*100,""),"")</f>
        <v>0</v>
      </c>
      <c r="N647" s="81" t="n">
        <f aca="false">IF(F647&gt;0,IF(L647&gt;=0,L647/F647*100,""),"")</f>
        <v>0</v>
      </c>
      <c r="O647" s="81" t="n">
        <f aca="false">IF(G647&gt;0,IF(J647&gt;=0,J647/G647*100,""),"")</f>
        <v>0</v>
      </c>
      <c r="P647" s="81" t="n">
        <f aca="false">IF(I647&gt;0,IF(L647&gt;=0,L647/I647*100,""),"")</f>
        <v>0</v>
      </c>
      <c r="Q647" s="52"/>
      <c r="S647" s="52"/>
    </row>
    <row r="648" s="48" customFormat="true" ht="12.75" hidden="false" customHeight="true" outlineLevel="0" collapsed="false">
      <c r="A648" s="82" t="s">
        <v>1031</v>
      </c>
      <c r="B648" s="54" t="s">
        <v>1032</v>
      </c>
      <c r="C648" s="55" t="s">
        <v>1033</v>
      </c>
      <c r="D648" s="77" t="n">
        <v>352550</v>
      </c>
      <c r="E648" s="77"/>
      <c r="F648" s="77" t="n">
        <f aca="false">SUM(D648:E648)</f>
        <v>352550</v>
      </c>
      <c r="G648" s="79" t="n">
        <v>452000</v>
      </c>
      <c r="H648" s="88"/>
      <c r="I648" s="79" t="n">
        <f aca="false">SUM(G648:H648)</f>
        <v>452000</v>
      </c>
      <c r="J648" s="77"/>
      <c r="K648" s="77"/>
      <c r="L648" s="77" t="n">
        <f aca="false">SUM(J648:K648)</f>
        <v>0</v>
      </c>
      <c r="M648" s="81" t="n">
        <f aca="false">IF(D648&gt;0,IF(J648&gt;=0,J648/D648*100,""),"")</f>
        <v>0</v>
      </c>
      <c r="N648" s="81" t="n">
        <f aca="false">IF(F648&gt;0,IF(L648&gt;=0,L648/F648*100,""),"")</f>
        <v>0</v>
      </c>
      <c r="O648" s="81" t="n">
        <f aca="false">IF(G648&gt;0,IF(J648&gt;=0,J648/G648*100,""),"")</f>
        <v>0</v>
      </c>
      <c r="P648" s="81" t="n">
        <f aca="false">IF(I648&gt;0,IF(L648&gt;=0,L648/I648*100,""),"")</f>
        <v>0</v>
      </c>
      <c r="Q648" s="52"/>
      <c r="S648" s="52"/>
    </row>
    <row r="649" s="48" customFormat="true" ht="12.75" hidden="false" customHeight="true" outlineLevel="0" collapsed="false">
      <c r="A649" s="82" t="s">
        <v>1034</v>
      </c>
      <c r="B649" s="54" t="s">
        <v>1035</v>
      </c>
      <c r="C649" s="55" t="s">
        <v>1036</v>
      </c>
      <c r="D649" s="77" t="n">
        <v>751250</v>
      </c>
      <c r="E649" s="77"/>
      <c r="F649" s="77" t="n">
        <f aca="false">SUM(D649:E649)</f>
        <v>751250</v>
      </c>
      <c r="G649" s="79" t="n">
        <v>802750</v>
      </c>
      <c r="H649" s="88"/>
      <c r="I649" s="79" t="n">
        <f aca="false">SUM(G649:H649)</f>
        <v>802750</v>
      </c>
      <c r="J649" s="77"/>
      <c r="K649" s="77"/>
      <c r="L649" s="77" t="n">
        <f aca="false">SUM(J649:K649)</f>
        <v>0</v>
      </c>
      <c r="M649" s="81" t="n">
        <f aca="false">IF(D649&gt;0,IF(J649&gt;=0,J649/D649*100,""),"")</f>
        <v>0</v>
      </c>
      <c r="N649" s="81" t="n">
        <f aca="false">IF(F649&gt;0,IF(L649&gt;=0,L649/F649*100,""),"")</f>
        <v>0</v>
      </c>
      <c r="O649" s="81" t="n">
        <f aca="false">IF(G649&gt;0,IF(J649&gt;=0,J649/G649*100,""),"")</f>
        <v>0</v>
      </c>
      <c r="P649" s="81" t="n">
        <f aca="false">IF(I649&gt;0,IF(L649&gt;=0,L649/I649*100,""),"")</f>
        <v>0</v>
      </c>
      <c r="Q649" s="52"/>
      <c r="S649" s="52"/>
    </row>
    <row r="650" s="48" customFormat="true" ht="12.75" hidden="false" customHeight="true" outlineLevel="0" collapsed="false">
      <c r="A650" s="82" t="s">
        <v>1037</v>
      </c>
      <c r="B650" s="54" t="s">
        <v>1038</v>
      </c>
      <c r="C650" s="55" t="s">
        <v>1039</v>
      </c>
      <c r="D650" s="77" t="n">
        <v>1200550</v>
      </c>
      <c r="E650" s="77"/>
      <c r="F650" s="77" t="n">
        <f aca="false">SUM(D650:E650)</f>
        <v>1200550</v>
      </c>
      <c r="G650" s="79" t="n">
        <v>1370380</v>
      </c>
      <c r="H650" s="88"/>
      <c r="I650" s="79" t="n">
        <f aca="false">SUM(G650:H650)</f>
        <v>1370380</v>
      </c>
      <c r="J650" s="77"/>
      <c r="K650" s="77"/>
      <c r="L650" s="77" t="n">
        <f aca="false">SUM(J650:K650)</f>
        <v>0</v>
      </c>
      <c r="M650" s="81" t="n">
        <f aca="false">IF(D650&gt;0,IF(J650&gt;=0,J650/D650*100,""),"")</f>
        <v>0</v>
      </c>
      <c r="N650" s="81" t="n">
        <f aca="false">IF(F650&gt;0,IF(L650&gt;=0,L650/F650*100,""),"")</f>
        <v>0</v>
      </c>
      <c r="O650" s="81" t="n">
        <f aca="false">IF(G650&gt;0,IF(J650&gt;=0,J650/G650*100,""),"")</f>
        <v>0</v>
      </c>
      <c r="P650" s="81" t="n">
        <f aca="false">IF(I650&gt;0,IF(L650&gt;=0,L650/I650*100,""),"")</f>
        <v>0</v>
      </c>
      <c r="Q650" s="52"/>
      <c r="S650" s="52"/>
    </row>
    <row r="651" s="48" customFormat="true" ht="24" hidden="false" customHeight="false" outlineLevel="0" collapsed="false">
      <c r="A651" s="82" t="s">
        <v>1040</v>
      </c>
      <c r="B651" s="54" t="s">
        <v>1041</v>
      </c>
      <c r="C651" s="55" t="s">
        <v>1042</v>
      </c>
      <c r="D651" s="77" t="n">
        <v>285500</v>
      </c>
      <c r="E651" s="77"/>
      <c r="F651" s="77" t="n">
        <f aca="false">SUM(D651:E651)</f>
        <v>285500</v>
      </c>
      <c r="G651" s="79" t="n">
        <v>317600</v>
      </c>
      <c r="H651" s="88"/>
      <c r="I651" s="79" t="n">
        <f aca="false">SUM(G651:H651)</f>
        <v>317600</v>
      </c>
      <c r="J651" s="77"/>
      <c r="K651" s="77"/>
      <c r="L651" s="77" t="n">
        <f aca="false">SUM(J651:K651)</f>
        <v>0</v>
      </c>
      <c r="M651" s="81" t="n">
        <f aca="false">IF(D651&gt;0,IF(J651&gt;=0,J651/D651*100,""),"")</f>
        <v>0</v>
      </c>
      <c r="N651" s="81" t="n">
        <f aca="false">IF(F651&gt;0,IF(L651&gt;=0,L651/F651*100,""),"")</f>
        <v>0</v>
      </c>
      <c r="O651" s="81" t="n">
        <f aca="false">IF(G651&gt;0,IF(J651&gt;=0,J651/G651*100,""),"")</f>
        <v>0</v>
      </c>
      <c r="P651" s="81" t="n">
        <f aca="false">IF(I651&gt;0,IF(L651&gt;=0,L651/I651*100,""),"")</f>
        <v>0</v>
      </c>
      <c r="Q651" s="52"/>
      <c r="S651" s="52"/>
    </row>
    <row r="652" s="48" customFormat="true" ht="12.75" hidden="false" customHeight="true" outlineLevel="0" collapsed="false">
      <c r="A652" s="82" t="s">
        <v>1043</v>
      </c>
      <c r="B652" s="54" t="s">
        <v>1044</v>
      </c>
      <c r="C652" s="55" t="s">
        <v>1045</v>
      </c>
      <c r="D652" s="77" t="n">
        <v>597500</v>
      </c>
      <c r="E652" s="77"/>
      <c r="F652" s="77" t="n">
        <f aca="false">SUM(D652:E652)</f>
        <v>597500</v>
      </c>
      <c r="G652" s="79" t="n">
        <v>632500</v>
      </c>
      <c r="H652" s="88"/>
      <c r="I652" s="79" t="n">
        <f aca="false">SUM(G652:H652)</f>
        <v>632500</v>
      </c>
      <c r="J652" s="77"/>
      <c r="K652" s="77"/>
      <c r="L652" s="77" t="n">
        <f aca="false">SUM(J652:K652)</f>
        <v>0</v>
      </c>
      <c r="M652" s="81" t="n">
        <f aca="false">IF(D652&gt;0,IF(J652&gt;=0,J652/D652*100,""),"")</f>
        <v>0</v>
      </c>
      <c r="N652" s="81" t="n">
        <f aca="false">IF(F652&gt;0,IF(L652&gt;=0,L652/F652*100,""),"")</f>
        <v>0</v>
      </c>
      <c r="O652" s="81" t="n">
        <f aca="false">IF(G652&gt;0,IF(J652&gt;=0,J652/G652*100,""),"")</f>
        <v>0</v>
      </c>
      <c r="P652" s="81" t="n">
        <f aca="false">IF(I652&gt;0,IF(L652&gt;=0,L652/I652*100,""),"")</f>
        <v>0</v>
      </c>
      <c r="Q652" s="52"/>
      <c r="S652" s="52"/>
    </row>
    <row r="653" s="48" customFormat="true" ht="12.75" hidden="false" customHeight="true" outlineLevel="0" collapsed="false">
      <c r="A653" s="82" t="s">
        <v>1046</v>
      </c>
      <c r="B653" s="54" t="s">
        <v>1047</v>
      </c>
      <c r="C653" s="55" t="s">
        <v>1048</v>
      </c>
      <c r="D653" s="77" t="n">
        <v>835170</v>
      </c>
      <c r="E653" s="77"/>
      <c r="F653" s="77" t="n">
        <f aca="false">SUM(D653:E653)</f>
        <v>835170</v>
      </c>
      <c r="G653" s="79" t="n">
        <v>835170</v>
      </c>
      <c r="H653" s="88"/>
      <c r="I653" s="79" t="n">
        <f aca="false">SUM(G653:H653)</f>
        <v>835170</v>
      </c>
      <c r="J653" s="77"/>
      <c r="K653" s="77"/>
      <c r="L653" s="77" t="n">
        <f aca="false">SUM(J653:K653)</f>
        <v>0</v>
      </c>
      <c r="M653" s="81" t="n">
        <f aca="false">IF(D653&gt;0,IF(J653&gt;=0,J653/D653*100,""),"")</f>
        <v>0</v>
      </c>
      <c r="N653" s="81" t="n">
        <f aca="false">IF(F653&gt;0,IF(L653&gt;=0,L653/F653*100,""),"")</f>
        <v>0</v>
      </c>
      <c r="O653" s="81" t="n">
        <f aca="false">IF(G653&gt;0,IF(J653&gt;=0,J653/G653*100,""),"")</f>
        <v>0</v>
      </c>
      <c r="P653" s="81" t="n">
        <f aca="false">IF(I653&gt;0,IF(L653&gt;=0,L653/I653*100,""),"")</f>
        <v>0</v>
      </c>
      <c r="Q653" s="52"/>
      <c r="S653" s="52"/>
    </row>
    <row r="654" s="48" customFormat="true" ht="12.75" hidden="false" customHeight="true" outlineLevel="0" collapsed="false">
      <c r="A654" s="87" t="s">
        <v>506</v>
      </c>
      <c r="B654" s="54" t="s">
        <v>507</v>
      </c>
      <c r="C654" s="55" t="s">
        <v>1049</v>
      </c>
      <c r="D654" s="77" t="n">
        <v>153270</v>
      </c>
      <c r="E654" s="77"/>
      <c r="F654" s="77" t="n">
        <f aca="false">SUM(D654:E654)</f>
        <v>153270</v>
      </c>
      <c r="G654" s="79" t="n">
        <v>102130</v>
      </c>
      <c r="H654" s="88"/>
      <c r="I654" s="79" t="n">
        <f aca="false">SUM(G654:H654)</f>
        <v>102130</v>
      </c>
      <c r="J654" s="77" t="n">
        <v>120000</v>
      </c>
      <c r="K654" s="77"/>
      <c r="L654" s="77" t="n">
        <f aca="false">SUM(J654:K654)</f>
        <v>120000</v>
      </c>
      <c r="M654" s="81" t="n">
        <f aca="false">IF(D654&gt;0,IF(J654&gt;=0,J654/D654*100,""),"")</f>
        <v>78.2932080642004</v>
      </c>
      <c r="N654" s="81" t="n">
        <f aca="false">IF(F654&gt;0,IF(L654&gt;=0,L654/F654*100,""),"")</f>
        <v>78.2932080642004</v>
      </c>
      <c r="O654" s="81" t="n">
        <f aca="false">IF(G654&gt;0,IF(J654&gt;=0,J654/G654*100,""),"")</f>
        <v>117.497307353373</v>
      </c>
      <c r="P654" s="81" t="n">
        <f aca="false">IF(I654&gt;0,IF(L654&gt;=0,L654/I654*100,""),"")</f>
        <v>117.497307353373</v>
      </c>
      <c r="Q654" s="52"/>
      <c r="S654" s="52"/>
    </row>
    <row r="655" s="48" customFormat="true" ht="12.75" hidden="false" customHeight="true" outlineLevel="0" collapsed="false">
      <c r="A655" s="87" t="s">
        <v>1050</v>
      </c>
      <c r="B655" s="54" t="s">
        <v>1051</v>
      </c>
      <c r="C655" s="55" t="s">
        <v>1052</v>
      </c>
      <c r="D655" s="77" t="n">
        <v>63950</v>
      </c>
      <c r="E655" s="77"/>
      <c r="F655" s="77" t="n">
        <f aca="false">SUM(D655:E655)</f>
        <v>63950</v>
      </c>
      <c r="G655" s="79" t="n">
        <v>68150</v>
      </c>
      <c r="H655" s="88"/>
      <c r="I655" s="79" t="n">
        <f aca="false">SUM(G655:H655)</f>
        <v>68150</v>
      </c>
      <c r="J655" s="77"/>
      <c r="K655" s="77"/>
      <c r="L655" s="77" t="n">
        <f aca="false">SUM(J655:K655)</f>
        <v>0</v>
      </c>
      <c r="M655" s="81" t="n">
        <f aca="false">IF(D655&gt;0,IF(J655&gt;=0,J655/D655*100,""),"")</f>
        <v>0</v>
      </c>
      <c r="N655" s="81" t="n">
        <f aca="false">IF(F655&gt;0,IF(L655&gt;=0,L655/F655*100,""),"")</f>
        <v>0</v>
      </c>
      <c r="O655" s="81" t="n">
        <f aca="false">IF(G655&gt;0,IF(J655&gt;=0,J655/G655*100,""),"")</f>
        <v>0</v>
      </c>
      <c r="P655" s="81" t="n">
        <f aca="false">IF(I655&gt;0,IF(L655&gt;=0,L655/I655*100,""),"")</f>
        <v>0</v>
      </c>
      <c r="Q655" s="52"/>
      <c r="S655" s="52"/>
    </row>
    <row r="656" s="48" customFormat="true" ht="27" hidden="false" customHeight="true" outlineLevel="0" collapsed="false">
      <c r="A656" s="87" t="s">
        <v>1053</v>
      </c>
      <c r="B656" s="54" t="s">
        <v>1054</v>
      </c>
      <c r="C656" s="55"/>
      <c r="D656" s="77" t="n">
        <v>882050</v>
      </c>
      <c r="E656" s="77"/>
      <c r="F656" s="77" t="n">
        <f aca="false">SUM(D656:E656)</f>
        <v>882050</v>
      </c>
      <c r="G656" s="79" t="n">
        <v>882050</v>
      </c>
      <c r="H656" s="88"/>
      <c r="I656" s="79" t="n">
        <f aca="false">SUM(G656:H656)</f>
        <v>882050</v>
      </c>
      <c r="J656" s="77"/>
      <c r="K656" s="77"/>
      <c r="L656" s="77" t="n">
        <f aca="false">SUM(J656:K656)</f>
        <v>0</v>
      </c>
      <c r="M656" s="81" t="n">
        <f aca="false">IF(D656&gt;0,IF(J656&gt;=0,J656/D656*100,""),"")</f>
        <v>0</v>
      </c>
      <c r="N656" s="81" t="n">
        <f aca="false">IF(F656&gt;0,IF(L656&gt;=0,L656/F656*100,""),"")</f>
        <v>0</v>
      </c>
      <c r="O656" s="81" t="n">
        <f aca="false">IF(G656&gt;0,IF(J656&gt;=0,J656/G656*100,""),"")</f>
        <v>0</v>
      </c>
      <c r="P656" s="81" t="n">
        <f aca="false">IF(I656&gt;0,IF(L656&gt;=0,L656/I656*100,""),"")</f>
        <v>0</v>
      </c>
      <c r="Q656" s="52"/>
      <c r="S656" s="52"/>
    </row>
    <row r="657" s="48" customFormat="true" ht="12.75" hidden="false" customHeight="true" outlineLevel="0" collapsed="false">
      <c r="A657" s="82" t="s">
        <v>219</v>
      </c>
      <c r="B657" s="54" t="s">
        <v>220</v>
      </c>
      <c r="C657" s="55" t="s">
        <v>1055</v>
      </c>
      <c r="D657" s="77" t="n">
        <v>50000</v>
      </c>
      <c r="E657" s="77"/>
      <c r="F657" s="77" t="n">
        <f aca="false">SUM(D657:E657)</f>
        <v>50000</v>
      </c>
      <c r="G657" s="79" t="n">
        <v>297700</v>
      </c>
      <c r="H657" s="88"/>
      <c r="I657" s="79" t="n">
        <f aca="false">SUM(G657:H657)</f>
        <v>297700</v>
      </c>
      <c r="J657" s="77"/>
      <c r="K657" s="77"/>
      <c r="L657" s="77" t="n">
        <f aca="false">SUM(J657:K657)</f>
        <v>0</v>
      </c>
      <c r="M657" s="81" t="n">
        <f aca="false">IF(D657&gt;0,IF(J657&gt;=0,J657/D657*100,""),"")</f>
        <v>0</v>
      </c>
      <c r="N657" s="81" t="n">
        <f aca="false">IF(F657&gt;0,IF(L657&gt;=0,L657/F657*100,""),"")</f>
        <v>0</v>
      </c>
      <c r="O657" s="81" t="n">
        <f aca="false">IF(G657&gt;0,IF(J657&gt;=0,J657/G657*100,""),"")</f>
        <v>0</v>
      </c>
      <c r="P657" s="81" t="n">
        <f aca="false">IF(I657&gt;0,IF(L657&gt;=0,L657/I657*100,""),"")</f>
        <v>0</v>
      </c>
      <c r="Q657" s="52"/>
      <c r="S657" s="52"/>
    </row>
    <row r="658" s="48" customFormat="true" ht="12.75" hidden="false" customHeight="true" outlineLevel="0" collapsed="false">
      <c r="A658" s="87" t="s">
        <v>33</v>
      </c>
      <c r="B658" s="54" t="s">
        <v>34</v>
      </c>
      <c r="C658" s="55" t="s">
        <v>1056</v>
      </c>
      <c r="D658" s="77" t="n">
        <v>11029541</v>
      </c>
      <c r="E658" s="77"/>
      <c r="F658" s="77" t="n">
        <f aca="false">SUM(D658:E658)</f>
        <v>11029541</v>
      </c>
      <c r="G658" s="79" t="n">
        <v>13652224</v>
      </c>
      <c r="H658" s="88"/>
      <c r="I658" s="79" t="n">
        <f aca="false">SUM(G658:H658)</f>
        <v>13652224</v>
      </c>
      <c r="J658" s="77" t="n">
        <v>12254467</v>
      </c>
      <c r="K658" s="77"/>
      <c r="L658" s="77" t="n">
        <f aca="false">SUM(J658:K658)</f>
        <v>12254467</v>
      </c>
      <c r="M658" s="81" t="n">
        <f aca="false">IF(D658&gt;0,IF(J658&gt;=0,J658/D658*100,""),"")</f>
        <v>111.105865602204</v>
      </c>
      <c r="N658" s="81" t="n">
        <f aca="false">IF(F658&gt;0,IF(L658&gt;=0,L658/F658*100,""),"")</f>
        <v>111.105865602204</v>
      </c>
      <c r="O658" s="81" t="n">
        <f aca="false">IF(G658&gt;0,IF(J658&gt;=0,J658/G658*100,""),"")</f>
        <v>89.7616901099777</v>
      </c>
      <c r="P658" s="81" t="n">
        <f aca="false">IF(I658&gt;0,IF(L658&gt;=0,L658/I658*100,""),"")</f>
        <v>89.7616901099777</v>
      </c>
      <c r="Q658" s="52"/>
      <c r="S658" s="52"/>
    </row>
    <row r="659" s="48" customFormat="true" ht="12.75" hidden="false" customHeight="true" outlineLevel="0" collapsed="false">
      <c r="A659" s="87" t="s">
        <v>1057</v>
      </c>
      <c r="B659" s="54" t="s">
        <v>1058</v>
      </c>
      <c r="C659" s="55"/>
      <c r="D659" s="77"/>
      <c r="E659" s="77"/>
      <c r="F659" s="77"/>
      <c r="G659" s="79" t="n">
        <v>86050</v>
      </c>
      <c r="H659" s="88"/>
      <c r="I659" s="79" t="n">
        <f aca="false">SUM(G659:H659)</f>
        <v>86050</v>
      </c>
      <c r="J659" s="77"/>
      <c r="K659" s="77"/>
      <c r="L659" s="77" t="n">
        <f aca="false">SUM(J659:K659)</f>
        <v>0</v>
      </c>
      <c r="M659" s="81" t="str">
        <f aca="false">IF(D659&gt;0,IF(J659&gt;=0,J659/D659*100,""),"")</f>
        <v/>
      </c>
      <c r="N659" s="81" t="str">
        <f aca="false">IF(F659&gt;0,IF(L659&gt;=0,L659/F659*100,""),"")</f>
        <v/>
      </c>
      <c r="O659" s="81" t="n">
        <f aca="false">IF(G659&gt;0,IF(J659&gt;=0,J659/G659*100,""),"")</f>
        <v>0</v>
      </c>
      <c r="P659" s="81" t="n">
        <f aca="false">IF(I659&gt;0,IF(L659&gt;=0,L659/I659*100,""),"")</f>
        <v>0</v>
      </c>
      <c r="Q659" s="52"/>
      <c r="S659" s="52"/>
    </row>
    <row r="660" s="48" customFormat="true" ht="12.75" hidden="false" customHeight="true" outlineLevel="0" collapsed="false">
      <c r="A660" s="87" t="s">
        <v>1059</v>
      </c>
      <c r="B660" s="54" t="s">
        <v>1060</v>
      </c>
      <c r="C660" s="55"/>
      <c r="D660" s="77"/>
      <c r="E660" s="77"/>
      <c r="F660" s="77"/>
      <c r="G660" s="79" t="n">
        <v>897970</v>
      </c>
      <c r="H660" s="88"/>
      <c r="I660" s="79" t="n">
        <f aca="false">SUM(G660:H660)</f>
        <v>897970</v>
      </c>
      <c r="J660" s="77"/>
      <c r="K660" s="77"/>
      <c r="L660" s="77" t="n">
        <f aca="false">SUM(J660:K660)</f>
        <v>0</v>
      </c>
      <c r="M660" s="81" t="str">
        <f aca="false">IF(D660&gt;0,IF(J660&gt;=0,J660/D660*100,""),"")</f>
        <v/>
      </c>
      <c r="N660" s="81" t="str">
        <f aca="false">IF(F660&gt;0,IF(L660&gt;=0,L660/F660*100,""),"")</f>
        <v/>
      </c>
      <c r="O660" s="81" t="n">
        <f aca="false">IF(G660&gt;0,IF(J660&gt;=0,J660/G660*100,""),"")</f>
        <v>0</v>
      </c>
      <c r="P660" s="81" t="n">
        <f aca="false">IF(I660&gt;0,IF(L660&gt;=0,L660/I660*100,""),"")</f>
        <v>0</v>
      </c>
      <c r="Q660" s="52"/>
      <c r="S660" s="52"/>
    </row>
    <row r="661" s="48" customFormat="true" ht="12.75" hidden="true" customHeight="true" outlineLevel="0" collapsed="false">
      <c r="A661" s="82" t="s">
        <v>325</v>
      </c>
      <c r="B661" s="54" t="s">
        <v>1060</v>
      </c>
      <c r="C661" s="55" t="s">
        <v>1061</v>
      </c>
      <c r="D661" s="77"/>
      <c r="E661" s="77"/>
      <c r="F661" s="77"/>
      <c r="G661" s="79"/>
      <c r="H661" s="88"/>
      <c r="I661" s="79" t="n">
        <f aca="false">SUM(G661:H661)</f>
        <v>0</v>
      </c>
      <c r="J661" s="77"/>
      <c r="K661" s="77"/>
      <c r="L661" s="77" t="n">
        <f aca="false">SUM(J661:K661)</f>
        <v>0</v>
      </c>
      <c r="M661" s="81" t="str">
        <f aca="false">IF(D661&gt;0,IF(J661&gt;=0,J661/D661*100,""),"")</f>
        <v/>
      </c>
      <c r="N661" s="81" t="str">
        <f aca="false">IF(F661&gt;0,IF(L661&gt;=0,L661/F661*100,""),"")</f>
        <v/>
      </c>
      <c r="O661" s="81" t="str">
        <f aca="false">IF(G661&gt;0,IF(J661&gt;=0,J661/G661*100,""),"")</f>
        <v/>
      </c>
      <c r="P661" s="81" t="str">
        <f aca="false">IF(I661&gt;0,IF(L661&gt;=0,L661/I661*100,""),"")</f>
        <v/>
      </c>
      <c r="Q661" s="52"/>
      <c r="S661" s="52"/>
    </row>
    <row r="662" s="48" customFormat="true" ht="12.75" hidden="false" customHeight="true" outlineLevel="0" collapsed="false">
      <c r="A662" s="82" t="s">
        <v>1062</v>
      </c>
      <c r="B662" s="54" t="s">
        <v>1063</v>
      </c>
      <c r="C662" s="55"/>
      <c r="D662" s="77"/>
      <c r="E662" s="77"/>
      <c r="F662" s="77"/>
      <c r="G662" s="79"/>
      <c r="H662" s="88"/>
      <c r="I662" s="79"/>
      <c r="J662" s="77" t="n">
        <v>218620</v>
      </c>
      <c r="K662" s="77"/>
      <c r="L662" s="77" t="n">
        <f aca="false">SUM(J662:K662)</f>
        <v>218620</v>
      </c>
      <c r="M662" s="81" t="str">
        <f aca="false">IF(D662&gt;0,IF(J662&gt;=0,J662/D662*100,""),"")</f>
        <v/>
      </c>
      <c r="N662" s="81"/>
      <c r="O662" s="81"/>
      <c r="P662" s="81"/>
      <c r="Q662" s="52"/>
      <c r="S662" s="52"/>
    </row>
    <row r="663" s="48" customFormat="true" ht="12.75" hidden="false" customHeight="true" outlineLevel="0" collapsed="false">
      <c r="A663" s="82" t="s">
        <v>959</v>
      </c>
      <c r="B663" s="54" t="s">
        <v>960</v>
      </c>
      <c r="C663" s="55"/>
      <c r="D663" s="77"/>
      <c r="E663" s="77"/>
      <c r="F663" s="77"/>
      <c r="G663" s="79" t="n">
        <v>40000</v>
      </c>
      <c r="H663" s="88"/>
      <c r="I663" s="79" t="n">
        <f aca="false">SUM(G663:H663)</f>
        <v>40000</v>
      </c>
      <c r="J663" s="77"/>
      <c r="K663" s="77"/>
      <c r="L663" s="77"/>
      <c r="M663" s="81" t="str">
        <f aca="false">IF(D663&gt;0,IF(J663&gt;=0,J663/D663*100,""),"")</f>
        <v/>
      </c>
      <c r="N663" s="81" t="str">
        <f aca="false">IF(F663&gt;0,IF(L663&gt;=0,L663/F663*100,""),"")</f>
        <v/>
      </c>
      <c r="O663" s="81" t="n">
        <f aca="false">IF(G663&gt;0,IF(J663&gt;=0,J663/G663*100,""),"")</f>
        <v>0</v>
      </c>
      <c r="P663" s="81" t="n">
        <f aca="false">IF(I663&gt;0,IF(L663&gt;=0,L663/I663*100,""),"")</f>
        <v>0</v>
      </c>
      <c r="Q663" s="52"/>
      <c r="S663" s="52"/>
    </row>
    <row r="664" s="48" customFormat="true" ht="12.75" hidden="false" customHeight="true" outlineLevel="0" collapsed="false">
      <c r="A664" s="82" t="s">
        <v>1064</v>
      </c>
      <c r="B664" s="54" t="s">
        <v>1065</v>
      </c>
      <c r="C664" s="55"/>
      <c r="D664" s="77"/>
      <c r="E664" s="77"/>
      <c r="F664" s="77"/>
      <c r="G664" s="79" t="n">
        <v>332151.9</v>
      </c>
      <c r="H664" s="88"/>
      <c r="I664" s="79" t="n">
        <f aca="false">SUM(G664:H664)</f>
        <v>332151.9</v>
      </c>
      <c r="J664" s="77"/>
      <c r="K664" s="77"/>
      <c r="L664" s="77"/>
      <c r="M664" s="81" t="str">
        <f aca="false">IF(D664&gt;0,IF(J664&gt;=0,J664/D664*100,""),"")</f>
        <v/>
      </c>
      <c r="N664" s="81" t="str">
        <f aca="false">IF(F664&gt;0,IF(L664&gt;=0,L664/F664*100,""),"")</f>
        <v/>
      </c>
      <c r="O664" s="81" t="n">
        <f aca="false">IF(G664&gt;0,IF(J664&gt;=0,J664/G664*100,""),"")</f>
        <v>0</v>
      </c>
      <c r="P664" s="81" t="n">
        <f aca="false">IF(I664&gt;0,IF(L664&gt;=0,L664/I664*100,""),"")</f>
        <v>0</v>
      </c>
      <c r="Q664" s="52"/>
      <c r="S664" s="52"/>
    </row>
    <row r="665" s="48" customFormat="true" ht="12.75" hidden="false" customHeight="true" outlineLevel="0" collapsed="false">
      <c r="A665" s="82" t="s">
        <v>1066</v>
      </c>
      <c r="B665" s="54" t="s">
        <v>1067</v>
      </c>
      <c r="C665" s="55"/>
      <c r="D665" s="77"/>
      <c r="E665" s="77"/>
      <c r="F665" s="77"/>
      <c r="G665" s="79" t="n">
        <v>1157900</v>
      </c>
      <c r="H665" s="88"/>
      <c r="I665" s="79" t="n">
        <f aca="false">SUM(G665:H665)</f>
        <v>1157900</v>
      </c>
      <c r="J665" s="77"/>
      <c r="K665" s="77"/>
      <c r="L665" s="77"/>
      <c r="M665" s="81" t="str">
        <f aca="false">IF(D665&gt;0,IF(J665&gt;=0,J665/D665*100,""),"")</f>
        <v/>
      </c>
      <c r="N665" s="81" t="str">
        <f aca="false">IF(F665&gt;0,IF(L665&gt;=0,L665/F665*100,""),"")</f>
        <v/>
      </c>
      <c r="O665" s="81" t="n">
        <f aca="false">IF(G665&gt;0,IF(J665&gt;=0,J665/G665*100,""),"")</f>
        <v>0</v>
      </c>
      <c r="P665" s="81" t="n">
        <f aca="false">IF(I665&gt;0,IF(L665&gt;=0,L665/I665*100,""),"")</f>
        <v>0</v>
      </c>
      <c r="Q665" s="52"/>
      <c r="S665" s="52"/>
    </row>
    <row r="666" s="48" customFormat="true" ht="12.75" hidden="false" customHeight="true" outlineLevel="0" collapsed="false">
      <c r="A666" s="82" t="s">
        <v>1068</v>
      </c>
      <c r="B666" s="54" t="s">
        <v>1069</v>
      </c>
      <c r="C666" s="55"/>
      <c r="D666" s="77"/>
      <c r="E666" s="77"/>
      <c r="F666" s="77"/>
      <c r="G666" s="79" t="n">
        <v>24000</v>
      </c>
      <c r="H666" s="88"/>
      <c r="I666" s="79" t="n">
        <f aca="false">SUM(G666:H666)</f>
        <v>24000</v>
      </c>
      <c r="J666" s="77"/>
      <c r="K666" s="77"/>
      <c r="L666" s="77"/>
      <c r="M666" s="81" t="str">
        <f aca="false">IF(D666&gt;0,IF(J666&gt;=0,J666/D666*100,""),"")</f>
        <v/>
      </c>
      <c r="N666" s="81" t="str">
        <f aca="false">IF(F666&gt;0,IF(L666&gt;=0,L666/F666*100,""),"")</f>
        <v/>
      </c>
      <c r="O666" s="81" t="n">
        <f aca="false">IF(G666&gt;0,IF(J666&gt;=0,J666/G666*100,""),"")</f>
        <v>0</v>
      </c>
      <c r="P666" s="81" t="n">
        <f aca="false">IF(I666&gt;0,IF(L666&gt;=0,L666/I666*100,""),"")</f>
        <v>0</v>
      </c>
      <c r="Q666" s="52"/>
      <c r="S666" s="52"/>
    </row>
    <row r="667" s="48" customFormat="true" ht="22.5" hidden="false" customHeight="true" outlineLevel="0" collapsed="false">
      <c r="A667" s="82" t="s">
        <v>1070</v>
      </c>
      <c r="B667" s="54" t="s">
        <v>1071</v>
      </c>
      <c r="C667" s="55"/>
      <c r="D667" s="77"/>
      <c r="E667" s="77"/>
      <c r="F667" s="77"/>
      <c r="G667" s="79" t="n">
        <v>36515</v>
      </c>
      <c r="H667" s="88"/>
      <c r="I667" s="79" t="n">
        <f aca="false">SUM(G667:H667)</f>
        <v>36515</v>
      </c>
      <c r="J667" s="77"/>
      <c r="K667" s="77"/>
      <c r="L667" s="77"/>
      <c r="M667" s="81" t="str">
        <f aca="false">IF(D667&gt;0,IF(J667&gt;=0,J667/D667*100,""),"")</f>
        <v/>
      </c>
      <c r="N667" s="81" t="str">
        <f aca="false">IF(F667&gt;0,IF(L667&gt;=0,L667/F667*100,""),"")</f>
        <v/>
      </c>
      <c r="O667" s="81" t="n">
        <f aca="false">IF(G667&gt;0,IF(J667&gt;=0,J667/G667*100,""),"")</f>
        <v>0</v>
      </c>
      <c r="P667" s="81" t="n">
        <f aca="false">IF(I667&gt;0,IF(L667&gt;=0,L667/I667*100,""),"")</f>
        <v>0</v>
      </c>
      <c r="Q667" s="52"/>
      <c r="S667" s="52"/>
    </row>
    <row r="668" s="48" customFormat="true" ht="12.75" hidden="false" customHeight="true" outlineLevel="0" collapsed="false">
      <c r="A668" s="82" t="s">
        <v>1072</v>
      </c>
      <c r="B668" s="54" t="s">
        <v>1073</v>
      </c>
      <c r="C668" s="55"/>
      <c r="D668" s="77"/>
      <c r="E668" s="77"/>
      <c r="F668" s="77"/>
      <c r="G668" s="79" t="n">
        <v>79864</v>
      </c>
      <c r="H668" s="88"/>
      <c r="I668" s="79" t="n">
        <f aca="false">SUM(G668:H668)</f>
        <v>79864</v>
      </c>
      <c r="J668" s="77"/>
      <c r="K668" s="77"/>
      <c r="L668" s="77"/>
      <c r="M668" s="81" t="str">
        <f aca="false">IF(D668&gt;0,IF(J668&gt;=0,J668/D668*100,""),"")</f>
        <v/>
      </c>
      <c r="N668" s="81" t="str">
        <f aca="false">IF(F668&gt;0,IF(L668&gt;=0,L668/F668*100,""),"")</f>
        <v/>
      </c>
      <c r="O668" s="81" t="n">
        <f aca="false">IF(G668&gt;0,IF(J668&gt;=0,J668/G668*100,""),"")</f>
        <v>0</v>
      </c>
      <c r="P668" s="81" t="n">
        <f aca="false">IF(I668&gt;0,IF(L668&gt;=0,L668/I668*100,""),"")</f>
        <v>0</v>
      </c>
      <c r="Q668" s="52"/>
      <c r="S668" s="52"/>
    </row>
    <row r="669" s="48" customFormat="true" ht="12.75" hidden="false" customHeight="true" outlineLevel="0" collapsed="false">
      <c r="A669" s="82" t="s">
        <v>1074</v>
      </c>
      <c r="B669" s="54" t="s">
        <v>1075</v>
      </c>
      <c r="C669" s="55"/>
      <c r="D669" s="77"/>
      <c r="E669" s="77"/>
      <c r="F669" s="77"/>
      <c r="G669" s="79" t="n">
        <v>140000</v>
      </c>
      <c r="H669" s="88"/>
      <c r="I669" s="79" t="n">
        <f aca="false">SUM(G669:H669)</f>
        <v>140000</v>
      </c>
      <c r="J669" s="77"/>
      <c r="K669" s="77"/>
      <c r="L669" s="77"/>
      <c r="M669" s="81" t="str">
        <f aca="false">IF(D669&gt;0,IF(J669&gt;=0,J669/D669*100,""),"")</f>
        <v/>
      </c>
      <c r="N669" s="81" t="str">
        <f aca="false">IF(F669&gt;0,IF(L669&gt;=0,L669/F669*100,""),"")</f>
        <v/>
      </c>
      <c r="O669" s="81" t="n">
        <f aca="false">IF(G669&gt;0,IF(J669&gt;=0,J669/G669*100,""),"")</f>
        <v>0</v>
      </c>
      <c r="P669" s="81" t="n">
        <f aca="false">IF(I669&gt;0,IF(L669&gt;=0,L669/I669*100,""),"")</f>
        <v>0</v>
      </c>
      <c r="Q669" s="52"/>
      <c r="S669" s="52"/>
    </row>
    <row r="670" s="48" customFormat="true" ht="12.75" hidden="false" customHeight="true" outlineLevel="0" collapsed="false">
      <c r="A670" s="82" t="s">
        <v>1076</v>
      </c>
      <c r="B670" s="54" t="s">
        <v>1077</v>
      </c>
      <c r="C670" s="55"/>
      <c r="D670" s="77"/>
      <c r="E670" s="77"/>
      <c r="F670" s="77"/>
      <c r="G670" s="79" t="n">
        <v>104246.8</v>
      </c>
      <c r="H670" s="88"/>
      <c r="I670" s="79" t="n">
        <f aca="false">SUM(G670:H670)</f>
        <v>104246.8</v>
      </c>
      <c r="J670" s="77"/>
      <c r="K670" s="77"/>
      <c r="L670" s="77"/>
      <c r="M670" s="81" t="str">
        <f aca="false">IF(D670&gt;0,IF(J670&gt;=0,J670/D670*100,""),"")</f>
        <v/>
      </c>
      <c r="N670" s="81" t="str">
        <f aca="false">IF(F670&gt;0,IF(L670&gt;=0,L670/F670*100,""),"")</f>
        <v/>
      </c>
      <c r="O670" s="81" t="n">
        <f aca="false">IF(G670&gt;0,IF(J670&gt;=0,J670/G670*100,""),"")</f>
        <v>0</v>
      </c>
      <c r="P670" s="81" t="n">
        <f aca="false">IF(I670&gt;0,IF(L670&gt;=0,L670/I670*100,""),"")</f>
        <v>0</v>
      </c>
      <c r="Q670" s="52"/>
      <c r="S670" s="52"/>
    </row>
    <row r="671" s="48" customFormat="true" ht="12.75" hidden="false" customHeight="true" outlineLevel="0" collapsed="false">
      <c r="A671" s="82" t="s">
        <v>1078</v>
      </c>
      <c r="B671" s="54" t="s">
        <v>1079</v>
      </c>
      <c r="C671" s="55"/>
      <c r="D671" s="77"/>
      <c r="E671" s="77"/>
      <c r="F671" s="77"/>
      <c r="G671" s="79" t="n">
        <v>465600</v>
      </c>
      <c r="H671" s="88"/>
      <c r="I671" s="79" t="n">
        <f aca="false">SUM(G671:H671)</f>
        <v>465600</v>
      </c>
      <c r="J671" s="77"/>
      <c r="K671" s="77"/>
      <c r="L671" s="77"/>
      <c r="M671" s="81" t="str">
        <f aca="false">IF(D671&gt;0,IF(J671&gt;=0,J671/D671*100,""),"")</f>
        <v/>
      </c>
      <c r="N671" s="81" t="str">
        <f aca="false">IF(F671&gt;0,IF(L671&gt;=0,L671/F671*100,""),"")</f>
        <v/>
      </c>
      <c r="O671" s="81" t="n">
        <f aca="false">IF(G671&gt;0,IF(J671&gt;=0,J671/G671*100,""),"")</f>
        <v>0</v>
      </c>
      <c r="P671" s="81" t="n">
        <f aca="false">IF(I671&gt;0,IF(L671&gt;=0,L671/I671*100,""),"")</f>
        <v>0</v>
      </c>
      <c r="Q671" s="52"/>
      <c r="S671" s="52"/>
    </row>
    <row r="672" s="48" customFormat="true" ht="12.75" hidden="false" customHeight="true" outlineLevel="0" collapsed="false">
      <c r="A672" s="82" t="s">
        <v>1080</v>
      </c>
      <c r="B672" s="54" t="s">
        <v>1081</v>
      </c>
      <c r="C672" s="55"/>
      <c r="D672" s="77"/>
      <c r="E672" s="77"/>
      <c r="F672" s="77"/>
      <c r="G672" s="79" t="n">
        <v>12000</v>
      </c>
      <c r="H672" s="88"/>
      <c r="I672" s="79" t="n">
        <f aca="false">SUM(G672:H672)</f>
        <v>12000</v>
      </c>
      <c r="J672" s="77"/>
      <c r="K672" s="77"/>
      <c r="L672" s="77"/>
      <c r="M672" s="81" t="str">
        <f aca="false">IF(D672&gt;0,IF(J672&gt;=0,J672/D672*100,""),"")</f>
        <v/>
      </c>
      <c r="N672" s="81" t="str">
        <f aca="false">IF(F672&gt;0,IF(L672&gt;=0,L672/F672*100,""),"")</f>
        <v/>
      </c>
      <c r="O672" s="81" t="n">
        <f aca="false">IF(G672&gt;0,IF(J672&gt;=0,J672/G672*100,""),"")</f>
        <v>0</v>
      </c>
      <c r="P672" s="81" t="n">
        <f aca="false">IF(I672&gt;0,IF(L672&gt;=0,L672/I672*100,""),"")</f>
        <v>0</v>
      </c>
      <c r="Q672" s="52"/>
      <c r="S672" s="52"/>
    </row>
    <row r="673" s="48" customFormat="true" ht="22.5" hidden="false" customHeight="true" outlineLevel="0" collapsed="false">
      <c r="A673" s="82" t="s">
        <v>1082</v>
      </c>
      <c r="B673" s="54" t="s">
        <v>1083</v>
      </c>
      <c r="C673" s="55"/>
      <c r="D673" s="77"/>
      <c r="E673" s="77"/>
      <c r="F673" s="77"/>
      <c r="G673" s="79" t="n">
        <v>9800</v>
      </c>
      <c r="H673" s="88"/>
      <c r="I673" s="79" t="n">
        <f aca="false">SUM(G673:H673)</f>
        <v>9800</v>
      </c>
      <c r="J673" s="77"/>
      <c r="K673" s="77"/>
      <c r="L673" s="77"/>
      <c r="M673" s="81" t="str">
        <f aca="false">IF(D673&gt;0,IF(J673&gt;=0,J673/D673*100,""),"")</f>
        <v/>
      </c>
      <c r="N673" s="81" t="str">
        <f aca="false">IF(F673&gt;0,IF(L673&gt;=0,L673/F673*100,""),"")</f>
        <v/>
      </c>
      <c r="O673" s="81" t="n">
        <f aca="false">IF(G673&gt;0,IF(J673&gt;=0,J673/G673*100,""),"")</f>
        <v>0</v>
      </c>
      <c r="P673" s="81" t="n">
        <f aca="false">IF(I673&gt;0,IF(L673&gt;=0,L673/I673*100,""),"")</f>
        <v>0</v>
      </c>
      <c r="Q673" s="52"/>
      <c r="S673" s="52"/>
    </row>
    <row r="674" s="48" customFormat="true" ht="12.75" hidden="false" customHeight="true" outlineLevel="0" collapsed="false">
      <c r="A674" s="82" t="s">
        <v>1084</v>
      </c>
      <c r="B674" s="54" t="s">
        <v>1085</v>
      </c>
      <c r="C674" s="55"/>
      <c r="D674" s="77"/>
      <c r="E674" s="77"/>
      <c r="F674" s="77"/>
      <c r="G674" s="79" t="n">
        <v>20000</v>
      </c>
      <c r="H674" s="88"/>
      <c r="I674" s="79" t="n">
        <f aca="false">SUM(G674:H674)</f>
        <v>20000</v>
      </c>
      <c r="J674" s="77"/>
      <c r="K674" s="77"/>
      <c r="L674" s="77"/>
      <c r="M674" s="81" t="str">
        <f aca="false">IF(D674&gt;0,IF(J674&gt;=0,J674/D674*100,""),"")</f>
        <v/>
      </c>
      <c r="N674" s="81" t="str">
        <f aca="false">IF(F674&gt;0,IF(L674&gt;=0,L674/F674*100,""),"")</f>
        <v/>
      </c>
      <c r="O674" s="81" t="n">
        <f aca="false">IF(G674&gt;0,IF(J674&gt;=0,J674/G674*100,""),"")</f>
        <v>0</v>
      </c>
      <c r="P674" s="81" t="n">
        <f aca="false">IF(I674&gt;0,IF(L674&gt;=0,L674/I674*100,""),"")</f>
        <v>0</v>
      </c>
      <c r="Q674" s="52"/>
      <c r="S674" s="52"/>
    </row>
    <row r="675" s="48" customFormat="true" ht="24" hidden="false" customHeight="false" outlineLevel="0" collapsed="false">
      <c r="A675" s="82" t="s">
        <v>1086</v>
      </c>
      <c r="B675" s="54" t="s">
        <v>1087</v>
      </c>
      <c r="C675" s="55" t="s">
        <v>1088</v>
      </c>
      <c r="D675" s="77"/>
      <c r="E675" s="77"/>
      <c r="F675" s="77"/>
      <c r="G675" s="79" t="n">
        <v>8120</v>
      </c>
      <c r="H675" s="88"/>
      <c r="I675" s="79" t="n">
        <f aca="false">SUM(G675:H675)</f>
        <v>8120</v>
      </c>
      <c r="J675" s="77"/>
      <c r="K675" s="77"/>
      <c r="L675" s="77" t="n">
        <f aca="false">SUM(J675:K675)</f>
        <v>0</v>
      </c>
      <c r="M675" s="81" t="str">
        <f aca="false">IF(D675&gt;0,IF(J675&gt;=0,J675/D675*100,""),"")</f>
        <v/>
      </c>
      <c r="N675" s="81" t="str">
        <f aca="false">IF(F675&gt;0,IF(L675&gt;=0,L675/F675*100,""),"")</f>
        <v/>
      </c>
      <c r="O675" s="81" t="n">
        <f aca="false">IF(G675&gt;0,IF(J675&gt;=0,J675/G675*100,""),"")</f>
        <v>0</v>
      </c>
      <c r="P675" s="81" t="n">
        <f aca="false">IF(I675&gt;0,IF(L675&gt;=0,L675/I675*100,""),"")</f>
        <v>0</v>
      </c>
      <c r="Q675" s="52"/>
      <c r="S675" s="52"/>
    </row>
    <row r="676" s="48" customFormat="true" ht="12.75" hidden="false" customHeight="true" outlineLevel="0" collapsed="false">
      <c r="A676" s="82" t="s">
        <v>1089</v>
      </c>
      <c r="B676" s="54" t="s">
        <v>1090</v>
      </c>
      <c r="C676" s="55" t="s">
        <v>1091</v>
      </c>
      <c r="D676" s="77"/>
      <c r="E676" s="77"/>
      <c r="F676" s="77"/>
      <c r="G676" s="79" t="n">
        <v>4000</v>
      </c>
      <c r="H676" s="88"/>
      <c r="I676" s="79" t="n">
        <f aca="false">SUM(G676:H676)</f>
        <v>4000</v>
      </c>
      <c r="J676" s="77"/>
      <c r="K676" s="77"/>
      <c r="L676" s="77" t="n">
        <f aca="false">SUM(J676:K676)</f>
        <v>0</v>
      </c>
      <c r="M676" s="81" t="str">
        <f aca="false">IF(D676&gt;0,IF(J676&gt;=0,J676/D676*100,""),"")</f>
        <v/>
      </c>
      <c r="N676" s="81" t="str">
        <f aca="false">IF(F676&gt;0,IF(L676&gt;=0,L676/F676*100,""),"")</f>
        <v/>
      </c>
      <c r="O676" s="81" t="n">
        <f aca="false">IF(G676&gt;0,IF(J676&gt;=0,J676/G676*100,""),"")</f>
        <v>0</v>
      </c>
      <c r="P676" s="81" t="n">
        <f aca="false">IF(I676&gt;0,IF(L676&gt;=0,L676/I676*100,""),"")</f>
        <v>0</v>
      </c>
      <c r="Q676" s="52"/>
      <c r="S676" s="52"/>
    </row>
    <row r="677" s="48" customFormat="true" ht="12.75" hidden="false" customHeight="true" outlineLevel="0" collapsed="false">
      <c r="A677" s="87" t="s">
        <v>62</v>
      </c>
      <c r="B677" s="54" t="s">
        <v>63</v>
      </c>
      <c r="C677" s="55" t="s">
        <v>1092</v>
      </c>
      <c r="D677" s="77"/>
      <c r="E677" s="77"/>
      <c r="F677" s="77" t="n">
        <f aca="false">SUM(D677:E677)</f>
        <v>0</v>
      </c>
      <c r="G677" s="79" t="n">
        <v>1182641</v>
      </c>
      <c r="H677" s="88"/>
      <c r="I677" s="79" t="n">
        <f aca="false">SUM(G677:H677)</f>
        <v>1182641</v>
      </c>
      <c r="J677" s="77"/>
      <c r="K677" s="77"/>
      <c r="L677" s="77" t="n">
        <f aca="false">SUM(J677:K677)</f>
        <v>0</v>
      </c>
      <c r="M677" s="81" t="str">
        <f aca="false">IF(D677&gt;0,IF(J677&gt;=0,J677/D677*100,""),"")</f>
        <v/>
      </c>
      <c r="N677" s="81" t="str">
        <f aca="false">IF(F677&gt;0,IF(L677&gt;=0,L677/F677*100,""),"")</f>
        <v/>
      </c>
      <c r="O677" s="81" t="n">
        <f aca="false">IF(G677&gt;0,IF(J677&gt;=0,J677/G677*100,""),"")</f>
        <v>0</v>
      </c>
      <c r="P677" s="81" t="n">
        <f aca="false">IF(I677&gt;0,IF(L677&gt;=0,L677/I677*100,""),"")</f>
        <v>0</v>
      </c>
      <c r="Q677" s="52"/>
      <c r="S677" s="52"/>
    </row>
    <row r="678" s="48" customFormat="true" ht="12.75" hidden="false" customHeight="true" outlineLevel="0" collapsed="false">
      <c r="A678" s="82" t="s">
        <v>65</v>
      </c>
      <c r="B678" s="54" t="s">
        <v>66</v>
      </c>
      <c r="C678" s="55" t="s">
        <v>1093</v>
      </c>
      <c r="D678" s="77"/>
      <c r="E678" s="77"/>
      <c r="F678" s="77" t="n">
        <f aca="false">SUM(D678:E678)</f>
        <v>0</v>
      </c>
      <c r="G678" s="79" t="n">
        <f aca="false">98065296-1182641+250000</f>
        <v>97132655</v>
      </c>
      <c r="H678" s="88"/>
      <c r="I678" s="79" t="n">
        <f aca="false">SUM(G678:H678)</f>
        <v>97132655</v>
      </c>
      <c r="J678" s="77"/>
      <c r="K678" s="77"/>
      <c r="L678" s="77" t="n">
        <f aca="false">SUM(J678:K678)</f>
        <v>0</v>
      </c>
      <c r="M678" s="81" t="str">
        <f aca="false">IF(D678&gt;0,IF(J678&gt;=0,J678/D678*100,""),"")</f>
        <v/>
      </c>
      <c r="N678" s="81" t="str">
        <f aca="false">IF(F678&gt;0,IF(L678&gt;=0,L678/F678*100,""),"")</f>
        <v/>
      </c>
      <c r="O678" s="81" t="n">
        <f aca="false">IF(G678&gt;0,IF(J678&gt;=0,J678/G678*100,""),"")</f>
        <v>0</v>
      </c>
      <c r="P678" s="81" t="n">
        <f aca="false">IF(I678&gt;0,IF(L678&gt;=0,L678/I678*100,""),"")</f>
        <v>0</v>
      </c>
      <c r="Q678" s="52"/>
      <c r="S678" s="52"/>
    </row>
    <row r="679" s="48" customFormat="true" ht="6" hidden="false" customHeight="true" outlineLevel="0" collapsed="false">
      <c r="A679" s="82"/>
      <c r="B679" s="54"/>
      <c r="C679" s="55" t="s">
        <v>28</v>
      </c>
      <c r="D679" s="77"/>
      <c r="E679" s="77"/>
      <c r="F679" s="77" t="n">
        <f aca="false">SUM(D679:E679)</f>
        <v>0</v>
      </c>
      <c r="G679" s="79"/>
      <c r="H679" s="88"/>
      <c r="I679" s="79"/>
      <c r="J679" s="77"/>
      <c r="K679" s="77"/>
      <c r="L679" s="77" t="n">
        <f aca="false">SUM(J679:K679)</f>
        <v>0</v>
      </c>
      <c r="M679" s="81" t="str">
        <f aca="false">IF(D679&gt;0,IF(J679&gt;=0,J679/D679*100,""),"")</f>
        <v/>
      </c>
      <c r="N679" s="81" t="str">
        <f aca="false">IF(F679&gt;0,IF(L679&gt;=0,L679/F679*100,""),"")</f>
        <v/>
      </c>
      <c r="O679" s="81" t="str">
        <f aca="false">IF(G679&gt;0,IF(J679&gt;=0,J679/G679*100,""),"")</f>
        <v/>
      </c>
      <c r="P679" s="81" t="str">
        <f aca="false">IF(I679&gt;0,IF(L679&gt;=0,L679/I679*100,""),"")</f>
        <v/>
      </c>
      <c r="Q679" s="52"/>
      <c r="S679" s="52"/>
    </row>
    <row r="680" s="48" customFormat="true" ht="12.75" hidden="false" customHeight="false" outlineLevel="0" collapsed="false">
      <c r="A680" s="66" t="s">
        <v>1094</v>
      </c>
      <c r="B680" s="135" t="s">
        <v>19</v>
      </c>
      <c r="C680" s="136"/>
      <c r="D680" s="157" t="n">
        <f aca="false">SUM(D682:D686)</f>
        <v>2936400</v>
      </c>
      <c r="E680" s="130"/>
      <c r="F680" s="69" t="n">
        <f aca="false">SUM(D680:E680)</f>
        <v>2936400</v>
      </c>
      <c r="G680" s="158" t="n">
        <f aca="false">SUM(G682:G686)</f>
        <v>3219500</v>
      </c>
      <c r="H680" s="151"/>
      <c r="I680" s="72" t="n">
        <f aca="false">SUM(G680:H680)</f>
        <v>3219500</v>
      </c>
      <c r="J680" s="69" t="n">
        <f aca="false">SUM(J682:J686)</f>
        <v>3266970</v>
      </c>
      <c r="K680" s="130"/>
      <c r="L680" s="69" t="n">
        <f aca="false">SUM(J680:K680)</f>
        <v>3266970</v>
      </c>
      <c r="M680" s="73" t="n">
        <f aca="false">IF(D680&gt;0,IF(J680&gt;=0,J680/D680*100,""),"")</f>
        <v>111.257662443809</v>
      </c>
      <c r="N680" s="73" t="n">
        <f aca="false">IF(F680&gt;0,IF(L680&gt;=0,L680/F680*100,""),"")</f>
        <v>111.257662443809</v>
      </c>
      <c r="O680" s="73" t="n">
        <f aca="false">IF(G680&gt;0,IF(J680&gt;=0,J680/G680*100,""),"")</f>
        <v>101.474452554745</v>
      </c>
      <c r="P680" s="73" t="n">
        <f aca="false">IF(I680&gt;0,IF(L680&gt;=0,L680/I680*100,""),"")</f>
        <v>101.474452554745</v>
      </c>
      <c r="Q680" s="52"/>
      <c r="S680" s="52"/>
    </row>
    <row r="681" s="48" customFormat="true" ht="12" hidden="true" customHeight="false" outlineLevel="0" collapsed="false">
      <c r="A681" s="82" t="s">
        <v>27</v>
      </c>
      <c r="B681" s="227"/>
      <c r="C681" s="228" t="s">
        <v>28</v>
      </c>
      <c r="D681" s="220" t="n">
        <f aca="false">SUM(D682:D685)</f>
        <v>2936400</v>
      </c>
      <c r="E681" s="77"/>
      <c r="F681" s="77" t="n">
        <f aca="false">SUM(D681:E681)</f>
        <v>2936400</v>
      </c>
      <c r="G681" s="84" t="n">
        <f aca="false">SUM(G682:G685)</f>
        <v>3219500</v>
      </c>
      <c r="H681" s="88"/>
      <c r="I681" s="79" t="n">
        <f aca="false">SUM(G681:H681)</f>
        <v>3219500</v>
      </c>
      <c r="J681" s="77" t="n">
        <f aca="false">SUM(J682:J685)</f>
        <v>3266970</v>
      </c>
      <c r="K681" s="77"/>
      <c r="L681" s="77" t="n">
        <f aca="false">SUM(J681:K681)</f>
        <v>3266970</v>
      </c>
      <c r="M681" s="81" t="n">
        <f aca="false">IF(D681&gt;0,IF(J681&gt;=0,J681/D681*100,""),"")</f>
        <v>111.257662443809</v>
      </c>
      <c r="N681" s="81" t="n">
        <f aca="false">IF(F681&gt;0,IF(L681&gt;=0,L681/F681*100,""),"")</f>
        <v>111.257662443809</v>
      </c>
      <c r="O681" s="81" t="n">
        <f aca="false">IF(G681&gt;0,IF(J681&gt;=0,J681/G681*100,""),"")</f>
        <v>101.474452554745</v>
      </c>
      <c r="P681" s="81" t="n">
        <f aca="false">IF(I681&gt;0,IF(L681&gt;=0,L681/I681*100,""),"")</f>
        <v>101.474452554745</v>
      </c>
      <c r="Q681" s="52"/>
      <c r="S681" s="52"/>
    </row>
    <row r="682" s="48" customFormat="true" ht="12.75" hidden="false" customHeight="true" outlineLevel="0" collapsed="false">
      <c r="A682" s="82" t="s">
        <v>1095</v>
      </c>
      <c r="B682" s="54" t="s">
        <v>1011</v>
      </c>
      <c r="C682" s="55" t="s">
        <v>1096</v>
      </c>
      <c r="D682" s="77" t="n">
        <v>2931400</v>
      </c>
      <c r="E682" s="143"/>
      <c r="F682" s="77" t="n">
        <f aca="false">SUM(D682:E682)</f>
        <v>2931400</v>
      </c>
      <c r="G682" s="79" t="n">
        <v>3205400</v>
      </c>
      <c r="H682" s="88"/>
      <c r="I682" s="79" t="n">
        <f aca="false">SUM(G682:H682)</f>
        <v>3205400</v>
      </c>
      <c r="J682" s="77" t="n">
        <v>3221970</v>
      </c>
      <c r="K682" s="143"/>
      <c r="L682" s="77" t="n">
        <f aca="false">SUM(J682:K682)</f>
        <v>3221970</v>
      </c>
      <c r="M682" s="81" t="n">
        <f aca="false">IF(D682&gt;0,IF(J682&gt;=0,J682/D682*100,""),"")</f>
        <v>109.912328580201</v>
      </c>
      <c r="N682" s="81" t="n">
        <f aca="false">IF(F682&gt;0,IF(L682&gt;=0,L682/F682*100,""),"")</f>
        <v>109.912328580201</v>
      </c>
      <c r="O682" s="81" t="n">
        <f aca="false">IF(G682&gt;0,IF(J682&gt;=0,J682/G682*100,""),"")</f>
        <v>100.516940163474</v>
      </c>
      <c r="P682" s="81" t="n">
        <f aca="false">IF(I682&gt;0,IF(L682&gt;=0,L682/I682*100,""),"")</f>
        <v>100.516940163474</v>
      </c>
      <c r="Q682" s="52"/>
      <c r="S682" s="52"/>
    </row>
    <row r="683" s="48" customFormat="true" ht="12.75" hidden="false" customHeight="true" outlineLevel="0" collapsed="false">
      <c r="A683" s="82" t="s">
        <v>1097</v>
      </c>
      <c r="B683" s="54" t="s">
        <v>1098</v>
      </c>
      <c r="C683" s="55" t="s">
        <v>1099</v>
      </c>
      <c r="D683" s="77" t="n">
        <v>5000</v>
      </c>
      <c r="E683" s="77"/>
      <c r="F683" s="77" t="n">
        <f aca="false">SUM(D683:E683)</f>
        <v>5000</v>
      </c>
      <c r="G683" s="79" t="n">
        <v>13300</v>
      </c>
      <c r="H683" s="88"/>
      <c r="I683" s="79" t="n">
        <f aca="false">SUM(G683:H683)</f>
        <v>13300</v>
      </c>
      <c r="J683" s="77" t="n">
        <v>5000</v>
      </c>
      <c r="K683" s="77"/>
      <c r="L683" s="77" t="n">
        <f aca="false">SUM(J683:K683)</f>
        <v>5000</v>
      </c>
      <c r="M683" s="81" t="n">
        <f aca="false">IF(D683&gt;0,IF(J683&gt;=0,J683/D683*100,""),"")</f>
        <v>100</v>
      </c>
      <c r="N683" s="81" t="n">
        <f aca="false">IF(F683&gt;0,IF(L683&gt;=0,L683/F683*100,""),"")</f>
        <v>100</v>
      </c>
      <c r="O683" s="81" t="n">
        <f aca="false">IF(G683&gt;0,IF(J683&gt;=0,J683/G683*100,""),"")</f>
        <v>37.593984962406</v>
      </c>
      <c r="P683" s="81" t="n">
        <f aca="false">IF(I683&gt;0,IF(L683&gt;=0,L683/I683*100,""),"")</f>
        <v>37.593984962406</v>
      </c>
      <c r="Q683" s="52"/>
      <c r="S683" s="52"/>
    </row>
    <row r="684" s="48" customFormat="true" ht="12.75" hidden="true" customHeight="true" outlineLevel="0" collapsed="false">
      <c r="A684" s="82" t="s">
        <v>325</v>
      </c>
      <c r="B684" s="55" t="s">
        <v>326</v>
      </c>
      <c r="C684" s="55" t="s">
        <v>1100</v>
      </c>
      <c r="D684" s="143"/>
      <c r="E684" s="77"/>
      <c r="F684" s="77"/>
      <c r="G684" s="79"/>
      <c r="H684" s="88"/>
      <c r="I684" s="79" t="n">
        <f aca="false">SUM(G684:H684)</f>
        <v>0</v>
      </c>
      <c r="J684" s="77"/>
      <c r="K684" s="77"/>
      <c r="L684" s="77"/>
      <c r="M684" s="81" t="str">
        <f aca="false">IF(D684&gt;0,IF(J684&gt;=0,J684/D684*100,""),"")</f>
        <v/>
      </c>
      <c r="N684" s="81" t="str">
        <f aca="false">IF(F684&gt;0,IF(L684&gt;=0,L684/F684*100,""),"")</f>
        <v/>
      </c>
      <c r="O684" s="81" t="str">
        <f aca="false">IF(G684&gt;0,IF(J684&gt;=0,J684/G684*100,""),"")</f>
        <v/>
      </c>
      <c r="P684" s="81" t="str">
        <f aca="false">IF(I684&gt;0,IF(L684&gt;=0,L684/I684*100,""),"")</f>
        <v/>
      </c>
      <c r="Q684" s="52"/>
      <c r="S684" s="52"/>
    </row>
    <row r="685" s="48" customFormat="true" ht="12.75" hidden="false" customHeight="true" outlineLevel="0" collapsed="false">
      <c r="A685" s="82" t="s">
        <v>33</v>
      </c>
      <c r="B685" s="54" t="s">
        <v>34</v>
      </c>
      <c r="C685" s="55" t="s">
        <v>1101</v>
      </c>
      <c r="D685" s="143"/>
      <c r="E685" s="77"/>
      <c r="F685" s="77" t="n">
        <f aca="false">SUM(D685:E685)</f>
        <v>0</v>
      </c>
      <c r="G685" s="79" t="n">
        <v>800</v>
      </c>
      <c r="H685" s="88"/>
      <c r="I685" s="79" t="n">
        <f aca="false">SUM(G685:H685)</f>
        <v>800</v>
      </c>
      <c r="J685" s="77" t="n">
        <v>40000</v>
      </c>
      <c r="K685" s="77"/>
      <c r="L685" s="77" t="n">
        <f aca="false">SUM(J685:K685)</f>
        <v>40000</v>
      </c>
      <c r="M685" s="81" t="str">
        <f aca="false">IF(D685&gt;0,IF(J685&gt;=0,J685/D685*100,""),"")</f>
        <v/>
      </c>
      <c r="N685" s="81" t="str">
        <f aca="false">IF(F685&gt;0,IF(L685&gt;=0,L685/F685*100,""),"")</f>
        <v/>
      </c>
      <c r="O685" s="81" t="n">
        <f aca="false">IF(G685&gt;0,IF(J685&gt;=0,J685/G685*100,""),"")</f>
        <v>5000</v>
      </c>
      <c r="P685" s="81" t="n">
        <f aca="false">IF(I685&gt;0,IF(L685&gt;=0,L685/I685*100,""),"")</f>
        <v>5000</v>
      </c>
      <c r="Q685" s="52"/>
      <c r="S685" s="52"/>
    </row>
    <row r="686" s="48" customFormat="true" ht="6" hidden="false" customHeight="true" outlineLevel="0" collapsed="false">
      <c r="A686" s="126"/>
      <c r="B686" s="160"/>
      <c r="C686" s="161" t="s">
        <v>28</v>
      </c>
      <c r="D686" s="229"/>
      <c r="E686" s="130"/>
      <c r="F686" s="130" t="n">
        <f aca="false">SUM(D686:E686)</f>
        <v>0</v>
      </c>
      <c r="G686" s="131"/>
      <c r="H686" s="151"/>
      <c r="I686" s="131"/>
      <c r="J686" s="130"/>
      <c r="K686" s="130"/>
      <c r="L686" s="130" t="n">
        <f aca="false">SUM(J686:K686)</f>
        <v>0</v>
      </c>
      <c r="M686" s="118" t="str">
        <f aca="false">IF(D686&gt;0,IF(J686&gt;=0,J686/D686*100,""),"")</f>
        <v/>
      </c>
      <c r="N686" s="118" t="str">
        <f aca="false">IF(F686&gt;0,IF(L686&gt;=0,L686/F686*100,""),"")</f>
        <v/>
      </c>
      <c r="O686" s="118" t="str">
        <f aca="false">IF(G686&gt;0,IF(J686&gt;=0,J686/G686*100,""),"")</f>
        <v/>
      </c>
      <c r="P686" s="118" t="str">
        <f aca="false">IF(I686&gt;0,IF(L686&gt;=0,L686/I686*100,""),"")</f>
        <v/>
      </c>
      <c r="Q686" s="52"/>
      <c r="S686" s="52"/>
    </row>
    <row r="687" s="48" customFormat="true" ht="12.75" hidden="false" customHeight="false" outlineLevel="0" collapsed="false">
      <c r="A687" s="66" t="s">
        <v>1102</v>
      </c>
      <c r="B687" s="135" t="s">
        <v>19</v>
      </c>
      <c r="C687" s="136"/>
      <c r="D687" s="157" t="n">
        <f aca="false">SUM(D689:D698)</f>
        <v>9936960</v>
      </c>
      <c r="E687" s="157"/>
      <c r="F687" s="69" t="n">
        <f aca="false">SUM(D687:E687)</f>
        <v>9936960</v>
      </c>
      <c r="G687" s="158" t="n">
        <f aca="false">SUM(G689:G698)</f>
        <v>12722093.46</v>
      </c>
      <c r="H687" s="159"/>
      <c r="I687" s="72" t="n">
        <f aca="false">SUM(G687:H687)</f>
        <v>12722093.46</v>
      </c>
      <c r="J687" s="69" t="n">
        <f aca="false">SUM(J689:J698)</f>
        <v>11228320</v>
      </c>
      <c r="K687" s="157"/>
      <c r="L687" s="69" t="n">
        <f aca="false">SUM(J687:K687)</f>
        <v>11228320</v>
      </c>
      <c r="M687" s="73" t="n">
        <f aca="false">IF(D687&gt;0,IF(J687&gt;=0,J687/D687*100,""),"")</f>
        <v>112.995523781921</v>
      </c>
      <c r="N687" s="73" t="n">
        <f aca="false">IF(F687&gt;0,IF(L687&gt;=0,L687/F687*100,""),"")</f>
        <v>112.995523781921</v>
      </c>
      <c r="O687" s="73" t="n">
        <f aca="false">IF(G687&gt;0,IF(J687&gt;=0,J687/G687*100,""),"")</f>
        <v>88.2584303857174</v>
      </c>
      <c r="P687" s="73" t="n">
        <f aca="false">IF(I687&gt;0,IF(L687&gt;=0,L687/I687*100,""),"")</f>
        <v>88.2584303857174</v>
      </c>
      <c r="Q687" s="52"/>
      <c r="S687" s="52"/>
    </row>
    <row r="688" s="48" customFormat="true" ht="12" hidden="true" customHeight="false" outlineLevel="0" collapsed="false">
      <c r="A688" s="82" t="s">
        <v>27</v>
      </c>
      <c r="B688" s="227"/>
      <c r="C688" s="228" t="s">
        <v>28</v>
      </c>
      <c r="D688" s="220" t="n">
        <f aca="false">SUM(D689:D698)</f>
        <v>9936960</v>
      </c>
      <c r="E688" s="221"/>
      <c r="F688" s="77" t="n">
        <f aca="false">SUM(D688:E688)</f>
        <v>9936960</v>
      </c>
      <c r="G688" s="84" t="n">
        <f aca="false">SUM(G689:G698)</f>
        <v>12722093.46</v>
      </c>
      <c r="H688" s="222"/>
      <c r="I688" s="79" t="n">
        <f aca="false">SUM(G688:H688)</f>
        <v>12722093.46</v>
      </c>
      <c r="J688" s="77" t="n">
        <f aca="false">SUM(J689:J698)</f>
        <v>11228320</v>
      </c>
      <c r="K688" s="221"/>
      <c r="L688" s="77" t="n">
        <f aca="false">SUM(J688:K688)</f>
        <v>11228320</v>
      </c>
      <c r="M688" s="81" t="n">
        <f aca="false">IF(D688&gt;0,IF(J688&gt;=0,J688/D688*100,""),"")</f>
        <v>112.995523781921</v>
      </c>
      <c r="N688" s="81" t="n">
        <f aca="false">IF(F688&gt;0,IF(L688&gt;=0,L688/F688*100,""),"")</f>
        <v>112.995523781921</v>
      </c>
      <c r="O688" s="81" t="n">
        <f aca="false">IF(G688&gt;0,IF(J688&gt;=0,J688/G688*100,""),"")</f>
        <v>88.2584303857174</v>
      </c>
      <c r="P688" s="81" t="n">
        <f aca="false">IF(I688&gt;0,IF(L688&gt;=0,L688/I688*100,""),"")</f>
        <v>88.2584303857174</v>
      </c>
      <c r="Q688" s="52"/>
      <c r="S688" s="52"/>
    </row>
    <row r="689" s="48" customFormat="true" ht="12.75" hidden="false" customHeight="true" outlineLevel="0" collapsed="false">
      <c r="A689" s="82" t="s">
        <v>1095</v>
      </c>
      <c r="B689" s="54" t="s">
        <v>1011</v>
      </c>
      <c r="C689" s="55" t="s">
        <v>1103</v>
      </c>
      <c r="D689" s="77" t="n">
        <v>9790280</v>
      </c>
      <c r="E689" s="220"/>
      <c r="F689" s="77" t="n">
        <f aca="false">SUM(D689:E689)</f>
        <v>9790280</v>
      </c>
      <c r="G689" s="84" t="n">
        <v>12334417</v>
      </c>
      <c r="H689" s="85"/>
      <c r="I689" s="79" t="n">
        <f aca="false">SUM(G689:H689)</f>
        <v>12334417</v>
      </c>
      <c r="J689" s="77" t="n">
        <v>11080120</v>
      </c>
      <c r="K689" s="220"/>
      <c r="L689" s="77" t="n">
        <f aca="false">SUM(J689:K689)</f>
        <v>11080120</v>
      </c>
      <c r="M689" s="81" t="n">
        <f aca="false">IF(D689&gt;0,IF(J689&gt;=0,J689/D689*100,""),"")</f>
        <v>113.174699804296</v>
      </c>
      <c r="N689" s="81" t="n">
        <f aca="false">IF(F689&gt;0,IF(L689&gt;=0,L689/F689*100,""),"")</f>
        <v>113.174699804296</v>
      </c>
      <c r="O689" s="81" t="n">
        <f aca="false">IF(G689&gt;0,IF(J689&gt;=0,J689/G689*100,""),"")</f>
        <v>89.830917829355</v>
      </c>
      <c r="P689" s="81" t="n">
        <f aca="false">IF(I689&gt;0,IF(L689&gt;=0,L689/I689*100,""),"")</f>
        <v>89.830917829355</v>
      </c>
      <c r="Q689" s="52"/>
      <c r="S689" s="52"/>
    </row>
    <row r="690" s="48" customFormat="true" ht="12.75" hidden="false" customHeight="true" outlineLevel="0" collapsed="false">
      <c r="A690" s="82" t="s">
        <v>1104</v>
      </c>
      <c r="B690" s="54" t="s">
        <v>1014</v>
      </c>
      <c r="C690" s="55" t="s">
        <v>1105</v>
      </c>
      <c r="D690" s="77" t="n">
        <v>10000</v>
      </c>
      <c r="E690" s="77"/>
      <c r="F690" s="77" t="n">
        <f aca="false">SUM(D690:E690)</f>
        <v>10000</v>
      </c>
      <c r="G690" s="79" t="n">
        <v>119685.02</v>
      </c>
      <c r="H690" s="88"/>
      <c r="I690" s="79" t="n">
        <f aca="false">SUM(G690:H690)</f>
        <v>119685.02</v>
      </c>
      <c r="J690" s="77" t="n">
        <v>20000</v>
      </c>
      <c r="K690" s="77"/>
      <c r="L690" s="77" t="n">
        <f aca="false">SUM(J690:K690)</f>
        <v>20000</v>
      </c>
      <c r="M690" s="81" t="n">
        <f aca="false">IF(D690&gt;0,IF(J690&gt;=0,J690/D690*100,""),"")</f>
        <v>200</v>
      </c>
      <c r="N690" s="81" t="n">
        <f aca="false">IF(F690&gt;0,IF(L690&gt;=0,L690/F690*100,""),"")</f>
        <v>200</v>
      </c>
      <c r="O690" s="81" t="n">
        <f aca="false">IF(G690&gt;0,IF(J690&gt;=0,J690/G690*100,""),"")</f>
        <v>16.7105290202567</v>
      </c>
      <c r="P690" s="81" t="n">
        <f aca="false">IF(I690&gt;0,IF(L690&gt;=0,L690/I690*100,""),"")</f>
        <v>16.7105290202567</v>
      </c>
      <c r="Q690" s="52"/>
      <c r="S690" s="52"/>
    </row>
    <row r="691" s="48" customFormat="true" ht="24" hidden="false" customHeight="true" outlineLevel="0" collapsed="false">
      <c r="A691" s="82" t="s">
        <v>1053</v>
      </c>
      <c r="B691" s="54" t="s">
        <v>1054</v>
      </c>
      <c r="C691" s="55"/>
      <c r="D691" s="77" t="n">
        <f aca="false">33980+6000</f>
        <v>39980</v>
      </c>
      <c r="E691" s="77"/>
      <c r="F691" s="77" t="n">
        <f aca="false">SUM(D691:E691)</f>
        <v>39980</v>
      </c>
      <c r="G691" s="79" t="n">
        <v>39980</v>
      </c>
      <c r="H691" s="88"/>
      <c r="I691" s="79" t="n">
        <f aca="false">SUM(G691:H691)</f>
        <v>39980</v>
      </c>
      <c r="J691" s="77"/>
      <c r="K691" s="77"/>
      <c r="L691" s="77" t="n">
        <f aca="false">SUM(J691:K691)</f>
        <v>0</v>
      </c>
      <c r="M691" s="81" t="n">
        <f aca="false">IF(D691&gt;0,IF(J691&gt;=0,J691/D691*100,""),"")</f>
        <v>0</v>
      </c>
      <c r="N691" s="81" t="n">
        <f aca="false">IF(F691&gt;0,IF(L691&gt;=0,L691/F691*100,""),"")</f>
        <v>0</v>
      </c>
      <c r="O691" s="81" t="n">
        <f aca="false">IF(G691&gt;0,IF(J691&gt;=0,J691/G691*100,""),"")</f>
        <v>0</v>
      </c>
      <c r="P691" s="81" t="n">
        <f aca="false">IF(I691&gt;0,IF(L691&gt;=0,L691/I691*100,""),"")</f>
        <v>0</v>
      </c>
      <c r="Q691" s="52"/>
      <c r="S691" s="52"/>
    </row>
    <row r="692" s="48" customFormat="true" ht="12.75" hidden="false" customHeight="true" outlineLevel="0" collapsed="false">
      <c r="A692" s="82" t="s">
        <v>33</v>
      </c>
      <c r="B692" s="54" t="s">
        <v>34</v>
      </c>
      <c r="C692" s="55" t="s">
        <v>1106</v>
      </c>
      <c r="D692" s="77" t="n">
        <v>82700</v>
      </c>
      <c r="E692" s="77"/>
      <c r="F692" s="77" t="n">
        <f aca="false">SUM(D692:E692)</f>
        <v>82700</v>
      </c>
      <c r="G692" s="79" t="n">
        <v>150200</v>
      </c>
      <c r="H692" s="88"/>
      <c r="I692" s="79" t="n">
        <f aca="false">SUM(G692:H692)</f>
        <v>150200</v>
      </c>
      <c r="J692" s="77" t="n">
        <f aca="false">40700+73500</f>
        <v>114200</v>
      </c>
      <c r="K692" s="77"/>
      <c r="L692" s="77" t="n">
        <f aca="false">SUM(J692:K692)</f>
        <v>114200</v>
      </c>
      <c r="M692" s="81" t="n">
        <f aca="false">IF(D692&gt;0,IF(J692&gt;=0,J692/D692*100,""),"")</f>
        <v>138.089480048368</v>
      </c>
      <c r="N692" s="81" t="n">
        <f aca="false">IF(F692&gt;0,IF(L692&gt;=0,L692/F692*100,""),"")</f>
        <v>138.089480048368</v>
      </c>
      <c r="O692" s="81" t="n">
        <f aca="false">IF(G692&gt;0,IF(J692&gt;=0,J692/G692*100,""),"")</f>
        <v>76.0319573901465</v>
      </c>
      <c r="P692" s="81" t="n">
        <f aca="false">IF(I692&gt;0,IF(L692&gt;=0,L692/I692*100,""),"")</f>
        <v>76.0319573901465</v>
      </c>
      <c r="Q692" s="52"/>
      <c r="S692" s="52"/>
    </row>
    <row r="693" s="48" customFormat="true" ht="12.75" hidden="false" customHeight="true" outlineLevel="0" collapsed="false">
      <c r="A693" s="82" t="s">
        <v>1097</v>
      </c>
      <c r="B693" s="54" t="s">
        <v>1098</v>
      </c>
      <c r="C693" s="55" t="s">
        <v>1107</v>
      </c>
      <c r="D693" s="77" t="n">
        <v>14000</v>
      </c>
      <c r="E693" s="77"/>
      <c r="F693" s="77" t="n">
        <f aca="false">SUM(D693:E693)</f>
        <v>14000</v>
      </c>
      <c r="G693" s="79" t="n">
        <v>14000</v>
      </c>
      <c r="H693" s="88"/>
      <c r="I693" s="79" t="n">
        <f aca="false">SUM(G693:H693)</f>
        <v>14000</v>
      </c>
      <c r="J693" s="77" t="n">
        <v>14000</v>
      </c>
      <c r="K693" s="77"/>
      <c r="L693" s="77" t="n">
        <f aca="false">SUM(J693:K693)</f>
        <v>14000</v>
      </c>
      <c r="M693" s="81" t="n">
        <f aca="false">IF(D693&gt;0,IF(J693&gt;=0,J693/D693*100,""),"")</f>
        <v>100</v>
      </c>
      <c r="N693" s="81" t="n">
        <f aca="false">IF(F693&gt;0,IF(L693&gt;=0,L693/F693*100,""),"")</f>
        <v>100</v>
      </c>
      <c r="O693" s="81" t="n">
        <f aca="false">IF(G693&gt;0,IF(J693&gt;=0,J693/G693*100,""),"")</f>
        <v>100</v>
      </c>
      <c r="P693" s="81" t="n">
        <f aca="false">IF(I693&gt;0,IF(L693&gt;=0,L693/I693*100,""),"")</f>
        <v>100</v>
      </c>
      <c r="Q693" s="52"/>
      <c r="S693" s="52"/>
    </row>
    <row r="694" s="48" customFormat="true" ht="12.75" hidden="false" customHeight="true" outlineLevel="0" collapsed="false">
      <c r="A694" s="82" t="s">
        <v>1108</v>
      </c>
      <c r="B694" s="54" t="s">
        <v>324</v>
      </c>
      <c r="C694" s="55" t="s">
        <v>1109</v>
      </c>
      <c r="D694" s="143"/>
      <c r="E694" s="77"/>
      <c r="F694" s="77" t="n">
        <f aca="false">SUM(D694:E694)</f>
        <v>0</v>
      </c>
      <c r="G694" s="79" t="n">
        <v>6511.44</v>
      </c>
      <c r="H694" s="88"/>
      <c r="I694" s="79" t="n">
        <f aca="false">SUM(G694:H694)</f>
        <v>6511.44</v>
      </c>
      <c r="J694" s="77"/>
      <c r="K694" s="77"/>
      <c r="L694" s="77" t="n">
        <f aca="false">SUM(J694:K694)</f>
        <v>0</v>
      </c>
      <c r="M694" s="81" t="str">
        <f aca="false">IF(D694&gt;0,IF(J694&gt;=0,J694/D694*100,""),"")</f>
        <v/>
      </c>
      <c r="N694" s="81" t="str">
        <f aca="false">IF(F694&gt;0,IF(L694&gt;=0,L694/F694*100,""),"")</f>
        <v/>
      </c>
      <c r="O694" s="81" t="n">
        <f aca="false">IF(G694&gt;0,IF(J694&gt;=0,J694/G694*100,""),"")</f>
        <v>0</v>
      </c>
      <c r="P694" s="81" t="n">
        <f aca="false">IF(I694&gt;0,IF(L694&gt;=0,L694/I694*100,""),"")</f>
        <v>0</v>
      </c>
      <c r="Q694" s="52"/>
      <c r="S694" s="52"/>
    </row>
    <row r="695" s="48" customFormat="true" ht="12.75" hidden="false" customHeight="true" outlineLevel="0" collapsed="false">
      <c r="A695" s="82" t="s">
        <v>1110</v>
      </c>
      <c r="B695" s="54" t="s">
        <v>1111</v>
      </c>
      <c r="C695" s="55" t="s">
        <v>1112</v>
      </c>
      <c r="D695" s="143"/>
      <c r="E695" s="77"/>
      <c r="F695" s="77" t="n">
        <f aca="false">SUM(D695:E695)</f>
        <v>0</v>
      </c>
      <c r="G695" s="79" t="n">
        <v>40000</v>
      </c>
      <c r="H695" s="88"/>
      <c r="I695" s="79" t="n">
        <f aca="false">SUM(G695:H695)</f>
        <v>40000</v>
      </c>
      <c r="J695" s="77"/>
      <c r="K695" s="77"/>
      <c r="L695" s="77" t="n">
        <f aca="false">SUM(J695:K695)</f>
        <v>0</v>
      </c>
      <c r="M695" s="81" t="str">
        <f aca="false">IF(D695&gt;0,IF(J695&gt;=0,J695/D695*100,""),"")</f>
        <v/>
      </c>
      <c r="N695" s="81" t="str">
        <f aca="false">IF(F695&gt;0,IF(L695&gt;=0,L695/F695*100,""),"")</f>
        <v/>
      </c>
      <c r="O695" s="81" t="n">
        <f aca="false">IF(G695&gt;0,IF(J695&gt;=0,J695/G695*100,""),"")</f>
        <v>0</v>
      </c>
      <c r="P695" s="81" t="n">
        <f aca="false">IF(I695&gt;0,IF(L695&gt;=0,L695/I695*100,""),"")</f>
        <v>0</v>
      </c>
      <c r="Q695" s="52"/>
      <c r="S695" s="52"/>
    </row>
    <row r="696" s="48" customFormat="true" ht="12.75" hidden="false" customHeight="true" outlineLevel="0" collapsed="false">
      <c r="A696" s="82" t="s">
        <v>1057</v>
      </c>
      <c r="B696" s="54" t="s">
        <v>1058</v>
      </c>
      <c r="C696" s="55"/>
      <c r="D696" s="143"/>
      <c r="E696" s="77"/>
      <c r="F696" s="77"/>
      <c r="G696" s="79" t="n">
        <v>15000</v>
      </c>
      <c r="H696" s="88"/>
      <c r="I696" s="79" t="n">
        <f aca="false">SUM(G696:H696)</f>
        <v>15000</v>
      </c>
      <c r="J696" s="77"/>
      <c r="K696" s="77"/>
      <c r="L696" s="77"/>
      <c r="M696" s="81" t="str">
        <f aca="false">IF(D696&gt;0,IF(J696&gt;=0,J696/D696*100,""),"")</f>
        <v/>
      </c>
      <c r="N696" s="81" t="str">
        <f aca="false">IF(F696&gt;0,IF(L696&gt;=0,L696/F696*100,""),"")</f>
        <v/>
      </c>
      <c r="O696" s="81" t="n">
        <f aca="false">IF(G696&gt;0,IF(J696&gt;=0,J696/G696*100,""),"")</f>
        <v>0</v>
      </c>
      <c r="P696" s="81" t="n">
        <f aca="false">IF(I696&gt;0,IF(L696&gt;=0,L696/I696*100,""),"")</f>
        <v>0</v>
      </c>
      <c r="Q696" s="52"/>
      <c r="S696" s="52"/>
    </row>
    <row r="697" s="48" customFormat="true" ht="12.75" hidden="false" customHeight="true" outlineLevel="0" collapsed="false">
      <c r="A697" s="82" t="s">
        <v>726</v>
      </c>
      <c r="B697" s="54" t="s">
        <v>727</v>
      </c>
      <c r="C697" s="55" t="s">
        <v>1113</v>
      </c>
      <c r="D697" s="143"/>
      <c r="E697" s="77"/>
      <c r="F697" s="77"/>
      <c r="G697" s="79" t="n">
        <v>2300</v>
      </c>
      <c r="H697" s="88"/>
      <c r="I697" s="79" t="n">
        <f aca="false">SUM(G697:H697)</f>
        <v>2300</v>
      </c>
      <c r="J697" s="77"/>
      <c r="K697" s="77"/>
      <c r="L697" s="77"/>
      <c r="M697" s="81" t="str">
        <f aca="false">IF(D697&gt;0,IF(J697&gt;=0,J697/D697*100,""),"")</f>
        <v/>
      </c>
      <c r="N697" s="81" t="str">
        <f aca="false">IF(F697&gt;0,IF(L697&gt;=0,L697/F697*100,""),"")</f>
        <v/>
      </c>
      <c r="O697" s="81" t="n">
        <f aca="false">IF(G697&gt;0,IF(J697&gt;=0,J697/G697*100,""),"")</f>
        <v>0</v>
      </c>
      <c r="P697" s="81" t="n">
        <f aca="false">IF(I697&gt;0,IF(L697&gt;=0,L697/I697*100,""),"")</f>
        <v>0</v>
      </c>
      <c r="Q697" s="52"/>
      <c r="S697" s="52"/>
    </row>
    <row r="698" s="48" customFormat="true" ht="12.75" hidden="true" customHeight="true" outlineLevel="0" collapsed="false">
      <c r="A698" s="82" t="s">
        <v>325</v>
      </c>
      <c r="B698" s="55" t="s">
        <v>326</v>
      </c>
      <c r="C698" s="55" t="s">
        <v>1114</v>
      </c>
      <c r="D698" s="143"/>
      <c r="E698" s="77"/>
      <c r="F698" s="77"/>
      <c r="G698" s="79"/>
      <c r="H698" s="88"/>
      <c r="I698" s="79" t="n">
        <f aca="false">SUM(G698:H698)</f>
        <v>0</v>
      </c>
      <c r="J698" s="77"/>
      <c r="K698" s="77"/>
      <c r="L698" s="77"/>
      <c r="M698" s="81" t="str">
        <f aca="false">IF(D698&gt;0,IF(J698&gt;=0,J698/D698*100,""),"")</f>
        <v/>
      </c>
      <c r="N698" s="81" t="str">
        <f aca="false">IF(F698&gt;0,IF(L698&gt;=0,L698/F698*100,""),"")</f>
        <v/>
      </c>
      <c r="O698" s="81" t="str">
        <f aca="false">IF(G698&gt;0,IF(J698&gt;=0,J698/G698*100,""),"")</f>
        <v/>
      </c>
      <c r="P698" s="81" t="str">
        <f aca="false">IF(I698&gt;0,IF(L698&gt;=0,L698/I698*100,""),"")</f>
        <v/>
      </c>
      <c r="Q698" s="52"/>
      <c r="S698" s="52"/>
    </row>
    <row r="699" s="48" customFormat="true" ht="6" hidden="false" customHeight="true" outlineLevel="0" collapsed="false">
      <c r="A699" s="82"/>
      <c r="B699" s="54"/>
      <c r="C699" s="55" t="s">
        <v>28</v>
      </c>
      <c r="D699" s="143"/>
      <c r="E699" s="77"/>
      <c r="F699" s="77"/>
      <c r="G699" s="79"/>
      <c r="H699" s="88"/>
      <c r="I699" s="79"/>
      <c r="J699" s="77"/>
      <c r="K699" s="77"/>
      <c r="L699" s="77"/>
      <c r="M699" s="81" t="str">
        <f aca="false">IF(D699&gt;0,IF(J699&gt;=0,J699/D699*100,""),"")</f>
        <v/>
      </c>
      <c r="N699" s="81" t="str">
        <f aca="false">IF(F699&gt;0,IF(L699&gt;=0,L699/F699*100,""),"")</f>
        <v/>
      </c>
      <c r="O699" s="81" t="str">
        <f aca="false">IF(G699&gt;0,IF(J699&gt;=0,J699/G699*100,""),"")</f>
        <v/>
      </c>
      <c r="P699" s="81" t="str">
        <f aca="false">IF(I699&gt;0,IF(L699&gt;=0,L699/I699*100,""),"")</f>
        <v/>
      </c>
      <c r="Q699" s="52"/>
      <c r="S699" s="52"/>
    </row>
    <row r="700" s="48" customFormat="true" ht="12.75" hidden="false" customHeight="false" outlineLevel="0" collapsed="false">
      <c r="A700" s="66" t="s">
        <v>1115</v>
      </c>
      <c r="B700" s="135" t="s">
        <v>19</v>
      </c>
      <c r="C700" s="136"/>
      <c r="D700" s="157" t="n">
        <f aca="false">SUM(D702:D709)</f>
        <v>7723190</v>
      </c>
      <c r="E700" s="157"/>
      <c r="F700" s="69" t="n">
        <f aca="false">SUM(D700:E700)</f>
        <v>7723190</v>
      </c>
      <c r="G700" s="158" t="n">
        <f aca="false">SUM(G702:G709)</f>
        <v>9746996.33</v>
      </c>
      <c r="H700" s="159"/>
      <c r="I700" s="72" t="n">
        <f aca="false">SUM(G700:H700)</f>
        <v>9746996.33</v>
      </c>
      <c r="J700" s="157" t="n">
        <f aca="false">SUM(J702:J710)</f>
        <v>10143140</v>
      </c>
      <c r="K700" s="157"/>
      <c r="L700" s="69" t="n">
        <f aca="false">SUM(J700:K700)</f>
        <v>10143140</v>
      </c>
      <c r="M700" s="73" t="n">
        <f aca="false">IF(D700&gt;0,IF(J700&gt;=0,J700/D700*100,""),"")</f>
        <v>131.333555176035</v>
      </c>
      <c r="N700" s="73" t="n">
        <f aca="false">IF(F700&gt;0,IF(L700&gt;=0,L700/F700*100,""),"")</f>
        <v>131.333555176035</v>
      </c>
      <c r="O700" s="73" t="n">
        <f aca="false">IF(G700&gt;0,IF(J700&gt;=0,J700/G700*100,""),"")</f>
        <v>104.064264072622</v>
      </c>
      <c r="P700" s="73" t="n">
        <f aca="false">IF(I700&gt;0,IF(L700&gt;=0,L700/I700*100,""),"")</f>
        <v>104.064264072622</v>
      </c>
      <c r="Q700" s="52"/>
      <c r="S700" s="52"/>
    </row>
    <row r="701" s="48" customFormat="true" ht="12.75" hidden="false" customHeight="true" outlineLevel="0" collapsed="false">
      <c r="A701" s="82" t="s">
        <v>27</v>
      </c>
      <c r="B701" s="227"/>
      <c r="C701" s="228" t="s">
        <v>28</v>
      </c>
      <c r="D701" s="220" t="n">
        <f aca="false">SUM(D702:D708)</f>
        <v>7723190</v>
      </c>
      <c r="E701" s="221"/>
      <c r="F701" s="220" t="n">
        <f aca="false">SUM(D701:E701)</f>
        <v>7723190</v>
      </c>
      <c r="G701" s="84" t="n">
        <f aca="false">SUM(G702:G708)</f>
        <v>9716996.33</v>
      </c>
      <c r="H701" s="222"/>
      <c r="I701" s="84" t="n">
        <f aca="false">SUM(G701:H701)</f>
        <v>9716996.33</v>
      </c>
      <c r="J701" s="220" t="n">
        <f aca="false">SUM(J702:J708)</f>
        <v>10143140</v>
      </c>
      <c r="K701" s="221"/>
      <c r="L701" s="220" t="n">
        <f aca="false">SUM(J701:K701)</f>
        <v>10143140</v>
      </c>
      <c r="M701" s="81" t="n">
        <f aca="false">IF(D701&gt;0,IF(J701&gt;=0,J701/D701*100,""),"")</f>
        <v>131.333555176035</v>
      </c>
      <c r="N701" s="81" t="n">
        <f aca="false">IF(F701&gt;0,IF(L701&gt;=0,L701/F701*100,""),"")</f>
        <v>131.333555176035</v>
      </c>
      <c r="O701" s="81" t="n">
        <f aca="false">IF(G701&gt;0,IF(J701&gt;=0,J701/G701*100,""),"")</f>
        <v>104.385549356279</v>
      </c>
      <c r="P701" s="81" t="n">
        <f aca="false">IF(I701&gt;0,IF(L701&gt;=0,L701/I701*100,""),"")</f>
        <v>104.385549356279</v>
      </c>
      <c r="Q701" s="52"/>
      <c r="S701" s="52"/>
    </row>
    <row r="702" s="48" customFormat="true" ht="12.75" hidden="false" customHeight="true" outlineLevel="0" collapsed="false">
      <c r="A702" s="82" t="s">
        <v>1095</v>
      </c>
      <c r="B702" s="54" t="s">
        <v>1011</v>
      </c>
      <c r="C702" s="55" t="s">
        <v>1116</v>
      </c>
      <c r="D702" s="77" t="n">
        <v>7572490</v>
      </c>
      <c r="E702" s="220"/>
      <c r="F702" s="77" t="n">
        <f aca="false">SUM(D702:E702)</f>
        <v>7572490</v>
      </c>
      <c r="G702" s="84" t="n">
        <v>9410140</v>
      </c>
      <c r="H702" s="85"/>
      <c r="I702" s="79" t="n">
        <f aca="false">SUM(G702:H702)</f>
        <v>9410140</v>
      </c>
      <c r="J702" s="77" t="n">
        <v>9978640</v>
      </c>
      <c r="K702" s="220"/>
      <c r="L702" s="77" t="n">
        <f aca="false">SUM(J702:K702)</f>
        <v>9978640</v>
      </c>
      <c r="M702" s="81" t="n">
        <f aca="false">IF(D702&gt;0,IF(J702&gt;=0,J702/D702*100,""),"")</f>
        <v>131.77488514346</v>
      </c>
      <c r="N702" s="81" t="n">
        <f aca="false">IF(F702&gt;0,IF(L702&gt;=0,L702/F702*100,""),"")</f>
        <v>131.77488514346</v>
      </c>
      <c r="O702" s="81" t="n">
        <f aca="false">IF(G702&gt;0,IF(J702&gt;=0,J702/G702*100,""),"")</f>
        <v>106.041355388974</v>
      </c>
      <c r="P702" s="81" t="n">
        <f aca="false">IF(I702&gt;0,IF(L702&gt;=0,L702/I702*100,""),"")</f>
        <v>106.041355388974</v>
      </c>
      <c r="Q702" s="52"/>
      <c r="S702" s="52"/>
    </row>
    <row r="703" s="48" customFormat="true" ht="12.75" hidden="false" customHeight="true" outlineLevel="0" collapsed="false">
      <c r="A703" s="82" t="s">
        <v>1104</v>
      </c>
      <c r="B703" s="54" t="s">
        <v>1014</v>
      </c>
      <c r="C703" s="55" t="s">
        <v>1117</v>
      </c>
      <c r="D703" s="77" t="n">
        <v>17200</v>
      </c>
      <c r="E703" s="77"/>
      <c r="F703" s="77" t="n">
        <f aca="false">SUM(D703:E703)</f>
        <v>17200</v>
      </c>
      <c r="G703" s="79" t="n">
        <v>95906.43</v>
      </c>
      <c r="H703" s="88"/>
      <c r="I703" s="79" t="n">
        <f aca="false">SUM(G703:H703)</f>
        <v>95906.43</v>
      </c>
      <c r="J703" s="77" t="n">
        <v>40000</v>
      </c>
      <c r="K703" s="77"/>
      <c r="L703" s="77" t="n">
        <f aca="false">SUM(J703:K703)</f>
        <v>40000</v>
      </c>
      <c r="M703" s="81" t="n">
        <f aca="false">IF(D703&gt;0,IF(J703&gt;=0,J703/D703*100,""),"")</f>
        <v>232.558139534884</v>
      </c>
      <c r="N703" s="81" t="n">
        <f aca="false">IF(F703&gt;0,IF(L703&gt;=0,L703/F703*100,""),"")</f>
        <v>232.558139534884</v>
      </c>
      <c r="O703" s="81" t="n">
        <f aca="false">IF(G703&gt;0,IF(J703&gt;=0,J703/G703*100,""),"")</f>
        <v>41.7073182684414</v>
      </c>
      <c r="P703" s="81" t="n">
        <f aca="false">IF(I703&gt;0,IF(L703&gt;=0,L703/I703*100,""),"")</f>
        <v>41.7073182684414</v>
      </c>
      <c r="Q703" s="52"/>
      <c r="S703" s="52"/>
    </row>
    <row r="704" s="48" customFormat="true" ht="12.75" hidden="false" customHeight="true" outlineLevel="0" collapsed="false">
      <c r="A704" s="82" t="s">
        <v>33</v>
      </c>
      <c r="B704" s="54" t="s">
        <v>34</v>
      </c>
      <c r="C704" s="55" t="s">
        <v>1118</v>
      </c>
      <c r="D704" s="77" t="n">
        <v>125500</v>
      </c>
      <c r="E704" s="77"/>
      <c r="F704" s="77" t="n">
        <f aca="false">SUM(D704:E704)</f>
        <v>125500</v>
      </c>
      <c r="G704" s="79" t="n">
        <v>145500</v>
      </c>
      <c r="H704" s="88"/>
      <c r="I704" s="79" t="n">
        <f aca="false">SUM(G704:H704)</f>
        <v>145500</v>
      </c>
      <c r="J704" s="77" t="n">
        <v>114500</v>
      </c>
      <c r="K704" s="77"/>
      <c r="L704" s="77" t="n">
        <f aca="false">SUM(J704:K704)</f>
        <v>114500</v>
      </c>
      <c r="M704" s="81" t="n">
        <f aca="false">IF(D704&gt;0,IF(J704&gt;=0,J704/D704*100,""),"")</f>
        <v>91.2350597609562</v>
      </c>
      <c r="N704" s="81" t="n">
        <f aca="false">IF(F704&gt;0,IF(L704&gt;=0,L704/F704*100,""),"")</f>
        <v>91.2350597609562</v>
      </c>
      <c r="O704" s="81" t="n">
        <f aca="false">IF(G704&gt;0,IF(J704&gt;=0,J704/G704*100,""),"")</f>
        <v>78.6941580756014</v>
      </c>
      <c r="P704" s="81" t="n">
        <f aca="false">IF(I704&gt;0,IF(L704&gt;=0,L704/I704*100,""),"")</f>
        <v>78.6941580756014</v>
      </c>
      <c r="Q704" s="52"/>
      <c r="S704" s="52"/>
    </row>
    <row r="705" s="48" customFormat="true" ht="12.75" hidden="false" customHeight="true" outlineLevel="0" collapsed="false">
      <c r="A705" s="82" t="s">
        <v>1097</v>
      </c>
      <c r="B705" s="54" t="s">
        <v>1098</v>
      </c>
      <c r="C705" s="55" t="s">
        <v>1119</v>
      </c>
      <c r="D705" s="77" t="n">
        <v>8000</v>
      </c>
      <c r="E705" s="77"/>
      <c r="F705" s="77" t="n">
        <f aca="false">SUM(D705:E705)</f>
        <v>8000</v>
      </c>
      <c r="G705" s="79" t="n">
        <v>8000</v>
      </c>
      <c r="H705" s="88"/>
      <c r="I705" s="79" t="n">
        <f aca="false">SUM(G705:H705)</f>
        <v>8000</v>
      </c>
      <c r="J705" s="77" t="n">
        <v>10000</v>
      </c>
      <c r="K705" s="77"/>
      <c r="L705" s="77" t="n">
        <f aca="false">SUM(J705:K705)</f>
        <v>10000</v>
      </c>
      <c r="M705" s="81" t="n">
        <f aca="false">IF(D705&gt;0,IF(J705&gt;=0,J705/D705*100,""),"")</f>
        <v>125</v>
      </c>
      <c r="N705" s="81" t="n">
        <f aca="false">IF(F705&gt;0,IF(L705&gt;=0,L705/F705*100,""),"")</f>
        <v>125</v>
      </c>
      <c r="O705" s="81" t="n">
        <f aca="false">IF(G705&gt;0,IF(J705&gt;=0,J705/G705*100,""),"")</f>
        <v>125</v>
      </c>
      <c r="P705" s="81" t="n">
        <f aca="false">IF(I705&gt;0,IF(L705&gt;=0,L705/I705*100,""),"")</f>
        <v>125</v>
      </c>
      <c r="Q705" s="52"/>
      <c r="S705" s="52"/>
    </row>
    <row r="706" s="48" customFormat="true" ht="12.75" hidden="false" customHeight="true" outlineLevel="0" collapsed="false">
      <c r="A706" s="82" t="s">
        <v>1120</v>
      </c>
      <c r="B706" s="54" t="s">
        <v>1121</v>
      </c>
      <c r="C706" s="55" t="s">
        <v>1122</v>
      </c>
      <c r="D706" s="143"/>
      <c r="E706" s="77"/>
      <c r="F706" s="77" t="n">
        <f aca="false">SUM(D706:E706)</f>
        <v>0</v>
      </c>
      <c r="G706" s="79" t="n">
        <v>10000</v>
      </c>
      <c r="H706" s="88"/>
      <c r="I706" s="79" t="n">
        <f aca="false">SUM(G706:H706)</f>
        <v>10000</v>
      </c>
      <c r="J706" s="77"/>
      <c r="K706" s="77"/>
      <c r="L706" s="77" t="n">
        <f aca="false">SUM(J706:K706)</f>
        <v>0</v>
      </c>
      <c r="M706" s="81" t="str">
        <f aca="false">IF(D706&gt;0,IF(J706&gt;=0,J706/D706*100,""),"")</f>
        <v/>
      </c>
      <c r="N706" s="81" t="str">
        <f aca="false">IF(F706&gt;0,IF(L706&gt;=0,L706/F706*100,""),"")</f>
        <v/>
      </c>
      <c r="O706" s="81" t="n">
        <f aca="false">IF(G706&gt;0,IF(J706&gt;=0,J706/G706*100,""),"")</f>
        <v>0</v>
      </c>
      <c r="P706" s="81" t="n">
        <f aca="false">IF(I706&gt;0,IF(L706&gt;=0,L706/I706*100,""),"")</f>
        <v>0</v>
      </c>
      <c r="Q706" s="52"/>
      <c r="S706" s="52"/>
    </row>
    <row r="707" s="48" customFormat="true" ht="12.75" hidden="false" customHeight="true" outlineLevel="0" collapsed="false">
      <c r="A707" s="82" t="s">
        <v>1110</v>
      </c>
      <c r="B707" s="54" t="s">
        <v>1111</v>
      </c>
      <c r="C707" s="55" t="s">
        <v>1123</v>
      </c>
      <c r="D707" s="143"/>
      <c r="E707" s="77"/>
      <c r="F707" s="77"/>
      <c r="G707" s="79" t="n">
        <v>40000</v>
      </c>
      <c r="H707" s="88"/>
      <c r="I707" s="79" t="n">
        <f aca="false">SUM(G707:H707)</f>
        <v>40000</v>
      </c>
      <c r="J707" s="77"/>
      <c r="K707" s="77"/>
      <c r="L707" s="77"/>
      <c r="M707" s="81" t="str">
        <f aca="false">IF(D707&gt;0,IF(J707&gt;=0,J707/D707*100,""),"")</f>
        <v/>
      </c>
      <c r="N707" s="81" t="str">
        <f aca="false">IF(F707&gt;0,IF(L707&gt;=0,L707/F707*100,""),"")</f>
        <v/>
      </c>
      <c r="O707" s="81" t="n">
        <f aca="false">IF(G707&gt;0,IF(J707&gt;=0,J707/G707*100,""),"")</f>
        <v>0</v>
      </c>
      <c r="P707" s="81" t="n">
        <f aca="false">IF(I707&gt;0,IF(L707&gt;=0,L707/I707*100,""),"")</f>
        <v>0</v>
      </c>
      <c r="Q707" s="52"/>
      <c r="S707" s="52"/>
    </row>
    <row r="708" s="48" customFormat="true" ht="12.75" hidden="false" customHeight="true" outlineLevel="0" collapsed="false">
      <c r="A708" s="82" t="s">
        <v>1108</v>
      </c>
      <c r="B708" s="54" t="s">
        <v>324</v>
      </c>
      <c r="C708" s="55" t="s">
        <v>1124</v>
      </c>
      <c r="D708" s="143"/>
      <c r="E708" s="77"/>
      <c r="F708" s="77"/>
      <c r="G708" s="79" t="n">
        <v>7449.9</v>
      </c>
      <c r="H708" s="88"/>
      <c r="I708" s="79" t="n">
        <f aca="false">SUM(G708:H708)</f>
        <v>7449.9</v>
      </c>
      <c r="J708" s="77"/>
      <c r="K708" s="77"/>
      <c r="L708" s="77"/>
      <c r="M708" s="81" t="str">
        <f aca="false">IF(D708&gt;0,IF(J708&gt;=0,J708/D708*100,""),"")</f>
        <v/>
      </c>
      <c r="N708" s="81" t="str">
        <f aca="false">IF(F708&gt;0,IF(L708&gt;=0,L708/F708*100,""),"")</f>
        <v/>
      </c>
      <c r="O708" s="81" t="n">
        <f aca="false">IF(G708&gt;0,IF(J708&gt;=0,J708/G708*100,""),"")</f>
        <v>0</v>
      </c>
      <c r="P708" s="81" t="n">
        <f aca="false">IF(I708&gt;0,IF(L708&gt;=0,L708/I708*100,""),"")</f>
        <v>0</v>
      </c>
      <c r="Q708" s="52"/>
      <c r="S708" s="52"/>
    </row>
    <row r="709" s="48" customFormat="true" ht="12.75" hidden="false" customHeight="true" outlineLevel="0" collapsed="false">
      <c r="A709" s="82" t="s">
        <v>62</v>
      </c>
      <c r="B709" s="54" t="s">
        <v>63</v>
      </c>
      <c r="C709" s="55" t="s">
        <v>1125</v>
      </c>
      <c r="D709" s="143"/>
      <c r="E709" s="77"/>
      <c r="F709" s="77"/>
      <c r="G709" s="79" t="n">
        <v>30000</v>
      </c>
      <c r="H709" s="88"/>
      <c r="I709" s="79" t="n">
        <f aca="false">SUM(G709:H709)</f>
        <v>30000</v>
      </c>
      <c r="J709" s="143"/>
      <c r="K709" s="77"/>
      <c r="L709" s="77"/>
      <c r="M709" s="81" t="str">
        <f aca="false">IF(D709&gt;0,IF(J709&gt;=0,J709/D709*100,""),"")</f>
        <v/>
      </c>
      <c r="N709" s="81" t="str">
        <f aca="false">IF(F709&gt;0,IF(L709&gt;=0,L709/F709*100,""),"")</f>
        <v/>
      </c>
      <c r="O709" s="81" t="n">
        <f aca="false">IF(G709&gt;0,IF(J709&gt;=0,J709/G709*100,""),"")</f>
        <v>0</v>
      </c>
      <c r="P709" s="81" t="n">
        <f aca="false">IF(I709&gt;0,IF(L709&gt;=0,L709/I709*100,""),"")</f>
        <v>0</v>
      </c>
      <c r="Q709" s="52"/>
      <c r="S709" s="52"/>
    </row>
    <row r="710" s="48" customFormat="true" ht="6" hidden="false" customHeight="true" outlineLevel="0" collapsed="false">
      <c r="A710" s="82"/>
      <c r="B710" s="54"/>
      <c r="C710" s="55" t="s">
        <v>28</v>
      </c>
      <c r="D710" s="143"/>
      <c r="E710" s="77"/>
      <c r="F710" s="77"/>
      <c r="G710" s="79"/>
      <c r="H710" s="88"/>
      <c r="I710" s="79"/>
      <c r="J710" s="77"/>
      <c r="K710" s="77"/>
      <c r="L710" s="77"/>
      <c r="M710" s="81" t="str">
        <f aca="false">IF(D710&gt;0,IF(J710&gt;=0,J710/D710*100,""),"")</f>
        <v/>
      </c>
      <c r="N710" s="81" t="str">
        <f aca="false">IF(F710&gt;0,IF(L710&gt;=0,L710/F710*100,""),"")</f>
        <v/>
      </c>
      <c r="O710" s="81" t="str">
        <f aca="false">IF(G710&gt;0,IF(J710&gt;=0,J710/G710*100,""),"")</f>
        <v/>
      </c>
      <c r="P710" s="81" t="str">
        <f aca="false">IF(I710&gt;0,IF(L710&gt;=0,L710/I710*100,""),"")</f>
        <v/>
      </c>
      <c r="Q710" s="52"/>
      <c r="S710" s="52"/>
    </row>
    <row r="711" s="48" customFormat="true" ht="19.5" hidden="false" customHeight="true" outlineLevel="0" collapsed="false">
      <c r="A711" s="66" t="s">
        <v>1126</v>
      </c>
      <c r="B711" s="135" t="s">
        <v>19</v>
      </c>
      <c r="C711" s="136"/>
      <c r="D711" s="157" t="n">
        <f aca="false">SUM(D713:D719)</f>
        <v>3263030</v>
      </c>
      <c r="E711" s="157"/>
      <c r="F711" s="69" t="n">
        <f aca="false">SUM(D711:E711)</f>
        <v>3263030</v>
      </c>
      <c r="G711" s="158" t="n">
        <f aca="false">SUM(G713:G719)</f>
        <v>2634922</v>
      </c>
      <c r="H711" s="159"/>
      <c r="I711" s="72" t="n">
        <f aca="false">SUM(G711:H711)</f>
        <v>2634922</v>
      </c>
      <c r="J711" s="69" t="n">
        <f aca="false">SUM(J713:J719)</f>
        <v>0</v>
      </c>
      <c r="K711" s="157"/>
      <c r="L711" s="69" t="n">
        <f aca="false">SUM(J711:K711)</f>
        <v>0</v>
      </c>
      <c r="M711" s="73" t="n">
        <f aca="false">IF(D711&gt;0,IF(J711&gt;=0,J711/D711*100,""),"")</f>
        <v>0</v>
      </c>
      <c r="N711" s="73" t="n">
        <f aca="false">IF(F711&gt;0,IF(L711&gt;=0,L711/F711*100,""),"")</f>
        <v>0</v>
      </c>
      <c r="O711" s="73" t="n">
        <f aca="false">IF(G711&gt;0,IF(J711&gt;=0,J711/G711*100,""),"")</f>
        <v>0</v>
      </c>
      <c r="P711" s="73" t="n">
        <f aca="false">IF(I711&gt;0,IF(L711&gt;=0,L711/I711*100,""),"")</f>
        <v>0</v>
      </c>
      <c r="Q711" s="52"/>
      <c r="S711" s="52"/>
    </row>
    <row r="712" s="48" customFormat="true" ht="12" hidden="true" customHeight="false" outlineLevel="0" collapsed="false">
      <c r="A712" s="82" t="s">
        <v>27</v>
      </c>
      <c r="B712" s="100"/>
      <c r="C712" s="101" t="s">
        <v>28</v>
      </c>
      <c r="D712" s="83" t="n">
        <f aca="false">SUM(D713:D719)</f>
        <v>3263030</v>
      </c>
      <c r="E712" s="83"/>
      <c r="F712" s="83" t="n">
        <f aca="false">SUM(D712:E712)</f>
        <v>3263030</v>
      </c>
      <c r="G712" s="84" t="n">
        <f aca="false">SUM(G713:G719)</f>
        <v>2634922</v>
      </c>
      <c r="H712" s="85"/>
      <c r="I712" s="84" t="n">
        <f aca="false">SUM(G712:H712)</f>
        <v>2634922</v>
      </c>
      <c r="J712" s="83" t="n">
        <f aca="false">SUM(J713:J719)</f>
        <v>0</v>
      </c>
      <c r="K712" s="83"/>
      <c r="L712" s="83" t="n">
        <f aca="false">SUM(J712:K712)</f>
        <v>0</v>
      </c>
      <c r="M712" s="137" t="n">
        <f aca="false">IF(D712&gt;0,IF(J712&gt;=0,J712/D712*100,""),"")</f>
        <v>0</v>
      </c>
      <c r="N712" s="137" t="n">
        <f aca="false">IF(F712&gt;0,IF(L712&gt;=0,L712/F712*100,""),"")</f>
        <v>0</v>
      </c>
      <c r="O712" s="137" t="n">
        <f aca="false">IF(G712&gt;0,IF(J712&gt;=0,J712/G712*100,""),"")</f>
        <v>0</v>
      </c>
      <c r="P712" s="137" t="n">
        <f aca="false">IF(I712&gt;0,IF(L712&gt;=0,L712/I712*100,""),"")</f>
        <v>0</v>
      </c>
      <c r="Q712" s="52"/>
      <c r="S712" s="52"/>
    </row>
    <row r="713" s="48" customFormat="true" ht="12.75" hidden="false" customHeight="true" outlineLevel="0" collapsed="false">
      <c r="A713" s="82" t="s">
        <v>1095</v>
      </c>
      <c r="B713" s="54" t="s">
        <v>1011</v>
      </c>
      <c r="C713" s="55" t="s">
        <v>1127</v>
      </c>
      <c r="D713" s="77" t="n">
        <v>3158530</v>
      </c>
      <c r="E713" s="220"/>
      <c r="F713" s="77" t="n">
        <f aca="false">SUM(D713:E713)</f>
        <v>3158530</v>
      </c>
      <c r="G713" s="84" t="n">
        <v>2552692</v>
      </c>
      <c r="H713" s="85"/>
      <c r="I713" s="79" t="n">
        <f aca="false">SUM(G713:H713)</f>
        <v>2552692</v>
      </c>
      <c r="J713" s="77"/>
      <c r="K713" s="220"/>
      <c r="L713" s="77" t="n">
        <f aca="false">SUM(J713:K713)</f>
        <v>0</v>
      </c>
      <c r="M713" s="81" t="n">
        <f aca="false">IF(D713&gt;0,IF(J713&gt;=0,J713/D713*100,""),"")</f>
        <v>0</v>
      </c>
      <c r="N713" s="81" t="n">
        <f aca="false">IF(F713&gt;0,IF(L713&gt;=0,L713/F713*100,""),"")</f>
        <v>0</v>
      </c>
      <c r="O713" s="81" t="n">
        <f aca="false">IF(G713&gt;0,IF(J713&gt;=0,J713/G713*100,""),"")</f>
        <v>0</v>
      </c>
      <c r="P713" s="81" t="n">
        <f aca="false">IF(I713&gt;0,IF(L713&gt;=0,L713/I713*100,""),"")</f>
        <v>0</v>
      </c>
      <c r="Q713" s="52"/>
      <c r="S713" s="52"/>
    </row>
    <row r="714" s="48" customFormat="true" ht="12.75" hidden="false" customHeight="true" outlineLevel="0" collapsed="false">
      <c r="A714" s="82" t="s">
        <v>1104</v>
      </c>
      <c r="B714" s="54" t="s">
        <v>1014</v>
      </c>
      <c r="C714" s="55" t="s">
        <v>1128</v>
      </c>
      <c r="D714" s="77" t="n">
        <v>3500</v>
      </c>
      <c r="E714" s="77"/>
      <c r="F714" s="77" t="n">
        <f aca="false">SUM(D714:E714)</f>
        <v>3500</v>
      </c>
      <c r="G714" s="79" t="n">
        <v>3500</v>
      </c>
      <c r="H714" s="88"/>
      <c r="I714" s="79" t="n">
        <f aca="false">SUM(G714:H714)</f>
        <v>3500</v>
      </c>
      <c r="J714" s="77"/>
      <c r="K714" s="77"/>
      <c r="L714" s="77" t="n">
        <f aca="false">SUM(J714:K714)</f>
        <v>0</v>
      </c>
      <c r="M714" s="81" t="n">
        <f aca="false">IF(D714&gt;0,IF(J714&gt;=0,J714/D714*100,""),"")</f>
        <v>0</v>
      </c>
      <c r="N714" s="81" t="n">
        <f aca="false">IF(F714&gt;0,IF(L714&gt;=0,L714/F714*100,""),"")</f>
        <v>0</v>
      </c>
      <c r="O714" s="81" t="n">
        <f aca="false">IF(G714&gt;0,IF(J714&gt;=0,J714/G714*100,""),"")</f>
        <v>0</v>
      </c>
      <c r="P714" s="81" t="n">
        <f aca="false">IF(I714&gt;0,IF(L714&gt;=0,L714/I714*100,""),"")</f>
        <v>0</v>
      </c>
      <c r="Q714" s="52"/>
      <c r="S714" s="52"/>
    </row>
    <row r="715" s="48" customFormat="true" ht="12.75" hidden="false" customHeight="true" outlineLevel="0" collapsed="false">
      <c r="A715" s="82" t="s">
        <v>33</v>
      </c>
      <c r="B715" s="54" t="s">
        <v>34</v>
      </c>
      <c r="C715" s="55" t="s">
        <v>1129</v>
      </c>
      <c r="D715" s="77" t="n">
        <v>92000</v>
      </c>
      <c r="E715" s="77"/>
      <c r="F715" s="77" t="n">
        <f aca="false">SUM(D715:E715)</f>
        <v>92000</v>
      </c>
      <c r="G715" s="79" t="n">
        <v>76730</v>
      </c>
      <c r="H715" s="88"/>
      <c r="I715" s="79" t="n">
        <f aca="false">SUM(G715:H715)</f>
        <v>76730</v>
      </c>
      <c r="J715" s="77"/>
      <c r="K715" s="77"/>
      <c r="L715" s="77" t="n">
        <f aca="false">SUM(J715:K715)</f>
        <v>0</v>
      </c>
      <c r="M715" s="81" t="n">
        <f aca="false">IF(D715&gt;0,IF(J715&gt;=0,J715/D715*100,""),"")</f>
        <v>0</v>
      </c>
      <c r="N715" s="81" t="n">
        <f aca="false">IF(F715&gt;0,IF(L715&gt;=0,L715/F715*100,""),"")</f>
        <v>0</v>
      </c>
      <c r="O715" s="81" t="n">
        <f aca="false">IF(G715&gt;0,IF(J715&gt;=0,J715/G715*100,""),"")</f>
        <v>0</v>
      </c>
      <c r="P715" s="81" t="n">
        <f aca="false">IF(I715&gt;0,IF(L715&gt;=0,L715/I715*100,""),"")</f>
        <v>0</v>
      </c>
      <c r="Q715" s="52"/>
      <c r="S715" s="52"/>
    </row>
    <row r="716" s="48" customFormat="true" ht="12.75" hidden="false" customHeight="true" outlineLevel="0" collapsed="false">
      <c r="A716" s="82" t="s">
        <v>1097</v>
      </c>
      <c r="B716" s="54" t="s">
        <v>1098</v>
      </c>
      <c r="C716" s="55" t="s">
        <v>1130</v>
      </c>
      <c r="D716" s="77" t="n">
        <v>9000</v>
      </c>
      <c r="E716" s="77"/>
      <c r="F716" s="77" t="n">
        <f aca="false">SUM(D716:E716)</f>
        <v>9000</v>
      </c>
      <c r="G716" s="79" t="n">
        <v>2000</v>
      </c>
      <c r="H716" s="88"/>
      <c r="I716" s="79" t="n">
        <f aca="false">SUM(G716:H716)</f>
        <v>2000</v>
      </c>
      <c r="J716" s="77"/>
      <c r="K716" s="77"/>
      <c r="L716" s="77" t="n">
        <f aca="false">SUM(J716:K716)</f>
        <v>0</v>
      </c>
      <c r="M716" s="81" t="n">
        <f aca="false">IF(D716&gt;0,IF(J716&gt;=0,J716/D716*100,""),"")</f>
        <v>0</v>
      </c>
      <c r="N716" s="81" t="n">
        <f aca="false">IF(F716&gt;0,IF(L716&gt;=0,L716/F716*100,""),"")</f>
        <v>0</v>
      </c>
      <c r="O716" s="81" t="n">
        <f aca="false">IF(G716&gt;0,IF(J716&gt;=0,J716/G716*100,""),"")</f>
        <v>0</v>
      </c>
      <c r="P716" s="81" t="n">
        <f aca="false">IF(I716&gt;0,IF(L716&gt;=0,L716/I716*100,""),"")</f>
        <v>0</v>
      </c>
      <c r="Q716" s="52"/>
      <c r="S716" s="52"/>
    </row>
    <row r="717" s="48" customFormat="true" ht="12.75" hidden="true" customHeight="true" outlineLevel="0" collapsed="false">
      <c r="A717" s="82" t="s">
        <v>1046</v>
      </c>
      <c r="B717" s="55" t="s">
        <v>1047</v>
      </c>
      <c r="C717" s="55" t="s">
        <v>1131</v>
      </c>
      <c r="D717" s="143"/>
      <c r="E717" s="77"/>
      <c r="F717" s="77" t="n">
        <f aca="false">SUM(D717:E717)</f>
        <v>0</v>
      </c>
      <c r="G717" s="79"/>
      <c r="H717" s="88"/>
      <c r="I717" s="79"/>
      <c r="J717" s="77"/>
      <c r="K717" s="77"/>
      <c r="L717" s="77" t="n">
        <f aca="false">SUM(J717:K717)</f>
        <v>0</v>
      </c>
      <c r="M717" s="81" t="str">
        <f aca="false">IF(D717&gt;0,IF(J717&gt;=0,J717/D717*100,""),"")</f>
        <v/>
      </c>
      <c r="N717" s="81" t="str">
        <f aca="false">IF(F717&gt;0,IF(L717&gt;=0,L717/F717*100,""),"")</f>
        <v/>
      </c>
      <c r="O717" s="81" t="str">
        <f aca="false">IF(G717&gt;0,IF(J717&gt;=0,J717/G717*100,""),"")</f>
        <v/>
      </c>
      <c r="P717" s="81" t="str">
        <f aca="false">IF(I717&gt;0,IF(L717&gt;=0,L717/I717*100,""),"")</f>
        <v/>
      </c>
      <c r="Q717" s="52"/>
      <c r="S717" s="52"/>
    </row>
    <row r="718" s="48" customFormat="true" ht="12.75" hidden="true" customHeight="true" outlineLevel="0" collapsed="false">
      <c r="A718" s="82" t="s">
        <v>1132</v>
      </c>
      <c r="B718" s="55" t="s">
        <v>1133</v>
      </c>
      <c r="C718" s="55" t="s">
        <v>1134</v>
      </c>
      <c r="D718" s="143"/>
      <c r="E718" s="77"/>
      <c r="F718" s="77"/>
      <c r="G718" s="79"/>
      <c r="H718" s="88"/>
      <c r="I718" s="79"/>
      <c r="J718" s="77"/>
      <c r="K718" s="77"/>
      <c r="L718" s="77"/>
      <c r="M718" s="81" t="str">
        <f aca="false">IF(D718&gt;0,IF(J718&gt;=0,J718/D718*100,""),"")</f>
        <v/>
      </c>
      <c r="N718" s="81" t="str">
        <f aca="false">IF(F718&gt;0,IF(L718&gt;=0,L718/F718*100,""),"")</f>
        <v/>
      </c>
      <c r="O718" s="81" t="str">
        <f aca="false">IF(G718&gt;0,IF(J718&gt;=0,J718/G718*100,""),"")</f>
        <v/>
      </c>
      <c r="P718" s="81" t="str">
        <f aca="false">IF(I718&gt;0,IF(L718&gt;=0,L718/I718*100,""),"")</f>
        <v/>
      </c>
      <c r="Q718" s="52"/>
      <c r="S718" s="52"/>
    </row>
    <row r="719" s="48" customFormat="true" ht="12.75" hidden="true" customHeight="true" outlineLevel="0" collapsed="false">
      <c r="A719" s="82" t="s">
        <v>325</v>
      </c>
      <c r="B719" s="55" t="s">
        <v>326</v>
      </c>
      <c r="C719" s="55" t="s">
        <v>1135</v>
      </c>
      <c r="D719" s="143"/>
      <c r="E719" s="77"/>
      <c r="F719" s="77"/>
      <c r="G719" s="79"/>
      <c r="H719" s="88"/>
      <c r="I719" s="79"/>
      <c r="J719" s="77"/>
      <c r="K719" s="77"/>
      <c r="L719" s="77"/>
      <c r="M719" s="81" t="str">
        <f aca="false">IF(D719&gt;0,IF(J719&gt;=0,J719/D719*100,""),"")</f>
        <v/>
      </c>
      <c r="N719" s="81" t="str">
        <f aca="false">IF(F719&gt;0,IF(L719&gt;=0,L719/F719*100,""),"")</f>
        <v/>
      </c>
      <c r="O719" s="81" t="str">
        <f aca="false">IF(G719&gt;0,IF(J719&gt;=0,J719/G719*100,""),"")</f>
        <v/>
      </c>
      <c r="P719" s="81" t="str">
        <f aca="false">IF(I719&gt;0,IF(L719&gt;=0,L719/I719*100,""),"")</f>
        <v/>
      </c>
      <c r="Q719" s="52"/>
      <c r="S719" s="52"/>
    </row>
    <row r="720" s="48" customFormat="true" ht="6" hidden="false" customHeight="true" outlineLevel="0" collapsed="false">
      <c r="A720" s="82"/>
      <c r="B720" s="54"/>
      <c r="C720" s="55" t="s">
        <v>28</v>
      </c>
      <c r="D720" s="143"/>
      <c r="E720" s="77"/>
      <c r="F720" s="77"/>
      <c r="G720" s="79"/>
      <c r="H720" s="88"/>
      <c r="I720" s="79"/>
      <c r="J720" s="77"/>
      <c r="K720" s="77"/>
      <c r="L720" s="77"/>
      <c r="M720" s="81" t="str">
        <f aca="false">IF(D720&gt;0,IF(J720&gt;=0,J720/D720*100,""),"")</f>
        <v/>
      </c>
      <c r="N720" s="81" t="str">
        <f aca="false">IF(F720&gt;0,IF(L720&gt;=0,L720/F720*100,""),"")</f>
        <v/>
      </c>
      <c r="O720" s="81" t="str">
        <f aca="false">IF(G720&gt;0,IF(J720&gt;=0,J720/G720*100,""),"")</f>
        <v/>
      </c>
      <c r="P720" s="81" t="str">
        <f aca="false">IF(I720&gt;0,IF(L720&gt;=0,L720/I720*100,""),"")</f>
        <v/>
      </c>
      <c r="Q720" s="52"/>
      <c r="S720" s="52"/>
    </row>
    <row r="721" s="48" customFormat="true" ht="17.25" hidden="false" customHeight="true" outlineLevel="0" collapsed="false">
      <c r="A721" s="66" t="s">
        <v>1136</v>
      </c>
      <c r="B721" s="135" t="s">
        <v>19</v>
      </c>
      <c r="C721" s="136"/>
      <c r="D721" s="157" t="n">
        <f aca="false">SUM(D723:D733)</f>
        <v>7454450</v>
      </c>
      <c r="E721" s="157"/>
      <c r="F721" s="69" t="n">
        <f aca="false">SUM(D721:E721)</f>
        <v>7454450</v>
      </c>
      <c r="G721" s="158" t="n">
        <f aca="false">SUM(G723:G733)</f>
        <v>9575066.85</v>
      </c>
      <c r="H721" s="159"/>
      <c r="I721" s="72" t="n">
        <f aca="false">SUM(G721:H721)</f>
        <v>9575066.85</v>
      </c>
      <c r="J721" s="69" t="n">
        <f aca="false">SUM(J723:J733)</f>
        <v>9091040</v>
      </c>
      <c r="K721" s="157"/>
      <c r="L721" s="69" t="n">
        <f aca="false">SUM(J721:K721)</f>
        <v>9091040</v>
      </c>
      <c r="M721" s="73" t="n">
        <f aca="false">IF(D721&gt;0,IF(J721&gt;=0,J721/D721*100,""),"")</f>
        <v>121.954537222733</v>
      </c>
      <c r="N721" s="73" t="n">
        <f aca="false">IF(F721&gt;0,IF(L721&gt;=0,L721/F721*100,""),"")</f>
        <v>121.954537222733</v>
      </c>
      <c r="O721" s="73" t="n">
        <f aca="false">IF(G721&gt;0,IF(J721&gt;=0,J721/G721*100,""),"")</f>
        <v>94.9449245881766</v>
      </c>
      <c r="P721" s="73" t="n">
        <f aca="false">IF(I721&gt;0,IF(L721&gt;=0,L721/I721*100,""),"")</f>
        <v>94.9449245881766</v>
      </c>
      <c r="Q721" s="52"/>
      <c r="S721" s="52"/>
    </row>
    <row r="722" s="48" customFormat="true" ht="12" hidden="true" customHeight="false" outlineLevel="0" collapsed="false">
      <c r="A722" s="82" t="s">
        <v>27</v>
      </c>
      <c r="B722" s="100"/>
      <c r="C722" s="101" t="s">
        <v>28</v>
      </c>
      <c r="D722" s="83" t="n">
        <f aca="false">SUM(D723:D733)</f>
        <v>7454450</v>
      </c>
      <c r="E722" s="83"/>
      <c r="F722" s="83" t="n">
        <f aca="false">SUM(D722:E722)</f>
        <v>7454450</v>
      </c>
      <c r="G722" s="84" t="n">
        <f aca="false">SUM(G723:G733)</f>
        <v>9575066.85</v>
      </c>
      <c r="H722" s="85"/>
      <c r="I722" s="84" t="n">
        <f aca="false">SUM(G722:H722)</f>
        <v>9575066.85</v>
      </c>
      <c r="J722" s="83" t="n">
        <f aca="false">SUM(J723:J733)</f>
        <v>9091040</v>
      </c>
      <c r="K722" s="83"/>
      <c r="L722" s="83" t="n">
        <f aca="false">SUM(J722:K722)</f>
        <v>9091040</v>
      </c>
      <c r="M722" s="137" t="n">
        <f aca="false">IF(D722&gt;0,IF(J722&gt;=0,J722/D722*100,""),"")</f>
        <v>121.954537222733</v>
      </c>
      <c r="N722" s="137" t="n">
        <f aca="false">IF(F722&gt;0,IF(L722&gt;=0,L722/F722*100,""),"")</f>
        <v>121.954537222733</v>
      </c>
      <c r="O722" s="137" t="n">
        <f aca="false">IF(G722&gt;0,IF(J722&gt;=0,J722/G722*100,""),"")</f>
        <v>94.9449245881766</v>
      </c>
      <c r="P722" s="137" t="n">
        <f aca="false">IF(I722&gt;0,IF(L722&gt;=0,L722/I722*100,""),"")</f>
        <v>94.9449245881766</v>
      </c>
      <c r="Q722" s="52"/>
      <c r="S722" s="52"/>
    </row>
    <row r="723" s="48" customFormat="true" ht="12.75" hidden="false" customHeight="true" outlineLevel="0" collapsed="false">
      <c r="A723" s="82" t="s">
        <v>1095</v>
      </c>
      <c r="B723" s="54" t="s">
        <v>1011</v>
      </c>
      <c r="C723" s="55" t="s">
        <v>1137</v>
      </c>
      <c r="D723" s="77" t="n">
        <v>7050900</v>
      </c>
      <c r="E723" s="220"/>
      <c r="F723" s="77" t="n">
        <f aca="false">SUM(D723:E723)</f>
        <v>7050900</v>
      </c>
      <c r="G723" s="84" t="n">
        <v>8962900</v>
      </c>
      <c r="H723" s="85"/>
      <c r="I723" s="79" t="n">
        <f aca="false">SUM(G723:H723)</f>
        <v>8962900</v>
      </c>
      <c r="J723" s="77" t="n">
        <v>8751140</v>
      </c>
      <c r="K723" s="220"/>
      <c r="L723" s="77" t="n">
        <f aca="false">SUM(J723:K723)</f>
        <v>8751140</v>
      </c>
      <c r="M723" s="81" t="n">
        <f aca="false">IF(D723&gt;0,IF(J723&gt;=0,J723/D723*100,""),"")</f>
        <v>124.11380107504</v>
      </c>
      <c r="N723" s="81" t="n">
        <f aca="false">IF(F723&gt;0,IF(L723&gt;=0,L723/F723*100,""),"")</f>
        <v>124.11380107504</v>
      </c>
      <c r="O723" s="81" t="n">
        <f aca="false">IF(G723&gt;0,IF(J723&gt;=0,J723/G723*100,""),"")</f>
        <v>97.6373718327774</v>
      </c>
      <c r="P723" s="81" t="n">
        <f aca="false">IF(I723&gt;0,IF(L723&gt;=0,L723/I723*100,""),"")</f>
        <v>97.6373718327774</v>
      </c>
      <c r="Q723" s="52"/>
      <c r="S723" s="52"/>
    </row>
    <row r="724" s="48" customFormat="true" ht="12.75" hidden="false" customHeight="true" outlineLevel="0" collapsed="false">
      <c r="A724" s="82" t="s">
        <v>1104</v>
      </c>
      <c r="B724" s="54" t="s">
        <v>1014</v>
      </c>
      <c r="C724" s="55" t="s">
        <v>1138</v>
      </c>
      <c r="D724" s="77" t="n">
        <v>20200</v>
      </c>
      <c r="E724" s="77"/>
      <c r="F724" s="77" t="n">
        <f aca="false">SUM(D724:E724)</f>
        <v>20200</v>
      </c>
      <c r="G724" s="79" t="n">
        <v>64566.78</v>
      </c>
      <c r="H724" s="88"/>
      <c r="I724" s="79" t="n">
        <f aca="false">SUM(G724:H724)</f>
        <v>64566.78</v>
      </c>
      <c r="J724" s="77" t="n">
        <v>25000</v>
      </c>
      <c r="K724" s="77"/>
      <c r="L724" s="77" t="n">
        <f aca="false">SUM(J724:K724)</f>
        <v>25000</v>
      </c>
      <c r="M724" s="81" t="n">
        <f aca="false">IF(D724&gt;0,IF(J724&gt;=0,J724/D724*100,""),"")</f>
        <v>123.762376237624</v>
      </c>
      <c r="N724" s="81" t="n">
        <f aca="false">IF(F724&gt;0,IF(L724&gt;=0,L724/F724*100,""),"")</f>
        <v>123.762376237624</v>
      </c>
      <c r="O724" s="81" t="n">
        <f aca="false">IF(G724&gt;0,IF(J724&gt;=0,J724/G724*100,""),"")</f>
        <v>38.7196016279579</v>
      </c>
      <c r="P724" s="81" t="n">
        <f aca="false">IF(I724&gt;0,IF(L724&gt;=0,L724/I724*100,""),"")</f>
        <v>38.7196016279579</v>
      </c>
      <c r="Q724" s="52"/>
      <c r="S724" s="52"/>
    </row>
    <row r="725" s="48" customFormat="true" ht="12.75" hidden="false" customHeight="true" outlineLevel="0" collapsed="false">
      <c r="A725" s="82" t="s">
        <v>1025</v>
      </c>
      <c r="B725" s="54" t="s">
        <v>1026</v>
      </c>
      <c r="C725" s="55" t="s">
        <v>1139</v>
      </c>
      <c r="D725" s="77" t="n">
        <v>36350</v>
      </c>
      <c r="E725" s="77"/>
      <c r="F725" s="77" t="n">
        <f aca="false">SUM(D725:E725)</f>
        <v>36350</v>
      </c>
      <c r="G725" s="79" t="n">
        <v>36350</v>
      </c>
      <c r="H725" s="88"/>
      <c r="I725" s="79" t="n">
        <f aca="false">SUM(G725:H725)</f>
        <v>36350</v>
      </c>
      <c r="J725" s="77"/>
      <c r="K725" s="77"/>
      <c r="L725" s="77" t="n">
        <f aca="false">SUM(J725:K725)</f>
        <v>0</v>
      </c>
      <c r="M725" s="81" t="n">
        <f aca="false">IF(D725&gt;0,IF(J725&gt;=0,J725/D725*100,""),"")</f>
        <v>0</v>
      </c>
      <c r="N725" s="81" t="n">
        <f aca="false">IF(F725&gt;0,IF(L725&gt;=0,L725/F725*100,""),"")</f>
        <v>0</v>
      </c>
      <c r="O725" s="81" t="n">
        <f aca="false">IF(G725&gt;0,IF(J725&gt;=0,J725/G725*100,""),"")</f>
        <v>0</v>
      </c>
      <c r="P725" s="81" t="n">
        <f aca="false">IF(I725&gt;0,IF(L725&gt;=0,L725/I725*100,""),"")</f>
        <v>0</v>
      </c>
      <c r="Q725" s="52"/>
      <c r="S725" s="52"/>
    </row>
    <row r="726" s="48" customFormat="true" ht="12.75" hidden="false" customHeight="true" outlineLevel="0" collapsed="false">
      <c r="A726" s="82" t="s">
        <v>1140</v>
      </c>
      <c r="B726" s="54" t="s">
        <v>1020</v>
      </c>
      <c r="C726" s="55" t="s">
        <v>1141</v>
      </c>
      <c r="D726" s="77" t="n">
        <v>68400</v>
      </c>
      <c r="E726" s="77"/>
      <c r="F726" s="77" t="n">
        <f aca="false">SUM(D726:E726)</f>
        <v>68400</v>
      </c>
      <c r="G726" s="79" t="n">
        <v>68400</v>
      </c>
      <c r="H726" s="88"/>
      <c r="I726" s="79" t="n">
        <f aca="false">SUM(G726:H726)</f>
        <v>68400</v>
      </c>
      <c r="J726" s="77"/>
      <c r="K726" s="77"/>
      <c r="L726" s="77" t="n">
        <f aca="false">SUM(J726:K726)</f>
        <v>0</v>
      </c>
      <c r="M726" s="81" t="n">
        <f aca="false">IF(D726&gt;0,IF(J726&gt;=0,J726/D726*100,""),"")</f>
        <v>0</v>
      </c>
      <c r="N726" s="81" t="n">
        <f aca="false">IF(F726&gt;0,IF(L726&gt;=0,L726/F726*100,""),"")</f>
        <v>0</v>
      </c>
      <c r="O726" s="81" t="n">
        <f aca="false">IF(G726&gt;0,IF(J726&gt;=0,J726/G726*100,""),"")</f>
        <v>0</v>
      </c>
      <c r="P726" s="81" t="n">
        <f aca="false">IF(I726&gt;0,IF(L726&gt;=0,L726/I726*100,""),"")</f>
        <v>0</v>
      </c>
      <c r="Q726" s="52"/>
      <c r="S726" s="52"/>
    </row>
    <row r="727" s="48" customFormat="true" ht="12.75" hidden="false" customHeight="true" outlineLevel="0" collapsed="false">
      <c r="A727" s="82" t="s">
        <v>1142</v>
      </c>
      <c r="B727" s="54" t="s">
        <v>1023</v>
      </c>
      <c r="C727" s="55" t="s">
        <v>1143</v>
      </c>
      <c r="D727" s="77" t="n">
        <v>126600</v>
      </c>
      <c r="E727" s="77"/>
      <c r="F727" s="77" t="n">
        <f aca="false">SUM(D727:E727)</f>
        <v>126600</v>
      </c>
      <c r="G727" s="79" t="n">
        <v>172000</v>
      </c>
      <c r="H727" s="88"/>
      <c r="I727" s="79" t="n">
        <f aca="false">SUM(G727:H727)</f>
        <v>172000</v>
      </c>
      <c r="J727" s="77" t="n">
        <v>135900</v>
      </c>
      <c r="K727" s="77"/>
      <c r="L727" s="77" t="n">
        <f aca="false">SUM(J727:K727)</f>
        <v>135900</v>
      </c>
      <c r="M727" s="81" t="n">
        <f aca="false">IF(D727&gt;0,IF(J727&gt;=0,J727/D727*100,""),"")</f>
        <v>107.345971563981</v>
      </c>
      <c r="N727" s="81" t="n">
        <f aca="false">IF(F727&gt;0,IF(L727&gt;=0,L727/F727*100,""),"")</f>
        <v>107.345971563981</v>
      </c>
      <c r="O727" s="81" t="n">
        <f aca="false">IF(G727&gt;0,IF(J727&gt;=0,J727/G727*100,""),"")</f>
        <v>79.0116279069767</v>
      </c>
      <c r="P727" s="81" t="n">
        <f aca="false">IF(I727&gt;0,IF(L727&gt;=0,L727/I727*100,""),"")</f>
        <v>79.0116279069767</v>
      </c>
      <c r="Q727" s="52"/>
      <c r="S727" s="52"/>
    </row>
    <row r="728" s="48" customFormat="true" ht="12.75" hidden="false" customHeight="true" outlineLevel="0" collapsed="false">
      <c r="A728" s="82" t="s">
        <v>33</v>
      </c>
      <c r="B728" s="54" t="s">
        <v>34</v>
      </c>
      <c r="C728" s="55" t="s">
        <v>1144</v>
      </c>
      <c r="D728" s="77" t="n">
        <v>141000</v>
      </c>
      <c r="E728" s="77"/>
      <c r="F728" s="77" t="n">
        <f aca="false">SUM(D728:E728)</f>
        <v>141000</v>
      </c>
      <c r="G728" s="79" t="n">
        <v>156000</v>
      </c>
      <c r="H728" s="88"/>
      <c r="I728" s="79" t="n">
        <f aca="false">SUM(G728:H728)</f>
        <v>156000</v>
      </c>
      <c r="J728" s="77" t="n">
        <f aca="false">141000+27000</f>
        <v>168000</v>
      </c>
      <c r="K728" s="77"/>
      <c r="L728" s="77" t="n">
        <f aca="false">SUM(J728:K728)</f>
        <v>168000</v>
      </c>
      <c r="M728" s="81" t="n">
        <f aca="false">IF(D728&gt;0,IF(J728&gt;=0,J728/D728*100,""),"")</f>
        <v>119.148936170213</v>
      </c>
      <c r="N728" s="81" t="n">
        <f aca="false">IF(F728&gt;0,IF(L728&gt;=0,L728/F728*100,""),"")</f>
        <v>119.148936170213</v>
      </c>
      <c r="O728" s="81" t="n">
        <f aca="false">IF(G728&gt;0,IF(J728&gt;=0,J728/G728*100,""),"")</f>
        <v>107.692307692308</v>
      </c>
      <c r="P728" s="81" t="n">
        <f aca="false">IF(I728&gt;0,IF(L728&gt;=0,L728/I728*100,""),"")</f>
        <v>107.692307692308</v>
      </c>
      <c r="Q728" s="52"/>
      <c r="S728" s="52"/>
    </row>
    <row r="729" s="48" customFormat="true" ht="12.75" hidden="false" customHeight="true" outlineLevel="0" collapsed="false">
      <c r="A729" s="82" t="s">
        <v>1097</v>
      </c>
      <c r="B729" s="54" t="s">
        <v>1098</v>
      </c>
      <c r="C729" s="55" t="s">
        <v>1145</v>
      </c>
      <c r="D729" s="77" t="n">
        <v>11000</v>
      </c>
      <c r="E729" s="77"/>
      <c r="F729" s="77" t="n">
        <f aca="false">SUM(D729:E729)</f>
        <v>11000</v>
      </c>
      <c r="G729" s="79" t="n">
        <v>11000</v>
      </c>
      <c r="H729" s="88"/>
      <c r="I729" s="79" t="n">
        <f aca="false">SUM(G729:H729)</f>
        <v>11000</v>
      </c>
      <c r="J729" s="77" t="n">
        <v>11000</v>
      </c>
      <c r="K729" s="77"/>
      <c r="L729" s="77" t="n">
        <f aca="false">SUM(J729:K729)</f>
        <v>11000</v>
      </c>
      <c r="M729" s="81" t="n">
        <f aca="false">IF(D729&gt;0,IF(J729&gt;=0,J729/D729*100,""),"")</f>
        <v>100</v>
      </c>
      <c r="N729" s="81" t="n">
        <f aca="false">IF(F729&gt;0,IF(L729&gt;=0,L729/F729*100,""),"")</f>
        <v>100</v>
      </c>
      <c r="O729" s="81" t="n">
        <f aca="false">IF(G729&gt;0,IF(J729&gt;=0,J729/G729*100,""),"")</f>
        <v>100</v>
      </c>
      <c r="P729" s="81" t="n">
        <f aca="false">IF(I729&gt;0,IF(L729&gt;=0,L729/I729*100,""),"")</f>
        <v>100</v>
      </c>
      <c r="Q729" s="52"/>
      <c r="S729" s="52"/>
    </row>
    <row r="730" s="48" customFormat="true" ht="12.75" hidden="false" customHeight="true" outlineLevel="0" collapsed="false">
      <c r="A730" s="87" t="s">
        <v>1108</v>
      </c>
      <c r="B730" s="54" t="s">
        <v>324</v>
      </c>
      <c r="C730" s="55" t="s">
        <v>1146</v>
      </c>
      <c r="D730" s="143"/>
      <c r="E730" s="77"/>
      <c r="F730" s="77" t="n">
        <f aca="false">SUM(D730:E730)</f>
        <v>0</v>
      </c>
      <c r="G730" s="79" t="n">
        <v>8900.07</v>
      </c>
      <c r="H730" s="88"/>
      <c r="I730" s="79" t="n">
        <f aca="false">SUM(G730:H730)</f>
        <v>8900.07</v>
      </c>
      <c r="J730" s="77"/>
      <c r="K730" s="77"/>
      <c r="L730" s="77" t="n">
        <f aca="false">SUM(J730:K730)</f>
        <v>0</v>
      </c>
      <c r="M730" s="81" t="str">
        <f aca="false">IF(D730&gt;0,IF(J730&gt;=0,J730/D730*100,""),"")</f>
        <v/>
      </c>
      <c r="N730" s="81" t="str">
        <f aca="false">IF(F730&gt;0,IF(L730&gt;=0,L730/F730*100,""),"")</f>
        <v/>
      </c>
      <c r="O730" s="81" t="n">
        <f aca="false">IF(G730&gt;0,IF(J730&gt;=0,J730/G730*100,""),"")</f>
        <v>0</v>
      </c>
      <c r="P730" s="81" t="n">
        <f aca="false">IF(I730&gt;0,IF(L730&gt;=0,L730/I730*100,""),"")</f>
        <v>0</v>
      </c>
      <c r="Q730" s="52"/>
      <c r="S730" s="52"/>
    </row>
    <row r="731" s="48" customFormat="true" ht="12.75" hidden="false" customHeight="true" outlineLevel="0" collapsed="false">
      <c r="A731" s="82" t="s">
        <v>1110</v>
      </c>
      <c r="B731" s="54" t="s">
        <v>1111</v>
      </c>
      <c r="C731" s="55" t="s">
        <v>1147</v>
      </c>
      <c r="D731" s="143"/>
      <c r="E731" s="77"/>
      <c r="F731" s="77"/>
      <c r="G731" s="79" t="n">
        <v>15000</v>
      </c>
      <c r="H731" s="88"/>
      <c r="I731" s="79" t="n">
        <f aca="false">SUM(G731:H731)</f>
        <v>15000</v>
      </c>
      <c r="J731" s="77"/>
      <c r="K731" s="77"/>
      <c r="L731" s="77" t="n">
        <f aca="false">SUM(J731:K731)</f>
        <v>0</v>
      </c>
      <c r="M731" s="81" t="str">
        <f aca="false">IF(D731&gt;0,IF(J731&gt;=0,J731/D731*100,""),"")</f>
        <v/>
      </c>
      <c r="N731" s="81" t="str">
        <f aca="false">IF(F731&gt;0,IF(L731&gt;=0,L731/F731*100,""),"")</f>
        <v/>
      </c>
      <c r="O731" s="81" t="n">
        <f aca="false">IF(G731&gt;0,IF(J731&gt;=0,J731/G731*100,""),"")</f>
        <v>0</v>
      </c>
      <c r="P731" s="81" t="n">
        <f aca="false">IF(I731&gt;0,IF(L731&gt;=0,L731/I731*100,""),"")</f>
        <v>0</v>
      </c>
      <c r="Q731" s="52"/>
      <c r="S731" s="52"/>
    </row>
    <row r="732" s="48" customFormat="true" ht="12.75" hidden="false" customHeight="true" outlineLevel="0" collapsed="false">
      <c r="A732" s="82" t="s">
        <v>1059</v>
      </c>
      <c r="B732" s="54" t="s">
        <v>1060</v>
      </c>
      <c r="C732" s="55" t="s">
        <v>1148</v>
      </c>
      <c r="D732" s="143"/>
      <c r="E732" s="77"/>
      <c r="F732" s="77"/>
      <c r="G732" s="79" t="n">
        <v>79950</v>
      </c>
      <c r="H732" s="88"/>
      <c r="I732" s="79" t="n">
        <f aca="false">SUM(G732:H732)</f>
        <v>79950</v>
      </c>
      <c r="J732" s="77"/>
      <c r="K732" s="77"/>
      <c r="L732" s="77" t="n">
        <f aca="false">SUM(J732:K732)</f>
        <v>0</v>
      </c>
      <c r="M732" s="81" t="str">
        <f aca="false">IF(D732&gt;0,IF(J732&gt;=0,J732/D732*100,""),"")</f>
        <v/>
      </c>
      <c r="N732" s="81" t="str">
        <f aca="false">IF(F732&gt;0,IF(L732&gt;=0,L732/F732*100,""),"")</f>
        <v/>
      </c>
      <c r="O732" s="81" t="n">
        <f aca="false">IF(G732&gt;0,IF(J732&gt;=0,J732/G732*100,""),"")</f>
        <v>0</v>
      </c>
      <c r="P732" s="81" t="n">
        <f aca="false">IF(I732&gt;0,IF(L732&gt;=0,L732/I732*100,""),"")</f>
        <v>0</v>
      </c>
      <c r="Q732" s="52"/>
      <c r="S732" s="52"/>
    </row>
    <row r="733" s="48" customFormat="true" ht="12.75" hidden="true" customHeight="true" outlineLevel="0" collapsed="false">
      <c r="A733" s="82" t="s">
        <v>325</v>
      </c>
      <c r="B733" s="55" t="s">
        <v>326</v>
      </c>
      <c r="C733" s="55" t="s">
        <v>1149</v>
      </c>
      <c r="D733" s="143"/>
      <c r="E733" s="77"/>
      <c r="F733" s="77"/>
      <c r="G733" s="79"/>
      <c r="H733" s="88"/>
      <c r="I733" s="79" t="n">
        <f aca="false">SUM(G733:H733)</f>
        <v>0</v>
      </c>
      <c r="J733" s="77"/>
      <c r="K733" s="77"/>
      <c r="L733" s="77" t="n">
        <f aca="false">SUM(J733:K733)</f>
        <v>0</v>
      </c>
      <c r="M733" s="81" t="str">
        <f aca="false">IF(D733&gt;0,IF(J733&gt;=0,J733/D733*100,""),"")</f>
        <v/>
      </c>
      <c r="N733" s="81" t="str">
        <f aca="false">IF(F733&gt;0,IF(L733&gt;=0,L733/F733*100,""),"")</f>
        <v/>
      </c>
      <c r="O733" s="81" t="str">
        <f aca="false">IF(G733&gt;0,IF(J733&gt;=0,J733/G733*100,""),"")</f>
        <v/>
      </c>
      <c r="P733" s="81" t="str">
        <f aca="false">IF(I733&gt;0,IF(L733&gt;=0,L733/I733*100,""),"")</f>
        <v/>
      </c>
      <c r="Q733" s="52"/>
      <c r="S733" s="52"/>
    </row>
    <row r="734" s="48" customFormat="true" ht="6" hidden="false" customHeight="true" outlineLevel="0" collapsed="false">
      <c r="A734" s="82"/>
      <c r="B734" s="54"/>
      <c r="C734" s="55" t="s">
        <v>28</v>
      </c>
      <c r="D734" s="77"/>
      <c r="E734" s="77"/>
      <c r="F734" s="77"/>
      <c r="G734" s="79"/>
      <c r="H734" s="88"/>
      <c r="I734" s="79"/>
      <c r="J734" s="77"/>
      <c r="K734" s="77"/>
      <c r="L734" s="77"/>
      <c r="M734" s="81" t="str">
        <f aca="false">IF(D734&gt;0,IF(J734&gt;=0,J734/D734*100,""),"")</f>
        <v/>
      </c>
      <c r="N734" s="81" t="str">
        <f aca="false">IF(F734&gt;0,IF(L734&gt;=0,L734/F734*100,""),"")</f>
        <v/>
      </c>
      <c r="O734" s="81" t="str">
        <f aca="false">IF(G734&gt;0,IF(J734&gt;=0,J734/G734*100,""),"")</f>
        <v/>
      </c>
      <c r="P734" s="81" t="str">
        <f aca="false">IF(I734&gt;0,IF(L734&gt;=0,L734/I734*100,""),"")</f>
        <v/>
      </c>
      <c r="Q734" s="52"/>
      <c r="S734" s="52"/>
    </row>
    <row r="735" s="155" customFormat="true" ht="15.75" hidden="false" customHeight="true" outlineLevel="0" collapsed="false">
      <c r="A735" s="66" t="s">
        <v>1150</v>
      </c>
      <c r="B735" s="135" t="s">
        <v>19</v>
      </c>
      <c r="C735" s="136"/>
      <c r="D735" s="157" t="n">
        <f aca="false">SUM(D737:D743)</f>
        <v>6353500</v>
      </c>
      <c r="E735" s="157" t="n">
        <f aca="false">SUM(E737:E743)</f>
        <v>0</v>
      </c>
      <c r="F735" s="69" t="n">
        <f aca="false">SUM(D735:E735)</f>
        <v>6353500</v>
      </c>
      <c r="G735" s="158" t="n">
        <f aca="false">SUM(G737:G743)</f>
        <v>8378333.53</v>
      </c>
      <c r="H735" s="159"/>
      <c r="I735" s="72" t="n">
        <f aca="false">SUM(G735:H735)</f>
        <v>8378333.53</v>
      </c>
      <c r="J735" s="69" t="n">
        <f aca="false">SUM(J737:J743)</f>
        <v>8138560</v>
      </c>
      <c r="K735" s="157" t="n">
        <f aca="false">SUM(K737:K743)</f>
        <v>0</v>
      </c>
      <c r="L735" s="69" t="n">
        <f aca="false">SUM(J735:K735)</f>
        <v>8138560</v>
      </c>
      <c r="M735" s="73" t="n">
        <f aca="false">IF(D735&gt;0,IF(J735&gt;=0,J735/D735*100,""),"")</f>
        <v>128.095695286063</v>
      </c>
      <c r="N735" s="73" t="n">
        <f aca="false">IF(F735&gt;0,IF(L735&gt;=0,L735/F735*100,""),"")</f>
        <v>128.095695286063</v>
      </c>
      <c r="O735" s="73" t="n">
        <f aca="false">IF(G735&gt;0,IF(J735&gt;=0,J735/G735*100,""),"")</f>
        <v>97.1381715810017</v>
      </c>
      <c r="P735" s="73" t="n">
        <f aca="false">IF(I735&gt;0,IF(L735&gt;=0,L735/I735*100,""),"")</f>
        <v>97.1381715810017</v>
      </c>
      <c r="Q735" s="52"/>
      <c r="S735" s="52"/>
    </row>
    <row r="736" s="48" customFormat="true" ht="12.75" hidden="false" customHeight="true" outlineLevel="0" collapsed="false">
      <c r="A736" s="82" t="s">
        <v>27</v>
      </c>
      <c r="B736" s="54"/>
      <c r="C736" s="55" t="s">
        <v>28</v>
      </c>
      <c r="D736" s="77" t="n">
        <f aca="false">SUM(D737:D742)</f>
        <v>6353500</v>
      </c>
      <c r="E736" s="77" t="n">
        <f aca="false">SUM(E737:E742)</f>
        <v>0</v>
      </c>
      <c r="F736" s="77" t="n">
        <f aca="false">SUM(D736:E736)</f>
        <v>6353500</v>
      </c>
      <c r="G736" s="79" t="n">
        <f aca="false">SUM(G737:G742)</f>
        <v>7428333.53</v>
      </c>
      <c r="H736" s="88"/>
      <c r="I736" s="79" t="n">
        <f aca="false">SUM(G736:H736)</f>
        <v>7428333.53</v>
      </c>
      <c r="J736" s="77" t="n">
        <f aca="false">SUM(J737:J742)</f>
        <v>8138560</v>
      </c>
      <c r="K736" s="77" t="n">
        <f aca="false">SUM(K737:K742)</f>
        <v>0</v>
      </c>
      <c r="L736" s="77" t="n">
        <f aca="false">SUM(J736:K736)</f>
        <v>8138560</v>
      </c>
      <c r="M736" s="81" t="n">
        <f aca="false">IF(D736&gt;0,IF(J736&gt;=0,J736/D736*100,""),"")</f>
        <v>128.095695286063</v>
      </c>
      <c r="N736" s="81" t="n">
        <f aca="false">IF(F736&gt;0,IF(L736&gt;=0,L736/F736*100,""),"")</f>
        <v>128.095695286063</v>
      </c>
      <c r="O736" s="81" t="n">
        <f aca="false">IF(G736&gt;0,IF(J736&gt;=0,J736/G736*100,""),"")</f>
        <v>109.561047133003</v>
      </c>
      <c r="P736" s="81" t="n">
        <f aca="false">IF(I736&gt;0,IF(L736&gt;=0,L736/I736*100,""),"")</f>
        <v>109.561047133003</v>
      </c>
      <c r="Q736" s="52"/>
      <c r="S736" s="52"/>
    </row>
    <row r="737" s="48" customFormat="true" ht="12.75" hidden="false" customHeight="true" outlineLevel="0" collapsed="false">
      <c r="A737" s="82" t="s">
        <v>1095</v>
      </c>
      <c r="B737" s="54" t="s">
        <v>1011</v>
      </c>
      <c r="C737" s="55" t="s">
        <v>1151</v>
      </c>
      <c r="D737" s="77" t="n">
        <v>6344500</v>
      </c>
      <c r="E737" s="77"/>
      <c r="F737" s="77" t="n">
        <f aca="false">SUM(D737:E737)</f>
        <v>6344500</v>
      </c>
      <c r="G737" s="79" t="n">
        <v>7336802</v>
      </c>
      <c r="H737" s="88"/>
      <c r="I737" s="79" t="n">
        <f aca="false">SUM(G737:H737)</f>
        <v>7336802</v>
      </c>
      <c r="J737" s="77" t="n">
        <v>8128560</v>
      </c>
      <c r="K737" s="77"/>
      <c r="L737" s="77" t="n">
        <f aca="false">SUM(J737:K737)</f>
        <v>8128560</v>
      </c>
      <c r="M737" s="81" t="n">
        <f aca="false">IF(D737&gt;0,IF(J737&gt;=0,J737/D737*100,""),"")</f>
        <v>128.119788793443</v>
      </c>
      <c r="N737" s="81" t="n">
        <f aca="false">IF(F737&gt;0,IF(L737&gt;=0,L737/F737*100,""),"")</f>
        <v>128.119788793443</v>
      </c>
      <c r="O737" s="81" t="n">
        <f aca="false">IF(G737&gt;0,IF(J737&gt;=0,J737/G737*100,""),"")</f>
        <v>110.791595575293</v>
      </c>
      <c r="P737" s="81" t="n">
        <f aca="false">IF(I737&gt;0,IF(L737&gt;=0,L737/I737*100,""),"")</f>
        <v>110.791595575293</v>
      </c>
      <c r="Q737" s="52"/>
      <c r="S737" s="52"/>
    </row>
    <row r="738" s="48" customFormat="true" ht="12.75" hidden="false" customHeight="true" outlineLevel="0" collapsed="false">
      <c r="A738" s="82" t="s">
        <v>1097</v>
      </c>
      <c r="B738" s="54" t="s">
        <v>1098</v>
      </c>
      <c r="C738" s="55" t="s">
        <v>1152</v>
      </c>
      <c r="D738" s="77" t="n">
        <v>9000</v>
      </c>
      <c r="E738" s="77"/>
      <c r="F738" s="77" t="n">
        <f aca="false">SUM(D738:E738)</f>
        <v>9000</v>
      </c>
      <c r="G738" s="79" t="n">
        <v>19000</v>
      </c>
      <c r="H738" s="88"/>
      <c r="I738" s="79" t="n">
        <f aca="false">SUM(G738:H738)</f>
        <v>19000</v>
      </c>
      <c r="J738" s="77" t="n">
        <v>10000</v>
      </c>
      <c r="K738" s="77"/>
      <c r="L738" s="77" t="n">
        <f aca="false">SUM(J738:K738)</f>
        <v>10000</v>
      </c>
      <c r="M738" s="81" t="n">
        <f aca="false">IF(D738&gt;0,IF(J738&gt;=0,J738/D738*100,""),"")</f>
        <v>111.111111111111</v>
      </c>
      <c r="N738" s="81" t="n">
        <f aca="false">IF(F738&gt;0,IF(L738&gt;=0,L738/F738*100,""),"")</f>
        <v>111.111111111111</v>
      </c>
      <c r="O738" s="81" t="n">
        <f aca="false">IF(G738&gt;0,IF(J738&gt;=0,J738/G738*100,""),"")</f>
        <v>52.6315789473684</v>
      </c>
      <c r="P738" s="81" t="n">
        <f aca="false">IF(I738&gt;0,IF(L738&gt;=0,L738/I738*100,""),"")</f>
        <v>52.6315789473684</v>
      </c>
      <c r="Q738" s="52"/>
      <c r="S738" s="52"/>
    </row>
    <row r="739" s="48" customFormat="true" ht="12.75" hidden="false" customHeight="true" outlineLevel="0" collapsed="false">
      <c r="A739" s="82" t="s">
        <v>1104</v>
      </c>
      <c r="B739" s="54" t="s">
        <v>1014</v>
      </c>
      <c r="C739" s="55" t="s">
        <v>1153</v>
      </c>
      <c r="D739" s="77"/>
      <c r="E739" s="77"/>
      <c r="F739" s="77" t="n">
        <f aca="false">SUM(D739:E739)</f>
        <v>0</v>
      </c>
      <c r="G739" s="79" t="n">
        <v>68869.44</v>
      </c>
      <c r="H739" s="88"/>
      <c r="I739" s="79" t="n">
        <f aca="false">SUM(G739:H739)</f>
        <v>68869.44</v>
      </c>
      <c r="J739" s="77"/>
      <c r="K739" s="77"/>
      <c r="L739" s="77" t="n">
        <f aca="false">SUM(J739:K739)</f>
        <v>0</v>
      </c>
      <c r="M739" s="81" t="str">
        <f aca="false">IF(D739&gt;0,IF(J739&gt;=0,J739/D739*100,""),"")</f>
        <v/>
      </c>
      <c r="N739" s="81" t="str">
        <f aca="false">IF(F739&gt;0,IF(L739&gt;=0,L739/F739*100,""),"")</f>
        <v/>
      </c>
      <c r="O739" s="81" t="n">
        <f aca="false">IF(G739&gt;0,IF(J739&gt;=0,J739/G739*100,""),"")</f>
        <v>0</v>
      </c>
      <c r="P739" s="81" t="n">
        <f aca="false">IF(I739&gt;0,IF(L739&gt;=0,L739/I739*100,""),"")</f>
        <v>0</v>
      </c>
      <c r="Q739" s="52"/>
      <c r="S739" s="52"/>
    </row>
    <row r="740" s="48" customFormat="true" ht="12.75" hidden="false" customHeight="true" outlineLevel="0" collapsed="false">
      <c r="A740" s="87" t="s">
        <v>1108</v>
      </c>
      <c r="B740" s="54" t="s">
        <v>324</v>
      </c>
      <c r="C740" s="55" t="s">
        <v>1154</v>
      </c>
      <c r="D740" s="77"/>
      <c r="E740" s="77"/>
      <c r="F740" s="77"/>
      <c r="G740" s="79" t="n">
        <v>3662.09</v>
      </c>
      <c r="H740" s="88"/>
      <c r="I740" s="79" t="n">
        <f aca="false">SUM(G740:H740)</f>
        <v>3662.09</v>
      </c>
      <c r="J740" s="77"/>
      <c r="K740" s="77"/>
      <c r="L740" s="77"/>
      <c r="M740" s="81" t="str">
        <f aca="false">IF(D740&gt;0,IF(J740&gt;=0,J740/D740*100,""),"")</f>
        <v/>
      </c>
      <c r="N740" s="81" t="str">
        <f aca="false">IF(F740&gt;0,IF(L740&gt;=0,L740/F740*100,""),"")</f>
        <v/>
      </c>
      <c r="O740" s="81" t="n">
        <f aca="false">IF(G740&gt;0,IF(J740&gt;=0,J740/G740*100,""),"")</f>
        <v>0</v>
      </c>
      <c r="P740" s="81" t="n">
        <f aca="false">IF(I740&gt;0,IF(L740&gt;=0,L740/I740*100,""),"")</f>
        <v>0</v>
      </c>
      <c r="Q740" s="52"/>
      <c r="S740" s="52"/>
    </row>
    <row r="741" s="48" customFormat="true" ht="13.5" hidden="true" customHeight="true" outlineLevel="0" collapsed="false">
      <c r="A741" s="87" t="s">
        <v>325</v>
      </c>
      <c r="B741" s="54"/>
      <c r="C741" s="55" t="s">
        <v>1155</v>
      </c>
      <c r="D741" s="77"/>
      <c r="E741" s="77"/>
      <c r="F741" s="77"/>
      <c r="G741" s="79"/>
      <c r="H741" s="88"/>
      <c r="I741" s="79" t="n">
        <f aca="false">SUM(G741:H741)</f>
        <v>0</v>
      </c>
      <c r="J741" s="77"/>
      <c r="K741" s="77"/>
      <c r="L741" s="77"/>
      <c r="M741" s="81" t="str">
        <f aca="false">IF(D741&gt;0,IF(J741&gt;=0,J741/D741*100,""),"")</f>
        <v/>
      </c>
      <c r="N741" s="81" t="str">
        <f aca="false">IF(F741&gt;0,IF(L741&gt;=0,L741/F741*100,""),"")</f>
        <v/>
      </c>
      <c r="O741" s="81" t="str">
        <f aca="false">IF(G741&gt;0,IF(J741&gt;=0,J741/G741*100,""),"")</f>
        <v/>
      </c>
      <c r="P741" s="81" t="str">
        <f aca="false">IF(I741&gt;0,IF(L741&gt;=0,L741/I741*100,""),"")</f>
        <v/>
      </c>
      <c r="Q741" s="52"/>
      <c r="S741" s="52"/>
    </row>
    <row r="742" s="48" customFormat="true" ht="12.75" hidden="true" customHeight="true" outlineLevel="0" collapsed="false">
      <c r="A742" s="87" t="s">
        <v>33</v>
      </c>
      <c r="B742" s="55" t="s">
        <v>34</v>
      </c>
      <c r="C742" s="55" t="s">
        <v>1156</v>
      </c>
      <c r="D742" s="77"/>
      <c r="E742" s="77"/>
      <c r="F742" s="77" t="n">
        <f aca="false">SUM(D742:E742)</f>
        <v>0</v>
      </c>
      <c r="G742" s="79"/>
      <c r="H742" s="88"/>
      <c r="I742" s="79" t="n">
        <f aca="false">SUM(G742:H742)</f>
        <v>0</v>
      </c>
      <c r="J742" s="77"/>
      <c r="K742" s="77"/>
      <c r="L742" s="77" t="n">
        <f aca="false">SUM(J742:K742)</f>
        <v>0</v>
      </c>
      <c r="M742" s="81" t="str">
        <f aca="false">IF(D742&gt;0,IF(J742&gt;=0,J742/D742*100,""),"")</f>
        <v/>
      </c>
      <c r="N742" s="81" t="str">
        <f aca="false">IF(F742&gt;0,IF(L742&gt;=0,L742/F742*100,""),"")</f>
        <v/>
      </c>
      <c r="O742" s="81" t="str">
        <f aca="false">IF(G742&gt;0,IF(J742&gt;=0,J742/G742*100,""),"")</f>
        <v/>
      </c>
      <c r="P742" s="81" t="str">
        <f aca="false">IF(I742&gt;0,IF(L742&gt;=0,L742/I742*100,""),"")</f>
        <v/>
      </c>
      <c r="Q742" s="52"/>
      <c r="S742" s="52"/>
    </row>
    <row r="743" s="48" customFormat="true" ht="12.75" hidden="false" customHeight="true" outlineLevel="0" collapsed="false">
      <c r="A743" s="82" t="s">
        <v>65</v>
      </c>
      <c r="B743" s="54" t="s">
        <v>66</v>
      </c>
      <c r="C743" s="55" t="s">
        <v>1157</v>
      </c>
      <c r="D743" s="77"/>
      <c r="E743" s="77"/>
      <c r="F743" s="77" t="n">
        <f aca="false">SUM(D743:E743)</f>
        <v>0</v>
      </c>
      <c r="G743" s="79" t="n">
        <v>950000</v>
      </c>
      <c r="H743" s="88"/>
      <c r="I743" s="79" t="n">
        <f aca="false">SUM(G743:H743)</f>
        <v>950000</v>
      </c>
      <c r="J743" s="77"/>
      <c r="K743" s="77"/>
      <c r="L743" s="77" t="n">
        <f aca="false">SUM(J743:K743)</f>
        <v>0</v>
      </c>
      <c r="M743" s="81" t="str">
        <f aca="false">IF(D743&gt;0,IF(J743&gt;=0,J743/D743*100,""),"")</f>
        <v/>
      </c>
      <c r="N743" s="81" t="str">
        <f aca="false">IF(F743&gt;0,IF(L743&gt;=0,L743/F743*100,""),"")</f>
        <v/>
      </c>
      <c r="O743" s="81" t="n">
        <f aca="false">IF(G743&gt;0,IF(J743&gt;=0,J743/G743*100,""),"")</f>
        <v>0</v>
      </c>
      <c r="P743" s="81" t="n">
        <f aca="false">IF(I743&gt;0,IF(L743&gt;=0,L743/I743*100,""),"")</f>
        <v>0</v>
      </c>
      <c r="Q743" s="52"/>
      <c r="S743" s="52"/>
    </row>
    <row r="744" s="48" customFormat="true" ht="6" hidden="false" customHeight="true" outlineLevel="0" collapsed="false">
      <c r="A744" s="87"/>
      <c r="B744" s="54"/>
      <c r="C744" s="55" t="s">
        <v>28</v>
      </c>
      <c r="D744" s="77"/>
      <c r="E744" s="77"/>
      <c r="F744" s="77"/>
      <c r="G744" s="79"/>
      <c r="H744" s="88"/>
      <c r="I744" s="79"/>
      <c r="J744" s="77"/>
      <c r="K744" s="77"/>
      <c r="L744" s="77"/>
      <c r="M744" s="81" t="str">
        <f aca="false">IF(D744&gt;0,IF(J744&gt;=0,J744/D744*100,""),"")</f>
        <v/>
      </c>
      <c r="N744" s="81" t="str">
        <f aca="false">IF(F744&gt;0,IF(L744&gt;=0,L744/F744*100,""),"")</f>
        <v/>
      </c>
      <c r="O744" s="81" t="str">
        <f aca="false">IF(G744&gt;0,IF(J744&gt;=0,J744/G744*100,""),"")</f>
        <v/>
      </c>
      <c r="P744" s="81" t="str">
        <f aca="false">IF(I744&gt;0,IF(L744&gt;=0,L744/I744*100,""),"")</f>
        <v/>
      </c>
      <c r="Q744" s="52"/>
      <c r="S744" s="52"/>
    </row>
    <row r="745" s="48" customFormat="true" ht="12.75" hidden="false" customHeight="false" outlineLevel="0" collapsed="false">
      <c r="A745" s="66" t="s">
        <v>1158</v>
      </c>
      <c r="B745" s="135" t="s">
        <v>19</v>
      </c>
      <c r="C745" s="136"/>
      <c r="D745" s="157" t="n">
        <f aca="false">SUM(D747:D758)</f>
        <v>8368550</v>
      </c>
      <c r="E745" s="157" t="n">
        <f aca="false">SUM(E747:E757)</f>
        <v>0</v>
      </c>
      <c r="F745" s="69" t="n">
        <f aca="false">SUM(D745:E745)</f>
        <v>8368550</v>
      </c>
      <c r="G745" s="158" t="n">
        <f aca="false">SUM(G747:G758)</f>
        <v>9401800.03</v>
      </c>
      <c r="H745" s="159"/>
      <c r="I745" s="72" t="n">
        <f aca="false">SUM(G745:H745)</f>
        <v>9401800.03</v>
      </c>
      <c r="J745" s="69" t="n">
        <f aca="false">SUM(J747:J758)</f>
        <v>9814770</v>
      </c>
      <c r="K745" s="157" t="n">
        <f aca="false">SUM(K747:K757)</f>
        <v>0</v>
      </c>
      <c r="L745" s="69" t="n">
        <f aca="false">SUM(J745:K745)</f>
        <v>9814770</v>
      </c>
      <c r="M745" s="73" t="n">
        <f aca="false">IF(D745&gt;0,IF(J745&gt;=0,J745/D745*100,""),"")</f>
        <v>117.281607924909</v>
      </c>
      <c r="N745" s="73" t="n">
        <f aca="false">IF(F745&gt;0,IF(L745&gt;=0,L745/F745*100,""),"")</f>
        <v>117.281607924909</v>
      </c>
      <c r="O745" s="73" t="n">
        <f aca="false">IF(G745&gt;0,IF(J745&gt;=0,J745/G745*100,""),"")</f>
        <v>104.392456430495</v>
      </c>
      <c r="P745" s="73" t="n">
        <f aca="false">IF(I745&gt;0,IF(L745&gt;=0,L745/I745*100,""),"")</f>
        <v>104.392456430495</v>
      </c>
      <c r="Q745" s="52"/>
      <c r="S745" s="52"/>
    </row>
    <row r="746" s="48" customFormat="true" ht="12" hidden="true" customHeight="false" outlineLevel="0" collapsed="false">
      <c r="A746" s="87" t="s">
        <v>27</v>
      </c>
      <c r="B746" s="100"/>
      <c r="C746" s="101" t="s">
        <v>28</v>
      </c>
      <c r="D746" s="83" t="n">
        <f aca="false">SUM(D747:D757)</f>
        <v>8368550</v>
      </c>
      <c r="E746" s="83"/>
      <c r="F746" s="77" t="n">
        <f aca="false">SUM(D746:E746)</f>
        <v>8368550</v>
      </c>
      <c r="G746" s="84" t="n">
        <f aca="false">SUM(G747:G757)</f>
        <v>9401800.03</v>
      </c>
      <c r="H746" s="85"/>
      <c r="I746" s="79" t="n">
        <f aca="false">SUM(G746:H746)</f>
        <v>9401800.03</v>
      </c>
      <c r="J746" s="77" t="n">
        <f aca="false">SUM(J747:J757)</f>
        <v>9814770</v>
      </c>
      <c r="K746" s="83"/>
      <c r="L746" s="77" t="n">
        <f aca="false">SUM(J746:K746)</f>
        <v>9814770</v>
      </c>
      <c r="M746" s="81" t="n">
        <f aca="false">IF(D746&gt;0,IF(J746&gt;=0,J746/D746*100,""),"")</f>
        <v>117.281607924909</v>
      </c>
      <c r="N746" s="81" t="n">
        <f aca="false">IF(F746&gt;0,IF(L746&gt;=0,L746/F746*100,""),"")</f>
        <v>117.281607924909</v>
      </c>
      <c r="O746" s="81" t="n">
        <f aca="false">IF(G746&gt;0,IF(J746&gt;=0,J746/G746*100,""),"")</f>
        <v>104.392456430495</v>
      </c>
      <c r="P746" s="81" t="n">
        <f aca="false">IF(I746&gt;0,IF(L746&gt;=0,L746/I746*100,""),"")</f>
        <v>104.392456430495</v>
      </c>
      <c r="Q746" s="52"/>
      <c r="S746" s="52"/>
    </row>
    <row r="747" s="48" customFormat="true" ht="12.75" hidden="false" customHeight="true" outlineLevel="0" collapsed="false">
      <c r="A747" s="82" t="s">
        <v>1095</v>
      </c>
      <c r="B747" s="54" t="s">
        <v>1011</v>
      </c>
      <c r="C747" s="55" t="s">
        <v>1159</v>
      </c>
      <c r="D747" s="77" t="n">
        <v>8090550</v>
      </c>
      <c r="E747" s="77"/>
      <c r="F747" s="77" t="n">
        <f aca="false">SUM(D747:E747)</f>
        <v>8090550</v>
      </c>
      <c r="G747" s="79" t="n">
        <v>8732250</v>
      </c>
      <c r="H747" s="88"/>
      <c r="I747" s="79" t="n">
        <f aca="false">SUM(G747:H747)</f>
        <v>8732250</v>
      </c>
      <c r="J747" s="77" t="n">
        <v>9290370</v>
      </c>
      <c r="K747" s="77"/>
      <c r="L747" s="77" t="n">
        <f aca="false">SUM(J747:K747)</f>
        <v>9290370</v>
      </c>
      <c r="M747" s="81" t="n">
        <f aca="false">IF(D747&gt;0,IF(J747&gt;=0,J747/D747*100,""),"")</f>
        <v>114.829894135751</v>
      </c>
      <c r="N747" s="81" t="n">
        <f aca="false">IF(F747&gt;0,IF(L747&gt;=0,L747/F747*100,""),"")</f>
        <v>114.829894135751</v>
      </c>
      <c r="O747" s="81" t="n">
        <f aca="false">IF(G747&gt;0,IF(J747&gt;=0,J747/G747*100,""),"")</f>
        <v>106.391479859143</v>
      </c>
      <c r="P747" s="81" t="n">
        <f aca="false">IF(I747&gt;0,IF(L747&gt;=0,L747/I747*100,""),"")</f>
        <v>106.391479859143</v>
      </c>
      <c r="Q747" s="52"/>
      <c r="S747" s="52"/>
    </row>
    <row r="748" s="48" customFormat="true" ht="12.75" hidden="false" customHeight="true" outlineLevel="0" collapsed="false">
      <c r="A748" s="82" t="s">
        <v>1104</v>
      </c>
      <c r="B748" s="54" t="s">
        <v>1014</v>
      </c>
      <c r="C748" s="55" t="s">
        <v>1160</v>
      </c>
      <c r="D748" s="77" t="n">
        <v>75800</v>
      </c>
      <c r="E748" s="77"/>
      <c r="F748" s="77" t="n">
        <f aca="false">SUM(D748:E748)</f>
        <v>75800</v>
      </c>
      <c r="G748" s="79" t="n">
        <v>168741.33</v>
      </c>
      <c r="H748" s="88"/>
      <c r="I748" s="79" t="n">
        <f aca="false">SUM(G748:H748)</f>
        <v>168741.33</v>
      </c>
      <c r="J748" s="77" t="n">
        <v>80000</v>
      </c>
      <c r="K748" s="77"/>
      <c r="L748" s="77" t="n">
        <f aca="false">SUM(J748:K748)</f>
        <v>80000</v>
      </c>
      <c r="M748" s="81" t="n">
        <f aca="false">IF(D748&gt;0,IF(J748&gt;=0,J748/D748*100,""),"")</f>
        <v>105.540897097625</v>
      </c>
      <c r="N748" s="81" t="n">
        <f aca="false">IF(F748&gt;0,IF(L748&gt;=0,L748/F748*100,""),"")</f>
        <v>105.540897097625</v>
      </c>
      <c r="O748" s="81" t="n">
        <f aca="false">IF(G748&gt;0,IF(J748&gt;=0,J748/G748*100,""),"")</f>
        <v>47.4098432197968</v>
      </c>
      <c r="P748" s="81" t="n">
        <f aca="false">IF(I748&gt;0,IF(L748&gt;=0,L748/I748*100,""),"")</f>
        <v>47.4098432197968</v>
      </c>
      <c r="Q748" s="52"/>
      <c r="S748" s="52"/>
    </row>
    <row r="749" s="48" customFormat="true" ht="12.75" hidden="false" customHeight="true" outlineLevel="0" collapsed="false">
      <c r="A749" s="82" t="s">
        <v>1057</v>
      </c>
      <c r="B749" s="54" t="s">
        <v>1058</v>
      </c>
      <c r="C749" s="55" t="s">
        <v>1161</v>
      </c>
      <c r="D749" s="77" t="n">
        <v>81200</v>
      </c>
      <c r="E749" s="77"/>
      <c r="F749" s="77" t="n">
        <f aca="false">SUM(D749:E749)</f>
        <v>81200</v>
      </c>
      <c r="G749" s="79" t="n">
        <v>130300</v>
      </c>
      <c r="H749" s="88"/>
      <c r="I749" s="79" t="n">
        <f aca="false">SUM(G749:H749)</f>
        <v>130300</v>
      </c>
      <c r="J749" s="77" t="n">
        <v>75900</v>
      </c>
      <c r="K749" s="77"/>
      <c r="L749" s="77" t="n">
        <f aca="false">SUM(J749:K749)</f>
        <v>75900</v>
      </c>
      <c r="M749" s="81" t="n">
        <f aca="false">IF(D749&gt;0,IF(J749&gt;=0,J749/D749*100,""),"")</f>
        <v>93.4729064039409</v>
      </c>
      <c r="N749" s="81" t="n">
        <f aca="false">IF(F749&gt;0,IF(L749&gt;=0,L749/F749*100,""),"")</f>
        <v>93.4729064039409</v>
      </c>
      <c r="O749" s="81" t="n">
        <f aca="false">IF(G749&gt;0,IF(J749&gt;=0,J749/G749*100,""),"")</f>
        <v>58.2501918649271</v>
      </c>
      <c r="P749" s="81" t="n">
        <f aca="false">IF(I749&gt;0,IF(L749&gt;=0,L749/I749*100,""),"")</f>
        <v>58.2501918649271</v>
      </c>
      <c r="Q749" s="52"/>
      <c r="S749" s="52"/>
    </row>
    <row r="750" s="48" customFormat="true" ht="12.75" hidden="false" customHeight="true" outlineLevel="0" collapsed="false">
      <c r="A750" s="87" t="s">
        <v>33</v>
      </c>
      <c r="B750" s="54" t="s">
        <v>34</v>
      </c>
      <c r="C750" s="55" t="s">
        <v>1162</v>
      </c>
      <c r="D750" s="77" t="n">
        <v>112000</v>
      </c>
      <c r="E750" s="77"/>
      <c r="F750" s="77" t="n">
        <f aca="false">SUM(D750:E750)</f>
        <v>112000</v>
      </c>
      <c r="G750" s="79" t="n">
        <v>113800</v>
      </c>
      <c r="H750" s="88"/>
      <c r="I750" s="79" t="n">
        <f aca="false">SUM(G750:H750)</f>
        <v>113800</v>
      </c>
      <c r="J750" s="77" t="n">
        <v>159500</v>
      </c>
      <c r="K750" s="77"/>
      <c r="L750" s="77" t="n">
        <f aca="false">SUM(J750:K750)</f>
        <v>159500</v>
      </c>
      <c r="M750" s="81" t="n">
        <f aca="false">IF(D750&gt;0,IF(J750&gt;=0,J750/D750*100,""),"")</f>
        <v>142.410714285714</v>
      </c>
      <c r="N750" s="81" t="n">
        <f aca="false">IF(F750&gt;0,IF(L750&gt;=0,L750/F750*100,""),"")</f>
        <v>142.410714285714</v>
      </c>
      <c r="O750" s="81" t="n">
        <f aca="false">IF(G750&gt;0,IF(J750&gt;=0,J750/G750*100,""),"")</f>
        <v>140.158172231986</v>
      </c>
      <c r="P750" s="81" t="n">
        <f aca="false">IF(I750&gt;0,IF(L750&gt;=0,L750/I750*100,""),"")</f>
        <v>140.158172231986</v>
      </c>
      <c r="Q750" s="52"/>
      <c r="S750" s="52"/>
    </row>
    <row r="751" s="48" customFormat="true" ht="12.75" hidden="false" customHeight="true" outlineLevel="0" collapsed="false">
      <c r="A751" s="82" t="s">
        <v>1097</v>
      </c>
      <c r="B751" s="54" t="s">
        <v>1098</v>
      </c>
      <c r="C751" s="55" t="s">
        <v>1163</v>
      </c>
      <c r="D751" s="77" t="n">
        <v>9000</v>
      </c>
      <c r="E751" s="77"/>
      <c r="F751" s="77" t="n">
        <f aca="false">SUM(D751:E751)</f>
        <v>9000</v>
      </c>
      <c r="G751" s="79" t="n">
        <v>209000</v>
      </c>
      <c r="H751" s="88"/>
      <c r="I751" s="79" t="n">
        <f aca="false">SUM(G751:H751)</f>
        <v>209000</v>
      </c>
      <c r="J751" s="77" t="n">
        <v>9000</v>
      </c>
      <c r="K751" s="77"/>
      <c r="L751" s="77" t="n">
        <f aca="false">SUM(J751:K751)</f>
        <v>9000</v>
      </c>
      <c r="M751" s="81" t="n">
        <f aca="false">IF(D751&gt;0,IF(J751&gt;=0,J751/D751*100,""),"")</f>
        <v>100</v>
      </c>
      <c r="N751" s="81" t="n">
        <f aca="false">IF(F751&gt;0,IF(L751&gt;=0,L751/F751*100,""),"")</f>
        <v>100</v>
      </c>
      <c r="O751" s="81" t="n">
        <f aca="false">IF(G751&gt;0,IF(J751&gt;=0,J751/G751*100,""),"")</f>
        <v>4.30622009569378</v>
      </c>
      <c r="P751" s="81" t="n">
        <f aca="false">IF(I751&gt;0,IF(L751&gt;=0,L751/I751*100,""),"")</f>
        <v>4.30622009569378</v>
      </c>
      <c r="Q751" s="52"/>
      <c r="S751" s="52"/>
    </row>
    <row r="752" s="48" customFormat="true" ht="12.75" hidden="false" customHeight="true" outlineLevel="0" collapsed="false">
      <c r="A752" s="82" t="s">
        <v>1142</v>
      </c>
      <c r="B752" s="54" t="s">
        <v>1023</v>
      </c>
      <c r="C752" s="55"/>
      <c r="D752" s="77"/>
      <c r="E752" s="77"/>
      <c r="F752" s="77"/>
      <c r="G752" s="79"/>
      <c r="H752" s="88"/>
      <c r="I752" s="79"/>
      <c r="J752" s="77" t="n">
        <v>200000</v>
      </c>
      <c r="K752" s="77"/>
      <c r="L752" s="77" t="n">
        <f aca="false">SUM(J752:K752)</f>
        <v>200000</v>
      </c>
      <c r="M752" s="81" t="str">
        <f aca="false">IF(D752&gt;0,IF(J752&gt;=0,J752/D752*100,""),"")</f>
        <v/>
      </c>
      <c r="N752" s="81"/>
      <c r="O752" s="81"/>
      <c r="P752" s="81"/>
      <c r="Q752" s="52"/>
      <c r="S752" s="52"/>
    </row>
    <row r="753" s="48" customFormat="true" ht="12.75" hidden="false" customHeight="true" outlineLevel="0" collapsed="false">
      <c r="A753" s="82" t="s">
        <v>1108</v>
      </c>
      <c r="B753" s="54" t="s">
        <v>324</v>
      </c>
      <c r="C753" s="55"/>
      <c r="D753" s="77"/>
      <c r="E753" s="77"/>
      <c r="F753" s="77"/>
      <c r="G753" s="79" t="n">
        <v>2708.7</v>
      </c>
      <c r="H753" s="88"/>
      <c r="I753" s="79" t="n">
        <f aca="false">SUM(G753:H753)</f>
        <v>2708.7</v>
      </c>
      <c r="J753" s="77"/>
      <c r="K753" s="77"/>
      <c r="L753" s="77"/>
      <c r="M753" s="81" t="str">
        <f aca="false">IF(D753&gt;0,IF(J753&gt;=0,J753/D753*100,""),"")</f>
        <v/>
      </c>
      <c r="N753" s="81" t="str">
        <f aca="false">IF(F753&gt;0,IF(L753&gt;=0,L753/F753*100,""),"")</f>
        <v/>
      </c>
      <c r="O753" s="81" t="n">
        <f aca="false">IF(G753&gt;0,IF(J753&gt;=0,J753/G753*100,""),"")</f>
        <v>0</v>
      </c>
      <c r="P753" s="81" t="n">
        <f aca="false">IF(I753&gt;0,IF(L753&gt;=0,L753/I753*100,""),"")</f>
        <v>0</v>
      </c>
      <c r="Q753" s="52"/>
      <c r="S753" s="52"/>
    </row>
    <row r="754" s="48" customFormat="true" ht="12.75" hidden="false" customHeight="true" outlineLevel="0" collapsed="false">
      <c r="A754" s="82" t="s">
        <v>1110</v>
      </c>
      <c r="B754" s="54" t="s">
        <v>1111</v>
      </c>
      <c r="C754" s="55"/>
      <c r="D754" s="77"/>
      <c r="E754" s="77"/>
      <c r="F754" s="77"/>
      <c r="G754" s="79" t="n">
        <v>30000</v>
      </c>
      <c r="H754" s="88"/>
      <c r="I754" s="79" t="n">
        <f aca="false">SUM(G754:H754)</f>
        <v>30000</v>
      </c>
      <c r="J754" s="77"/>
      <c r="K754" s="77"/>
      <c r="L754" s="77"/>
      <c r="M754" s="81" t="str">
        <f aca="false">IF(D754&gt;0,IF(J754&gt;=0,J754/D754*100,""),"")</f>
        <v/>
      </c>
      <c r="N754" s="81" t="str">
        <f aca="false">IF(F754&gt;0,IF(L754&gt;=0,L754/F754*100,""),"")</f>
        <v/>
      </c>
      <c r="O754" s="81" t="n">
        <f aca="false">IF(G754&gt;0,IF(J754&gt;=0,J754/G754*100,""),"")</f>
        <v>0</v>
      </c>
      <c r="P754" s="81" t="n">
        <f aca="false">IF(I754&gt;0,IF(L754&gt;=0,L754/I754*100,""),"")</f>
        <v>0</v>
      </c>
      <c r="Q754" s="52"/>
      <c r="S754" s="52"/>
    </row>
    <row r="755" s="48" customFormat="true" ht="12.75" hidden="false" customHeight="true" outlineLevel="0" collapsed="false">
      <c r="A755" s="82" t="s">
        <v>1164</v>
      </c>
      <c r="B755" s="54" t="s">
        <v>1165</v>
      </c>
      <c r="C755" s="55"/>
      <c r="D755" s="77"/>
      <c r="E755" s="77"/>
      <c r="F755" s="77"/>
      <c r="G755" s="79" t="n">
        <v>5000</v>
      </c>
      <c r="H755" s="88"/>
      <c r="I755" s="79" t="n">
        <f aca="false">SUM(G755:H755)</f>
        <v>5000</v>
      </c>
      <c r="J755" s="77"/>
      <c r="K755" s="77"/>
      <c r="L755" s="77"/>
      <c r="M755" s="81" t="str">
        <f aca="false">IF(D755&gt;0,IF(J755&gt;=0,J755/D755*100,""),"")</f>
        <v/>
      </c>
      <c r="N755" s="81" t="str">
        <f aca="false">IF(F755&gt;0,IF(L755&gt;=0,L755/F755*100,""),"")</f>
        <v/>
      </c>
      <c r="O755" s="81" t="n">
        <f aca="false">IF(G755&gt;0,IF(J755&gt;=0,J755/G755*100,""),"")</f>
        <v>0</v>
      </c>
      <c r="P755" s="81" t="n">
        <f aca="false">IF(I755&gt;0,IF(L755&gt;=0,L755/I755*100,""),"")</f>
        <v>0</v>
      </c>
      <c r="Q755" s="52"/>
      <c r="S755" s="52"/>
    </row>
    <row r="756" s="48" customFormat="true" ht="12.75" hidden="false" customHeight="true" outlineLevel="0" collapsed="false">
      <c r="A756" s="82" t="s">
        <v>1120</v>
      </c>
      <c r="B756" s="54" t="s">
        <v>1121</v>
      </c>
      <c r="C756" s="55" t="s">
        <v>1166</v>
      </c>
      <c r="D756" s="77"/>
      <c r="E756" s="77"/>
      <c r="F756" s="77"/>
      <c r="G756" s="79" t="n">
        <v>10000</v>
      </c>
      <c r="H756" s="88"/>
      <c r="I756" s="79" t="n">
        <f aca="false">SUM(G756:H756)</f>
        <v>10000</v>
      </c>
      <c r="J756" s="77"/>
      <c r="K756" s="77"/>
      <c r="L756" s="77"/>
      <c r="M756" s="81" t="str">
        <f aca="false">IF(D756&gt;0,IF(J756&gt;=0,J756/D756*100,""),"")</f>
        <v/>
      </c>
      <c r="N756" s="81" t="str">
        <f aca="false">IF(F756&gt;0,IF(L756&gt;=0,L756/F756*100,""),"")</f>
        <v/>
      </c>
      <c r="O756" s="81" t="n">
        <f aca="false">IF(G756&gt;0,IF(J756&gt;=0,J756/G756*100,""),"")</f>
        <v>0</v>
      </c>
      <c r="P756" s="81" t="n">
        <f aca="false">IF(I756&gt;0,IF(L756&gt;=0,L756/I756*100,""),"")</f>
        <v>0</v>
      </c>
      <c r="Q756" s="52"/>
      <c r="S756" s="52"/>
    </row>
    <row r="757" s="48" customFormat="true" ht="12.75" hidden="true" customHeight="true" outlineLevel="0" collapsed="false">
      <c r="A757" s="82" t="s">
        <v>325</v>
      </c>
      <c r="B757" s="55" t="s">
        <v>326</v>
      </c>
      <c r="C757" s="55" t="s">
        <v>1167</v>
      </c>
      <c r="D757" s="77"/>
      <c r="E757" s="77"/>
      <c r="F757" s="77"/>
      <c r="G757" s="79"/>
      <c r="H757" s="88"/>
      <c r="I757" s="79" t="n">
        <f aca="false">SUM(G757:H757)</f>
        <v>0</v>
      </c>
      <c r="J757" s="77"/>
      <c r="K757" s="77"/>
      <c r="L757" s="77"/>
      <c r="M757" s="81" t="str">
        <f aca="false">IF(D757&gt;0,IF(J757&gt;=0,J757/D757*100,""),"")</f>
        <v/>
      </c>
      <c r="N757" s="81" t="str">
        <f aca="false">IF(F757&gt;0,IF(L757&gt;=0,L757/F757*100,""),"")</f>
        <v/>
      </c>
      <c r="O757" s="81" t="str">
        <f aca="false">IF(G757&gt;0,IF(J757&gt;=0,J757/G757*100,""),"")</f>
        <v/>
      </c>
      <c r="P757" s="81" t="str">
        <f aca="false">IF(I757&gt;0,IF(L757&gt;=0,L757/I757*100,""),"")</f>
        <v/>
      </c>
      <c r="Q757" s="52"/>
      <c r="S757" s="52"/>
    </row>
    <row r="758" s="48" customFormat="true" ht="12" hidden="true" customHeight="false" outlineLevel="0" collapsed="false">
      <c r="A758" s="82" t="s">
        <v>65</v>
      </c>
      <c r="B758" s="54" t="s">
        <v>66</v>
      </c>
      <c r="C758" s="55" t="s">
        <v>1168</v>
      </c>
      <c r="D758" s="77"/>
      <c r="E758" s="77"/>
      <c r="F758" s="77"/>
      <c r="G758" s="79"/>
      <c r="H758" s="88"/>
      <c r="I758" s="79"/>
      <c r="J758" s="77"/>
      <c r="K758" s="77"/>
      <c r="L758" s="77"/>
      <c r="M758" s="81" t="str">
        <f aca="false">IF(D758&gt;0,IF(J758&gt;=0,J758/D758*100,""),"")</f>
        <v/>
      </c>
      <c r="N758" s="81" t="str">
        <f aca="false">IF(F758&gt;0,IF(L758&gt;=0,L758/F758*100,""),"")</f>
        <v/>
      </c>
      <c r="O758" s="81" t="str">
        <f aca="false">IF(G758&gt;0,IF(J758&gt;=0,J758/G758*100,""),"")</f>
        <v/>
      </c>
      <c r="P758" s="81" t="str">
        <f aca="false">IF(I758&gt;0,IF(L758&gt;=0,L758/I758*100,""),"")</f>
        <v/>
      </c>
      <c r="Q758" s="52"/>
      <c r="S758" s="52"/>
    </row>
    <row r="759" s="48" customFormat="true" ht="3.75" hidden="false" customHeight="true" outlineLevel="0" collapsed="false">
      <c r="A759" s="150"/>
      <c r="B759" s="160"/>
      <c r="C759" s="161" t="s">
        <v>28</v>
      </c>
      <c r="D759" s="130"/>
      <c r="E759" s="130"/>
      <c r="F759" s="130"/>
      <c r="G759" s="131"/>
      <c r="H759" s="151"/>
      <c r="I759" s="131"/>
      <c r="J759" s="130"/>
      <c r="K759" s="130"/>
      <c r="L759" s="130"/>
      <c r="M759" s="118" t="str">
        <f aca="false">IF(D759&gt;0,IF(J759&gt;=0,J759/D759*100,""),"")</f>
        <v/>
      </c>
      <c r="N759" s="118" t="str">
        <f aca="false">IF(F759&gt;0,IF(L759&gt;=0,L759/F759*100,""),"")</f>
        <v/>
      </c>
      <c r="O759" s="118" t="str">
        <f aca="false">IF(G759&gt;0,IF(J759&gt;=0,J759/G759*100,""),"")</f>
        <v/>
      </c>
      <c r="P759" s="118" t="str">
        <f aca="false">IF(I759&gt;0,IF(L759&gt;=0,L759/I759*100,""),"")</f>
        <v/>
      </c>
      <c r="Q759" s="52"/>
      <c r="S759" s="52"/>
    </row>
    <row r="760" s="48" customFormat="true" ht="15" hidden="false" customHeight="true" outlineLevel="0" collapsed="false">
      <c r="A760" s="66" t="s">
        <v>1169</v>
      </c>
      <c r="B760" s="135" t="s">
        <v>19</v>
      </c>
      <c r="C760" s="136"/>
      <c r="D760" s="157" t="n">
        <f aca="false">SUM(D762:D769)</f>
        <v>5550210</v>
      </c>
      <c r="E760" s="157" t="n">
        <f aca="false">SUM(E762:E769)</f>
        <v>0</v>
      </c>
      <c r="F760" s="69" t="n">
        <f aca="false">SUM(D760:E760)</f>
        <v>5550210</v>
      </c>
      <c r="G760" s="230" t="n">
        <f aca="false">SUM(G762:G769)</f>
        <v>6794935.05</v>
      </c>
      <c r="H760" s="231"/>
      <c r="I760" s="72" t="n">
        <f aca="false">SUM(G760:H760)</f>
        <v>6794935.05</v>
      </c>
      <c r="J760" s="157" t="n">
        <f aca="false">SUM(J762:J769)</f>
        <v>6711480</v>
      </c>
      <c r="K760" s="157" t="n">
        <f aca="false">SUM(K762:K769)</f>
        <v>0</v>
      </c>
      <c r="L760" s="69" t="n">
        <f aca="false">SUM(J760:K760)</f>
        <v>6711480</v>
      </c>
      <c r="M760" s="73" t="n">
        <f aca="false">IF(D760&gt;0,IF(J760&gt;=0,J760/D760*100,""),"")</f>
        <v>120.922992103002</v>
      </c>
      <c r="N760" s="73" t="n">
        <f aca="false">IF(F760&gt;0,IF(L760&gt;=0,L760/F760*100,""),"")</f>
        <v>120.922992103002</v>
      </c>
      <c r="O760" s="73" t="n">
        <f aca="false">IF(G760&gt;0,IF(J760&gt;=0,J760/G760*100,""),"")</f>
        <v>98.7718050373418</v>
      </c>
      <c r="P760" s="73" t="n">
        <f aca="false">IF(I760&gt;0,IF(L760&gt;=0,L760/I760*100,""),"")</f>
        <v>98.7718050373418</v>
      </c>
      <c r="Q760" s="52"/>
      <c r="S760" s="52"/>
    </row>
    <row r="761" s="48" customFormat="true" ht="12" hidden="false" customHeight="false" outlineLevel="0" collapsed="false">
      <c r="A761" s="82" t="s">
        <v>27</v>
      </c>
      <c r="B761" s="227"/>
      <c r="C761" s="228" t="s">
        <v>28</v>
      </c>
      <c r="D761" s="220" t="n">
        <f aca="false">SUM(D762:D768)</f>
        <v>5550210</v>
      </c>
      <c r="E761" s="221"/>
      <c r="F761" s="77" t="n">
        <f aca="false">SUM(D761:E761)</f>
        <v>5550210</v>
      </c>
      <c r="G761" s="84" t="n">
        <f aca="false">SUM(G762:G768)</f>
        <v>6544935.05</v>
      </c>
      <c r="H761" s="222"/>
      <c r="I761" s="79" t="n">
        <f aca="false">SUM(G761:H761)</f>
        <v>6544935.05</v>
      </c>
      <c r="J761" s="77" t="n">
        <f aca="false">SUM(J762:J768)</f>
        <v>6711480</v>
      </c>
      <c r="K761" s="221"/>
      <c r="L761" s="77" t="n">
        <f aca="false">SUM(J761:K761)</f>
        <v>6711480</v>
      </c>
      <c r="M761" s="81" t="n">
        <f aca="false">IF(D761&gt;0,IF(J761&gt;=0,J761/D761*100,""),"")</f>
        <v>120.922992103002</v>
      </c>
      <c r="N761" s="81" t="n">
        <f aca="false">IF(F761&gt;0,IF(L761&gt;=0,L761/F761*100,""),"")</f>
        <v>120.922992103002</v>
      </c>
      <c r="O761" s="81" t="n">
        <f aca="false">IF(G761&gt;0,IF(J761&gt;=0,J761/G761*100,""),"")</f>
        <v>102.544638697369</v>
      </c>
      <c r="P761" s="81" t="n">
        <f aca="false">IF(I761&gt;0,IF(L761&gt;=0,L761/I761*100,""),"")</f>
        <v>102.544638697369</v>
      </c>
      <c r="Q761" s="52"/>
      <c r="S761" s="52"/>
    </row>
    <row r="762" s="48" customFormat="true" ht="12.75" hidden="false" customHeight="true" outlineLevel="0" collapsed="false">
      <c r="A762" s="82" t="s">
        <v>1095</v>
      </c>
      <c r="B762" s="54" t="s">
        <v>1011</v>
      </c>
      <c r="C762" s="55" t="s">
        <v>1170</v>
      </c>
      <c r="D762" s="77" t="n">
        <v>5542210</v>
      </c>
      <c r="E762" s="77"/>
      <c r="F762" s="77" t="n">
        <f aca="false">SUM(D762:E762)</f>
        <v>5542210</v>
      </c>
      <c r="G762" s="79" t="n">
        <v>6238490</v>
      </c>
      <c r="H762" s="88"/>
      <c r="I762" s="79" t="n">
        <f aca="false">SUM(G762:H762)</f>
        <v>6238490</v>
      </c>
      <c r="J762" s="77" t="n">
        <v>6703480</v>
      </c>
      <c r="K762" s="77"/>
      <c r="L762" s="77" t="n">
        <f aca="false">SUM(J762:K762)</f>
        <v>6703480</v>
      </c>
      <c r="M762" s="81" t="n">
        <f aca="false">IF(D762&gt;0,IF(J762&gt;=0,J762/D762*100,""),"")</f>
        <v>120.953193762055</v>
      </c>
      <c r="N762" s="81" t="n">
        <f aca="false">IF(F762&gt;0,IF(L762&gt;=0,L762/F762*100,""),"")</f>
        <v>120.953193762055</v>
      </c>
      <c r="O762" s="81" t="n">
        <f aca="false">IF(G762&gt;0,IF(J762&gt;=0,J762/G762*100,""),"")</f>
        <v>107.453566488044</v>
      </c>
      <c r="P762" s="81" t="n">
        <f aca="false">IF(I762&gt;0,IF(L762&gt;=0,L762/I762*100,""),"")</f>
        <v>107.453566488044</v>
      </c>
      <c r="Q762" s="52"/>
      <c r="S762" s="52"/>
    </row>
    <row r="763" s="48" customFormat="true" ht="12.75" hidden="false" customHeight="true" outlineLevel="0" collapsed="false">
      <c r="A763" s="82" t="s">
        <v>1097</v>
      </c>
      <c r="B763" s="54" t="s">
        <v>1098</v>
      </c>
      <c r="C763" s="55" t="s">
        <v>1171</v>
      </c>
      <c r="D763" s="77" t="n">
        <v>8000</v>
      </c>
      <c r="E763" s="77"/>
      <c r="F763" s="77" t="n">
        <f aca="false">SUM(D763:E763)</f>
        <v>8000</v>
      </c>
      <c r="G763" s="79" t="n">
        <v>210000</v>
      </c>
      <c r="H763" s="88"/>
      <c r="I763" s="79" t="n">
        <f aca="false">SUM(G763:H763)</f>
        <v>210000</v>
      </c>
      <c r="J763" s="77" t="n">
        <v>8000</v>
      </c>
      <c r="K763" s="77"/>
      <c r="L763" s="77" t="n">
        <f aca="false">SUM(J763:K763)</f>
        <v>8000</v>
      </c>
      <c r="M763" s="81" t="n">
        <f aca="false">IF(D763&gt;0,IF(J763&gt;=0,J763/D763*100,""),"")</f>
        <v>100</v>
      </c>
      <c r="N763" s="81" t="n">
        <f aca="false">IF(F763&gt;0,IF(L763&gt;=0,L763/F763*100,""),"")</f>
        <v>100</v>
      </c>
      <c r="O763" s="81" t="n">
        <f aca="false">IF(G763&gt;0,IF(J763&gt;=0,J763/G763*100,""),"")</f>
        <v>3.80952380952381</v>
      </c>
      <c r="P763" s="81" t="n">
        <f aca="false">IF(I763&gt;0,IF(L763&gt;=0,L763/I763*100,""),"")</f>
        <v>3.80952380952381</v>
      </c>
      <c r="Q763" s="52"/>
      <c r="S763" s="52"/>
    </row>
    <row r="764" s="48" customFormat="true" ht="12.75" hidden="false" customHeight="true" outlineLevel="0" collapsed="false">
      <c r="A764" s="82" t="s">
        <v>1104</v>
      </c>
      <c r="B764" s="54" t="s">
        <v>1014</v>
      </c>
      <c r="C764" s="55" t="s">
        <v>1172</v>
      </c>
      <c r="D764" s="77"/>
      <c r="E764" s="77"/>
      <c r="F764" s="77" t="n">
        <f aca="false">SUM(D764:E764)</f>
        <v>0</v>
      </c>
      <c r="G764" s="79" t="n">
        <v>44724.88</v>
      </c>
      <c r="H764" s="88"/>
      <c r="I764" s="79" t="n">
        <f aca="false">SUM(G764:H764)</f>
        <v>44724.88</v>
      </c>
      <c r="J764" s="77"/>
      <c r="K764" s="77"/>
      <c r="L764" s="77" t="n">
        <f aca="false">SUM(J764:K764)</f>
        <v>0</v>
      </c>
      <c r="M764" s="81" t="str">
        <f aca="false">IF(D764&gt;0,IF(J764&gt;=0,J764/D764*100,""),"")</f>
        <v/>
      </c>
      <c r="N764" s="81" t="str">
        <f aca="false">IF(F764&gt;0,IF(L764&gt;=0,L764/F764*100,""),"")</f>
        <v/>
      </c>
      <c r="O764" s="81" t="n">
        <f aca="false">IF(G764&gt;0,IF(J764&gt;=0,J764/G764*100,""),"")</f>
        <v>0</v>
      </c>
      <c r="P764" s="81" t="n">
        <f aca="false">IF(I764&gt;0,IF(L764&gt;=0,L764/I764*100,""),"")</f>
        <v>0</v>
      </c>
      <c r="Q764" s="52"/>
      <c r="S764" s="52"/>
    </row>
    <row r="765" s="48" customFormat="true" ht="12.75" hidden="false" customHeight="true" outlineLevel="0" collapsed="false">
      <c r="A765" s="82" t="s">
        <v>1108</v>
      </c>
      <c r="B765" s="54" t="s">
        <v>324</v>
      </c>
      <c r="C765" s="55" t="s">
        <v>1173</v>
      </c>
      <c r="D765" s="77"/>
      <c r="E765" s="77"/>
      <c r="F765" s="77" t="n">
        <f aca="false">SUM(D765:E765)</f>
        <v>0</v>
      </c>
      <c r="G765" s="79" t="n">
        <v>7970.17</v>
      </c>
      <c r="H765" s="88"/>
      <c r="I765" s="79" t="n">
        <f aca="false">SUM(G765:H765)</f>
        <v>7970.17</v>
      </c>
      <c r="J765" s="77"/>
      <c r="K765" s="77"/>
      <c r="L765" s="77" t="n">
        <f aca="false">SUM(J765:K765)</f>
        <v>0</v>
      </c>
      <c r="M765" s="81" t="str">
        <f aca="false">IF(D765&gt;0,IF(J765&gt;=0,J765/D765*100,""),"")</f>
        <v/>
      </c>
      <c r="N765" s="81" t="str">
        <f aca="false">IF(F765&gt;0,IF(L765&gt;=0,L765/F765*100,""),"")</f>
        <v/>
      </c>
      <c r="O765" s="81" t="n">
        <f aca="false">IF(G765&gt;0,IF(J765&gt;=0,J765/G765*100,""),"")</f>
        <v>0</v>
      </c>
      <c r="P765" s="81" t="n">
        <f aca="false">IF(I765&gt;0,IF(L765&gt;=0,L765/I765*100,""),"")</f>
        <v>0</v>
      </c>
      <c r="Q765" s="52"/>
      <c r="S765" s="52"/>
    </row>
    <row r="766" s="48" customFormat="true" ht="12.75" hidden="false" customHeight="true" outlineLevel="0" collapsed="false">
      <c r="A766" s="82" t="s">
        <v>1057</v>
      </c>
      <c r="B766" s="54" t="s">
        <v>1058</v>
      </c>
      <c r="C766" s="55" t="s">
        <v>1174</v>
      </c>
      <c r="D766" s="77"/>
      <c r="E766" s="77"/>
      <c r="F766" s="77"/>
      <c r="G766" s="79" t="n">
        <v>43750</v>
      </c>
      <c r="H766" s="88"/>
      <c r="I766" s="79" t="n">
        <f aca="false">SUM(G766:H766)</f>
        <v>43750</v>
      </c>
      <c r="J766" s="77"/>
      <c r="K766" s="77"/>
      <c r="L766" s="77"/>
      <c r="M766" s="81" t="str">
        <f aca="false">IF(D766&gt;0,IF(J766&gt;=0,J766/D766*100,""),"")</f>
        <v/>
      </c>
      <c r="N766" s="81" t="str">
        <f aca="false">IF(F766&gt;0,IF(L766&gt;=0,L766/F766*100,""),"")</f>
        <v/>
      </c>
      <c r="O766" s="81" t="n">
        <f aca="false">IF(G766&gt;0,IF(J766&gt;=0,J766/G766*100,""),"")</f>
        <v>0</v>
      </c>
      <c r="P766" s="81" t="n">
        <f aca="false">IF(I766&gt;0,IF(L766&gt;=0,L766/I766*100,""),"")</f>
        <v>0</v>
      </c>
      <c r="Q766" s="52"/>
      <c r="S766" s="52"/>
    </row>
    <row r="767" s="48" customFormat="true" ht="12.75" hidden="true" customHeight="true" outlineLevel="0" collapsed="false">
      <c r="A767" s="82" t="s">
        <v>325</v>
      </c>
      <c r="B767" s="54"/>
      <c r="C767" s="55" t="s">
        <v>1175</v>
      </c>
      <c r="D767" s="77"/>
      <c r="E767" s="77"/>
      <c r="F767" s="77"/>
      <c r="G767" s="79"/>
      <c r="H767" s="88"/>
      <c r="I767" s="79" t="n">
        <f aca="false">SUM(G767:H767)</f>
        <v>0</v>
      </c>
      <c r="J767" s="77"/>
      <c r="K767" s="77"/>
      <c r="L767" s="77"/>
      <c r="M767" s="81" t="str">
        <f aca="false">IF(D767&gt;0,IF(J767&gt;=0,J767/D767*100,""),"")</f>
        <v/>
      </c>
      <c r="N767" s="81" t="str">
        <f aca="false">IF(F767&gt;0,IF(L767&gt;=0,L767/F767*100,""),"")</f>
        <v/>
      </c>
      <c r="O767" s="81" t="str">
        <f aca="false">IF(G767&gt;0,IF(J767&gt;=0,J767/G767*100,""),"")</f>
        <v/>
      </c>
      <c r="P767" s="81" t="str">
        <f aca="false">IF(I767&gt;0,IF(L767&gt;=0,L767/I767*100,""),"")</f>
        <v/>
      </c>
      <c r="Q767" s="52"/>
      <c r="S767" s="52"/>
    </row>
    <row r="768" s="48" customFormat="true" ht="12.75" hidden="true" customHeight="true" outlineLevel="0" collapsed="false">
      <c r="A768" s="87" t="s">
        <v>33</v>
      </c>
      <c r="B768" s="55" t="s">
        <v>34</v>
      </c>
      <c r="C768" s="55" t="s">
        <v>1176</v>
      </c>
      <c r="D768" s="77"/>
      <c r="E768" s="77"/>
      <c r="F768" s="77" t="n">
        <f aca="false">SUM(D768:E768)</f>
        <v>0</v>
      </c>
      <c r="G768" s="79"/>
      <c r="H768" s="88"/>
      <c r="I768" s="79" t="n">
        <f aca="false">SUM(G768:H768)</f>
        <v>0</v>
      </c>
      <c r="J768" s="77"/>
      <c r="K768" s="77"/>
      <c r="L768" s="77" t="n">
        <f aca="false">SUM(J768:K768)</f>
        <v>0</v>
      </c>
      <c r="M768" s="81" t="str">
        <f aca="false">IF(D768&gt;0,IF(J768&gt;=0,J768/D768*100,""),"")</f>
        <v/>
      </c>
      <c r="N768" s="81" t="str">
        <f aca="false">IF(F768&gt;0,IF(L768&gt;=0,L768/F768*100,""),"")</f>
        <v/>
      </c>
      <c r="O768" s="81" t="str">
        <f aca="false">IF(G768&gt;0,IF(J768&gt;=0,J768/G768*100,""),"")</f>
        <v/>
      </c>
      <c r="P768" s="81" t="str">
        <f aca="false">IF(I768&gt;0,IF(L768&gt;=0,L768/I768*100,""),"")</f>
        <v/>
      </c>
      <c r="Q768" s="52"/>
      <c r="S768" s="52"/>
    </row>
    <row r="769" s="48" customFormat="true" ht="12.75" hidden="false" customHeight="true" outlineLevel="0" collapsed="false">
      <c r="A769" s="82" t="s">
        <v>65</v>
      </c>
      <c r="B769" s="54" t="s">
        <v>66</v>
      </c>
      <c r="C769" s="55"/>
      <c r="D769" s="77"/>
      <c r="E769" s="77"/>
      <c r="F769" s="77"/>
      <c r="G769" s="79" t="n">
        <v>250000</v>
      </c>
      <c r="H769" s="88"/>
      <c r="I769" s="79" t="n">
        <f aca="false">SUM(G769:H769)</f>
        <v>250000</v>
      </c>
      <c r="J769" s="77"/>
      <c r="K769" s="77"/>
      <c r="L769" s="77"/>
      <c r="M769" s="81" t="str">
        <f aca="false">IF(D769&gt;0,IF(J769&gt;=0,J769/D769*100,""),"")</f>
        <v/>
      </c>
      <c r="N769" s="81" t="str">
        <f aca="false">IF(F769&gt;0,IF(L769&gt;=0,L769/F769*100,""),"")</f>
        <v/>
      </c>
      <c r="O769" s="81" t="n">
        <f aca="false">IF(G769&gt;0,IF(J769&gt;=0,J769/G769*100,""),"")</f>
        <v>0</v>
      </c>
      <c r="P769" s="81" t="n">
        <f aca="false">IF(I769&gt;0,IF(L769&gt;=0,L769/I769*100,""),"")</f>
        <v>0</v>
      </c>
      <c r="Q769" s="52"/>
      <c r="S769" s="52"/>
    </row>
    <row r="770" s="48" customFormat="true" ht="6" hidden="false" customHeight="true" outlineLevel="0" collapsed="false">
      <c r="A770" s="87"/>
      <c r="B770" s="54"/>
      <c r="C770" s="55" t="s">
        <v>28</v>
      </c>
      <c r="D770" s="77"/>
      <c r="E770" s="77"/>
      <c r="F770" s="77"/>
      <c r="G770" s="79"/>
      <c r="H770" s="88"/>
      <c r="I770" s="79"/>
      <c r="J770" s="77"/>
      <c r="K770" s="77"/>
      <c r="L770" s="77"/>
      <c r="M770" s="81" t="str">
        <f aca="false">IF(D770&gt;0,IF(J770&gt;=0,J770/D770*100,""),"")</f>
        <v/>
      </c>
      <c r="N770" s="81" t="str">
        <f aca="false">IF(F770&gt;0,IF(L770&gt;=0,L770/F770*100,""),"")</f>
        <v/>
      </c>
      <c r="O770" s="81" t="str">
        <f aca="false">IF(G770&gt;0,IF(J770&gt;=0,J770/G770*100,""),"")</f>
        <v/>
      </c>
      <c r="P770" s="81" t="str">
        <f aca="false">IF(I770&gt;0,IF(L770&gt;=0,L770/I770*100,""),"")</f>
        <v/>
      </c>
      <c r="Q770" s="52"/>
      <c r="S770" s="52"/>
    </row>
    <row r="771" s="48" customFormat="true" ht="12.75" hidden="false" customHeight="false" outlineLevel="0" collapsed="false">
      <c r="A771" s="66" t="s">
        <v>1177</v>
      </c>
      <c r="B771" s="135" t="s">
        <v>19</v>
      </c>
      <c r="C771" s="136"/>
      <c r="D771" s="157" t="n">
        <f aca="false">SUM(D773:D782)</f>
        <v>5330790</v>
      </c>
      <c r="E771" s="157" t="n">
        <f aca="false">SUM(E773:E782)</f>
        <v>0</v>
      </c>
      <c r="F771" s="69" t="n">
        <f aca="false">SUM(D771:E771)</f>
        <v>5330790</v>
      </c>
      <c r="G771" s="158" t="n">
        <f aca="false">SUM(G773:G782)</f>
        <v>6633615.64</v>
      </c>
      <c r="H771" s="159"/>
      <c r="I771" s="72" t="n">
        <f aca="false">SUM(G771:H771)</f>
        <v>6633615.64</v>
      </c>
      <c r="J771" s="69" t="n">
        <f aca="false">SUM(J773:J782)</f>
        <v>6456690</v>
      </c>
      <c r="K771" s="157" t="n">
        <f aca="false">SUM(K773:K782)</f>
        <v>0</v>
      </c>
      <c r="L771" s="69" t="n">
        <f aca="false">SUM(J771:K771)</f>
        <v>6456690</v>
      </c>
      <c r="M771" s="73" t="n">
        <f aca="false">IF(D771&gt;0,IF(J771&gt;=0,J771/D771*100,""),"")</f>
        <v>121.12069693235</v>
      </c>
      <c r="N771" s="73" t="n">
        <f aca="false">IF(F771&gt;0,IF(L771&gt;=0,L771/F771*100,""),"")</f>
        <v>121.12069693235</v>
      </c>
      <c r="O771" s="73" t="n">
        <f aca="false">IF(G771&gt;0,IF(J771&gt;=0,J771/G771*100,""),"")</f>
        <v>97.332892805348</v>
      </c>
      <c r="P771" s="73" t="n">
        <f aca="false">IF(I771&gt;0,IF(L771&gt;=0,L771/I771*100,""),"")</f>
        <v>97.332892805348</v>
      </c>
      <c r="Q771" s="52"/>
      <c r="S771" s="52"/>
    </row>
    <row r="772" s="48" customFormat="true" ht="12" hidden="true" customHeight="false" outlineLevel="0" collapsed="false">
      <c r="A772" s="82" t="s">
        <v>27</v>
      </c>
      <c r="B772" s="75"/>
      <c r="C772" s="76" t="s">
        <v>28</v>
      </c>
      <c r="D772" s="77" t="n">
        <f aca="false">SUM(D773:D781)</f>
        <v>5330790</v>
      </c>
      <c r="E772" s="77" t="n">
        <f aca="false">SUM(E773:E781)</f>
        <v>0</v>
      </c>
      <c r="F772" s="77" t="n">
        <f aca="false">SUM(D772:E772)</f>
        <v>5330790</v>
      </c>
      <c r="G772" s="79" t="n">
        <f aca="false">SUM(G773:G781)</f>
        <v>6633615.64</v>
      </c>
      <c r="H772" s="88" t="n">
        <f aca="false">SUM(H773:H781)</f>
        <v>0</v>
      </c>
      <c r="I772" s="79" t="n">
        <f aca="false">SUM(G772:H772)</f>
        <v>6633615.64</v>
      </c>
      <c r="J772" s="77" t="n">
        <f aca="false">SUM(J773:J781)</f>
        <v>6456690</v>
      </c>
      <c r="K772" s="77" t="n">
        <f aca="false">SUM(K773:K781)</f>
        <v>0</v>
      </c>
      <c r="L772" s="77" t="n">
        <f aca="false">SUM(J772:K772)</f>
        <v>6456690</v>
      </c>
      <c r="M772" s="81" t="n">
        <f aca="false">IF(D772&gt;0,IF(J772&gt;=0,J772/D772*100,""),"")</f>
        <v>121.12069693235</v>
      </c>
      <c r="N772" s="81" t="n">
        <f aca="false">IF(F772&gt;0,IF(L772&gt;=0,L772/F772*100,""),"")</f>
        <v>121.12069693235</v>
      </c>
      <c r="O772" s="81" t="n">
        <f aca="false">IF(G772&gt;0,IF(J772&gt;=0,J772/G772*100,""),"")</f>
        <v>97.332892805348</v>
      </c>
      <c r="P772" s="81" t="n">
        <f aca="false">IF(I772&gt;0,IF(L772&gt;=0,L772/I772*100,""),"")</f>
        <v>97.332892805348</v>
      </c>
      <c r="Q772" s="52"/>
      <c r="S772" s="52"/>
    </row>
    <row r="773" s="48" customFormat="true" ht="12.75" hidden="false" customHeight="true" outlineLevel="0" collapsed="false">
      <c r="A773" s="82" t="s">
        <v>1095</v>
      </c>
      <c r="B773" s="54" t="s">
        <v>1011</v>
      </c>
      <c r="C773" s="55" t="s">
        <v>1178</v>
      </c>
      <c r="D773" s="77" t="n">
        <v>5256790</v>
      </c>
      <c r="E773" s="220"/>
      <c r="F773" s="77" t="n">
        <f aca="false">SUM(D773:E773)</f>
        <v>5256790</v>
      </c>
      <c r="G773" s="84" t="n">
        <v>6397190</v>
      </c>
      <c r="H773" s="85"/>
      <c r="I773" s="79" t="n">
        <f aca="false">SUM(G773:H773)</f>
        <v>6397190</v>
      </c>
      <c r="J773" s="77" t="n">
        <v>6317690</v>
      </c>
      <c r="K773" s="220"/>
      <c r="L773" s="77" t="n">
        <f aca="false">SUM(J773:K773)</f>
        <v>6317690</v>
      </c>
      <c r="M773" s="81" t="n">
        <f aca="false">IF(D773&gt;0,IF(J773&gt;=0,J773/D773*100,""),"")</f>
        <v>120.181517618166</v>
      </c>
      <c r="N773" s="81" t="n">
        <f aca="false">IF(F773&gt;0,IF(L773&gt;=0,L773/F773*100,""),"")</f>
        <v>120.181517618166</v>
      </c>
      <c r="O773" s="81" t="n">
        <f aca="false">IF(G773&gt;0,IF(J773&gt;=0,J773/G773*100,""),"")</f>
        <v>98.7572668624818</v>
      </c>
      <c r="P773" s="81" t="n">
        <f aca="false">IF(I773&gt;0,IF(L773&gt;=0,L773/I773*100,""),"")</f>
        <v>98.7572668624818</v>
      </c>
      <c r="Q773" s="52"/>
      <c r="S773" s="52"/>
    </row>
    <row r="774" s="48" customFormat="true" ht="12.75" hidden="false" customHeight="true" outlineLevel="0" collapsed="false">
      <c r="A774" s="87" t="s">
        <v>33</v>
      </c>
      <c r="B774" s="54" t="s">
        <v>34</v>
      </c>
      <c r="C774" s="55" t="s">
        <v>1179</v>
      </c>
      <c r="D774" s="77" t="n">
        <v>65000</v>
      </c>
      <c r="E774" s="77"/>
      <c r="F774" s="77" t="n">
        <f aca="false">SUM(D774:E774)</f>
        <v>65000</v>
      </c>
      <c r="G774" s="79" t="n">
        <v>66500</v>
      </c>
      <c r="H774" s="88"/>
      <c r="I774" s="79" t="n">
        <f aca="false">SUM(G774:H774)</f>
        <v>66500</v>
      </c>
      <c r="J774" s="77" t="n">
        <v>130000</v>
      </c>
      <c r="K774" s="77"/>
      <c r="L774" s="77" t="n">
        <f aca="false">SUM(J774:K774)</f>
        <v>130000</v>
      </c>
      <c r="M774" s="81" t="n">
        <f aca="false">IF(D774&gt;0,IF(J774&gt;=0,J774/D774*100,""),"")</f>
        <v>200</v>
      </c>
      <c r="N774" s="81" t="n">
        <f aca="false">IF(F774&gt;0,IF(L774&gt;=0,L774/F774*100,""),"")</f>
        <v>200</v>
      </c>
      <c r="O774" s="81" t="n">
        <f aca="false">IF(G774&gt;0,IF(J774&gt;=0,J774/G774*100,""),"")</f>
        <v>195.488721804511</v>
      </c>
      <c r="P774" s="81" t="n">
        <f aca="false">IF(I774&gt;0,IF(L774&gt;=0,L774/I774*100,""),"")</f>
        <v>195.488721804511</v>
      </c>
      <c r="Q774" s="52"/>
      <c r="S774" s="52"/>
    </row>
    <row r="775" s="48" customFormat="true" ht="12.75" hidden="false" customHeight="true" outlineLevel="0" collapsed="false">
      <c r="A775" s="82" t="s">
        <v>1097</v>
      </c>
      <c r="B775" s="54" t="s">
        <v>1098</v>
      </c>
      <c r="C775" s="55" t="s">
        <v>1180</v>
      </c>
      <c r="D775" s="77" t="n">
        <v>9000</v>
      </c>
      <c r="E775" s="77"/>
      <c r="F775" s="77" t="n">
        <f aca="false">SUM(D775:E775)</f>
        <v>9000</v>
      </c>
      <c r="G775" s="79" t="n">
        <v>59000</v>
      </c>
      <c r="H775" s="88"/>
      <c r="I775" s="79" t="n">
        <f aca="false">SUM(G775:H775)</f>
        <v>59000</v>
      </c>
      <c r="J775" s="77" t="n">
        <v>9000</v>
      </c>
      <c r="K775" s="77"/>
      <c r="L775" s="77" t="n">
        <f aca="false">SUM(J775:K775)</f>
        <v>9000</v>
      </c>
      <c r="M775" s="81" t="n">
        <f aca="false">IF(D775&gt;0,IF(J775&gt;=0,J775/D775*100,""),"")</f>
        <v>100</v>
      </c>
      <c r="N775" s="81" t="n">
        <f aca="false">IF(F775&gt;0,IF(L775&gt;=0,L775/F775*100,""),"")</f>
        <v>100</v>
      </c>
      <c r="O775" s="81" t="n">
        <f aca="false">IF(G775&gt;0,IF(J775&gt;=0,J775/G775*100,""),"")</f>
        <v>15.2542372881356</v>
      </c>
      <c r="P775" s="81" t="n">
        <f aca="false">IF(I775&gt;0,IF(L775&gt;=0,L775/I775*100,""),"")</f>
        <v>15.2542372881356</v>
      </c>
      <c r="Q775" s="52"/>
      <c r="S775" s="52"/>
    </row>
    <row r="776" s="48" customFormat="true" ht="12.75" hidden="false" customHeight="true" outlineLevel="0" collapsed="false">
      <c r="A776" s="82" t="s">
        <v>1104</v>
      </c>
      <c r="B776" s="54" t="s">
        <v>1014</v>
      </c>
      <c r="C776" s="55" t="s">
        <v>1181</v>
      </c>
      <c r="D776" s="77"/>
      <c r="E776" s="77"/>
      <c r="F776" s="77" t="n">
        <f aca="false">SUM(D776:E776)</f>
        <v>0</v>
      </c>
      <c r="G776" s="79" t="n">
        <v>38818.49</v>
      </c>
      <c r="H776" s="88"/>
      <c r="I776" s="79" t="n">
        <f aca="false">SUM(G776:H776)</f>
        <v>38818.49</v>
      </c>
      <c r="J776" s="77"/>
      <c r="K776" s="77"/>
      <c r="L776" s="77" t="n">
        <f aca="false">SUM(J776:K776)</f>
        <v>0</v>
      </c>
      <c r="M776" s="81" t="str">
        <f aca="false">IF(D776&gt;0,IF(J776&gt;=0,J776/D776*100,""),"")</f>
        <v/>
      </c>
      <c r="N776" s="81" t="str">
        <f aca="false">IF(F776&gt;0,IF(L776&gt;=0,L776/F776*100,""),"")</f>
        <v/>
      </c>
      <c r="O776" s="81" t="n">
        <f aca="false">IF(G776&gt;0,IF(J776&gt;=0,J776/G776*100,""),"")</f>
        <v>0</v>
      </c>
      <c r="P776" s="81" t="n">
        <f aca="false">IF(I776&gt;0,IF(L776&gt;=0,L776/I776*100,""),"")</f>
        <v>0</v>
      </c>
      <c r="Q776" s="52"/>
      <c r="S776" s="52"/>
    </row>
    <row r="777" s="48" customFormat="true" ht="12.75" hidden="false" customHeight="true" outlineLevel="0" collapsed="false">
      <c r="A777" s="87" t="s">
        <v>1057</v>
      </c>
      <c r="B777" s="54" t="s">
        <v>1058</v>
      </c>
      <c r="C777" s="55" t="s">
        <v>1182</v>
      </c>
      <c r="D777" s="77"/>
      <c r="E777" s="77"/>
      <c r="F777" s="77"/>
      <c r="G777" s="79" t="n">
        <v>43750</v>
      </c>
      <c r="H777" s="88"/>
      <c r="I777" s="79" t="n">
        <f aca="false">SUM(G777:H777)</f>
        <v>43750</v>
      </c>
      <c r="J777" s="77"/>
      <c r="K777" s="77"/>
      <c r="L777" s="77"/>
      <c r="M777" s="81" t="str">
        <f aca="false">IF(D777&gt;0,IF(J777&gt;=0,J777/D777*100,""),"")</f>
        <v/>
      </c>
      <c r="N777" s="81" t="str">
        <f aca="false">IF(F777&gt;0,IF(L777&gt;=0,L777/F777*100,""),"")</f>
        <v/>
      </c>
      <c r="O777" s="81" t="n">
        <f aca="false">IF(G777&gt;0,IF(J777&gt;=0,J777/G777*100,""),"")</f>
        <v>0</v>
      </c>
      <c r="P777" s="81" t="n">
        <f aca="false">IF(I777&gt;0,IF(L777&gt;=0,L777/I777*100,""),"")</f>
        <v>0</v>
      </c>
      <c r="Q777" s="52"/>
      <c r="S777" s="52"/>
    </row>
    <row r="778" s="48" customFormat="true" ht="12.75" hidden="false" customHeight="true" outlineLevel="0" collapsed="false">
      <c r="A778" s="82" t="s">
        <v>1108</v>
      </c>
      <c r="B778" s="54" t="s">
        <v>324</v>
      </c>
      <c r="C778" s="55"/>
      <c r="D778" s="77"/>
      <c r="E778" s="77"/>
      <c r="F778" s="77"/>
      <c r="G778" s="79" t="n">
        <v>4357.15</v>
      </c>
      <c r="H778" s="88"/>
      <c r="I778" s="79" t="n">
        <f aca="false">SUM(G778:H778)</f>
        <v>4357.15</v>
      </c>
      <c r="J778" s="77"/>
      <c r="K778" s="77"/>
      <c r="L778" s="77"/>
      <c r="M778" s="81" t="str">
        <f aca="false">IF(D778&gt;0,IF(J778&gt;=0,J778/D778*100,""),"")</f>
        <v/>
      </c>
      <c r="N778" s="81" t="str">
        <f aca="false">IF(F778&gt;0,IF(L778&gt;=0,L778/F778*100,""),"")</f>
        <v/>
      </c>
      <c r="O778" s="81" t="n">
        <f aca="false">IF(G778&gt;0,IF(J778&gt;=0,J778/G778*100,""),"")</f>
        <v>0</v>
      </c>
      <c r="P778" s="81" t="n">
        <f aca="false">IF(I778&gt;0,IF(L778&gt;=0,L778/I778*100,""),"")</f>
        <v>0</v>
      </c>
      <c r="Q778" s="52"/>
      <c r="S778" s="52"/>
    </row>
    <row r="779" s="48" customFormat="true" ht="12.75" hidden="false" customHeight="true" outlineLevel="0" collapsed="false">
      <c r="A779" s="82" t="s">
        <v>1110</v>
      </c>
      <c r="B779" s="54" t="s">
        <v>1111</v>
      </c>
      <c r="C779" s="55"/>
      <c r="D779" s="77"/>
      <c r="E779" s="77"/>
      <c r="F779" s="77"/>
      <c r="G779" s="79" t="n">
        <v>20000</v>
      </c>
      <c r="H779" s="88"/>
      <c r="I779" s="79" t="n">
        <f aca="false">SUM(G779:H779)</f>
        <v>20000</v>
      </c>
      <c r="J779" s="77"/>
      <c r="K779" s="77"/>
      <c r="L779" s="77"/>
      <c r="M779" s="81" t="str">
        <f aca="false">IF(D779&gt;0,IF(J779&gt;=0,J779/D779*100,""),"")</f>
        <v/>
      </c>
      <c r="N779" s="81" t="str">
        <f aca="false">IF(F779&gt;0,IF(L779&gt;=0,L779/F779*100,""),"")</f>
        <v/>
      </c>
      <c r="O779" s="81" t="n">
        <f aca="false">IF(G779&gt;0,IF(J779&gt;=0,J779/G779*100,""),"")</f>
        <v>0</v>
      </c>
      <c r="P779" s="81" t="n">
        <f aca="false">IF(I779&gt;0,IF(L779&gt;=0,L779/I779*100,""),"")</f>
        <v>0</v>
      </c>
      <c r="Q779" s="52"/>
      <c r="S779" s="52"/>
    </row>
    <row r="780" s="48" customFormat="true" ht="12.75" hidden="false" customHeight="true" outlineLevel="0" collapsed="false">
      <c r="A780" s="87" t="s">
        <v>1183</v>
      </c>
      <c r="B780" s="54" t="s">
        <v>1184</v>
      </c>
      <c r="C780" s="55"/>
      <c r="D780" s="77"/>
      <c r="E780" s="77"/>
      <c r="F780" s="77"/>
      <c r="G780" s="79" t="n">
        <v>4000</v>
      </c>
      <c r="H780" s="88"/>
      <c r="I780" s="79" t="n">
        <f aca="false">SUM(G780:H780)</f>
        <v>4000</v>
      </c>
      <c r="J780" s="77"/>
      <c r="K780" s="77"/>
      <c r="L780" s="77"/>
      <c r="M780" s="81" t="str">
        <f aca="false">IF(D780&gt;0,IF(J780&gt;=0,J780/D780*100,""),"")</f>
        <v/>
      </c>
      <c r="N780" s="81" t="str">
        <f aca="false">IF(F780&gt;0,IF(L780&gt;=0,L780/F780*100,""),"")</f>
        <v/>
      </c>
      <c r="O780" s="81" t="n">
        <f aca="false">IF(G780&gt;0,IF(J780&gt;=0,J780/G780*100,""),"")</f>
        <v>0</v>
      </c>
      <c r="P780" s="81" t="n">
        <f aca="false">IF(I780&gt;0,IF(L780&gt;=0,L780/I780*100,""),"")</f>
        <v>0</v>
      </c>
      <c r="Q780" s="52"/>
      <c r="S780" s="52"/>
    </row>
    <row r="781" s="48" customFormat="true" ht="12.75" hidden="true" customHeight="true" outlineLevel="0" collapsed="false">
      <c r="A781" s="87" t="s">
        <v>325</v>
      </c>
      <c r="B781" s="55" t="s">
        <v>326</v>
      </c>
      <c r="C781" s="55" t="s">
        <v>1185</v>
      </c>
      <c r="D781" s="77"/>
      <c r="E781" s="77"/>
      <c r="F781" s="77"/>
      <c r="G781" s="79"/>
      <c r="H781" s="88"/>
      <c r="I781" s="79"/>
      <c r="J781" s="77"/>
      <c r="K781" s="77"/>
      <c r="L781" s="77"/>
      <c r="M781" s="81" t="str">
        <f aca="false">IF(D781&gt;0,IF(J781&gt;=0,J781/D781*100,""),"")</f>
        <v/>
      </c>
      <c r="N781" s="81" t="str">
        <f aca="false">IF(F781&gt;0,IF(L781&gt;=0,L781/F781*100,""),"")</f>
        <v/>
      </c>
      <c r="O781" s="81" t="str">
        <f aca="false">IF(G781&gt;0,IF(J781&gt;=0,J781/G781*100,""),"")</f>
        <v/>
      </c>
      <c r="P781" s="81" t="str">
        <f aca="false">IF(I781&gt;0,IF(L781&gt;=0,L781/I781*100,""),"")</f>
        <v/>
      </c>
      <c r="Q781" s="52"/>
      <c r="S781" s="52"/>
    </row>
    <row r="782" s="48" customFormat="true" ht="12" hidden="true" customHeight="false" outlineLevel="0" collapsed="false">
      <c r="A782" s="82" t="s">
        <v>1186</v>
      </c>
      <c r="B782" s="54" t="s">
        <v>66</v>
      </c>
      <c r="C782" s="55" t="s">
        <v>1187</v>
      </c>
      <c r="D782" s="77"/>
      <c r="E782" s="77"/>
      <c r="F782" s="77" t="n">
        <f aca="false">SUM(D782:E782)</f>
        <v>0</v>
      </c>
      <c r="G782" s="79"/>
      <c r="H782" s="88"/>
      <c r="I782" s="79" t="n">
        <f aca="false">SUM(G782:H782)</f>
        <v>0</v>
      </c>
      <c r="J782" s="77"/>
      <c r="K782" s="77"/>
      <c r="L782" s="77" t="n">
        <f aca="false">SUM(J782:K782)</f>
        <v>0</v>
      </c>
      <c r="M782" s="81" t="str">
        <f aca="false">IF(D782&gt;0,IF(J782&gt;=0,J782/D782*100,""),"")</f>
        <v/>
      </c>
      <c r="N782" s="81" t="str">
        <f aca="false">IF(F782&gt;0,IF(L782&gt;=0,L782/F782*100,""),"")</f>
        <v/>
      </c>
      <c r="O782" s="81" t="str">
        <f aca="false">IF(G782&gt;0,IF(J782&gt;=0,J782/G782*100,""),"")</f>
        <v/>
      </c>
      <c r="P782" s="81" t="str">
        <f aca="false">IF(I782&gt;0,IF(L782&gt;=0,L782/I782*100,""),"")</f>
        <v/>
      </c>
      <c r="Q782" s="52"/>
      <c r="S782" s="52"/>
    </row>
    <row r="783" s="48" customFormat="true" ht="6" hidden="false" customHeight="true" outlineLevel="0" collapsed="false">
      <c r="A783" s="82"/>
      <c r="B783" s="54"/>
      <c r="C783" s="55" t="s">
        <v>28</v>
      </c>
      <c r="D783" s="77"/>
      <c r="E783" s="77"/>
      <c r="F783" s="77"/>
      <c r="G783" s="79"/>
      <c r="H783" s="88"/>
      <c r="I783" s="79"/>
      <c r="J783" s="77"/>
      <c r="K783" s="77"/>
      <c r="L783" s="77"/>
      <c r="M783" s="81" t="str">
        <f aca="false">IF(D783&gt;0,IF(J783&gt;=0,J783/D783*100,""),"")</f>
        <v/>
      </c>
      <c r="N783" s="81" t="str">
        <f aca="false">IF(F783&gt;0,IF(L783&gt;=0,L783/F783*100,""),"")</f>
        <v/>
      </c>
      <c r="O783" s="81" t="str">
        <f aca="false">IF(G783&gt;0,IF(J783&gt;=0,J783/G783*100,""),"")</f>
        <v/>
      </c>
      <c r="P783" s="81" t="str">
        <f aca="false">IF(I783&gt;0,IF(L783&gt;=0,L783/I783*100,""),"")</f>
        <v/>
      </c>
      <c r="Q783" s="52"/>
      <c r="S783" s="52"/>
    </row>
    <row r="784" s="48" customFormat="true" ht="12.75" hidden="false" customHeight="false" outlineLevel="0" collapsed="false">
      <c r="A784" s="66" t="s">
        <v>1188</v>
      </c>
      <c r="B784" s="135" t="s">
        <v>19</v>
      </c>
      <c r="C784" s="136"/>
      <c r="D784" s="139" t="n">
        <f aca="false">SUM(D786:D795)</f>
        <v>4211640</v>
      </c>
      <c r="E784" s="139" t="n">
        <f aca="false">SUM(E786:E789)</f>
        <v>0</v>
      </c>
      <c r="F784" s="139" t="n">
        <f aca="false">SUM(D784:E784)</f>
        <v>4211640</v>
      </c>
      <c r="G784" s="109" t="n">
        <f aca="false">SUM(G786:G795)</f>
        <v>4940569.71</v>
      </c>
      <c r="H784" s="110"/>
      <c r="I784" s="109" t="n">
        <f aca="false">SUM(G784:H784)</f>
        <v>4940569.71</v>
      </c>
      <c r="J784" s="139" t="n">
        <f aca="false">SUM(J786:J795)</f>
        <v>5505450</v>
      </c>
      <c r="K784" s="139" t="n">
        <f aca="false">SUM(K786:K789)</f>
        <v>0</v>
      </c>
      <c r="L784" s="139" t="n">
        <f aca="false">SUM(J784:K784)</f>
        <v>5505450</v>
      </c>
      <c r="M784" s="140" t="n">
        <f aca="false">IF(D784&gt;0,IF(J784&gt;=0,J784/D784*100,""),"")</f>
        <v>130.719862096475</v>
      </c>
      <c r="N784" s="140" t="n">
        <f aca="false">IF(F784&gt;0,IF(L784&gt;=0,L784/F784*100,""),"")</f>
        <v>130.719862096475</v>
      </c>
      <c r="O784" s="140" t="n">
        <f aca="false">IF(G784&gt;0,IF(J784&gt;=0,J784/G784*100,""),"")</f>
        <v>111.433505104819</v>
      </c>
      <c r="P784" s="140" t="n">
        <f aca="false">IF(I784&gt;0,IF(L784&gt;=0,L784/I784*100,""),"")</f>
        <v>111.433505104819</v>
      </c>
      <c r="Q784" s="52"/>
      <c r="S784" s="52"/>
    </row>
    <row r="785" s="48" customFormat="true" ht="12" hidden="true" customHeight="false" outlineLevel="0" collapsed="false">
      <c r="A785" s="82" t="s">
        <v>27</v>
      </c>
      <c r="B785" s="227"/>
      <c r="C785" s="228" t="s">
        <v>28</v>
      </c>
      <c r="D785" s="143" t="n">
        <f aca="false">SUM(D786:D795)</f>
        <v>4211640</v>
      </c>
      <c r="E785" s="215"/>
      <c r="F785" s="77" t="n">
        <f aca="false">SUM(D785:E785)</f>
        <v>4211640</v>
      </c>
      <c r="G785" s="79" t="n">
        <f aca="false">SUM(G786:G795)</f>
        <v>4940569.71</v>
      </c>
      <c r="H785" s="217"/>
      <c r="I785" s="79" t="n">
        <f aca="false">SUM(G785:H785)</f>
        <v>4940569.71</v>
      </c>
      <c r="J785" s="77" t="n">
        <f aca="false">SUM(J786:J795)</f>
        <v>5505450</v>
      </c>
      <c r="K785" s="215"/>
      <c r="L785" s="77" t="n">
        <f aca="false">SUM(J785:K785)</f>
        <v>5505450</v>
      </c>
      <c r="M785" s="81" t="n">
        <f aca="false">IF(D785&gt;0,IF(J785&gt;=0,J785/D785*100,""),"")</f>
        <v>130.719862096475</v>
      </c>
      <c r="N785" s="81" t="n">
        <f aca="false">IF(F785&gt;0,IF(L785&gt;=0,L785/F785*100,""),"")</f>
        <v>130.719862096475</v>
      </c>
      <c r="O785" s="81" t="n">
        <f aca="false">IF(G785&gt;0,IF(J785&gt;=0,J785/G785*100,""),"")</f>
        <v>111.433505104819</v>
      </c>
      <c r="P785" s="81" t="n">
        <f aca="false">IF(I785&gt;0,IF(L785&gt;=0,L785/I785*100,""),"")</f>
        <v>111.433505104819</v>
      </c>
      <c r="Q785" s="52"/>
      <c r="S785" s="52"/>
    </row>
    <row r="786" s="48" customFormat="true" ht="12.75" hidden="false" customHeight="true" outlineLevel="0" collapsed="false">
      <c r="A786" s="82" t="s">
        <v>1095</v>
      </c>
      <c r="B786" s="54" t="s">
        <v>1011</v>
      </c>
      <c r="C786" s="55" t="s">
        <v>1189</v>
      </c>
      <c r="D786" s="77" t="n">
        <v>4141640</v>
      </c>
      <c r="E786" s="215"/>
      <c r="F786" s="77" t="n">
        <f aca="false">SUM(D786:E786)</f>
        <v>4141640</v>
      </c>
      <c r="G786" s="79" t="n">
        <v>4755240</v>
      </c>
      <c r="H786" s="217"/>
      <c r="I786" s="79" t="n">
        <f aca="false">SUM(G786:H786)</f>
        <v>4755240</v>
      </c>
      <c r="J786" s="77" t="n">
        <v>5348450</v>
      </c>
      <c r="K786" s="215"/>
      <c r="L786" s="77" t="n">
        <f aca="false">SUM(J786:K786)</f>
        <v>5348450</v>
      </c>
      <c r="M786" s="81" t="n">
        <f aca="false">IF(D786&gt;0,IF(J786&gt;=0,J786/D786*100,""),"")</f>
        <v>129.138457229503</v>
      </c>
      <c r="N786" s="81" t="n">
        <f aca="false">IF(F786&gt;0,IF(L786&gt;=0,L786/F786*100,""),"")</f>
        <v>129.138457229503</v>
      </c>
      <c r="O786" s="81" t="n">
        <f aca="false">IF(G786&gt;0,IF(J786&gt;=0,J786/G786*100,""),"")</f>
        <v>112.474869827811</v>
      </c>
      <c r="P786" s="81" t="n">
        <f aca="false">IF(I786&gt;0,IF(L786&gt;=0,L786/I786*100,""),"")</f>
        <v>112.474869827811</v>
      </c>
      <c r="Q786" s="52"/>
      <c r="S786" s="52"/>
    </row>
    <row r="787" s="48" customFormat="true" ht="12.75" hidden="false" customHeight="true" outlineLevel="0" collapsed="false">
      <c r="A787" s="87" t="s">
        <v>33</v>
      </c>
      <c r="B787" s="54" t="s">
        <v>34</v>
      </c>
      <c r="C787" s="55" t="s">
        <v>1190</v>
      </c>
      <c r="D787" s="77" t="n">
        <v>63000</v>
      </c>
      <c r="E787" s="215"/>
      <c r="F787" s="77" t="n">
        <f aca="false">SUM(D787:E787)</f>
        <v>63000</v>
      </c>
      <c r="G787" s="79" t="n">
        <v>63000</v>
      </c>
      <c r="H787" s="217"/>
      <c r="I787" s="79" t="n">
        <f aca="false">SUM(G787:H787)</f>
        <v>63000</v>
      </c>
      <c r="J787" s="77" t="n">
        <v>150000</v>
      </c>
      <c r="K787" s="215"/>
      <c r="L787" s="77" t="n">
        <f aca="false">SUM(J787:K787)</f>
        <v>150000</v>
      </c>
      <c r="M787" s="81" t="n">
        <f aca="false">IF(D787&gt;0,IF(J787&gt;=0,J787/D787*100,""),"")</f>
        <v>238.095238095238</v>
      </c>
      <c r="N787" s="81" t="n">
        <f aca="false">IF(F787&gt;0,IF(L787&gt;=0,L787/F787*100,""),"")</f>
        <v>238.095238095238</v>
      </c>
      <c r="O787" s="81" t="n">
        <f aca="false">IF(G787&gt;0,IF(J787&gt;=0,J787/G787*100,""),"")</f>
        <v>238.095238095238</v>
      </c>
      <c r="P787" s="81" t="n">
        <f aca="false">IF(I787&gt;0,IF(L787&gt;=0,L787/I787*100,""),"")</f>
        <v>238.095238095238</v>
      </c>
      <c r="Q787" s="52"/>
      <c r="S787" s="52"/>
    </row>
    <row r="788" s="48" customFormat="true" ht="12.75" hidden="false" customHeight="true" outlineLevel="0" collapsed="false">
      <c r="A788" s="82" t="s">
        <v>1097</v>
      </c>
      <c r="B788" s="54" t="s">
        <v>1098</v>
      </c>
      <c r="C788" s="55" t="s">
        <v>1191</v>
      </c>
      <c r="D788" s="77" t="n">
        <v>7000</v>
      </c>
      <c r="E788" s="77"/>
      <c r="F788" s="77" t="n">
        <f aca="false">SUM(D788:E788)</f>
        <v>7000</v>
      </c>
      <c r="G788" s="79" t="n">
        <v>17000</v>
      </c>
      <c r="H788" s="88"/>
      <c r="I788" s="79" t="n">
        <f aca="false">SUM(G788:H788)</f>
        <v>17000</v>
      </c>
      <c r="J788" s="77" t="n">
        <v>7000</v>
      </c>
      <c r="K788" s="77"/>
      <c r="L788" s="77" t="n">
        <f aca="false">SUM(J788:K788)</f>
        <v>7000</v>
      </c>
      <c r="M788" s="81" t="n">
        <f aca="false">IF(D788&gt;0,IF(J788&gt;=0,J788/D788*100,""),"")</f>
        <v>100</v>
      </c>
      <c r="N788" s="81" t="n">
        <f aca="false">IF(F788&gt;0,IF(L788&gt;=0,L788/F788*100,""),"")</f>
        <v>100</v>
      </c>
      <c r="O788" s="81" t="n">
        <f aca="false">IF(G788&gt;0,IF(J788&gt;=0,J788/G788*100,""),"")</f>
        <v>41.1764705882353</v>
      </c>
      <c r="P788" s="81" t="n">
        <f aca="false">IF(I788&gt;0,IF(L788&gt;=0,L788/I788*100,""),"")</f>
        <v>41.1764705882353</v>
      </c>
      <c r="Q788" s="52"/>
      <c r="S788" s="52"/>
    </row>
    <row r="789" s="48" customFormat="true" ht="12.75" hidden="false" customHeight="true" outlineLevel="0" collapsed="false">
      <c r="A789" s="82" t="s">
        <v>1104</v>
      </c>
      <c r="B789" s="54" t="s">
        <v>1014</v>
      </c>
      <c r="C789" s="55" t="s">
        <v>1192</v>
      </c>
      <c r="D789" s="143"/>
      <c r="E789" s="215"/>
      <c r="F789" s="77" t="n">
        <f aca="false">SUM(D789:E789)</f>
        <v>0</v>
      </c>
      <c r="G789" s="79" t="n">
        <v>49510.09</v>
      </c>
      <c r="H789" s="217"/>
      <c r="I789" s="79" t="n">
        <f aca="false">SUM(G789:H789)</f>
        <v>49510.09</v>
      </c>
      <c r="J789" s="77"/>
      <c r="K789" s="215"/>
      <c r="L789" s="77" t="n">
        <f aca="false">SUM(J789:K789)</f>
        <v>0</v>
      </c>
      <c r="M789" s="81" t="str">
        <f aca="false">IF(D789&gt;0,IF(J789&gt;=0,J789/D789*100,""),"")</f>
        <v/>
      </c>
      <c r="N789" s="81" t="str">
        <f aca="false">IF(F789&gt;0,IF(L789&gt;=0,L789/F789*100,""),"")</f>
        <v/>
      </c>
      <c r="O789" s="81" t="n">
        <f aca="false">IF(G789&gt;0,IF(J789&gt;=0,J789/G789*100,""),"")</f>
        <v>0</v>
      </c>
      <c r="P789" s="81" t="n">
        <f aca="false">IF(I789&gt;0,IF(L789&gt;=0,L789/I789*100,""),"")</f>
        <v>0</v>
      </c>
      <c r="Q789" s="52"/>
      <c r="S789" s="52"/>
    </row>
    <row r="790" s="48" customFormat="true" ht="12.75" hidden="false" customHeight="true" outlineLevel="0" collapsed="false">
      <c r="A790" s="82" t="s">
        <v>1110</v>
      </c>
      <c r="B790" s="54" t="s">
        <v>1111</v>
      </c>
      <c r="C790" s="55" t="s">
        <v>1193</v>
      </c>
      <c r="D790" s="143"/>
      <c r="E790" s="215"/>
      <c r="F790" s="77" t="n">
        <f aca="false">SUM(D790:E790)</f>
        <v>0</v>
      </c>
      <c r="G790" s="79" t="n">
        <v>30000</v>
      </c>
      <c r="H790" s="217"/>
      <c r="I790" s="79" t="n">
        <f aca="false">SUM(G790:H790)</f>
        <v>30000</v>
      </c>
      <c r="J790" s="77"/>
      <c r="K790" s="215"/>
      <c r="L790" s="77" t="n">
        <f aca="false">SUM(J790:K790)</f>
        <v>0</v>
      </c>
      <c r="M790" s="81" t="str">
        <f aca="false">IF(D790&gt;0,IF(J790&gt;=0,J790/D790*100,""),"")</f>
        <v/>
      </c>
      <c r="N790" s="81" t="str">
        <f aca="false">IF(F790&gt;0,IF(L790&gt;=0,L790/F790*100,""),"")</f>
        <v/>
      </c>
      <c r="O790" s="81" t="n">
        <f aca="false">IF(G790&gt;0,IF(J790&gt;=0,J790/G790*100,""),"")</f>
        <v>0</v>
      </c>
      <c r="P790" s="81" t="n">
        <f aca="false">IF(I790&gt;0,IF(L790&gt;=0,L790/I790*100,""),"")</f>
        <v>0</v>
      </c>
      <c r="Q790" s="52"/>
      <c r="S790" s="52"/>
    </row>
    <row r="791" s="48" customFormat="true" ht="12.75" hidden="false" customHeight="true" outlineLevel="0" collapsed="false">
      <c r="A791" s="82" t="s">
        <v>1108</v>
      </c>
      <c r="B791" s="54" t="s">
        <v>324</v>
      </c>
      <c r="C791" s="55" t="s">
        <v>1194</v>
      </c>
      <c r="D791" s="143"/>
      <c r="E791" s="215"/>
      <c r="F791" s="77" t="n">
        <f aca="false">SUM(D791:E791)</f>
        <v>0</v>
      </c>
      <c r="G791" s="79" t="n">
        <v>6939.62</v>
      </c>
      <c r="H791" s="217"/>
      <c r="I791" s="79" t="n">
        <f aca="false">SUM(G791:H791)</f>
        <v>6939.62</v>
      </c>
      <c r="J791" s="77"/>
      <c r="K791" s="215"/>
      <c r="L791" s="77" t="n">
        <f aca="false">SUM(J791:K791)</f>
        <v>0</v>
      </c>
      <c r="M791" s="81" t="str">
        <f aca="false">IF(D791&gt;0,IF(J791&gt;=0,J791/D791*100,""),"")</f>
        <v/>
      </c>
      <c r="N791" s="81" t="str">
        <f aca="false">IF(F791&gt;0,IF(L791&gt;=0,L791/F791*100,""),"")</f>
        <v/>
      </c>
      <c r="O791" s="81" t="n">
        <f aca="false">IF(G791&gt;0,IF(J791&gt;=0,J791/G791*100,""),"")</f>
        <v>0</v>
      </c>
      <c r="P791" s="81" t="n">
        <f aca="false">IF(I791&gt;0,IF(L791&gt;=0,L791/I791*100,""),"")</f>
        <v>0</v>
      </c>
      <c r="Q791" s="52"/>
      <c r="S791" s="52"/>
    </row>
    <row r="792" s="48" customFormat="true" ht="12.75" hidden="false" customHeight="true" outlineLevel="0" collapsed="false">
      <c r="A792" s="82" t="s">
        <v>1059</v>
      </c>
      <c r="B792" s="54" t="s">
        <v>1060</v>
      </c>
      <c r="C792" s="55" t="s">
        <v>1195</v>
      </c>
      <c r="D792" s="143"/>
      <c r="E792" s="215"/>
      <c r="F792" s="77"/>
      <c r="G792" s="79" t="n">
        <v>4100</v>
      </c>
      <c r="H792" s="217"/>
      <c r="I792" s="79" t="n">
        <f aca="false">SUM(G792:H792)</f>
        <v>4100</v>
      </c>
      <c r="J792" s="77"/>
      <c r="K792" s="215"/>
      <c r="L792" s="77"/>
      <c r="M792" s="81" t="str">
        <f aca="false">IF(D792&gt;0,IF(J792&gt;=0,J792/D792*100,""),"")</f>
        <v/>
      </c>
      <c r="N792" s="81" t="str">
        <f aca="false">IF(F792&gt;0,IF(L792&gt;=0,L792/F792*100,""),"")</f>
        <v/>
      </c>
      <c r="O792" s="81" t="n">
        <f aca="false">IF(G792&gt;0,IF(J792&gt;=0,J792/G792*100,""),"")</f>
        <v>0</v>
      </c>
      <c r="P792" s="81" t="n">
        <f aca="false">IF(I792&gt;0,IF(L792&gt;=0,L792/I792*100,""),"")</f>
        <v>0</v>
      </c>
      <c r="Q792" s="52"/>
      <c r="S792" s="52"/>
    </row>
    <row r="793" s="48" customFormat="true" ht="12.75" hidden="false" customHeight="true" outlineLevel="0" collapsed="false">
      <c r="A793" s="87" t="s">
        <v>1183</v>
      </c>
      <c r="B793" s="54" t="s">
        <v>1184</v>
      </c>
      <c r="C793" s="55"/>
      <c r="D793" s="143"/>
      <c r="E793" s="215"/>
      <c r="F793" s="77"/>
      <c r="G793" s="79" t="n">
        <v>4000</v>
      </c>
      <c r="H793" s="217"/>
      <c r="I793" s="79" t="n">
        <f aca="false">SUM(G793:H793)</f>
        <v>4000</v>
      </c>
      <c r="J793" s="77"/>
      <c r="K793" s="215"/>
      <c r="L793" s="77"/>
      <c r="M793" s="81" t="str">
        <f aca="false">IF(D793&gt;0,IF(J793&gt;=0,J793/D793*100,""),"")</f>
        <v/>
      </c>
      <c r="N793" s="81" t="str">
        <f aca="false">IF(F793&gt;0,IF(L793&gt;=0,L793/F793*100,""),"")</f>
        <v/>
      </c>
      <c r="O793" s="81" t="n">
        <f aca="false">IF(G793&gt;0,IF(J793&gt;=0,J793/G793*100,""),"")</f>
        <v>0</v>
      </c>
      <c r="P793" s="81" t="n">
        <f aca="false">IF(I793&gt;0,IF(L793&gt;=0,L793/I793*100,""),"")</f>
        <v>0</v>
      </c>
      <c r="Q793" s="52"/>
      <c r="S793" s="52"/>
    </row>
    <row r="794" s="48" customFormat="true" ht="12.75" hidden="false" customHeight="true" outlineLevel="0" collapsed="false">
      <c r="A794" s="82" t="s">
        <v>726</v>
      </c>
      <c r="B794" s="54" t="s">
        <v>727</v>
      </c>
      <c r="C794" s="55"/>
      <c r="D794" s="143"/>
      <c r="E794" s="215"/>
      <c r="F794" s="77"/>
      <c r="G794" s="79" t="n">
        <v>10780</v>
      </c>
      <c r="H794" s="217"/>
      <c r="I794" s="79" t="n">
        <f aca="false">SUM(G794:H794)</f>
        <v>10780</v>
      </c>
      <c r="J794" s="77"/>
      <c r="K794" s="215"/>
      <c r="L794" s="77"/>
      <c r="M794" s="81" t="str">
        <f aca="false">IF(D794&gt;0,IF(J794&gt;=0,J794/D794*100,""),"")</f>
        <v/>
      </c>
      <c r="N794" s="81" t="str">
        <f aca="false">IF(F794&gt;0,IF(L794&gt;=0,L794/F794*100,""),"")</f>
        <v/>
      </c>
      <c r="O794" s="81" t="n">
        <f aca="false">IF(G794&gt;0,IF(J794&gt;=0,J794/G794*100,""),"")</f>
        <v>0</v>
      </c>
      <c r="P794" s="81" t="n">
        <f aca="false">IF(I794&gt;0,IF(L794&gt;=0,L794/I794*100,""),"")</f>
        <v>0</v>
      </c>
      <c r="Q794" s="52"/>
      <c r="S794" s="52"/>
    </row>
    <row r="795" s="48" customFormat="true" ht="12.75" hidden="true" customHeight="true" outlineLevel="0" collapsed="false">
      <c r="A795" s="82" t="s">
        <v>325</v>
      </c>
      <c r="B795" s="55" t="s">
        <v>326</v>
      </c>
      <c r="C795" s="55" t="s">
        <v>1196</v>
      </c>
      <c r="D795" s="143"/>
      <c r="E795" s="215"/>
      <c r="F795" s="77"/>
      <c r="G795" s="79"/>
      <c r="H795" s="217"/>
      <c r="I795" s="79" t="n">
        <f aca="false">SUM(G795:H795)</f>
        <v>0</v>
      </c>
      <c r="J795" s="77"/>
      <c r="K795" s="215"/>
      <c r="L795" s="77"/>
      <c r="M795" s="81" t="str">
        <f aca="false">IF(D795&gt;0,IF(J795&gt;=0,J795/D795*100,""),"")</f>
        <v/>
      </c>
      <c r="N795" s="81" t="str">
        <f aca="false">IF(F795&gt;0,IF(L795&gt;=0,L795/F795*100,""),"")</f>
        <v/>
      </c>
      <c r="O795" s="81" t="str">
        <f aca="false">IF(G795&gt;0,IF(J795&gt;=0,J795/G795*100,""),"")</f>
        <v/>
      </c>
      <c r="P795" s="81" t="str">
        <f aca="false">IF(I795&gt;0,IF(L795&gt;=0,L795/I795*100,""),"")</f>
        <v/>
      </c>
      <c r="Q795" s="52"/>
      <c r="S795" s="52"/>
    </row>
    <row r="796" s="48" customFormat="true" ht="6" hidden="false" customHeight="true" outlineLevel="0" collapsed="false">
      <c r="A796" s="82"/>
      <c r="B796" s="54"/>
      <c r="C796" s="55" t="s">
        <v>28</v>
      </c>
      <c r="D796" s="143"/>
      <c r="E796" s="215"/>
      <c r="F796" s="77"/>
      <c r="G796" s="79"/>
      <c r="H796" s="217"/>
      <c r="I796" s="79"/>
      <c r="J796" s="77"/>
      <c r="K796" s="215"/>
      <c r="L796" s="77"/>
      <c r="M796" s="81" t="str">
        <f aca="false">IF(D796&gt;0,IF(J796&gt;=0,J796/D796*100,""),"")</f>
        <v/>
      </c>
      <c r="N796" s="81" t="str">
        <f aca="false">IF(F796&gt;0,IF(L796&gt;=0,L796/F796*100,""),"")</f>
        <v/>
      </c>
      <c r="O796" s="81" t="str">
        <f aca="false">IF(G796&gt;0,IF(J796&gt;=0,J796/G796*100,""),"")</f>
        <v/>
      </c>
      <c r="P796" s="81" t="str">
        <f aca="false">IF(I796&gt;0,IF(L796&gt;=0,L796/I796*100,""),"")</f>
        <v/>
      </c>
      <c r="Q796" s="52"/>
      <c r="S796" s="52"/>
    </row>
    <row r="797" s="48" customFormat="true" ht="12.75" hidden="false" customHeight="false" outlineLevel="0" collapsed="false">
      <c r="A797" s="66" t="s">
        <v>1197</v>
      </c>
      <c r="B797" s="135" t="s">
        <v>19</v>
      </c>
      <c r="C797" s="136"/>
      <c r="D797" s="139" t="n">
        <f aca="false">SUM(D799:D808)</f>
        <v>3888440</v>
      </c>
      <c r="E797" s="139" t="n">
        <f aca="false">SUM(E799:E808)</f>
        <v>0</v>
      </c>
      <c r="F797" s="139" t="n">
        <f aca="false">SUM(D797:E797)</f>
        <v>3888440</v>
      </c>
      <c r="G797" s="109" t="n">
        <f aca="false">SUM(G799:G808)</f>
        <v>4769978.81</v>
      </c>
      <c r="H797" s="110"/>
      <c r="I797" s="109" t="n">
        <f aca="false">SUM(G797:H797)</f>
        <v>4769978.81</v>
      </c>
      <c r="J797" s="139" t="n">
        <f aca="false">SUM(J799:J808)</f>
        <v>4774980</v>
      </c>
      <c r="K797" s="139" t="n">
        <f aca="false">SUM(K799:K808)</f>
        <v>0</v>
      </c>
      <c r="L797" s="139" t="n">
        <f aca="false">SUM(J797:K797)</f>
        <v>4774980</v>
      </c>
      <c r="M797" s="140" t="n">
        <f aca="false">IF(D797&gt;0,IF(J797&gt;=0,J797/D797*100,""),"")</f>
        <v>122.799374556377</v>
      </c>
      <c r="N797" s="140" t="n">
        <f aca="false">IF(F797&gt;0,IF(L797&gt;=0,L797/F797*100,""),"")</f>
        <v>122.799374556377</v>
      </c>
      <c r="O797" s="140" t="n">
        <f aca="false">IF(G797&gt;0,IF(J797&gt;=0,J797/G797*100,""),"")</f>
        <v>100.104847216292</v>
      </c>
      <c r="P797" s="140" t="n">
        <f aca="false">IF(I797&gt;0,IF(L797&gt;=0,L797/I797*100,""),"")</f>
        <v>100.104847216292</v>
      </c>
      <c r="Q797" s="52"/>
      <c r="S797" s="52"/>
    </row>
    <row r="798" s="48" customFormat="true" ht="12" hidden="false" customHeight="false" outlineLevel="0" collapsed="false">
      <c r="A798" s="82" t="s">
        <v>27</v>
      </c>
      <c r="B798" s="75"/>
      <c r="C798" s="76" t="s">
        <v>28</v>
      </c>
      <c r="D798" s="77" t="n">
        <f aca="false">SUM(D799:D806)</f>
        <v>3888440</v>
      </c>
      <c r="E798" s="77" t="n">
        <f aca="false">SUM(E799:E806)</f>
        <v>0</v>
      </c>
      <c r="F798" s="77" t="n">
        <f aca="false">SUM(D798:E798)</f>
        <v>3888440</v>
      </c>
      <c r="G798" s="79" t="n">
        <f aca="false">SUM(G799:G806)</f>
        <v>4479978.81</v>
      </c>
      <c r="H798" s="88"/>
      <c r="I798" s="79" t="n">
        <f aca="false">SUM(G798:H798)</f>
        <v>4479978.81</v>
      </c>
      <c r="J798" s="77" t="n">
        <f aca="false">SUM(J799:J806)</f>
        <v>4774980</v>
      </c>
      <c r="K798" s="77" t="n">
        <f aca="false">SUM(K799:K806)</f>
        <v>0</v>
      </c>
      <c r="L798" s="77" t="n">
        <f aca="false">SUM(J798:K798)</f>
        <v>4774980</v>
      </c>
      <c r="M798" s="81" t="n">
        <f aca="false">IF(D798&gt;0,IF(J798&gt;=0,J798/D798*100,""),"")</f>
        <v>122.799374556377</v>
      </c>
      <c r="N798" s="81" t="n">
        <f aca="false">IF(F798&gt;0,IF(L798&gt;=0,L798/F798*100,""),"")</f>
        <v>122.799374556377</v>
      </c>
      <c r="O798" s="81" t="n">
        <f aca="false">IF(G798&gt;0,IF(J798&gt;=0,J798/G798*100,""),"")</f>
        <v>106.584879136962</v>
      </c>
      <c r="P798" s="81" t="n">
        <f aca="false">IF(I798&gt;0,IF(L798&gt;=0,L798/I798*100,""),"")</f>
        <v>106.584879136962</v>
      </c>
      <c r="Q798" s="52"/>
      <c r="S798" s="52"/>
    </row>
    <row r="799" s="48" customFormat="true" ht="12.75" hidden="false" customHeight="true" outlineLevel="0" collapsed="false">
      <c r="A799" s="82" t="s">
        <v>1095</v>
      </c>
      <c r="B799" s="54" t="s">
        <v>1011</v>
      </c>
      <c r="C799" s="55" t="s">
        <v>1198</v>
      </c>
      <c r="D799" s="77" t="n">
        <v>3753440</v>
      </c>
      <c r="E799" s="215"/>
      <c r="F799" s="77" t="n">
        <f aca="false">SUM(D799:E799)</f>
        <v>3753440</v>
      </c>
      <c r="G799" s="79" t="n">
        <v>4317140</v>
      </c>
      <c r="H799" s="217"/>
      <c r="I799" s="79" t="n">
        <f aca="false">SUM(G799:H799)</f>
        <v>4317140</v>
      </c>
      <c r="J799" s="77" t="n">
        <v>4671980</v>
      </c>
      <c r="K799" s="215"/>
      <c r="L799" s="77" t="n">
        <f aca="false">SUM(J799:K799)</f>
        <v>4671980</v>
      </c>
      <c r="M799" s="81" t="n">
        <f aca="false">IF(D799&gt;0,IF(J799&gt;=0,J799/D799*100,""),"")</f>
        <v>124.471951063558</v>
      </c>
      <c r="N799" s="81" t="n">
        <f aca="false">IF(F799&gt;0,IF(L799&gt;=0,L799/F799*100,""),"")</f>
        <v>124.471951063558</v>
      </c>
      <c r="O799" s="81" t="n">
        <f aca="false">IF(G799&gt;0,IF(J799&gt;=0,J799/G799*100,""),"")</f>
        <v>108.219330390027</v>
      </c>
      <c r="P799" s="81" t="n">
        <f aca="false">IF(I799&gt;0,IF(L799&gt;=0,L799/I799*100,""),"")</f>
        <v>108.219330390027</v>
      </c>
      <c r="Q799" s="52"/>
      <c r="S799" s="52"/>
    </row>
    <row r="800" s="48" customFormat="true" ht="12.75" hidden="false" customHeight="true" outlineLevel="0" collapsed="false">
      <c r="A800" s="82" t="s">
        <v>1104</v>
      </c>
      <c r="B800" s="54" t="s">
        <v>1014</v>
      </c>
      <c r="C800" s="55" t="s">
        <v>1199</v>
      </c>
      <c r="D800" s="77" t="n">
        <v>10000</v>
      </c>
      <c r="E800" s="215"/>
      <c r="F800" s="77" t="n">
        <f aca="false">SUM(D800:E800)</f>
        <v>10000</v>
      </c>
      <c r="G800" s="79" t="n">
        <v>41073.78</v>
      </c>
      <c r="H800" s="217"/>
      <c r="I800" s="79" t="n">
        <f aca="false">SUM(G800:H800)</f>
        <v>41073.78</v>
      </c>
      <c r="J800" s="77"/>
      <c r="K800" s="215"/>
      <c r="L800" s="77" t="n">
        <f aca="false">SUM(J800:K800)</f>
        <v>0</v>
      </c>
      <c r="M800" s="81" t="n">
        <f aca="false">IF(D800&gt;0,IF(J800&gt;=0,J800/D800*100,""),"")</f>
        <v>0</v>
      </c>
      <c r="N800" s="81" t="n">
        <f aca="false">IF(F800&gt;0,IF(L800&gt;=0,L800/F800*100,""),"")</f>
        <v>0</v>
      </c>
      <c r="O800" s="81" t="n">
        <f aca="false">IF(G800&gt;0,IF(J800&gt;=0,J800/G800*100,""),"")</f>
        <v>0</v>
      </c>
      <c r="P800" s="81" t="n">
        <f aca="false">IF(I800&gt;0,IF(L800&gt;=0,L800/I800*100,""),"")</f>
        <v>0</v>
      </c>
      <c r="Q800" s="52"/>
      <c r="S800" s="52"/>
    </row>
    <row r="801" s="48" customFormat="true" ht="22.5" hidden="false" customHeight="true" outlineLevel="0" collapsed="false">
      <c r="A801" s="82" t="s">
        <v>1053</v>
      </c>
      <c r="B801" s="54" t="s">
        <v>1054</v>
      </c>
      <c r="C801" s="55"/>
      <c r="D801" s="77" t="n">
        <f aca="false">21250+3750</f>
        <v>25000</v>
      </c>
      <c r="E801" s="215"/>
      <c r="F801" s="77" t="n">
        <f aca="false">SUM(D801:E801)</f>
        <v>25000</v>
      </c>
      <c r="G801" s="79" t="n">
        <v>25000</v>
      </c>
      <c r="H801" s="217"/>
      <c r="I801" s="79" t="n">
        <f aca="false">SUM(G801:H801)</f>
        <v>25000</v>
      </c>
      <c r="J801" s="77"/>
      <c r="K801" s="215"/>
      <c r="L801" s="77" t="n">
        <f aca="false">SUM(J801:K801)</f>
        <v>0</v>
      </c>
      <c r="M801" s="81" t="n">
        <f aca="false">IF(D801&gt;0,IF(J801&gt;=0,J801/D801*100,""),"")</f>
        <v>0</v>
      </c>
      <c r="N801" s="81" t="n">
        <f aca="false">IF(F801&gt;0,IF(L801&gt;=0,L801/F801*100,""),"")</f>
        <v>0</v>
      </c>
      <c r="O801" s="81" t="n">
        <f aca="false">IF(G801&gt;0,IF(J801&gt;=0,J801/G801*100,""),"")</f>
        <v>0</v>
      </c>
      <c r="P801" s="81" t="n">
        <f aca="false">IF(I801&gt;0,IF(L801&gt;=0,L801/I801*100,""),"")</f>
        <v>0</v>
      </c>
      <c r="Q801" s="52"/>
      <c r="S801" s="52"/>
    </row>
    <row r="802" s="48" customFormat="true" ht="12.75" hidden="false" customHeight="true" outlineLevel="0" collapsed="false">
      <c r="A802" s="87" t="s">
        <v>33</v>
      </c>
      <c r="B802" s="54" t="s">
        <v>34</v>
      </c>
      <c r="C802" s="55" t="s">
        <v>1200</v>
      </c>
      <c r="D802" s="77" t="n">
        <v>92000</v>
      </c>
      <c r="E802" s="215"/>
      <c r="F802" s="77" t="n">
        <f aca="false">SUM(D802:E802)</f>
        <v>92000</v>
      </c>
      <c r="G802" s="79" t="n">
        <v>62000</v>
      </c>
      <c r="H802" s="217"/>
      <c r="I802" s="79" t="n">
        <f aca="false">SUM(G802:H802)</f>
        <v>62000</v>
      </c>
      <c r="J802" s="77" t="n">
        <v>95000</v>
      </c>
      <c r="K802" s="215"/>
      <c r="L802" s="77" t="n">
        <f aca="false">SUM(J802:K802)</f>
        <v>95000</v>
      </c>
      <c r="M802" s="81" t="n">
        <f aca="false">IF(D802&gt;0,IF(J802&gt;=0,J802/D802*100,""),"")</f>
        <v>103.260869565217</v>
      </c>
      <c r="N802" s="81" t="n">
        <f aca="false">IF(F802&gt;0,IF(L802&gt;=0,L802/F802*100,""),"")</f>
        <v>103.260869565217</v>
      </c>
      <c r="O802" s="81" t="n">
        <f aca="false">IF(G802&gt;0,IF(J802&gt;=0,J802/G802*100,""),"")</f>
        <v>153.225806451613</v>
      </c>
      <c r="P802" s="81" t="n">
        <f aca="false">IF(I802&gt;0,IF(L802&gt;=0,L802/I802*100,""),"")</f>
        <v>153.225806451613</v>
      </c>
      <c r="Q802" s="52"/>
      <c r="S802" s="52"/>
    </row>
    <row r="803" s="48" customFormat="true" ht="12.75" hidden="false" customHeight="true" outlineLevel="0" collapsed="false">
      <c r="A803" s="82" t="s">
        <v>1097</v>
      </c>
      <c r="B803" s="54" t="s">
        <v>1098</v>
      </c>
      <c r="C803" s="55" t="s">
        <v>1201</v>
      </c>
      <c r="D803" s="77" t="n">
        <v>8000</v>
      </c>
      <c r="E803" s="215"/>
      <c r="F803" s="77" t="n">
        <f aca="false">SUM(D803:E803)</f>
        <v>8000</v>
      </c>
      <c r="G803" s="79" t="n">
        <v>8000</v>
      </c>
      <c r="H803" s="217"/>
      <c r="I803" s="79" t="n">
        <f aca="false">SUM(G803:H803)</f>
        <v>8000</v>
      </c>
      <c r="J803" s="77" t="n">
        <v>8000</v>
      </c>
      <c r="K803" s="215"/>
      <c r="L803" s="77" t="n">
        <f aca="false">SUM(J803:K803)</f>
        <v>8000</v>
      </c>
      <c r="M803" s="81" t="n">
        <f aca="false">IF(D803&gt;0,IF(J803&gt;=0,J803/D803*100,""),"")</f>
        <v>100</v>
      </c>
      <c r="N803" s="81" t="n">
        <f aca="false">IF(F803&gt;0,IF(L803&gt;=0,L803/F803*100,""),"")</f>
        <v>100</v>
      </c>
      <c r="O803" s="81" t="n">
        <f aca="false">IF(G803&gt;0,IF(J803&gt;=0,J803/G803*100,""),"")</f>
        <v>100</v>
      </c>
      <c r="P803" s="81" t="n">
        <f aca="false">IF(I803&gt;0,IF(L803&gt;=0,L803/I803*100,""),"")</f>
        <v>100</v>
      </c>
      <c r="Q803" s="52"/>
      <c r="S803" s="52"/>
    </row>
    <row r="804" s="48" customFormat="true" ht="12.75" hidden="false" customHeight="true" outlineLevel="0" collapsed="false">
      <c r="A804" s="82" t="s">
        <v>1108</v>
      </c>
      <c r="B804" s="54" t="s">
        <v>324</v>
      </c>
      <c r="C804" s="55" t="s">
        <v>1202</v>
      </c>
      <c r="D804" s="77"/>
      <c r="E804" s="77"/>
      <c r="F804" s="77"/>
      <c r="G804" s="79" t="n">
        <v>3765.03</v>
      </c>
      <c r="H804" s="88"/>
      <c r="I804" s="79" t="n">
        <f aca="false">SUM(G804:H804)</f>
        <v>3765.03</v>
      </c>
      <c r="J804" s="77"/>
      <c r="K804" s="77"/>
      <c r="L804" s="77"/>
      <c r="M804" s="81" t="str">
        <f aca="false">IF(D804&gt;0,IF(J804&gt;=0,J804/D804*100,""),"")</f>
        <v/>
      </c>
      <c r="N804" s="81" t="str">
        <f aca="false">IF(F804&gt;0,IF(L804&gt;=0,L804/F804*100,""),"")</f>
        <v/>
      </c>
      <c r="O804" s="81" t="n">
        <f aca="false">IF(G804&gt;0,IF(J804&gt;=0,J804/G804*100,""),"")</f>
        <v>0</v>
      </c>
      <c r="P804" s="81" t="n">
        <f aca="false">IF(I804&gt;0,IF(L804&gt;=0,L804/I804*100,""),"")</f>
        <v>0</v>
      </c>
      <c r="Q804" s="52"/>
      <c r="S804" s="52"/>
    </row>
    <row r="805" s="48" customFormat="true" ht="12.75" hidden="false" customHeight="true" outlineLevel="0" collapsed="false">
      <c r="A805" s="82" t="s">
        <v>1110</v>
      </c>
      <c r="B805" s="54" t="s">
        <v>1111</v>
      </c>
      <c r="C805" s="55" t="s">
        <v>1203</v>
      </c>
      <c r="D805" s="143"/>
      <c r="E805" s="215"/>
      <c r="F805" s="77"/>
      <c r="G805" s="79" t="n">
        <v>19000</v>
      </c>
      <c r="H805" s="217"/>
      <c r="I805" s="79" t="n">
        <f aca="false">SUM(G805:H805)</f>
        <v>19000</v>
      </c>
      <c r="J805" s="77"/>
      <c r="K805" s="215"/>
      <c r="L805" s="77"/>
      <c r="M805" s="81" t="str">
        <f aca="false">IF(D805&gt;0,IF(J805&gt;=0,J805/D805*100,""),"")</f>
        <v/>
      </c>
      <c r="N805" s="81" t="str">
        <f aca="false">IF(F805&gt;0,IF(L805&gt;=0,L805/F805*100,""),"")</f>
        <v/>
      </c>
      <c r="O805" s="81" t="n">
        <f aca="false">IF(G805&gt;0,IF(J805&gt;=0,J805/G805*100,""),"")</f>
        <v>0</v>
      </c>
      <c r="P805" s="81" t="n">
        <f aca="false">IF(I805&gt;0,IF(L805&gt;=0,L805/I805*100,""),"")</f>
        <v>0</v>
      </c>
      <c r="Q805" s="52"/>
      <c r="S805" s="52"/>
    </row>
    <row r="806" s="48" customFormat="true" ht="12.75" hidden="false" customHeight="true" outlineLevel="0" collapsed="false">
      <c r="A806" s="87" t="s">
        <v>1183</v>
      </c>
      <c r="B806" s="54" t="s">
        <v>1184</v>
      </c>
      <c r="C806" s="55" t="s">
        <v>1204</v>
      </c>
      <c r="D806" s="143"/>
      <c r="E806" s="215"/>
      <c r="F806" s="77"/>
      <c r="G806" s="79" t="n">
        <v>4000</v>
      </c>
      <c r="H806" s="217"/>
      <c r="I806" s="79" t="n">
        <f aca="false">SUM(G806:H806)</f>
        <v>4000</v>
      </c>
      <c r="J806" s="77"/>
      <c r="K806" s="215"/>
      <c r="L806" s="77"/>
      <c r="M806" s="81" t="str">
        <f aca="false">IF(D806&gt;0,IF(J806&gt;=0,J806/D806*100,""),"")</f>
        <v/>
      </c>
      <c r="N806" s="81" t="str">
        <f aca="false">IF(F806&gt;0,IF(L806&gt;=0,L806/F806*100,""),"")</f>
        <v/>
      </c>
      <c r="O806" s="81" t="n">
        <f aca="false">IF(G806&gt;0,IF(J806&gt;=0,J806/G806*100,""),"")</f>
        <v>0</v>
      </c>
      <c r="P806" s="81" t="n">
        <f aca="false">IF(I806&gt;0,IF(L806&gt;=0,L806/I806*100,""),"")</f>
        <v>0</v>
      </c>
      <c r="Q806" s="52"/>
      <c r="S806" s="52"/>
    </row>
    <row r="807" s="48" customFormat="true" ht="12.75" hidden="false" customHeight="true" outlineLevel="0" collapsed="false">
      <c r="A807" s="87" t="s">
        <v>62</v>
      </c>
      <c r="B807" s="54" t="s">
        <v>63</v>
      </c>
      <c r="C807" s="55" t="s">
        <v>1205</v>
      </c>
      <c r="D807" s="143"/>
      <c r="E807" s="215"/>
      <c r="F807" s="77" t="n">
        <f aca="false">SUM(D807:E807)</f>
        <v>0</v>
      </c>
      <c r="G807" s="79" t="n">
        <v>90000</v>
      </c>
      <c r="H807" s="217"/>
      <c r="I807" s="79" t="n">
        <f aca="false">SUM(G807:H807)</f>
        <v>90000</v>
      </c>
      <c r="J807" s="77"/>
      <c r="K807" s="215"/>
      <c r="L807" s="77" t="n">
        <f aca="false">SUM(J807:K807)</f>
        <v>0</v>
      </c>
      <c r="M807" s="81" t="str">
        <f aca="false">IF(D807&gt;0,IF(J807&gt;=0,J807/D807*100,""),"")</f>
        <v/>
      </c>
      <c r="N807" s="81" t="str">
        <f aca="false">IF(F807&gt;0,IF(L807&gt;=0,L807/F807*100,""),"")</f>
        <v/>
      </c>
      <c r="O807" s="81" t="n">
        <f aca="false">IF(G807&gt;0,IF(J807&gt;=0,J807/G807*100,""),"")</f>
        <v>0</v>
      </c>
      <c r="P807" s="81" t="n">
        <f aca="false">IF(I807&gt;0,IF(L807&gt;=0,L807/I807*100,""),"")</f>
        <v>0</v>
      </c>
      <c r="Q807" s="52"/>
      <c r="S807" s="52"/>
    </row>
    <row r="808" s="48" customFormat="true" ht="12.75" hidden="false" customHeight="true" outlineLevel="0" collapsed="false">
      <c r="A808" s="87" t="s">
        <v>65</v>
      </c>
      <c r="B808" s="54" t="s">
        <v>66</v>
      </c>
      <c r="C808" s="55" t="s">
        <v>1206</v>
      </c>
      <c r="D808" s="143"/>
      <c r="E808" s="215"/>
      <c r="F808" s="77" t="n">
        <f aca="false">SUM(D808:E808)</f>
        <v>0</v>
      </c>
      <c r="G808" s="79" t="n">
        <v>200000</v>
      </c>
      <c r="H808" s="217"/>
      <c r="I808" s="79" t="n">
        <f aca="false">SUM(G808:H808)</f>
        <v>200000</v>
      </c>
      <c r="J808" s="77"/>
      <c r="K808" s="215"/>
      <c r="L808" s="77" t="n">
        <f aca="false">SUM(J808:K808)</f>
        <v>0</v>
      </c>
      <c r="M808" s="81" t="str">
        <f aca="false">IF(D808&gt;0,IF(J808&gt;=0,J808/D808*100,""),"")</f>
        <v/>
      </c>
      <c r="N808" s="81" t="str">
        <f aca="false">IF(F808&gt;0,IF(L808&gt;=0,L808/F808*100,""),"")</f>
        <v/>
      </c>
      <c r="O808" s="81" t="n">
        <f aca="false">IF(G808&gt;0,IF(J808&gt;=0,J808/G808*100,""),"")</f>
        <v>0</v>
      </c>
      <c r="P808" s="81" t="n">
        <f aca="false">IF(I808&gt;0,IF(L808&gt;=0,L808/I808*100,""),"")</f>
        <v>0</v>
      </c>
      <c r="Q808" s="52"/>
      <c r="S808" s="52"/>
    </row>
    <row r="809" s="48" customFormat="true" ht="6" hidden="false" customHeight="true" outlineLevel="0" collapsed="false">
      <c r="A809" s="82"/>
      <c r="B809" s="54"/>
      <c r="C809" s="55" t="s">
        <v>28</v>
      </c>
      <c r="D809" s="77"/>
      <c r="E809" s="77"/>
      <c r="F809" s="77"/>
      <c r="G809" s="79"/>
      <c r="H809" s="88"/>
      <c r="I809" s="79"/>
      <c r="J809" s="77"/>
      <c r="K809" s="77"/>
      <c r="L809" s="77"/>
      <c r="M809" s="81" t="str">
        <f aca="false">IF(D809&gt;0,IF(J809&gt;=0,J809/D809*100,""),"")</f>
        <v/>
      </c>
      <c r="N809" s="81" t="str">
        <f aca="false">IF(F809&gt;0,IF(L809&gt;=0,L809/F809*100,""),"")</f>
        <v/>
      </c>
      <c r="O809" s="81" t="str">
        <f aca="false">IF(G809&gt;0,IF(J809&gt;=0,J809/G809*100,""),"")</f>
        <v/>
      </c>
      <c r="P809" s="81" t="str">
        <f aca="false">IF(I809&gt;0,IF(L809&gt;=0,L809/I809*100,""),"")</f>
        <v/>
      </c>
      <c r="Q809" s="52"/>
      <c r="S809" s="52"/>
    </row>
    <row r="810" s="48" customFormat="true" ht="12.75" hidden="false" customHeight="false" outlineLevel="0" collapsed="false">
      <c r="A810" s="66" t="s">
        <v>1207</v>
      </c>
      <c r="B810" s="135" t="s">
        <v>19</v>
      </c>
      <c r="C810" s="136"/>
      <c r="D810" s="157" t="n">
        <f aca="false">SUM(D812:D822)</f>
        <v>8024720</v>
      </c>
      <c r="E810" s="157" t="n">
        <f aca="false">SUM(E812:E812)</f>
        <v>0</v>
      </c>
      <c r="F810" s="69" t="n">
        <f aca="false">SUM(D810:E810)</f>
        <v>8024720</v>
      </c>
      <c r="G810" s="158" t="n">
        <f aca="false">SUM(G812:G822)</f>
        <v>9467165.96</v>
      </c>
      <c r="H810" s="159"/>
      <c r="I810" s="72" t="n">
        <f aca="false">SUM(G810:H810)</f>
        <v>9467165.96</v>
      </c>
      <c r="J810" s="157" t="n">
        <f aca="false">SUM(J812:J822)</f>
        <v>9951040</v>
      </c>
      <c r="K810" s="157" t="n">
        <f aca="false">SUM(K812:K812)</f>
        <v>0</v>
      </c>
      <c r="L810" s="69" t="n">
        <f aca="false">SUM(J810:K810)</f>
        <v>9951040</v>
      </c>
      <c r="M810" s="73" t="n">
        <f aca="false">IF(D810&gt;0,IF(J810&gt;=0,J810/D810*100,""),"")</f>
        <v>124.00482509047</v>
      </c>
      <c r="N810" s="73" t="n">
        <f aca="false">IF(F810&gt;0,IF(L810&gt;=0,L810/F810*100,""),"")</f>
        <v>124.00482509047</v>
      </c>
      <c r="O810" s="73" t="n">
        <f aca="false">IF(G810&gt;0,IF(J810&gt;=0,J810/G810*100,""),"")</f>
        <v>105.111075923296</v>
      </c>
      <c r="P810" s="73" t="n">
        <f aca="false">IF(I810&gt;0,IF(L810&gt;=0,L810/I810*100,""),"")</f>
        <v>105.111075923296</v>
      </c>
      <c r="Q810" s="52"/>
      <c r="S810" s="52"/>
    </row>
    <row r="811" s="48" customFormat="true" ht="12.75" hidden="false" customHeight="true" outlineLevel="0" collapsed="false">
      <c r="A811" s="82" t="s">
        <v>27</v>
      </c>
      <c r="B811" s="75"/>
      <c r="C811" s="76" t="s">
        <v>28</v>
      </c>
      <c r="D811" s="77" t="n">
        <f aca="false">SUM(D812:D820)</f>
        <v>8024720</v>
      </c>
      <c r="E811" s="77" t="n">
        <f aca="false">SUM(E812:E820)</f>
        <v>0</v>
      </c>
      <c r="F811" s="77" t="n">
        <f aca="false">SUM(D811:E811)</f>
        <v>8024720</v>
      </c>
      <c r="G811" s="79" t="n">
        <f aca="false">SUM(G812:G822)</f>
        <v>9467165.96</v>
      </c>
      <c r="H811" s="88"/>
      <c r="I811" s="79" t="n">
        <f aca="false">SUM(G811:H811)</f>
        <v>9467165.96</v>
      </c>
      <c r="J811" s="77" t="n">
        <f aca="false">SUM(J812:J820)</f>
        <v>9951040</v>
      </c>
      <c r="K811" s="77" t="n">
        <f aca="false">SUM(K812:K820)</f>
        <v>0</v>
      </c>
      <c r="L811" s="77" t="n">
        <f aca="false">SUM(J811:K811)</f>
        <v>9951040</v>
      </c>
      <c r="M811" s="81" t="n">
        <f aca="false">IF(D811&gt;0,IF(J811&gt;=0,J811/D811*100,""),"")</f>
        <v>124.00482509047</v>
      </c>
      <c r="N811" s="81" t="n">
        <f aca="false">IF(F811&gt;0,IF(L811&gt;=0,L811/F811*100,""),"")</f>
        <v>124.00482509047</v>
      </c>
      <c r="O811" s="81" t="n">
        <f aca="false">IF(G811&gt;0,IF(J811&gt;=0,J811/G811*100,""),"")</f>
        <v>105.111075923296</v>
      </c>
      <c r="P811" s="81" t="n">
        <f aca="false">IF(I811&gt;0,IF(L811&gt;=0,L811/I811*100,""),"")</f>
        <v>105.111075923296</v>
      </c>
      <c r="Q811" s="52"/>
      <c r="S811" s="52"/>
    </row>
    <row r="812" s="48" customFormat="true" ht="12.75" hidden="false" customHeight="true" outlineLevel="0" collapsed="false">
      <c r="A812" s="82" t="s">
        <v>1095</v>
      </c>
      <c r="B812" s="54" t="s">
        <v>1011</v>
      </c>
      <c r="C812" s="55" t="s">
        <v>1208</v>
      </c>
      <c r="D812" s="77" t="n">
        <v>7878320</v>
      </c>
      <c r="E812" s="77"/>
      <c r="F812" s="77" t="n">
        <f aca="false">SUM(D812:E812)</f>
        <v>7878320</v>
      </c>
      <c r="G812" s="79" t="n">
        <v>8943820</v>
      </c>
      <c r="H812" s="88"/>
      <c r="I812" s="79" t="n">
        <f aca="false">SUM(G812:H812)</f>
        <v>8943820</v>
      </c>
      <c r="J812" s="77" t="n">
        <v>9762720</v>
      </c>
      <c r="K812" s="77"/>
      <c r="L812" s="77" t="n">
        <f aca="false">SUM(J812:K812)</f>
        <v>9762720</v>
      </c>
      <c r="M812" s="81" t="n">
        <f aca="false">IF(D812&gt;0,IF(J812&gt;=0,J812/D812*100,""),"")</f>
        <v>123.918805024421</v>
      </c>
      <c r="N812" s="81" t="n">
        <f aca="false">IF(F812&gt;0,IF(L812&gt;=0,L812/F812*100,""),"")</f>
        <v>123.918805024421</v>
      </c>
      <c r="O812" s="81" t="n">
        <f aca="false">IF(G812&gt;0,IF(J812&gt;=0,J812/G812*100,""),"")</f>
        <v>109.156042943619</v>
      </c>
      <c r="P812" s="81" t="n">
        <f aca="false">IF(I812&gt;0,IF(L812&gt;=0,L812/I812*100,""),"")</f>
        <v>109.156042943619</v>
      </c>
      <c r="Q812" s="52"/>
      <c r="S812" s="52"/>
    </row>
    <row r="813" s="48" customFormat="true" ht="12.75" hidden="false" customHeight="true" outlineLevel="0" collapsed="false">
      <c r="A813" s="82" t="s">
        <v>1104</v>
      </c>
      <c r="B813" s="54" t="s">
        <v>1014</v>
      </c>
      <c r="C813" s="55" t="s">
        <v>1209</v>
      </c>
      <c r="D813" s="77" t="n">
        <v>31600</v>
      </c>
      <c r="E813" s="77"/>
      <c r="F813" s="77" t="n">
        <f aca="false">SUM(D813:E813)</f>
        <v>31600</v>
      </c>
      <c r="G813" s="79" t="n">
        <v>110978.08</v>
      </c>
      <c r="H813" s="88"/>
      <c r="I813" s="79" t="n">
        <f aca="false">SUM(G813:H813)</f>
        <v>110978.08</v>
      </c>
      <c r="J813" s="77" t="n">
        <v>30000</v>
      </c>
      <c r="K813" s="77"/>
      <c r="L813" s="77" t="n">
        <f aca="false">SUM(J813:K813)</f>
        <v>30000</v>
      </c>
      <c r="M813" s="81" t="n">
        <f aca="false">IF(D813&gt;0,IF(J813&gt;=0,J813/D813*100,""),"")</f>
        <v>94.9367088607595</v>
      </c>
      <c r="N813" s="81" t="n">
        <f aca="false">IF(F813&gt;0,IF(L813&gt;=0,L813/F813*100,""),"")</f>
        <v>94.9367088607595</v>
      </c>
      <c r="O813" s="81" t="n">
        <f aca="false">IF(G813&gt;0,IF(J813&gt;=0,J813/G813*100,""),"")</f>
        <v>27.0323653103388</v>
      </c>
      <c r="P813" s="81" t="n">
        <f aca="false">IF(I813&gt;0,IF(L813&gt;=0,L813/I813*100,""),"")</f>
        <v>27.0323653103388</v>
      </c>
      <c r="Q813" s="52"/>
      <c r="S813" s="52"/>
    </row>
    <row r="814" s="48" customFormat="true" ht="12.75" hidden="false" customHeight="true" outlineLevel="0" collapsed="false">
      <c r="A814" s="87" t="s">
        <v>1057</v>
      </c>
      <c r="B814" s="54" t="s">
        <v>1058</v>
      </c>
      <c r="C814" s="55" t="s">
        <v>1210</v>
      </c>
      <c r="D814" s="77" t="n">
        <v>46800</v>
      </c>
      <c r="E814" s="215"/>
      <c r="F814" s="77" t="n">
        <f aca="false">SUM(D814:E814)</f>
        <v>46800</v>
      </c>
      <c r="G814" s="79" t="n">
        <v>137350</v>
      </c>
      <c r="H814" s="217"/>
      <c r="I814" s="79" t="n">
        <f aca="false">SUM(G814:H814)</f>
        <v>137350</v>
      </c>
      <c r="J814" s="77" t="n">
        <v>112320</v>
      </c>
      <c r="K814" s="215"/>
      <c r="L814" s="77" t="n">
        <f aca="false">SUM(J814:K814)</f>
        <v>112320</v>
      </c>
      <c r="M814" s="81" t="n">
        <f aca="false">IF(D814&gt;0,IF(J814&gt;=0,J814/D814*100,""),"")</f>
        <v>240</v>
      </c>
      <c r="N814" s="81" t="n">
        <f aca="false">IF(F814&gt;0,IF(L814&gt;=0,L814/F814*100,""),"")</f>
        <v>240</v>
      </c>
      <c r="O814" s="81" t="n">
        <f aca="false">IF(G814&gt;0,IF(J814&gt;=0,J814/G814*100,""),"")</f>
        <v>81.7764834364762</v>
      </c>
      <c r="P814" s="81" t="n">
        <f aca="false">IF(I814&gt;0,IF(L814&gt;=0,L814/I814*100,""),"")</f>
        <v>81.7764834364762</v>
      </c>
      <c r="Q814" s="52"/>
      <c r="S814" s="52"/>
    </row>
    <row r="815" s="48" customFormat="true" ht="12.75" hidden="false" customHeight="true" outlineLevel="0" collapsed="false">
      <c r="A815" s="87" t="s">
        <v>33</v>
      </c>
      <c r="B815" s="54" t="s">
        <v>34</v>
      </c>
      <c r="C815" s="55" t="s">
        <v>1211</v>
      </c>
      <c r="D815" s="77" t="n">
        <v>42000</v>
      </c>
      <c r="E815" s="215"/>
      <c r="F815" s="77" t="n">
        <f aca="false">SUM(D815:E815)</f>
        <v>42000</v>
      </c>
      <c r="G815" s="79" t="n">
        <v>42000</v>
      </c>
      <c r="H815" s="217"/>
      <c r="I815" s="79" t="n">
        <f aca="false">SUM(G815:H815)</f>
        <v>42000</v>
      </c>
      <c r="J815" s="77" t="n">
        <v>20000</v>
      </c>
      <c r="K815" s="215"/>
      <c r="L815" s="77" t="n">
        <f aca="false">SUM(J815:K815)</f>
        <v>20000</v>
      </c>
      <c r="M815" s="81" t="n">
        <f aca="false">IF(D815&gt;0,IF(J815&gt;=0,J815/D815*100,""),"")</f>
        <v>47.6190476190476</v>
      </c>
      <c r="N815" s="81" t="n">
        <f aca="false">IF(F815&gt;0,IF(L815&gt;=0,L815/F815*100,""),"")</f>
        <v>47.6190476190476</v>
      </c>
      <c r="O815" s="81" t="n">
        <f aca="false">IF(G815&gt;0,IF(J815&gt;=0,J815/G815*100,""),"")</f>
        <v>47.6190476190476</v>
      </c>
      <c r="P815" s="81" t="n">
        <f aca="false">IF(I815&gt;0,IF(L815&gt;=0,L815/I815*100,""),"")</f>
        <v>47.6190476190476</v>
      </c>
      <c r="Q815" s="52"/>
      <c r="S815" s="52"/>
    </row>
    <row r="816" s="48" customFormat="true" ht="12.75" hidden="false" customHeight="true" outlineLevel="0" collapsed="false">
      <c r="A816" s="82" t="s">
        <v>1097</v>
      </c>
      <c r="B816" s="54" t="s">
        <v>1098</v>
      </c>
      <c r="C816" s="55" t="s">
        <v>1212</v>
      </c>
      <c r="D816" s="77" t="n">
        <v>26000</v>
      </c>
      <c r="E816" s="77"/>
      <c r="F816" s="77" t="n">
        <f aca="false">SUM(D816:E816)</f>
        <v>26000</v>
      </c>
      <c r="G816" s="79" t="n">
        <v>84200</v>
      </c>
      <c r="H816" s="88"/>
      <c r="I816" s="79" t="n">
        <f aca="false">SUM(G816:H816)</f>
        <v>84200</v>
      </c>
      <c r="J816" s="77" t="n">
        <v>26000</v>
      </c>
      <c r="K816" s="77"/>
      <c r="L816" s="77" t="n">
        <f aca="false">SUM(J816:K816)</f>
        <v>26000</v>
      </c>
      <c r="M816" s="81" t="n">
        <f aca="false">IF(D816&gt;0,IF(J816&gt;=0,J816/D816*100,""),"")</f>
        <v>100</v>
      </c>
      <c r="N816" s="81" t="n">
        <f aca="false">IF(F816&gt;0,IF(L816&gt;=0,L816/F816*100,""),"")</f>
        <v>100</v>
      </c>
      <c r="O816" s="81" t="n">
        <f aca="false">IF(G816&gt;0,IF(J816&gt;=0,J816/G816*100,""),"")</f>
        <v>30.8788598574822</v>
      </c>
      <c r="P816" s="81" t="n">
        <f aca="false">IF(I816&gt;0,IF(L816&gt;=0,L816/I816*100,""),"")</f>
        <v>30.8788598574822</v>
      </c>
      <c r="Q816" s="52"/>
      <c r="S816" s="52"/>
    </row>
    <row r="817" s="48" customFormat="true" ht="12.75" hidden="false" customHeight="true" outlineLevel="0" collapsed="false">
      <c r="A817" s="87" t="s">
        <v>1120</v>
      </c>
      <c r="B817" s="54" t="s">
        <v>1121</v>
      </c>
      <c r="C817" s="55" t="s">
        <v>1213</v>
      </c>
      <c r="D817" s="143"/>
      <c r="E817" s="215"/>
      <c r="F817" s="77"/>
      <c r="G817" s="79" t="n">
        <v>10000</v>
      </c>
      <c r="H817" s="217"/>
      <c r="I817" s="79" t="n">
        <f aca="false">SUM(G817:H817)</f>
        <v>10000</v>
      </c>
      <c r="J817" s="77"/>
      <c r="K817" s="215"/>
      <c r="L817" s="77"/>
      <c r="M817" s="81" t="str">
        <f aca="false">IF(D817&gt;0,IF(J817&gt;=0,J817/D817*100,""),"")</f>
        <v/>
      </c>
      <c r="N817" s="81" t="str">
        <f aca="false">IF(F817&gt;0,IF(L817&gt;=0,L817/F817*100,""),"")</f>
        <v/>
      </c>
      <c r="O817" s="81" t="n">
        <f aca="false">IF(G817&gt;0,IF(J817&gt;=0,J817/G817*100,""),"")</f>
        <v>0</v>
      </c>
      <c r="P817" s="81" t="n">
        <f aca="false">IF(I817&gt;0,IF(L817&gt;=0,L817/I817*100,""),"")</f>
        <v>0</v>
      </c>
      <c r="Q817" s="52"/>
      <c r="S817" s="52"/>
    </row>
    <row r="818" s="48" customFormat="true" ht="12.75" hidden="false" customHeight="true" outlineLevel="0" collapsed="false">
      <c r="A818" s="82" t="s">
        <v>1108</v>
      </c>
      <c r="B818" s="54" t="s">
        <v>324</v>
      </c>
      <c r="C818" s="55"/>
      <c r="D818" s="143"/>
      <c r="E818" s="215"/>
      <c r="F818" s="77"/>
      <c r="G818" s="79" t="n">
        <v>11417.88</v>
      </c>
      <c r="H818" s="217"/>
      <c r="I818" s="79" t="n">
        <f aca="false">SUM(G818:H818)</f>
        <v>11417.88</v>
      </c>
      <c r="J818" s="77"/>
      <c r="K818" s="215"/>
      <c r="L818" s="77"/>
      <c r="M818" s="81" t="str">
        <f aca="false">IF(D818&gt;0,IF(J818&gt;=0,J818/D818*100,""),"")</f>
        <v/>
      </c>
      <c r="N818" s="81" t="str">
        <f aca="false">IF(F818&gt;0,IF(L818&gt;=0,L818/F818*100,""),"")</f>
        <v/>
      </c>
      <c r="O818" s="81" t="n">
        <f aca="false">IF(G818&gt;0,IF(J818&gt;=0,J818/G818*100,""),"")</f>
        <v>0</v>
      </c>
      <c r="P818" s="81" t="n">
        <f aca="false">IF(I818&gt;0,IF(L818&gt;=0,L818/I818*100,""),"")</f>
        <v>0</v>
      </c>
      <c r="Q818" s="52"/>
      <c r="S818" s="52"/>
    </row>
    <row r="819" s="48" customFormat="true" ht="12.75" hidden="false" customHeight="true" outlineLevel="0" collapsed="false">
      <c r="A819" s="82" t="s">
        <v>1110</v>
      </c>
      <c r="B819" s="54" t="s">
        <v>1111</v>
      </c>
      <c r="C819" s="55"/>
      <c r="D819" s="143"/>
      <c r="E819" s="215"/>
      <c r="F819" s="77"/>
      <c r="G819" s="79" t="n">
        <v>20000</v>
      </c>
      <c r="H819" s="217"/>
      <c r="I819" s="79" t="n">
        <f aca="false">SUM(G819:H819)</f>
        <v>20000</v>
      </c>
      <c r="J819" s="77"/>
      <c r="K819" s="215"/>
      <c r="L819" s="77"/>
      <c r="M819" s="81" t="str">
        <f aca="false">IF(D819&gt;0,IF(J819&gt;=0,J819/D819*100,""),"")</f>
        <v/>
      </c>
      <c r="N819" s="81" t="str">
        <f aca="false">IF(F819&gt;0,IF(L819&gt;=0,L819/F819*100,""),"")</f>
        <v/>
      </c>
      <c r="O819" s="81" t="n">
        <f aca="false">IF(G819&gt;0,IF(J819&gt;=0,J819/G819*100,""),"")</f>
        <v>0</v>
      </c>
      <c r="P819" s="81" t="n">
        <f aca="false">IF(I819&gt;0,IF(L819&gt;=0,L819/I819*100,""),"")</f>
        <v>0</v>
      </c>
      <c r="Q819" s="52"/>
      <c r="S819" s="52"/>
    </row>
    <row r="820" s="48" customFormat="true" ht="12.75" hidden="false" customHeight="true" outlineLevel="0" collapsed="false">
      <c r="A820" s="87" t="s">
        <v>1059</v>
      </c>
      <c r="B820" s="54" t="s">
        <v>1060</v>
      </c>
      <c r="C820" s="55" t="s">
        <v>1214</v>
      </c>
      <c r="D820" s="143"/>
      <c r="E820" s="215"/>
      <c r="F820" s="77"/>
      <c r="G820" s="79" t="n">
        <v>35000</v>
      </c>
      <c r="H820" s="217"/>
      <c r="I820" s="79" t="n">
        <f aca="false">SUM(G820:H820)</f>
        <v>35000</v>
      </c>
      <c r="J820" s="77"/>
      <c r="K820" s="215"/>
      <c r="L820" s="77"/>
      <c r="M820" s="81" t="str">
        <f aca="false">IF(D820&gt;0,IF(J820&gt;=0,J820/D820*100,""),"")</f>
        <v/>
      </c>
      <c r="N820" s="81" t="str">
        <f aca="false">IF(F820&gt;0,IF(L820&gt;=0,L820/F820*100,""),"")</f>
        <v/>
      </c>
      <c r="O820" s="81" t="n">
        <f aca="false">IF(G820&gt;0,IF(J820&gt;=0,J820/G820*100,""),"")</f>
        <v>0</v>
      </c>
      <c r="P820" s="81" t="n">
        <f aca="false">IF(I820&gt;0,IF(L820&gt;=0,L820/I820*100,""),"")</f>
        <v>0</v>
      </c>
      <c r="Q820" s="52"/>
      <c r="S820" s="52"/>
    </row>
    <row r="821" s="48" customFormat="true" ht="12.75" hidden="true" customHeight="true" outlineLevel="0" collapsed="false">
      <c r="A821" s="87" t="s">
        <v>62</v>
      </c>
      <c r="B821" s="55" t="s">
        <v>63</v>
      </c>
      <c r="C821" s="55" t="s">
        <v>1215</v>
      </c>
      <c r="D821" s="77"/>
      <c r="E821" s="77"/>
      <c r="F821" s="77" t="n">
        <f aca="false">SUM(D821:E821)</f>
        <v>0</v>
      </c>
      <c r="G821" s="79"/>
      <c r="H821" s="88"/>
      <c r="I821" s="79" t="n">
        <f aca="false">SUM(G821:H821)</f>
        <v>0</v>
      </c>
      <c r="J821" s="77"/>
      <c r="K821" s="77"/>
      <c r="L821" s="77" t="n">
        <f aca="false">SUM(J821:K821)</f>
        <v>0</v>
      </c>
      <c r="M821" s="81" t="str">
        <f aca="false">IF(D821&gt;0,IF(J821&gt;=0,J821/D821*100,""),"")</f>
        <v/>
      </c>
      <c r="N821" s="81" t="str">
        <f aca="false">IF(F821&gt;0,IF(L821&gt;=0,L821/F821*100,""),"")</f>
        <v/>
      </c>
      <c r="O821" s="81" t="str">
        <f aca="false">IF(G821&gt;0,IF(J821&gt;=0,J821/G821*100,""),"")</f>
        <v/>
      </c>
      <c r="P821" s="81" t="str">
        <f aca="false">IF(I821&gt;0,IF(L821&gt;=0,L821/I821*100,""),"")</f>
        <v/>
      </c>
      <c r="Q821" s="52"/>
      <c r="S821" s="52"/>
    </row>
    <row r="822" s="48" customFormat="true" ht="12.75" hidden="false" customHeight="true" outlineLevel="0" collapsed="false">
      <c r="A822" s="87" t="s">
        <v>65</v>
      </c>
      <c r="B822" s="54" t="s">
        <v>66</v>
      </c>
      <c r="C822" s="55" t="s">
        <v>1216</v>
      </c>
      <c r="D822" s="77"/>
      <c r="E822" s="77"/>
      <c r="F822" s="77"/>
      <c r="G822" s="79" t="n">
        <v>72400</v>
      </c>
      <c r="H822" s="88"/>
      <c r="I822" s="79" t="n">
        <f aca="false">SUM(G822:H822)</f>
        <v>72400</v>
      </c>
      <c r="J822" s="77"/>
      <c r="K822" s="77"/>
      <c r="L822" s="77"/>
      <c r="M822" s="81" t="str">
        <f aca="false">IF(D822&gt;0,IF(J822&gt;=0,J822/D822*100,""),"")</f>
        <v/>
      </c>
      <c r="N822" s="81" t="str">
        <f aca="false">IF(F822&gt;0,IF(L822&gt;=0,L822/F822*100,""),"")</f>
        <v/>
      </c>
      <c r="O822" s="81" t="n">
        <f aca="false">IF(G822&gt;0,IF(J822&gt;=0,J822/G822*100,""),"")</f>
        <v>0</v>
      </c>
      <c r="P822" s="81" t="n">
        <f aca="false">IF(I822&gt;0,IF(L822&gt;=0,L822/I822*100,""),"")</f>
        <v>0</v>
      </c>
      <c r="Q822" s="52"/>
      <c r="S822" s="52"/>
    </row>
    <row r="823" s="48" customFormat="true" ht="6" hidden="false" customHeight="true" outlineLevel="0" collapsed="false">
      <c r="A823" s="87"/>
      <c r="B823" s="54"/>
      <c r="C823" s="55" t="s">
        <v>28</v>
      </c>
      <c r="D823" s="77"/>
      <c r="E823" s="77"/>
      <c r="F823" s="77"/>
      <c r="G823" s="79"/>
      <c r="H823" s="88"/>
      <c r="I823" s="79"/>
      <c r="J823" s="77"/>
      <c r="K823" s="77"/>
      <c r="L823" s="77"/>
      <c r="M823" s="81" t="str">
        <f aca="false">IF(D823&gt;0,IF(J823&gt;=0,J823/D823*100,""),"")</f>
        <v/>
      </c>
      <c r="N823" s="81" t="str">
        <f aca="false">IF(F823&gt;0,IF(L823&gt;=0,L823/F823*100,""),"")</f>
        <v/>
      </c>
      <c r="O823" s="81" t="str">
        <f aca="false">IF(G823&gt;0,IF(J823&gt;=0,J823/G823*100,""),"")</f>
        <v/>
      </c>
      <c r="P823" s="81" t="str">
        <f aca="false">IF(I823&gt;0,IF(L823&gt;=0,L823/I823*100,""),"")</f>
        <v/>
      </c>
      <c r="Q823" s="52"/>
      <c r="S823" s="52"/>
    </row>
    <row r="824" s="155" customFormat="true" ht="12.75" hidden="false" customHeight="false" outlineLevel="0" collapsed="false">
      <c r="A824" s="66" t="s">
        <v>1217</v>
      </c>
      <c r="B824" s="135" t="s">
        <v>19</v>
      </c>
      <c r="C824" s="136"/>
      <c r="D824" s="157" t="n">
        <f aca="false">SUM(D826:D834)</f>
        <v>4779880</v>
      </c>
      <c r="E824" s="157" t="n">
        <f aca="false">SUM(E826:E834)</f>
        <v>0</v>
      </c>
      <c r="F824" s="69" t="n">
        <f aca="false">SUM(D824:E824)</f>
        <v>4779880</v>
      </c>
      <c r="G824" s="158" t="n">
        <f aca="false">SUM(G826:G834)</f>
        <v>6064089.72</v>
      </c>
      <c r="H824" s="159"/>
      <c r="I824" s="72" t="n">
        <f aca="false">SUM(G824:H824)</f>
        <v>6064089.72</v>
      </c>
      <c r="J824" s="69" t="n">
        <f aca="false">SUM(J826:J834)</f>
        <v>5804160</v>
      </c>
      <c r="K824" s="157" t="n">
        <f aca="false">SUM(K826:K834)</f>
        <v>0</v>
      </c>
      <c r="L824" s="69" t="n">
        <f aca="false">SUM(J824:K824)</f>
        <v>5804160</v>
      </c>
      <c r="M824" s="73" t="n">
        <f aca="false">IF(D824&gt;0,IF(J824&gt;=0,J824/D824*100,""),"")</f>
        <v>121.428989849118</v>
      </c>
      <c r="N824" s="73" t="n">
        <f aca="false">IF(F824&gt;0,IF(L824&gt;=0,L824/F824*100,""),"")</f>
        <v>121.428989849118</v>
      </c>
      <c r="O824" s="73" t="n">
        <f aca="false">IF(G824&gt;0,IF(J824&gt;=0,J824/G824*100,""),"")</f>
        <v>95.7136234455318</v>
      </c>
      <c r="P824" s="73" t="n">
        <f aca="false">IF(I824&gt;0,IF(L824&gt;=0,L824/I824*100,""),"")</f>
        <v>95.7136234455318</v>
      </c>
      <c r="Q824" s="52"/>
      <c r="S824" s="52"/>
    </row>
    <row r="825" s="48" customFormat="true" ht="12" hidden="true" customHeight="false" outlineLevel="0" collapsed="false">
      <c r="A825" s="82" t="s">
        <v>27</v>
      </c>
      <c r="B825" s="75"/>
      <c r="C825" s="76" t="s">
        <v>28</v>
      </c>
      <c r="D825" s="77" t="n">
        <f aca="false">SUM(D826:D833)</f>
        <v>4779880</v>
      </c>
      <c r="E825" s="77" t="n">
        <f aca="false">SUM(E826:E833)</f>
        <v>0</v>
      </c>
      <c r="F825" s="77" t="n">
        <f aca="false">SUM(D825:E825)</f>
        <v>4779880</v>
      </c>
      <c r="G825" s="79" t="n">
        <f aca="false">SUM(G826:G833)</f>
        <v>6064089.72</v>
      </c>
      <c r="H825" s="88" t="n">
        <f aca="false">SUM(H826:H833)</f>
        <v>0</v>
      </c>
      <c r="I825" s="79" t="n">
        <f aca="false">SUM(G825:H825)</f>
        <v>6064089.72</v>
      </c>
      <c r="J825" s="77" t="n">
        <f aca="false">SUM(J826:J833)</f>
        <v>5804160</v>
      </c>
      <c r="K825" s="77" t="n">
        <f aca="false">SUM(K826:K833)</f>
        <v>0</v>
      </c>
      <c r="L825" s="77" t="n">
        <f aca="false">SUM(J825:K825)</f>
        <v>5804160</v>
      </c>
      <c r="M825" s="81" t="n">
        <f aca="false">IF(D825&gt;0,IF(J825&gt;=0,J825/D825*100,""),"")</f>
        <v>121.428989849118</v>
      </c>
      <c r="N825" s="81" t="n">
        <f aca="false">IF(F825&gt;0,IF(L825&gt;=0,L825/F825*100,""),"")</f>
        <v>121.428989849118</v>
      </c>
      <c r="O825" s="81" t="n">
        <f aca="false">IF(G825&gt;0,IF(J825&gt;=0,J825/G825*100,""),"")</f>
        <v>95.7136234455318</v>
      </c>
      <c r="P825" s="81" t="n">
        <f aca="false">IF(I825&gt;0,IF(L825&gt;=0,L825/I825*100,""),"")</f>
        <v>95.7136234455318</v>
      </c>
      <c r="Q825" s="52"/>
      <c r="S825" s="52"/>
    </row>
    <row r="826" s="115" customFormat="true" ht="12.75" hidden="false" customHeight="true" outlineLevel="0" collapsed="false">
      <c r="A826" s="82" t="s">
        <v>1095</v>
      </c>
      <c r="B826" s="54" t="s">
        <v>1011</v>
      </c>
      <c r="C826" s="55" t="s">
        <v>1218</v>
      </c>
      <c r="D826" s="77" t="n">
        <v>4615880</v>
      </c>
      <c r="E826" s="77"/>
      <c r="F826" s="77" t="n">
        <f aca="false">SUM(D826:E826)</f>
        <v>4615880</v>
      </c>
      <c r="G826" s="79" t="n">
        <v>5749680</v>
      </c>
      <c r="H826" s="88"/>
      <c r="I826" s="79" t="n">
        <f aca="false">SUM(G826:H826)</f>
        <v>5749680</v>
      </c>
      <c r="J826" s="77" t="n">
        <v>5627660</v>
      </c>
      <c r="K826" s="77"/>
      <c r="L826" s="77" t="n">
        <f aca="false">SUM(J826:K826)</f>
        <v>5627660</v>
      </c>
      <c r="M826" s="81" t="n">
        <f aca="false">IF(D826&gt;0,IF(J826&gt;=0,J826/D826*100,""),"")</f>
        <v>121.919547301923</v>
      </c>
      <c r="N826" s="81" t="n">
        <f aca="false">IF(F826&gt;0,IF(L826&gt;=0,L826/F826*100,""),"")</f>
        <v>121.919547301923</v>
      </c>
      <c r="O826" s="81" t="n">
        <f aca="false">IF(G826&gt;0,IF(J826&gt;=0,J826/G826*100,""),"")</f>
        <v>97.8777949381531</v>
      </c>
      <c r="P826" s="81" t="n">
        <f aca="false">IF(I826&gt;0,IF(L826&gt;=0,L826/I826*100,""),"")</f>
        <v>97.8777949381531</v>
      </c>
      <c r="Q826" s="52"/>
      <c r="S826" s="52"/>
    </row>
    <row r="827" s="115" customFormat="true" ht="12.75" hidden="false" customHeight="true" outlineLevel="0" collapsed="false">
      <c r="A827" s="82" t="s">
        <v>1104</v>
      </c>
      <c r="B827" s="54" t="s">
        <v>1014</v>
      </c>
      <c r="C827" s="55" t="s">
        <v>1219</v>
      </c>
      <c r="D827" s="77" t="n">
        <v>41000</v>
      </c>
      <c r="E827" s="77"/>
      <c r="F827" s="77" t="n">
        <f aca="false">SUM(D827:E827)</f>
        <v>41000</v>
      </c>
      <c r="G827" s="79" t="n">
        <v>106720.22</v>
      </c>
      <c r="H827" s="88"/>
      <c r="I827" s="79" t="n">
        <f aca="false">SUM(G827:H827)</f>
        <v>106720.22</v>
      </c>
      <c r="J827" s="77" t="n">
        <v>46000</v>
      </c>
      <c r="K827" s="77"/>
      <c r="L827" s="77" t="n">
        <f aca="false">SUM(J827:K827)</f>
        <v>46000</v>
      </c>
      <c r="M827" s="81" t="n">
        <f aca="false">IF(D827&gt;0,IF(J827&gt;=0,J827/D827*100,""),"")</f>
        <v>112.19512195122</v>
      </c>
      <c r="N827" s="81" t="n">
        <f aca="false">IF(F827&gt;0,IF(L827&gt;=0,L827/F827*100,""),"")</f>
        <v>112.19512195122</v>
      </c>
      <c r="O827" s="81" t="n">
        <f aca="false">IF(G827&gt;0,IF(J827&gt;=0,J827/G827*100,""),"")</f>
        <v>43.1033594196114</v>
      </c>
      <c r="P827" s="81" t="n">
        <f aca="false">IF(I827&gt;0,IF(L827&gt;=0,L827/I827*100,""),"")</f>
        <v>43.1033594196114</v>
      </c>
      <c r="Q827" s="52"/>
      <c r="S827" s="52"/>
    </row>
    <row r="828" s="115" customFormat="true" ht="12.75" hidden="false" customHeight="true" outlineLevel="0" collapsed="false">
      <c r="A828" s="87" t="s">
        <v>33</v>
      </c>
      <c r="B828" s="54" t="s">
        <v>34</v>
      </c>
      <c r="C828" s="55" t="s">
        <v>1220</v>
      </c>
      <c r="D828" s="77" t="n">
        <v>112000</v>
      </c>
      <c r="E828" s="77"/>
      <c r="F828" s="77" t="n">
        <f aca="false">SUM(D828:E828)</f>
        <v>112000</v>
      </c>
      <c r="G828" s="79" t="n">
        <v>113800</v>
      </c>
      <c r="H828" s="88"/>
      <c r="I828" s="79" t="n">
        <f aca="false">SUM(G828:H828)</f>
        <v>113800</v>
      </c>
      <c r="J828" s="77" t="n">
        <v>119500</v>
      </c>
      <c r="K828" s="77"/>
      <c r="L828" s="77" t="n">
        <f aca="false">SUM(J828:K828)</f>
        <v>119500</v>
      </c>
      <c r="M828" s="81" t="n">
        <f aca="false">IF(D828&gt;0,IF(J828&gt;=0,J828/D828*100,""),"")</f>
        <v>106.696428571429</v>
      </c>
      <c r="N828" s="81" t="n">
        <f aca="false">IF(F828&gt;0,IF(L828&gt;=0,L828/F828*100,""),"")</f>
        <v>106.696428571429</v>
      </c>
      <c r="O828" s="81" t="n">
        <f aca="false">IF(G828&gt;0,IF(J828&gt;=0,J828/G828*100,""),"")</f>
        <v>105.008787346221</v>
      </c>
      <c r="P828" s="81" t="n">
        <f aca="false">IF(I828&gt;0,IF(L828&gt;=0,L828/I828*100,""),"")</f>
        <v>105.008787346221</v>
      </c>
      <c r="Q828" s="52"/>
      <c r="S828" s="52"/>
    </row>
    <row r="829" s="115" customFormat="true" ht="12.75" hidden="false" customHeight="true" outlineLevel="0" collapsed="false">
      <c r="A829" s="126" t="s">
        <v>1097</v>
      </c>
      <c r="B829" s="160" t="s">
        <v>1098</v>
      </c>
      <c r="C829" s="161" t="s">
        <v>1221</v>
      </c>
      <c r="D829" s="130" t="n">
        <v>11000</v>
      </c>
      <c r="E829" s="130"/>
      <c r="F829" s="130" t="n">
        <f aca="false">SUM(D829:E829)</f>
        <v>11000</v>
      </c>
      <c r="G829" s="131" t="n">
        <v>11000</v>
      </c>
      <c r="H829" s="151"/>
      <c r="I829" s="131" t="n">
        <f aca="false">SUM(G829:H829)</f>
        <v>11000</v>
      </c>
      <c r="J829" s="130" t="n">
        <v>11000</v>
      </c>
      <c r="K829" s="130"/>
      <c r="L829" s="130" t="n">
        <f aca="false">SUM(J829:K829)</f>
        <v>11000</v>
      </c>
      <c r="M829" s="118" t="n">
        <f aca="false">IF(D829&gt;0,IF(J829&gt;=0,J829/D829*100,""),"")</f>
        <v>100</v>
      </c>
      <c r="N829" s="118" t="n">
        <f aca="false">IF(F829&gt;0,IF(L829&gt;=0,L829/F829*100,""),"")</f>
        <v>100</v>
      </c>
      <c r="O829" s="118" t="n">
        <f aca="false">IF(G829&gt;0,IF(J829&gt;=0,J829/G829*100,""),"")</f>
        <v>100</v>
      </c>
      <c r="P829" s="118" t="n">
        <f aca="false">IF(I829&gt;0,IF(L829&gt;=0,L829/I829*100,""),"")</f>
        <v>100</v>
      </c>
      <c r="Q829" s="52"/>
      <c r="S829" s="52"/>
    </row>
    <row r="830" s="115" customFormat="true" ht="12.75" hidden="false" customHeight="true" outlineLevel="0" collapsed="false">
      <c r="A830" s="82" t="s">
        <v>1057</v>
      </c>
      <c r="B830" s="54" t="s">
        <v>1058</v>
      </c>
      <c r="C830" s="55" t="s">
        <v>1222</v>
      </c>
      <c r="D830" s="77"/>
      <c r="E830" s="77"/>
      <c r="F830" s="77"/>
      <c r="G830" s="79" t="n">
        <v>43750</v>
      </c>
      <c r="H830" s="88"/>
      <c r="I830" s="79" t="n">
        <f aca="false">SUM(G830:H830)</f>
        <v>43750</v>
      </c>
      <c r="J830" s="77"/>
      <c r="K830" s="77"/>
      <c r="L830" s="77"/>
      <c r="M830" s="81" t="str">
        <f aca="false">IF(D830&gt;0,IF(J830&gt;=0,J830/D830*100,""),"")</f>
        <v/>
      </c>
      <c r="N830" s="81" t="str">
        <f aca="false">IF(F830&gt;0,IF(L830&gt;=0,L830/F830*100,""),"")</f>
        <v/>
      </c>
      <c r="O830" s="81" t="n">
        <f aca="false">IF(G830&gt;0,IF(J830&gt;=0,J830/G830*100,""),"")</f>
        <v>0</v>
      </c>
      <c r="P830" s="81" t="n">
        <f aca="false">IF(I830&gt;0,IF(L830&gt;=0,L830/I830*100,""),"")</f>
        <v>0</v>
      </c>
      <c r="Q830" s="52"/>
      <c r="S830" s="52"/>
    </row>
    <row r="831" s="115" customFormat="true" ht="12.75" hidden="false" customHeight="true" outlineLevel="0" collapsed="false">
      <c r="A831" s="82" t="s">
        <v>1108</v>
      </c>
      <c r="B831" s="54" t="s">
        <v>324</v>
      </c>
      <c r="C831" s="55"/>
      <c r="D831" s="77"/>
      <c r="E831" s="77"/>
      <c r="F831" s="77"/>
      <c r="G831" s="79" t="n">
        <v>7139.5</v>
      </c>
      <c r="H831" s="88"/>
      <c r="I831" s="79" t="n">
        <f aca="false">SUM(G831:H831)</f>
        <v>7139.5</v>
      </c>
      <c r="J831" s="77"/>
      <c r="K831" s="77"/>
      <c r="L831" s="77"/>
      <c r="M831" s="81" t="str">
        <f aca="false">IF(D831&gt;0,IF(J831&gt;=0,J831/D831*100,""),"")</f>
        <v/>
      </c>
      <c r="N831" s="81" t="str">
        <f aca="false">IF(F831&gt;0,IF(L831&gt;=0,L831/F831*100,""),"")</f>
        <v/>
      </c>
      <c r="O831" s="81" t="n">
        <f aca="false">IF(G831&gt;0,IF(J831&gt;=0,J831/G831*100,""),"")</f>
        <v>0</v>
      </c>
      <c r="P831" s="81" t="n">
        <f aca="false">IF(I831&gt;0,IF(L831&gt;=0,L831/I831*100,""),"")</f>
        <v>0</v>
      </c>
      <c r="Q831" s="52"/>
      <c r="S831" s="52"/>
    </row>
    <row r="832" s="115" customFormat="true" ht="10.5" hidden="false" customHeight="true" outlineLevel="0" collapsed="false">
      <c r="A832" s="82" t="s">
        <v>1110</v>
      </c>
      <c r="B832" s="54" t="s">
        <v>1111</v>
      </c>
      <c r="C832" s="55"/>
      <c r="D832" s="77"/>
      <c r="E832" s="77"/>
      <c r="F832" s="77"/>
      <c r="G832" s="79" t="n">
        <v>32000</v>
      </c>
      <c r="H832" s="88"/>
      <c r="I832" s="79" t="n">
        <f aca="false">SUM(G832:H832)</f>
        <v>32000</v>
      </c>
      <c r="J832" s="77"/>
      <c r="K832" s="77"/>
      <c r="L832" s="77"/>
      <c r="M832" s="81" t="str">
        <f aca="false">IF(D832&gt;0,IF(J832&gt;=0,J832/D832*100,""),"")</f>
        <v/>
      </c>
      <c r="N832" s="81" t="str">
        <f aca="false">IF(F832&gt;0,IF(L832&gt;=0,L832/F832*100,""),"")</f>
        <v/>
      </c>
      <c r="O832" s="81" t="n">
        <f aca="false">IF(G832&gt;0,IF(J832&gt;=0,J832/G832*100,""),"")</f>
        <v>0</v>
      </c>
      <c r="P832" s="81" t="n">
        <f aca="false">IF(I832&gt;0,IF(L832&gt;=0,L832/I832*100,""),"")</f>
        <v>0</v>
      </c>
      <c r="Q832" s="52"/>
      <c r="S832" s="52"/>
    </row>
    <row r="833" s="115" customFormat="true" ht="12.75" hidden="true" customHeight="true" outlineLevel="0" collapsed="false">
      <c r="A833" s="82" t="s">
        <v>325</v>
      </c>
      <c r="B833" s="55" t="s">
        <v>326</v>
      </c>
      <c r="C833" s="55" t="s">
        <v>1223</v>
      </c>
      <c r="D833" s="77"/>
      <c r="E833" s="77"/>
      <c r="F833" s="77"/>
      <c r="G833" s="79"/>
      <c r="H833" s="88"/>
      <c r="I833" s="79" t="n">
        <f aca="false">SUM(G833:H833)</f>
        <v>0</v>
      </c>
      <c r="J833" s="77"/>
      <c r="K833" s="77"/>
      <c r="L833" s="77"/>
      <c r="M833" s="81" t="str">
        <f aca="false">IF(D833&gt;0,IF(J833&gt;=0,J833/D833*100,""),"")</f>
        <v/>
      </c>
      <c r="N833" s="81" t="str">
        <f aca="false">IF(F833&gt;0,IF(L833&gt;=0,L833/F833*100,""),"")</f>
        <v/>
      </c>
      <c r="O833" s="81" t="str">
        <f aca="false">IF(G833&gt;0,IF(J833&gt;=0,J833/G833*100,""),"")</f>
        <v/>
      </c>
      <c r="P833" s="81" t="str">
        <f aca="false">IF(I833&gt;0,IF(L833&gt;=0,L833/I833*100,""),"")</f>
        <v/>
      </c>
      <c r="Q833" s="52"/>
      <c r="S833" s="52"/>
    </row>
    <row r="834" s="115" customFormat="true" ht="12" hidden="true" customHeight="false" outlineLevel="0" collapsed="false">
      <c r="A834" s="82" t="s">
        <v>65</v>
      </c>
      <c r="B834" s="54" t="s">
        <v>66</v>
      </c>
      <c r="C834" s="55" t="s">
        <v>1224</v>
      </c>
      <c r="D834" s="77"/>
      <c r="E834" s="77"/>
      <c r="F834" s="77" t="n">
        <f aca="false">SUM(D834:E834)</f>
        <v>0</v>
      </c>
      <c r="G834" s="79"/>
      <c r="H834" s="88"/>
      <c r="I834" s="79" t="n">
        <f aca="false">SUM(G834:H834)</f>
        <v>0</v>
      </c>
      <c r="J834" s="77"/>
      <c r="K834" s="77"/>
      <c r="L834" s="77" t="n">
        <f aca="false">SUM(J834:K834)</f>
        <v>0</v>
      </c>
      <c r="M834" s="81" t="str">
        <f aca="false">IF(D834&gt;0,IF(J834&gt;=0,J834/D834*100,""),"")</f>
        <v/>
      </c>
      <c r="N834" s="81" t="str">
        <f aca="false">IF(F834&gt;0,IF(L834&gt;=0,L834/F834*100,""),"")</f>
        <v/>
      </c>
      <c r="O834" s="81" t="str">
        <f aca="false">IF(G834&gt;0,IF(J834&gt;=0,J834/G834*100,""),"")</f>
        <v/>
      </c>
      <c r="P834" s="81" t="str">
        <f aca="false">IF(I834&gt;0,IF(L834&gt;=0,L834/I834*100,""),"")</f>
        <v/>
      </c>
      <c r="Q834" s="52"/>
      <c r="S834" s="52"/>
    </row>
    <row r="835" s="115" customFormat="true" ht="6" hidden="false" customHeight="true" outlineLevel="0" collapsed="false">
      <c r="A835" s="82"/>
      <c r="B835" s="54"/>
      <c r="C835" s="55" t="s">
        <v>28</v>
      </c>
      <c r="D835" s="77"/>
      <c r="E835" s="77"/>
      <c r="F835" s="77"/>
      <c r="G835" s="79"/>
      <c r="H835" s="88"/>
      <c r="I835" s="79"/>
      <c r="J835" s="77"/>
      <c r="K835" s="77"/>
      <c r="L835" s="77"/>
      <c r="M835" s="81" t="str">
        <f aca="false">IF(D835&gt;0,IF(J835&gt;=0,J835/D835*100,""),"")</f>
        <v/>
      </c>
      <c r="N835" s="81" t="str">
        <f aca="false">IF(F835&gt;0,IF(L835&gt;=0,L835/F835*100,""),"")</f>
        <v/>
      </c>
      <c r="O835" s="81" t="str">
        <f aca="false">IF(G835&gt;0,IF(J835&gt;=0,J835/G835*100,""),"")</f>
        <v/>
      </c>
      <c r="P835" s="81" t="str">
        <f aca="false">IF(I835&gt;0,IF(L835&gt;=0,L835/I835*100,""),"")</f>
        <v/>
      </c>
      <c r="Q835" s="52"/>
      <c r="S835" s="52"/>
    </row>
    <row r="836" s="48" customFormat="true" ht="12.75" hidden="false" customHeight="false" outlineLevel="0" collapsed="false">
      <c r="A836" s="66" t="s">
        <v>1225</v>
      </c>
      <c r="B836" s="135" t="s">
        <v>19</v>
      </c>
      <c r="C836" s="136"/>
      <c r="D836" s="157" t="n">
        <f aca="false">SUM(D838:D847)</f>
        <v>5278530</v>
      </c>
      <c r="E836" s="157" t="n">
        <f aca="false">SUM(E838:E838)</f>
        <v>0</v>
      </c>
      <c r="F836" s="69" t="n">
        <f aca="false">SUM(D836:E836)</f>
        <v>5278530</v>
      </c>
      <c r="G836" s="158" t="n">
        <f aca="false">SUM(G838:G847)</f>
        <v>6311092.25</v>
      </c>
      <c r="H836" s="159"/>
      <c r="I836" s="72" t="n">
        <f aca="false">SUM(G836:H836)</f>
        <v>6311092.25</v>
      </c>
      <c r="J836" s="69" t="n">
        <f aca="false">SUM(J838:J847)</f>
        <v>6320580</v>
      </c>
      <c r="K836" s="157" t="n">
        <f aca="false">SUM(K838:K838)</f>
        <v>0</v>
      </c>
      <c r="L836" s="69" t="n">
        <f aca="false">SUM(J836:K836)</f>
        <v>6320580</v>
      </c>
      <c r="M836" s="73" t="n">
        <f aca="false">IF(D836&gt;0,IF(J836&gt;=0,J836/D836*100,""),"")</f>
        <v>119.741291609596</v>
      </c>
      <c r="N836" s="73" t="n">
        <f aca="false">IF(F836&gt;0,IF(L836&gt;=0,L836/F836*100,""),"")</f>
        <v>119.741291609596</v>
      </c>
      <c r="O836" s="73" t="n">
        <f aca="false">IF(G836&gt;0,IF(J836&gt;=0,J836/G836*100,""),"")</f>
        <v>100.150334516185</v>
      </c>
      <c r="P836" s="73" t="n">
        <f aca="false">IF(I836&gt;0,IF(L836&gt;=0,L836/I836*100,""),"")</f>
        <v>100.150334516185</v>
      </c>
      <c r="Q836" s="52"/>
      <c r="S836" s="52"/>
    </row>
    <row r="837" s="48" customFormat="true" ht="12.75" hidden="false" customHeight="true" outlineLevel="0" collapsed="false">
      <c r="A837" s="87" t="s">
        <v>27</v>
      </c>
      <c r="B837" s="100"/>
      <c r="C837" s="101" t="s">
        <v>28</v>
      </c>
      <c r="D837" s="83" t="n">
        <f aca="false">SUM(D838:D845)</f>
        <v>5278530</v>
      </c>
      <c r="E837" s="83"/>
      <c r="F837" s="77" t="n">
        <f aca="false">SUM(D837:E837)</f>
        <v>5278530</v>
      </c>
      <c r="G837" s="84" t="n">
        <f aca="false">SUM(G838:G845)</f>
        <v>6011072.25</v>
      </c>
      <c r="H837" s="85"/>
      <c r="I837" s="79" t="n">
        <f aca="false">SUM(G837:H837)</f>
        <v>6011072.25</v>
      </c>
      <c r="J837" s="77" t="n">
        <f aca="false">SUM(J838:J845)</f>
        <v>6320580</v>
      </c>
      <c r="K837" s="83"/>
      <c r="L837" s="77" t="n">
        <f aca="false">SUM(J837:K837)</f>
        <v>6320580</v>
      </c>
      <c r="M837" s="81" t="n">
        <f aca="false">IF(D837&gt;0,IF(J837&gt;=0,J837/D837*100,""),"")</f>
        <v>119.741291609596</v>
      </c>
      <c r="N837" s="81" t="n">
        <f aca="false">IF(F837&gt;0,IF(L837&gt;=0,L837/F837*100,""),"")</f>
        <v>119.741291609596</v>
      </c>
      <c r="O837" s="81" t="n">
        <f aca="false">IF(G837&gt;0,IF(J837&gt;=0,J837/G837*100,""),"")</f>
        <v>105.148960736581</v>
      </c>
      <c r="P837" s="81" t="n">
        <f aca="false">IF(I837&gt;0,IF(L837&gt;=0,L837/I837*100,""),"")</f>
        <v>105.148960736581</v>
      </c>
      <c r="Q837" s="52"/>
      <c r="S837" s="52"/>
    </row>
    <row r="838" s="48" customFormat="true" ht="12.75" hidden="false" customHeight="true" outlineLevel="0" collapsed="false">
      <c r="A838" s="82" t="s">
        <v>1095</v>
      </c>
      <c r="B838" s="54" t="s">
        <v>1011</v>
      </c>
      <c r="C838" s="55" t="s">
        <v>1226</v>
      </c>
      <c r="D838" s="77" t="n">
        <v>5048530</v>
      </c>
      <c r="E838" s="77"/>
      <c r="F838" s="77" t="n">
        <f aca="false">SUM(D838:E838)</f>
        <v>5048530</v>
      </c>
      <c r="G838" s="79" t="n">
        <v>5654200</v>
      </c>
      <c r="H838" s="88"/>
      <c r="I838" s="79" t="n">
        <f aca="false">SUM(G838:H838)</f>
        <v>5654200</v>
      </c>
      <c r="J838" s="77" t="n">
        <v>6059980</v>
      </c>
      <c r="K838" s="77"/>
      <c r="L838" s="77" t="n">
        <f aca="false">SUM(J838:K838)</f>
        <v>6059980</v>
      </c>
      <c r="M838" s="81" t="n">
        <f aca="false">IF(D838&gt;0,IF(J838&gt;=0,J838/D838*100,""),"")</f>
        <v>120.034544709054</v>
      </c>
      <c r="N838" s="81" t="n">
        <f aca="false">IF(F838&gt;0,IF(L838&gt;=0,L838/F838*100,""),"")</f>
        <v>120.034544709054</v>
      </c>
      <c r="O838" s="81" t="n">
        <f aca="false">IF(G838&gt;0,IF(J838&gt;=0,J838/G838*100,""),"")</f>
        <v>107.176612075979</v>
      </c>
      <c r="P838" s="81" t="n">
        <f aca="false">IF(I838&gt;0,IF(L838&gt;=0,L838/I838*100,""),"")</f>
        <v>107.176612075979</v>
      </c>
      <c r="Q838" s="52"/>
      <c r="S838" s="52"/>
    </row>
    <row r="839" s="48" customFormat="true" ht="12.75" hidden="false" customHeight="true" outlineLevel="0" collapsed="false">
      <c r="A839" s="82" t="s">
        <v>1104</v>
      </c>
      <c r="B839" s="54" t="s">
        <v>1014</v>
      </c>
      <c r="C839" s="55" t="s">
        <v>1227</v>
      </c>
      <c r="D839" s="77" t="n">
        <v>47000</v>
      </c>
      <c r="E839" s="77"/>
      <c r="F839" s="77" t="n">
        <f aca="false">SUM(D839:E839)</f>
        <v>47000</v>
      </c>
      <c r="G839" s="79" t="n">
        <v>99462.76</v>
      </c>
      <c r="H839" s="88"/>
      <c r="I839" s="79" t="n">
        <f aca="false">SUM(G839:H839)</f>
        <v>99462.76</v>
      </c>
      <c r="J839" s="77"/>
      <c r="K839" s="77"/>
      <c r="L839" s="77" t="n">
        <f aca="false">SUM(J839:K839)</f>
        <v>0</v>
      </c>
      <c r="M839" s="81" t="n">
        <f aca="false">IF(D839&gt;0,IF(J839&gt;=0,J839/D839*100,""),"")</f>
        <v>0</v>
      </c>
      <c r="N839" s="81" t="n">
        <f aca="false">IF(F839&gt;0,IF(L839&gt;=0,L839/F839*100,""),"")</f>
        <v>0</v>
      </c>
      <c r="O839" s="81" t="n">
        <f aca="false">IF(G839&gt;0,IF(J839&gt;=0,J839/G839*100,""),"")</f>
        <v>0</v>
      </c>
      <c r="P839" s="81" t="n">
        <f aca="false">IF(I839&gt;0,IF(L839&gt;=0,L839/I839*100,""),"")</f>
        <v>0</v>
      </c>
      <c r="Q839" s="52"/>
      <c r="S839" s="52"/>
    </row>
    <row r="840" s="48" customFormat="true" ht="12.75" hidden="false" customHeight="true" outlineLevel="0" collapsed="false">
      <c r="A840" s="87" t="s">
        <v>1057</v>
      </c>
      <c r="B840" s="54" t="s">
        <v>1058</v>
      </c>
      <c r="C840" s="55"/>
      <c r="D840" s="77"/>
      <c r="E840" s="77"/>
      <c r="F840" s="77"/>
      <c r="G840" s="79"/>
      <c r="H840" s="88"/>
      <c r="I840" s="79"/>
      <c r="J840" s="77" t="n">
        <v>112600</v>
      </c>
      <c r="K840" s="77"/>
      <c r="L840" s="77" t="n">
        <f aca="false">SUM(J840:K840)</f>
        <v>112600</v>
      </c>
      <c r="M840" s="81" t="str">
        <f aca="false">IF(D840&gt;0,IF(J840&gt;=0,J840/D840*100,""),"")</f>
        <v/>
      </c>
      <c r="N840" s="81"/>
      <c r="O840" s="81"/>
      <c r="P840" s="81"/>
      <c r="Q840" s="52"/>
      <c r="S840" s="52"/>
    </row>
    <row r="841" s="48" customFormat="true" ht="23.25" hidden="false" customHeight="true" outlineLevel="0" collapsed="false">
      <c r="A841" s="82" t="s">
        <v>1053</v>
      </c>
      <c r="B841" s="54" t="s">
        <v>1054</v>
      </c>
      <c r="C841" s="55"/>
      <c r="D841" s="77" t="n">
        <f aca="false">21250+3750</f>
        <v>25000</v>
      </c>
      <c r="E841" s="77"/>
      <c r="F841" s="77" t="n">
        <f aca="false">SUM(D841:E841)</f>
        <v>25000</v>
      </c>
      <c r="G841" s="79" t="n">
        <v>25000</v>
      </c>
      <c r="H841" s="88"/>
      <c r="I841" s="79" t="n">
        <f aca="false">SUM(G841:H841)</f>
        <v>25000</v>
      </c>
      <c r="J841" s="77"/>
      <c r="K841" s="77"/>
      <c r="L841" s="77" t="n">
        <f aca="false">SUM(J841:K841)</f>
        <v>0</v>
      </c>
      <c r="M841" s="81" t="n">
        <f aca="false">IF(D841&gt;0,IF(J841&gt;=0,J841/D841*100,""),"")</f>
        <v>0</v>
      </c>
      <c r="N841" s="81" t="n">
        <f aca="false">IF(F841&gt;0,IF(L841&gt;=0,L841/F841*100,""),"")</f>
        <v>0</v>
      </c>
      <c r="O841" s="81" t="n">
        <f aca="false">IF(G841&gt;0,IF(J841&gt;=0,J841/G841*100,""),"")</f>
        <v>0</v>
      </c>
      <c r="P841" s="81" t="n">
        <f aca="false">IF(I841&gt;0,IF(L841&gt;=0,L841/I841*100,""),"")</f>
        <v>0</v>
      </c>
      <c r="Q841" s="52"/>
      <c r="S841" s="52"/>
    </row>
    <row r="842" s="48" customFormat="true" ht="12.75" hidden="false" customHeight="true" outlineLevel="0" collapsed="false">
      <c r="A842" s="87" t="s">
        <v>33</v>
      </c>
      <c r="B842" s="54" t="s">
        <v>34</v>
      </c>
      <c r="C842" s="55" t="s">
        <v>1228</v>
      </c>
      <c r="D842" s="77" t="n">
        <v>150000</v>
      </c>
      <c r="E842" s="77"/>
      <c r="F842" s="77" t="n">
        <f aca="false">SUM(D842:E842)</f>
        <v>150000</v>
      </c>
      <c r="G842" s="79" t="n">
        <v>188000</v>
      </c>
      <c r="H842" s="88"/>
      <c r="I842" s="79" t="n">
        <f aca="false">SUM(G842:H842)</f>
        <v>188000</v>
      </c>
      <c r="J842" s="77" t="n">
        <v>140000</v>
      </c>
      <c r="K842" s="77"/>
      <c r="L842" s="77" t="n">
        <f aca="false">SUM(J842:K842)</f>
        <v>140000</v>
      </c>
      <c r="M842" s="81" t="n">
        <f aca="false">IF(D842&gt;0,IF(J842&gt;=0,J842/D842*100,""),"")</f>
        <v>93.3333333333333</v>
      </c>
      <c r="N842" s="81" t="n">
        <f aca="false">IF(F842&gt;0,IF(L842&gt;=0,L842/F842*100,""),"")</f>
        <v>93.3333333333333</v>
      </c>
      <c r="O842" s="81" t="n">
        <f aca="false">IF(G842&gt;0,IF(J842&gt;=0,J842/G842*100,""),"")</f>
        <v>74.468085106383</v>
      </c>
      <c r="P842" s="81" t="n">
        <f aca="false">IF(I842&gt;0,IF(L842&gt;=0,L842/I842*100,""),"")</f>
        <v>74.468085106383</v>
      </c>
      <c r="Q842" s="52"/>
      <c r="S842" s="52"/>
    </row>
    <row r="843" s="48" customFormat="true" ht="12.75" hidden="false" customHeight="true" outlineLevel="0" collapsed="false">
      <c r="A843" s="82" t="s">
        <v>1097</v>
      </c>
      <c r="B843" s="54" t="s">
        <v>1098</v>
      </c>
      <c r="C843" s="55" t="s">
        <v>1229</v>
      </c>
      <c r="D843" s="77" t="n">
        <v>8000</v>
      </c>
      <c r="E843" s="77"/>
      <c r="F843" s="77" t="n">
        <f aca="false">SUM(D843:E843)</f>
        <v>8000</v>
      </c>
      <c r="G843" s="79" t="n">
        <v>14500</v>
      </c>
      <c r="H843" s="88"/>
      <c r="I843" s="79" t="n">
        <f aca="false">SUM(G843:H843)</f>
        <v>14500</v>
      </c>
      <c r="J843" s="77" t="n">
        <v>8000</v>
      </c>
      <c r="K843" s="77"/>
      <c r="L843" s="77" t="n">
        <f aca="false">SUM(J843:K843)</f>
        <v>8000</v>
      </c>
      <c r="M843" s="81" t="n">
        <f aca="false">IF(D843&gt;0,IF(J843&gt;=0,J843/D843*100,""),"")</f>
        <v>100</v>
      </c>
      <c r="N843" s="81" t="n">
        <f aca="false">IF(F843&gt;0,IF(L843&gt;=0,L843/F843*100,""),"")</f>
        <v>100</v>
      </c>
      <c r="O843" s="81" t="n">
        <f aca="false">IF(G843&gt;0,IF(J843&gt;=0,J843/G843*100,""),"")</f>
        <v>55.1724137931034</v>
      </c>
      <c r="P843" s="81" t="n">
        <f aca="false">IF(I843&gt;0,IF(L843&gt;=0,L843/I843*100,""),"")</f>
        <v>55.1724137931034</v>
      </c>
      <c r="Q843" s="52"/>
      <c r="S843" s="52"/>
    </row>
    <row r="844" s="48" customFormat="true" ht="12.75" hidden="false" customHeight="true" outlineLevel="0" collapsed="false">
      <c r="A844" s="82" t="s">
        <v>1108</v>
      </c>
      <c r="B844" s="54" t="s">
        <v>324</v>
      </c>
      <c r="C844" s="55" t="s">
        <v>1230</v>
      </c>
      <c r="D844" s="77"/>
      <c r="E844" s="77"/>
      <c r="F844" s="77"/>
      <c r="G844" s="79" t="n">
        <v>4909.49</v>
      </c>
      <c r="H844" s="88"/>
      <c r="I844" s="79" t="n">
        <f aca="false">SUM(G844:H844)</f>
        <v>4909.49</v>
      </c>
      <c r="J844" s="77"/>
      <c r="K844" s="77"/>
      <c r="L844" s="77"/>
      <c r="M844" s="81" t="str">
        <f aca="false">IF(D844&gt;0,IF(J844&gt;=0,J844/D844*100,""),"")</f>
        <v/>
      </c>
      <c r="N844" s="81" t="str">
        <f aca="false">IF(F844&gt;0,IF(L844&gt;=0,L844/F844*100,""),"")</f>
        <v/>
      </c>
      <c r="O844" s="81" t="n">
        <f aca="false">IF(G844&gt;0,IF(J844&gt;=0,J844/G844*100,""),"")</f>
        <v>0</v>
      </c>
      <c r="P844" s="81" t="n">
        <f aca="false">IF(I844&gt;0,IF(L844&gt;=0,L844/I844*100,""),"")</f>
        <v>0</v>
      </c>
      <c r="Q844" s="52"/>
      <c r="S844" s="52"/>
    </row>
    <row r="845" s="48" customFormat="true" ht="12.75" hidden="false" customHeight="true" outlineLevel="0" collapsed="false">
      <c r="A845" s="82" t="s">
        <v>1110</v>
      </c>
      <c r="B845" s="54" t="s">
        <v>1111</v>
      </c>
      <c r="C845" s="55" t="s">
        <v>1231</v>
      </c>
      <c r="D845" s="77"/>
      <c r="E845" s="77"/>
      <c r="F845" s="77"/>
      <c r="G845" s="79" t="n">
        <v>25000</v>
      </c>
      <c r="H845" s="88"/>
      <c r="I845" s="79" t="n">
        <f aca="false">SUM(G845:H845)</f>
        <v>25000</v>
      </c>
      <c r="J845" s="77"/>
      <c r="K845" s="77"/>
      <c r="L845" s="77"/>
      <c r="M845" s="81" t="str">
        <f aca="false">IF(D845&gt;0,IF(J845&gt;=0,J845/D845*100,""),"")</f>
        <v/>
      </c>
      <c r="N845" s="81" t="str">
        <f aca="false">IF(F845&gt;0,IF(L845&gt;=0,L845/F845*100,""),"")</f>
        <v/>
      </c>
      <c r="O845" s="81" t="n">
        <f aca="false">IF(G845&gt;0,IF(J845&gt;=0,J845/G845*100,""),"")</f>
        <v>0</v>
      </c>
      <c r="P845" s="81" t="n">
        <f aca="false">IF(I845&gt;0,IF(L845&gt;=0,L845/I845*100,""),"")</f>
        <v>0</v>
      </c>
      <c r="Q845" s="52"/>
      <c r="S845" s="52"/>
    </row>
    <row r="846" s="48" customFormat="true" ht="12.75" hidden="false" customHeight="true" outlineLevel="0" collapsed="false">
      <c r="A846" s="87" t="s">
        <v>1059</v>
      </c>
      <c r="B846" s="54" t="s">
        <v>1060</v>
      </c>
      <c r="C846" s="55"/>
      <c r="D846" s="77"/>
      <c r="E846" s="77"/>
      <c r="F846" s="77"/>
      <c r="G846" s="79" t="n">
        <v>30020</v>
      </c>
      <c r="H846" s="88"/>
      <c r="I846" s="79" t="n">
        <f aca="false">SUM(G846:H846)</f>
        <v>30020</v>
      </c>
      <c r="J846" s="77"/>
      <c r="K846" s="77"/>
      <c r="L846" s="77"/>
      <c r="M846" s="81" t="str">
        <f aca="false">IF(D846&gt;0,IF(J846&gt;=0,J846/D846*100,""),"")</f>
        <v/>
      </c>
      <c r="N846" s="81" t="str">
        <f aca="false">IF(F846&gt;0,IF(L846&gt;=0,L846/F846*100,""),"")</f>
        <v/>
      </c>
      <c r="O846" s="81" t="n">
        <f aca="false">IF(G846&gt;0,IF(J846&gt;=0,J846/G846*100,""),"")</f>
        <v>0</v>
      </c>
      <c r="P846" s="81" t="n">
        <f aca="false">IF(I846&gt;0,IF(L846&gt;=0,L846/I846*100,""),"")</f>
        <v>0</v>
      </c>
      <c r="Q846" s="52"/>
      <c r="S846" s="52"/>
    </row>
    <row r="847" s="48" customFormat="true" ht="12.75" hidden="false" customHeight="true" outlineLevel="0" collapsed="false">
      <c r="A847" s="82" t="s">
        <v>65</v>
      </c>
      <c r="B847" s="54" t="s">
        <v>66</v>
      </c>
      <c r="C847" s="55" t="s">
        <v>1232</v>
      </c>
      <c r="D847" s="77"/>
      <c r="E847" s="77"/>
      <c r="F847" s="77" t="n">
        <f aca="false">SUM(D847:E847)</f>
        <v>0</v>
      </c>
      <c r="G847" s="79" t="n">
        <v>270000</v>
      </c>
      <c r="H847" s="88"/>
      <c r="I847" s="79" t="n">
        <f aca="false">SUM(G847:H847)</f>
        <v>270000</v>
      </c>
      <c r="J847" s="77"/>
      <c r="K847" s="77"/>
      <c r="L847" s="77" t="n">
        <f aca="false">SUM(J847:K847)</f>
        <v>0</v>
      </c>
      <c r="M847" s="81" t="str">
        <f aca="false">IF(D847&gt;0,IF(J847&gt;=0,J847/D847*100,""),"")</f>
        <v/>
      </c>
      <c r="N847" s="81" t="str">
        <f aca="false">IF(F847&gt;0,IF(L847&gt;=0,L847/F847*100,""),"")</f>
        <v/>
      </c>
      <c r="O847" s="81" t="n">
        <f aca="false">IF(G847&gt;0,IF(J847&gt;=0,J847/G847*100,""),"")</f>
        <v>0</v>
      </c>
      <c r="P847" s="81" t="n">
        <f aca="false">IF(I847&gt;0,IF(L847&gt;=0,L847/I847*100,""),"")</f>
        <v>0</v>
      </c>
      <c r="Q847" s="52"/>
      <c r="S847" s="52"/>
    </row>
    <row r="848" s="115" customFormat="true" ht="6" hidden="false" customHeight="true" outlineLevel="0" collapsed="false">
      <c r="A848" s="82"/>
      <c r="B848" s="54"/>
      <c r="C848" s="55" t="s">
        <v>28</v>
      </c>
      <c r="D848" s="77"/>
      <c r="E848" s="77"/>
      <c r="F848" s="77"/>
      <c r="G848" s="79"/>
      <c r="H848" s="88"/>
      <c r="I848" s="79"/>
      <c r="J848" s="77"/>
      <c r="K848" s="77"/>
      <c r="L848" s="77"/>
      <c r="M848" s="81" t="str">
        <f aca="false">IF(D848&gt;0,IF(J848&gt;=0,J848/D848*100,""),"")</f>
        <v/>
      </c>
      <c r="N848" s="81" t="str">
        <f aca="false">IF(F848&gt;0,IF(L848&gt;=0,L848/F848*100,""),"")</f>
        <v/>
      </c>
      <c r="O848" s="81" t="str">
        <f aca="false">IF(G848&gt;0,IF(J848&gt;=0,J848/G848*100,""),"")</f>
        <v/>
      </c>
      <c r="P848" s="81" t="str">
        <f aca="false">IF(I848&gt;0,IF(L848&gt;=0,L848/I848*100,""),"")</f>
        <v/>
      </c>
      <c r="Q848" s="52"/>
      <c r="S848" s="52"/>
    </row>
    <row r="849" s="112" customFormat="true" ht="12.75" hidden="false" customHeight="false" outlineLevel="0" collapsed="false">
      <c r="A849" s="105" t="s">
        <v>1233</v>
      </c>
      <c r="B849" s="116" t="s">
        <v>19</v>
      </c>
      <c r="C849" s="117"/>
      <c r="D849" s="108" t="n">
        <f aca="false">SUM(D851:D859)</f>
        <v>4583170</v>
      </c>
      <c r="E849" s="108" t="n">
        <f aca="false">SUM(E851:E859)</f>
        <v>0</v>
      </c>
      <c r="F849" s="108" t="n">
        <f aca="false">SUM(D849:E849)</f>
        <v>4583170</v>
      </c>
      <c r="G849" s="109" t="n">
        <f aca="false">SUM(G851:G859)</f>
        <v>5343111.42</v>
      </c>
      <c r="H849" s="110"/>
      <c r="I849" s="109" t="n">
        <f aca="false">SUM(G849:H849)</f>
        <v>5343111.42</v>
      </c>
      <c r="J849" s="108" t="n">
        <f aca="false">SUM(J851:J859)</f>
        <v>5134330</v>
      </c>
      <c r="K849" s="108" t="n">
        <f aca="false">SUM(K851:K859)</f>
        <v>0</v>
      </c>
      <c r="L849" s="108" t="n">
        <f aca="false">SUM(J849:K849)</f>
        <v>5134330</v>
      </c>
      <c r="M849" s="111" t="n">
        <f aca="false">IF(D849&gt;0,IF(J849&gt;=0,J849/D849*100,""),"")</f>
        <v>112.025737644469</v>
      </c>
      <c r="N849" s="111" t="n">
        <f aca="false">IF(F849&gt;0,IF(L849&gt;=0,L849/F849*100,""),"")</f>
        <v>112.025737644469</v>
      </c>
      <c r="O849" s="111" t="n">
        <f aca="false">IF(G849&gt;0,IF(J849&gt;=0,J849/G849*100,""),"")</f>
        <v>96.092512328706</v>
      </c>
      <c r="P849" s="111" t="n">
        <f aca="false">IF(I849&gt;0,IF(L849&gt;=0,L849/I849*100,""),"")</f>
        <v>96.092512328706</v>
      </c>
      <c r="Q849" s="52"/>
      <c r="S849" s="52"/>
    </row>
    <row r="850" s="112" customFormat="true" ht="12" hidden="true" customHeight="false" outlineLevel="0" collapsed="false">
      <c r="A850" s="82" t="s">
        <v>27</v>
      </c>
      <c r="B850" s="232"/>
      <c r="C850" s="233" t="s">
        <v>28</v>
      </c>
      <c r="D850" s="143" t="n">
        <f aca="false">SUM(D851:D859)</f>
        <v>4583170</v>
      </c>
      <c r="E850" s="234"/>
      <c r="F850" s="77" t="n">
        <f aca="false">SUM(D850:E850)</f>
        <v>4583170</v>
      </c>
      <c r="G850" s="79" t="n">
        <f aca="false">SUM(G851:G859)</f>
        <v>5343111.42</v>
      </c>
      <c r="H850" s="217"/>
      <c r="I850" s="79" t="n">
        <f aca="false">SUM(G850:H850)</f>
        <v>5343111.42</v>
      </c>
      <c r="J850" s="77" t="n">
        <f aca="false">SUM(J851:J859)</f>
        <v>5134330</v>
      </c>
      <c r="K850" s="234"/>
      <c r="L850" s="77" t="n">
        <f aca="false">SUM(J850:K850)</f>
        <v>5134330</v>
      </c>
      <c r="M850" s="81" t="n">
        <f aca="false">IF(D850&gt;0,IF(J850&gt;=0,J850/D850*100,""),"")</f>
        <v>112.025737644469</v>
      </c>
      <c r="N850" s="81" t="n">
        <f aca="false">IF(F850&gt;0,IF(L850&gt;=0,L850/F850*100,""),"")</f>
        <v>112.025737644469</v>
      </c>
      <c r="O850" s="81" t="n">
        <f aca="false">IF(G850&gt;0,IF(J850&gt;=0,J850/G850*100,""),"")</f>
        <v>96.092512328706</v>
      </c>
      <c r="P850" s="81" t="n">
        <f aca="false">IF(I850&gt;0,IF(L850&gt;=0,L850/I850*100,""),"")</f>
        <v>96.092512328706</v>
      </c>
      <c r="Q850" s="52"/>
      <c r="S850" s="52"/>
    </row>
    <row r="851" s="112" customFormat="true" ht="12.75" hidden="false" customHeight="true" outlineLevel="0" collapsed="false">
      <c r="A851" s="82" t="s">
        <v>1095</v>
      </c>
      <c r="B851" s="54" t="s">
        <v>1011</v>
      </c>
      <c r="C851" s="55" t="s">
        <v>1234</v>
      </c>
      <c r="D851" s="77" t="n">
        <v>4503570</v>
      </c>
      <c r="E851" s="234"/>
      <c r="F851" s="77" t="n">
        <f aca="false">SUM(D851:E851)</f>
        <v>4503570</v>
      </c>
      <c r="G851" s="79" t="n">
        <v>4925070</v>
      </c>
      <c r="H851" s="217"/>
      <c r="I851" s="79" t="n">
        <f aca="false">SUM(G851:H851)</f>
        <v>4925070</v>
      </c>
      <c r="J851" s="77" t="n">
        <v>5041630</v>
      </c>
      <c r="K851" s="234"/>
      <c r="L851" s="77" t="n">
        <f aca="false">SUM(J851:K851)</f>
        <v>5041630</v>
      </c>
      <c r="M851" s="81" t="n">
        <f aca="false">IF(D851&gt;0,IF(J851&gt;=0,J851/D851*100,""),"")</f>
        <v>111.947410609805</v>
      </c>
      <c r="N851" s="81" t="n">
        <f aca="false">IF(F851&gt;0,IF(L851&gt;=0,L851/F851*100,""),"")</f>
        <v>111.947410609805</v>
      </c>
      <c r="O851" s="81" t="n">
        <f aca="false">IF(G851&gt;0,IF(J851&gt;=0,J851/G851*100,""),"")</f>
        <v>102.366666869709</v>
      </c>
      <c r="P851" s="81" t="n">
        <f aca="false">IF(I851&gt;0,IF(L851&gt;=0,L851/I851*100,""),"")</f>
        <v>102.366666869709</v>
      </c>
      <c r="Q851" s="52"/>
      <c r="S851" s="52"/>
    </row>
    <row r="852" s="115" customFormat="true" ht="12.75" hidden="false" customHeight="true" outlineLevel="0" collapsed="false">
      <c r="A852" s="87" t="s">
        <v>1104</v>
      </c>
      <c r="B852" s="54" t="s">
        <v>1014</v>
      </c>
      <c r="C852" s="55" t="s">
        <v>1235</v>
      </c>
      <c r="D852" s="77" t="n">
        <v>10600</v>
      </c>
      <c r="E852" s="77"/>
      <c r="F852" s="77" t="n">
        <f aca="false">SUM(D852:E852)</f>
        <v>10600</v>
      </c>
      <c r="G852" s="79" t="n">
        <v>78357.78</v>
      </c>
      <c r="H852" s="88"/>
      <c r="I852" s="79" t="n">
        <f aca="false">SUM(G852:H852)</f>
        <v>78357.78</v>
      </c>
      <c r="J852" s="77" t="n">
        <v>20000</v>
      </c>
      <c r="K852" s="77"/>
      <c r="L852" s="77" t="n">
        <f aca="false">SUM(J852:K852)</f>
        <v>20000</v>
      </c>
      <c r="M852" s="81" t="n">
        <f aca="false">IF(D852&gt;0,IF(J852&gt;=0,J852/D852*100,""),"")</f>
        <v>188.679245283019</v>
      </c>
      <c r="N852" s="81" t="n">
        <f aca="false">IF(F852&gt;0,IF(L852&gt;=0,L852/F852*100,""),"")</f>
        <v>188.679245283019</v>
      </c>
      <c r="O852" s="81" t="n">
        <f aca="false">IF(G852&gt;0,IF(J852&gt;=0,J852/G852*100,""),"")</f>
        <v>25.5239492492003</v>
      </c>
      <c r="P852" s="81" t="n">
        <f aca="false">IF(I852&gt;0,IF(L852&gt;=0,L852/I852*100,""),"")</f>
        <v>25.5239492492003</v>
      </c>
      <c r="Q852" s="52"/>
      <c r="S852" s="52"/>
    </row>
    <row r="853" s="115" customFormat="true" ht="12.75" hidden="false" customHeight="true" outlineLevel="0" collapsed="false">
      <c r="A853" s="87" t="s">
        <v>219</v>
      </c>
      <c r="B853" s="54" t="s">
        <v>220</v>
      </c>
      <c r="C853" s="55" t="s">
        <v>1236</v>
      </c>
      <c r="D853" s="77" t="n">
        <v>4000</v>
      </c>
      <c r="E853" s="77"/>
      <c r="F853" s="77" t="n">
        <f aca="false">SUM(D853:E853)</f>
        <v>4000</v>
      </c>
      <c r="G853" s="79" t="n">
        <v>4000</v>
      </c>
      <c r="H853" s="88"/>
      <c r="I853" s="79" t="n">
        <f aca="false">SUM(G853:H853)</f>
        <v>4000</v>
      </c>
      <c r="J853" s="77"/>
      <c r="K853" s="77"/>
      <c r="L853" s="77" t="n">
        <f aca="false">SUM(J853:K853)</f>
        <v>0</v>
      </c>
      <c r="M853" s="81" t="n">
        <f aca="false">IF(D853&gt;0,IF(J853&gt;=0,J853/D853*100,""),"")</f>
        <v>0</v>
      </c>
      <c r="N853" s="81" t="n">
        <f aca="false">IF(F853&gt;0,IF(L853&gt;=0,L853/F853*100,""),"")</f>
        <v>0</v>
      </c>
      <c r="O853" s="81" t="n">
        <f aca="false">IF(G853&gt;0,IF(J853&gt;=0,J853/G853*100,""),"")</f>
        <v>0</v>
      </c>
      <c r="P853" s="81" t="n">
        <f aca="false">IF(I853&gt;0,IF(L853&gt;=0,L853/I853*100,""),"")</f>
        <v>0</v>
      </c>
      <c r="Q853" s="52"/>
      <c r="S853" s="52"/>
    </row>
    <row r="854" s="115" customFormat="true" ht="12.75" hidden="false" customHeight="true" outlineLevel="0" collapsed="false">
      <c r="A854" s="87" t="s">
        <v>33</v>
      </c>
      <c r="B854" s="54" t="s">
        <v>34</v>
      </c>
      <c r="C854" s="55" t="s">
        <v>1237</v>
      </c>
      <c r="D854" s="77" t="n">
        <v>59000</v>
      </c>
      <c r="E854" s="77"/>
      <c r="F854" s="77" t="n">
        <f aca="false">SUM(D854:E854)</f>
        <v>59000</v>
      </c>
      <c r="G854" s="79" t="n">
        <f aca="false">53463+9000</f>
        <v>62463</v>
      </c>
      <c r="H854" s="88"/>
      <c r="I854" s="79" t="n">
        <f aca="false">SUM(G854:H854)</f>
        <v>62463</v>
      </c>
      <c r="J854" s="77" t="n">
        <f aca="false">57000+9700</f>
        <v>66700</v>
      </c>
      <c r="K854" s="77"/>
      <c r="L854" s="77" t="n">
        <f aca="false">SUM(J854:K854)</f>
        <v>66700</v>
      </c>
      <c r="M854" s="81" t="n">
        <f aca="false">IF(D854&gt;0,IF(J854&gt;=0,J854/D854*100,""),"")</f>
        <v>113.050847457627</v>
      </c>
      <c r="N854" s="81" t="n">
        <f aca="false">IF(F854&gt;0,IF(L854&gt;=0,L854/F854*100,""),"")</f>
        <v>113.050847457627</v>
      </c>
      <c r="O854" s="81" t="n">
        <f aca="false">IF(G854&gt;0,IF(J854&gt;=0,J854/G854*100,""),"")</f>
        <v>106.783215663673</v>
      </c>
      <c r="P854" s="81" t="n">
        <f aca="false">IF(I854&gt;0,IF(L854&gt;=0,L854/I854*100,""),"")</f>
        <v>106.783215663673</v>
      </c>
      <c r="Q854" s="52"/>
      <c r="S854" s="52"/>
    </row>
    <row r="855" s="112" customFormat="true" ht="12.75" hidden="false" customHeight="true" outlineLevel="0" collapsed="false">
      <c r="A855" s="82" t="s">
        <v>1097</v>
      </c>
      <c r="B855" s="103" t="s">
        <v>1098</v>
      </c>
      <c r="C855" s="104" t="s">
        <v>1238</v>
      </c>
      <c r="D855" s="77" t="n">
        <v>6000</v>
      </c>
      <c r="E855" s="234"/>
      <c r="F855" s="77" t="n">
        <f aca="false">SUM(D855:E855)</f>
        <v>6000</v>
      </c>
      <c r="G855" s="79" t="n">
        <v>256000</v>
      </c>
      <c r="H855" s="217"/>
      <c r="I855" s="79" t="n">
        <f aca="false">SUM(G855:H855)</f>
        <v>256000</v>
      </c>
      <c r="J855" s="77" t="n">
        <v>6000</v>
      </c>
      <c r="K855" s="234"/>
      <c r="L855" s="77" t="n">
        <f aca="false">SUM(J855:K855)</f>
        <v>6000</v>
      </c>
      <c r="M855" s="81" t="n">
        <f aca="false">IF(D855&gt;0,IF(J855&gt;=0,J855/D855*100,""),"")</f>
        <v>100</v>
      </c>
      <c r="N855" s="81" t="n">
        <f aca="false">IF(F855&gt;0,IF(L855&gt;=0,L855/F855*100,""),"")</f>
        <v>100</v>
      </c>
      <c r="O855" s="81" t="n">
        <f aca="false">IF(G855&gt;0,IF(J855&gt;=0,J855/G855*100,""),"")</f>
        <v>2.34375</v>
      </c>
      <c r="P855" s="81" t="n">
        <f aca="false">IF(I855&gt;0,IF(L855&gt;=0,L855/I855*100,""),"")</f>
        <v>2.34375</v>
      </c>
      <c r="Q855" s="52"/>
      <c r="S855" s="52"/>
    </row>
    <row r="856" s="112" customFormat="true" ht="12.75" hidden="false" customHeight="true" outlineLevel="0" collapsed="false">
      <c r="A856" s="82" t="s">
        <v>1108</v>
      </c>
      <c r="B856" s="54" t="s">
        <v>324</v>
      </c>
      <c r="C856" s="104"/>
      <c r="D856" s="77"/>
      <c r="E856" s="234"/>
      <c r="F856" s="77"/>
      <c r="G856" s="79" t="n">
        <v>2620.64</v>
      </c>
      <c r="H856" s="217"/>
      <c r="I856" s="79" t="n">
        <f aca="false">SUM(G856:H856)</f>
        <v>2620.64</v>
      </c>
      <c r="J856" s="77"/>
      <c r="K856" s="234"/>
      <c r="L856" s="77"/>
      <c r="M856" s="81" t="str">
        <f aca="false">IF(D856&gt;0,IF(J856&gt;=0,J856/D856*100,""),"")</f>
        <v/>
      </c>
      <c r="N856" s="81" t="str">
        <f aca="false">IF(F856&gt;0,IF(L856&gt;=0,L856/F856*100,""),"")</f>
        <v/>
      </c>
      <c r="O856" s="81" t="n">
        <f aca="false">IF(G856&gt;0,IF(J856&gt;=0,J856/G856*100,""),"")</f>
        <v>0</v>
      </c>
      <c r="P856" s="81" t="n">
        <f aca="false">IF(I856&gt;0,IF(L856&gt;=0,L856/I856*100,""),"")</f>
        <v>0</v>
      </c>
      <c r="Q856" s="52"/>
      <c r="S856" s="52"/>
    </row>
    <row r="857" s="112" customFormat="true" ht="12.75" hidden="false" customHeight="true" outlineLevel="0" collapsed="false">
      <c r="A857" s="82" t="s">
        <v>1110</v>
      </c>
      <c r="B857" s="54" t="s">
        <v>1111</v>
      </c>
      <c r="C857" s="104"/>
      <c r="D857" s="77"/>
      <c r="E857" s="234"/>
      <c r="F857" s="77"/>
      <c r="G857" s="79" t="n">
        <v>4600</v>
      </c>
      <c r="H857" s="217"/>
      <c r="I857" s="79" t="n">
        <f aca="false">SUM(G857:H857)</f>
        <v>4600</v>
      </c>
      <c r="J857" s="77"/>
      <c r="K857" s="234"/>
      <c r="L857" s="77"/>
      <c r="M857" s="81" t="str">
        <f aca="false">IF(D857&gt;0,IF(J857&gt;=0,J857/D857*100,""),"")</f>
        <v/>
      </c>
      <c r="N857" s="81" t="str">
        <f aca="false">IF(F857&gt;0,IF(L857&gt;=0,L857/F857*100,""),"")</f>
        <v/>
      </c>
      <c r="O857" s="81" t="n">
        <f aca="false">IF(G857&gt;0,IF(J857&gt;=0,J857/G857*100,""),"")</f>
        <v>0</v>
      </c>
      <c r="P857" s="81" t="n">
        <f aca="false">IF(I857&gt;0,IF(L857&gt;=0,L857/I857*100,""),"")</f>
        <v>0</v>
      </c>
      <c r="Q857" s="52"/>
      <c r="S857" s="52"/>
    </row>
    <row r="858" s="112" customFormat="true" ht="12.75" hidden="false" customHeight="true" outlineLevel="0" collapsed="false">
      <c r="A858" s="82" t="s">
        <v>1120</v>
      </c>
      <c r="B858" s="54" t="s">
        <v>1121</v>
      </c>
      <c r="C858" s="104"/>
      <c r="D858" s="77"/>
      <c r="E858" s="234"/>
      <c r="F858" s="77"/>
      <c r="G858" s="79" t="n">
        <v>10000</v>
      </c>
      <c r="H858" s="217"/>
      <c r="I858" s="79" t="n">
        <f aca="false">SUM(G858:H858)</f>
        <v>10000</v>
      </c>
      <c r="J858" s="77"/>
      <c r="K858" s="234"/>
      <c r="L858" s="77"/>
      <c r="M858" s="81" t="str">
        <f aca="false">IF(D858&gt;0,IF(J858&gt;=0,J858/D858*100,""),"")</f>
        <v/>
      </c>
      <c r="N858" s="81" t="str">
        <f aca="false">IF(F858&gt;0,IF(L858&gt;=0,L858/F858*100,""),"")</f>
        <v/>
      </c>
      <c r="O858" s="81" t="n">
        <f aca="false">IF(G858&gt;0,IF(J858&gt;=0,J858/G858*100,""),"")</f>
        <v>0</v>
      </c>
      <c r="P858" s="81" t="n">
        <f aca="false">IF(I858&gt;0,IF(L858&gt;=0,L858/I858*100,""),"")</f>
        <v>0</v>
      </c>
      <c r="Q858" s="52"/>
      <c r="S858" s="52"/>
    </row>
    <row r="859" s="115" customFormat="true" ht="12.75" hidden="true" customHeight="true" outlineLevel="0" collapsed="false">
      <c r="A859" s="87" t="s">
        <v>325</v>
      </c>
      <c r="B859" s="55" t="s">
        <v>326</v>
      </c>
      <c r="C859" s="55" t="s">
        <v>1239</v>
      </c>
      <c r="D859" s="77"/>
      <c r="E859" s="77"/>
      <c r="F859" s="77"/>
      <c r="G859" s="79"/>
      <c r="H859" s="88"/>
      <c r="I859" s="79" t="n">
        <f aca="false">SUM(G859:H859)</f>
        <v>0</v>
      </c>
      <c r="J859" s="77"/>
      <c r="K859" s="77"/>
      <c r="L859" s="77"/>
      <c r="M859" s="81" t="str">
        <f aca="false">IF(D859&gt;0,IF(J859&gt;=0,J859/D859*100,""),"")</f>
        <v/>
      </c>
      <c r="N859" s="81" t="str">
        <f aca="false">IF(F859&gt;0,IF(L859&gt;=0,L859/F859*100,""),"")</f>
        <v/>
      </c>
      <c r="O859" s="81" t="str">
        <f aca="false">IF(G859&gt;0,IF(J859&gt;=0,J859/G859*100,""),"")</f>
        <v/>
      </c>
      <c r="P859" s="81" t="str">
        <f aca="false">IF(I859&gt;0,IF(L859&gt;=0,L859/I859*100,""),"")</f>
        <v/>
      </c>
      <c r="Q859" s="52"/>
      <c r="S859" s="52"/>
    </row>
    <row r="860" s="115" customFormat="true" ht="6" hidden="false" customHeight="true" outlineLevel="0" collapsed="false">
      <c r="A860" s="87"/>
      <c r="B860" s="103"/>
      <c r="C860" s="104" t="s">
        <v>28</v>
      </c>
      <c r="D860" s="77"/>
      <c r="E860" s="77"/>
      <c r="F860" s="77"/>
      <c r="G860" s="79"/>
      <c r="H860" s="88"/>
      <c r="I860" s="79"/>
      <c r="J860" s="77"/>
      <c r="K860" s="77"/>
      <c r="L860" s="77"/>
      <c r="M860" s="81" t="str">
        <f aca="false">IF(D860&gt;0,IF(J860&gt;=0,J860/D860*100,""),"")</f>
        <v/>
      </c>
      <c r="N860" s="81" t="str">
        <f aca="false">IF(F860&gt;0,IF(L860&gt;=0,L860/F860*100,""),"")</f>
        <v/>
      </c>
      <c r="O860" s="81" t="str">
        <f aca="false">IF(G860&gt;0,IF(J860&gt;=0,J860/G860*100,""),"")</f>
        <v/>
      </c>
      <c r="P860" s="81" t="str">
        <f aca="false">IF(I860&gt;0,IF(L860&gt;=0,L860/I860*100,""),"")</f>
        <v/>
      </c>
      <c r="Q860" s="52"/>
      <c r="S860" s="52"/>
    </row>
    <row r="861" s="155" customFormat="true" ht="12.75" hidden="false" customHeight="false" outlineLevel="0" collapsed="false">
      <c r="A861" s="66" t="s">
        <v>1240</v>
      </c>
      <c r="B861" s="135" t="s">
        <v>19</v>
      </c>
      <c r="C861" s="136"/>
      <c r="D861" s="139" t="n">
        <f aca="false">SUM(D863:D871)</f>
        <v>9244510</v>
      </c>
      <c r="E861" s="139" t="n">
        <f aca="false">SUM(E863:E864)</f>
        <v>0</v>
      </c>
      <c r="F861" s="139" t="n">
        <f aca="false">SUM(D861:E861)</f>
        <v>9244510</v>
      </c>
      <c r="G861" s="109" t="n">
        <f aca="false">SUM(G863:G871)</f>
        <v>10087100.02</v>
      </c>
      <c r="H861" s="110"/>
      <c r="I861" s="109" t="n">
        <f aca="false">SUM(G861:H861)</f>
        <v>10087100.02</v>
      </c>
      <c r="J861" s="139" t="n">
        <f aca="false">SUM(J863:J871)</f>
        <v>10395720</v>
      </c>
      <c r="K861" s="139" t="n">
        <f aca="false">SUM(K863:K864)</f>
        <v>0</v>
      </c>
      <c r="L861" s="139" t="n">
        <f aca="false">SUM(J861:K861)</f>
        <v>10395720</v>
      </c>
      <c r="M861" s="140" t="n">
        <f aca="false">IF(D861&gt;0,IF(J861&gt;=0,J861/D861*100,""),"")</f>
        <v>112.452904480605</v>
      </c>
      <c r="N861" s="140" t="n">
        <f aca="false">IF(F861&gt;0,IF(L861&gt;=0,L861/F861*100,""),"")</f>
        <v>112.452904480605</v>
      </c>
      <c r="O861" s="140" t="n">
        <f aca="false">IF(G861&gt;0,IF(J861&gt;=0,J861/G861*100,""),"")</f>
        <v>103.059551103767</v>
      </c>
      <c r="P861" s="140" t="n">
        <f aca="false">IF(I861&gt;0,IF(L861&gt;=0,L861/I861*100,""),"")</f>
        <v>103.059551103767</v>
      </c>
      <c r="Q861" s="52"/>
      <c r="S861" s="52"/>
    </row>
    <row r="862" s="115" customFormat="true" ht="12" hidden="true" customHeight="false" outlineLevel="0" collapsed="false">
      <c r="A862" s="87" t="s">
        <v>27</v>
      </c>
      <c r="B862" s="100"/>
      <c r="C862" s="101" t="s">
        <v>28</v>
      </c>
      <c r="D862" s="77" t="n">
        <f aca="false">SUM(D863:D870)</f>
        <v>9244510</v>
      </c>
      <c r="E862" s="77"/>
      <c r="F862" s="77" t="n">
        <f aca="false">SUM(D862:E862)</f>
        <v>9244510</v>
      </c>
      <c r="G862" s="79" t="n">
        <f aca="false">SUM(G863:G870)</f>
        <v>10087100.02</v>
      </c>
      <c r="H862" s="88"/>
      <c r="I862" s="79" t="n">
        <f aca="false">SUM(G862:H862)</f>
        <v>10087100.02</v>
      </c>
      <c r="J862" s="77" t="n">
        <f aca="false">SUM(J863:J870)</f>
        <v>10395720</v>
      </c>
      <c r="K862" s="77"/>
      <c r="L862" s="77" t="n">
        <f aca="false">SUM(J862:K862)</f>
        <v>10395720</v>
      </c>
      <c r="M862" s="81" t="n">
        <f aca="false">IF(D862&gt;0,IF(J862&gt;=0,J862/D862*100,""),"")</f>
        <v>112.452904480605</v>
      </c>
      <c r="N862" s="81" t="n">
        <f aca="false">IF(F862&gt;0,IF(L862&gt;=0,L862/F862*100,""),"")</f>
        <v>112.452904480605</v>
      </c>
      <c r="O862" s="81" t="n">
        <f aca="false">IF(G862&gt;0,IF(J862&gt;=0,J862/G862*100,""),"")</f>
        <v>103.059551103767</v>
      </c>
      <c r="P862" s="81" t="n">
        <f aca="false">IF(I862&gt;0,IF(L862&gt;=0,L862/I862*100,""),"")</f>
        <v>103.059551103767</v>
      </c>
      <c r="Q862" s="52"/>
      <c r="S862" s="52"/>
    </row>
    <row r="863" s="155" customFormat="true" ht="12.75" hidden="false" customHeight="true" outlineLevel="0" collapsed="false">
      <c r="A863" s="82" t="s">
        <v>1095</v>
      </c>
      <c r="B863" s="54" t="s">
        <v>1011</v>
      </c>
      <c r="C863" s="55" t="s">
        <v>1241</v>
      </c>
      <c r="D863" s="77" t="n">
        <v>9102510</v>
      </c>
      <c r="E863" s="215"/>
      <c r="F863" s="77" t="n">
        <f aca="false">SUM(D863:E863)</f>
        <v>9102510</v>
      </c>
      <c r="G863" s="79" t="n">
        <v>9745320</v>
      </c>
      <c r="H863" s="217"/>
      <c r="I863" s="79" t="n">
        <f aca="false">SUM(G863:H863)</f>
        <v>9745320</v>
      </c>
      <c r="J863" s="77" t="n">
        <v>10257720</v>
      </c>
      <c r="K863" s="215"/>
      <c r="L863" s="77" t="n">
        <f aca="false">SUM(J863:K863)</f>
        <v>10257720</v>
      </c>
      <c r="M863" s="81" t="n">
        <f aca="false">IF(D863&gt;0,IF(J863&gt;=0,J863/D863*100,""),"")</f>
        <v>112.691114868317</v>
      </c>
      <c r="N863" s="81" t="n">
        <f aca="false">IF(F863&gt;0,IF(L863&gt;=0,L863/F863*100,""),"")</f>
        <v>112.691114868317</v>
      </c>
      <c r="O863" s="81" t="n">
        <f aca="false">IF(G863&gt;0,IF(J863&gt;=0,J863/G863*100,""),"")</f>
        <v>105.257908411422</v>
      </c>
      <c r="P863" s="81" t="n">
        <f aca="false">IF(I863&gt;0,IF(L863&gt;=0,L863/I863*100,""),"")</f>
        <v>105.257908411422</v>
      </c>
      <c r="Q863" s="52"/>
      <c r="S863" s="52"/>
    </row>
    <row r="864" s="155" customFormat="true" ht="12.75" hidden="false" customHeight="true" outlineLevel="0" collapsed="false">
      <c r="A864" s="82" t="s">
        <v>1104</v>
      </c>
      <c r="B864" s="54" t="s">
        <v>1014</v>
      </c>
      <c r="C864" s="55" t="s">
        <v>1242</v>
      </c>
      <c r="D864" s="77" t="n">
        <v>45000</v>
      </c>
      <c r="E864" s="215"/>
      <c r="F864" s="77" t="n">
        <f aca="false">SUM(D864:E864)</f>
        <v>45000</v>
      </c>
      <c r="G864" s="79" t="n">
        <v>149423.4</v>
      </c>
      <c r="H864" s="217"/>
      <c r="I864" s="79" t="n">
        <f aca="false">SUM(G864:H864)</f>
        <v>149423.4</v>
      </c>
      <c r="J864" s="77" t="n">
        <v>70000</v>
      </c>
      <c r="K864" s="215"/>
      <c r="L864" s="77" t="n">
        <f aca="false">SUM(J864:K864)</f>
        <v>70000</v>
      </c>
      <c r="M864" s="81" t="n">
        <f aca="false">IF(D864&gt;0,IF(J864&gt;=0,J864/D864*100,""),"")</f>
        <v>155.555555555556</v>
      </c>
      <c r="N864" s="81" t="n">
        <f aca="false">IF(F864&gt;0,IF(L864&gt;=0,L864/F864*100,""),"")</f>
        <v>155.555555555556</v>
      </c>
      <c r="O864" s="81" t="n">
        <f aca="false">IF(G864&gt;0,IF(J864&gt;=0,J864/G864*100,""),"")</f>
        <v>46.8467455565862</v>
      </c>
      <c r="P864" s="81" t="n">
        <f aca="false">IF(I864&gt;0,IF(L864&gt;=0,L864/I864*100,""),"")</f>
        <v>46.8467455565862</v>
      </c>
      <c r="Q864" s="52"/>
      <c r="S864" s="52"/>
    </row>
    <row r="865" s="155" customFormat="true" ht="12.75" hidden="false" customHeight="true" outlineLevel="0" collapsed="false">
      <c r="A865" s="87" t="s">
        <v>33</v>
      </c>
      <c r="B865" s="54" t="s">
        <v>34</v>
      </c>
      <c r="C865" s="55" t="s">
        <v>1243</v>
      </c>
      <c r="D865" s="77" t="n">
        <v>86000</v>
      </c>
      <c r="E865" s="215"/>
      <c r="F865" s="77" t="n">
        <f aca="false">SUM(D865:E865)</f>
        <v>86000</v>
      </c>
      <c r="G865" s="79" t="n">
        <v>147000</v>
      </c>
      <c r="H865" s="217"/>
      <c r="I865" s="79" t="n">
        <f aca="false">SUM(G865:H865)</f>
        <v>147000</v>
      </c>
      <c r="J865" s="77" t="n">
        <v>57000</v>
      </c>
      <c r="K865" s="215"/>
      <c r="L865" s="77" t="n">
        <f aca="false">SUM(J865:K865)</f>
        <v>57000</v>
      </c>
      <c r="M865" s="81" t="n">
        <f aca="false">IF(D865&gt;0,IF(J865&gt;=0,J865/D865*100,""),"")</f>
        <v>66.2790697674419</v>
      </c>
      <c r="N865" s="81" t="n">
        <f aca="false">IF(F865&gt;0,IF(L865&gt;=0,L865/F865*100,""),"")</f>
        <v>66.2790697674419</v>
      </c>
      <c r="O865" s="81" t="n">
        <f aca="false">IF(G865&gt;0,IF(J865&gt;=0,J865/G865*100,""),"")</f>
        <v>38.7755102040816</v>
      </c>
      <c r="P865" s="81" t="n">
        <f aca="false">IF(I865&gt;0,IF(L865&gt;=0,L865/I865*100,""),"")</f>
        <v>38.7755102040816</v>
      </c>
      <c r="Q865" s="52"/>
      <c r="S865" s="52"/>
    </row>
    <row r="866" s="155" customFormat="true" ht="12.75" hidden="false" customHeight="true" outlineLevel="0" collapsed="false">
      <c r="A866" s="82" t="s">
        <v>1097</v>
      </c>
      <c r="B866" s="54" t="s">
        <v>1098</v>
      </c>
      <c r="C866" s="55" t="s">
        <v>1244</v>
      </c>
      <c r="D866" s="77" t="n">
        <v>11000</v>
      </c>
      <c r="E866" s="215"/>
      <c r="F866" s="77" t="n">
        <f aca="false">SUM(D866:E866)</f>
        <v>11000</v>
      </c>
      <c r="G866" s="79" t="n">
        <v>11000</v>
      </c>
      <c r="H866" s="217"/>
      <c r="I866" s="79" t="n">
        <f aca="false">SUM(G866:H866)</f>
        <v>11000</v>
      </c>
      <c r="J866" s="77" t="n">
        <v>11000</v>
      </c>
      <c r="K866" s="215"/>
      <c r="L866" s="77" t="n">
        <f aca="false">SUM(J866:K866)</f>
        <v>11000</v>
      </c>
      <c r="M866" s="81" t="n">
        <f aca="false">IF(D866&gt;0,IF(J866&gt;=0,J866/D866*100,""),"")</f>
        <v>100</v>
      </c>
      <c r="N866" s="81" t="n">
        <f aca="false">IF(F866&gt;0,IF(L866&gt;=0,L866/F866*100,""),"")</f>
        <v>100</v>
      </c>
      <c r="O866" s="81" t="n">
        <f aca="false">IF(G866&gt;0,IF(J866&gt;=0,J866/G866*100,""),"")</f>
        <v>100</v>
      </c>
      <c r="P866" s="81" t="n">
        <f aca="false">IF(I866&gt;0,IF(L866&gt;=0,L866/I866*100,""),"")</f>
        <v>100</v>
      </c>
      <c r="Q866" s="52"/>
      <c r="S866" s="52"/>
    </row>
    <row r="867" s="155" customFormat="true" ht="12.75" hidden="false" customHeight="true" outlineLevel="0" collapsed="false">
      <c r="A867" s="82" t="s">
        <v>1108</v>
      </c>
      <c r="B867" s="54" t="s">
        <v>324</v>
      </c>
      <c r="C867" s="55"/>
      <c r="D867" s="77"/>
      <c r="E867" s="215"/>
      <c r="F867" s="77"/>
      <c r="G867" s="79" t="n">
        <v>4356.62</v>
      </c>
      <c r="H867" s="217"/>
      <c r="I867" s="79" t="n">
        <f aca="false">SUM(G867:H867)</f>
        <v>4356.62</v>
      </c>
      <c r="J867" s="77"/>
      <c r="K867" s="215"/>
      <c r="L867" s="77"/>
      <c r="M867" s="81" t="str">
        <f aca="false">IF(D867&gt;0,IF(J867&gt;=0,J867/D867*100,""),"")</f>
        <v/>
      </c>
      <c r="N867" s="81" t="str">
        <f aca="false">IF(F867&gt;0,IF(L867&gt;=0,L867/F867*100,""),"")</f>
        <v/>
      </c>
      <c r="O867" s="81" t="n">
        <f aca="false">IF(G867&gt;0,IF(J867&gt;=0,J867/G867*100,""),"")</f>
        <v>0</v>
      </c>
      <c r="P867" s="81" t="n">
        <f aca="false">IF(I867&gt;0,IF(L867&gt;=0,L867/I867*100,""),"")</f>
        <v>0</v>
      </c>
      <c r="Q867" s="52"/>
      <c r="S867" s="52"/>
    </row>
    <row r="868" s="155" customFormat="true" ht="12.75" hidden="false" customHeight="true" outlineLevel="0" collapsed="false">
      <c r="A868" s="82" t="s">
        <v>1110</v>
      </c>
      <c r="B868" s="54" t="s">
        <v>1111</v>
      </c>
      <c r="C868" s="55"/>
      <c r="D868" s="77"/>
      <c r="E868" s="215"/>
      <c r="F868" s="77"/>
      <c r="G868" s="79" t="n">
        <v>20000</v>
      </c>
      <c r="H868" s="217"/>
      <c r="I868" s="79" t="n">
        <f aca="false">SUM(G868:H868)</f>
        <v>20000</v>
      </c>
      <c r="J868" s="77"/>
      <c r="K868" s="215"/>
      <c r="L868" s="77"/>
      <c r="M868" s="81" t="str">
        <f aca="false">IF(D868&gt;0,IF(J868&gt;=0,J868/D868*100,""),"")</f>
        <v/>
      </c>
      <c r="N868" s="81" t="str">
        <f aca="false">IF(F868&gt;0,IF(L868&gt;=0,L868/F868*100,""),"")</f>
        <v/>
      </c>
      <c r="O868" s="81" t="n">
        <f aca="false">IF(G868&gt;0,IF(J868&gt;=0,J868/G868*100,""),"")</f>
        <v>0</v>
      </c>
      <c r="P868" s="81" t="n">
        <f aca="false">IF(I868&gt;0,IF(L868&gt;=0,L868/I868*100,""),"")</f>
        <v>0</v>
      </c>
      <c r="Q868" s="52"/>
      <c r="S868" s="52"/>
    </row>
    <row r="869" s="155" customFormat="true" ht="11.25" hidden="false" customHeight="true" outlineLevel="0" collapsed="false">
      <c r="A869" s="82" t="s">
        <v>1120</v>
      </c>
      <c r="B869" s="54" t="s">
        <v>1121</v>
      </c>
      <c r="C869" s="55" t="s">
        <v>1245</v>
      </c>
      <c r="D869" s="143"/>
      <c r="E869" s="215"/>
      <c r="F869" s="77"/>
      <c r="G869" s="79" t="n">
        <v>10000</v>
      </c>
      <c r="H869" s="217"/>
      <c r="I869" s="79" t="n">
        <f aca="false">SUM(G869:H869)</f>
        <v>10000</v>
      </c>
      <c r="J869" s="77"/>
      <c r="K869" s="215"/>
      <c r="L869" s="77"/>
      <c r="M869" s="81" t="str">
        <f aca="false">IF(D869&gt;0,IF(J869&gt;=0,J869/D869*100,""),"")</f>
        <v/>
      </c>
      <c r="N869" s="81" t="str">
        <f aca="false">IF(F869&gt;0,IF(L869&gt;=0,L869/F869*100,""),"")</f>
        <v/>
      </c>
      <c r="O869" s="81" t="n">
        <f aca="false">IF(G869&gt;0,IF(J869&gt;=0,J869/G869*100,""),"")</f>
        <v>0</v>
      </c>
      <c r="P869" s="81" t="n">
        <f aca="false">IF(I869&gt;0,IF(L869&gt;=0,L869/I869*100,""),"")</f>
        <v>0</v>
      </c>
      <c r="Q869" s="52"/>
      <c r="S869" s="52"/>
    </row>
    <row r="870" s="155" customFormat="true" ht="12.75" hidden="true" customHeight="true" outlineLevel="0" collapsed="false">
      <c r="A870" s="82" t="s">
        <v>325</v>
      </c>
      <c r="B870" s="55" t="s">
        <v>326</v>
      </c>
      <c r="C870" s="55" t="s">
        <v>1246</v>
      </c>
      <c r="D870" s="143"/>
      <c r="E870" s="215"/>
      <c r="F870" s="77"/>
      <c r="G870" s="79"/>
      <c r="H870" s="217"/>
      <c r="I870" s="79" t="n">
        <f aca="false">SUM(G870:H870)</f>
        <v>0</v>
      </c>
      <c r="J870" s="77"/>
      <c r="K870" s="215"/>
      <c r="L870" s="77"/>
      <c r="M870" s="81" t="str">
        <f aca="false">IF(D870&gt;0,IF(J870&gt;=0,J870/D870*100,""),"")</f>
        <v/>
      </c>
      <c r="N870" s="81" t="str">
        <f aca="false">IF(F870&gt;0,IF(L870&gt;=0,L870/F870*100,""),"")</f>
        <v/>
      </c>
      <c r="O870" s="81" t="str">
        <f aca="false">IF(G870&gt;0,IF(J870&gt;=0,J870/G870*100,""),"")</f>
        <v/>
      </c>
      <c r="P870" s="81" t="str">
        <f aca="false">IF(I870&gt;0,IF(L870&gt;=0,L870/I870*100,""),"")</f>
        <v/>
      </c>
      <c r="Q870" s="52"/>
      <c r="S870" s="52"/>
    </row>
    <row r="871" s="155" customFormat="true" ht="12.75" hidden="true" customHeight="true" outlineLevel="0" collapsed="false">
      <c r="A871" s="87" t="s">
        <v>62</v>
      </c>
      <c r="B871" s="54" t="s">
        <v>63</v>
      </c>
      <c r="C871" s="55" t="s">
        <v>1247</v>
      </c>
      <c r="D871" s="143"/>
      <c r="E871" s="215"/>
      <c r="F871" s="77"/>
      <c r="G871" s="79"/>
      <c r="H871" s="217"/>
      <c r="I871" s="79"/>
      <c r="J871" s="77"/>
      <c r="K871" s="215"/>
      <c r="L871" s="77"/>
      <c r="M871" s="81" t="str">
        <f aca="false">IF(D871&gt;0,IF(J871&gt;=0,J871/D871*100,""),"")</f>
        <v/>
      </c>
      <c r="N871" s="81" t="str">
        <f aca="false">IF(F871&gt;0,IF(L871&gt;=0,L871/F871*100,""),"")</f>
        <v/>
      </c>
      <c r="O871" s="81" t="str">
        <f aca="false">IF(G871&gt;0,IF(J871&gt;=0,J871/G871*100,""),"")</f>
        <v/>
      </c>
      <c r="P871" s="81" t="str">
        <f aca="false">IF(I871&gt;0,IF(L871&gt;=0,L871/I871*100,""),"")</f>
        <v/>
      </c>
      <c r="Q871" s="52"/>
      <c r="S871" s="52"/>
    </row>
    <row r="872" s="155" customFormat="true" ht="6" hidden="false" customHeight="true" outlineLevel="0" collapsed="false">
      <c r="A872" s="82"/>
      <c r="B872" s="54"/>
      <c r="C872" s="55" t="s">
        <v>28</v>
      </c>
      <c r="D872" s="143"/>
      <c r="E872" s="215"/>
      <c r="F872" s="77"/>
      <c r="G872" s="79"/>
      <c r="H872" s="217"/>
      <c r="I872" s="79"/>
      <c r="J872" s="77"/>
      <c r="K872" s="215"/>
      <c r="L872" s="77"/>
      <c r="M872" s="81" t="str">
        <f aca="false">IF(D872&gt;0,IF(J872&gt;=0,J872/D872*100,""),"")</f>
        <v/>
      </c>
      <c r="N872" s="81" t="str">
        <f aca="false">IF(F872&gt;0,IF(L872&gt;=0,L872/F872*100,""),"")</f>
        <v/>
      </c>
      <c r="O872" s="81" t="str">
        <f aca="false">IF(G872&gt;0,IF(J872&gt;=0,J872/G872*100,""),"")</f>
        <v/>
      </c>
      <c r="P872" s="81" t="str">
        <f aca="false">IF(I872&gt;0,IF(L872&gt;=0,L872/I872*100,""),"")</f>
        <v/>
      </c>
      <c r="Q872" s="52"/>
      <c r="S872" s="52"/>
    </row>
    <row r="873" s="155" customFormat="true" ht="12.75" hidden="false" customHeight="false" outlineLevel="0" collapsed="false">
      <c r="A873" s="66" t="s">
        <v>1248</v>
      </c>
      <c r="B873" s="135" t="s">
        <v>19</v>
      </c>
      <c r="C873" s="136"/>
      <c r="D873" s="139" t="n">
        <f aca="false">SUM(D875:D883)</f>
        <v>12621880</v>
      </c>
      <c r="E873" s="139" t="n">
        <f aca="false">SUM(E875:E876)</f>
        <v>0</v>
      </c>
      <c r="F873" s="139" t="n">
        <f aca="false">SUM(D873:E873)</f>
        <v>12621880</v>
      </c>
      <c r="G873" s="109" t="n">
        <f aca="false">SUM(G875:G883)</f>
        <v>18052667.88</v>
      </c>
      <c r="H873" s="110"/>
      <c r="I873" s="109" t="n">
        <f aca="false">SUM(G873:H873)</f>
        <v>18052667.88</v>
      </c>
      <c r="J873" s="139" t="n">
        <f aca="false">SUM(J875:J883)</f>
        <v>16254560</v>
      </c>
      <c r="K873" s="139" t="n">
        <f aca="false">SUM(K875:K876)</f>
        <v>0</v>
      </c>
      <c r="L873" s="139" t="n">
        <f aca="false">SUM(J873:K873)</f>
        <v>16254560</v>
      </c>
      <c r="M873" s="140" t="n">
        <f aca="false">IF(D873&gt;0,IF(J873&gt;=0,J873/D873*100,""),"")</f>
        <v>128.780815536196</v>
      </c>
      <c r="N873" s="140" t="n">
        <f aca="false">IF(F873&gt;0,IF(L873&gt;=0,L873/F873*100,""),"")</f>
        <v>128.780815536196</v>
      </c>
      <c r="O873" s="140" t="n">
        <f aca="false">IF(G873&gt;0,IF(J873&gt;=0,J873/G873*100,""),"")</f>
        <v>90.0396556788592</v>
      </c>
      <c r="P873" s="140" t="n">
        <f aca="false">IF(I873&gt;0,IF(L873&gt;=0,L873/I873*100,""),"")</f>
        <v>90.0396556788592</v>
      </c>
      <c r="Q873" s="52"/>
      <c r="S873" s="52"/>
    </row>
    <row r="874" s="155" customFormat="true" ht="12" hidden="true" customHeight="false" outlineLevel="0" collapsed="false">
      <c r="A874" s="82" t="s">
        <v>27</v>
      </c>
      <c r="B874" s="227"/>
      <c r="C874" s="228" t="s">
        <v>28</v>
      </c>
      <c r="D874" s="143" t="n">
        <f aca="false">SUM(D875:D883)</f>
        <v>12621880</v>
      </c>
      <c r="E874" s="215"/>
      <c r="F874" s="77" t="n">
        <f aca="false">SUM(D874:E874)</f>
        <v>12621880</v>
      </c>
      <c r="G874" s="79" t="n">
        <f aca="false">SUM(G875:G883)</f>
        <v>18052667.88</v>
      </c>
      <c r="H874" s="217"/>
      <c r="I874" s="79" t="n">
        <f aca="false">SUM(G874:H874)</f>
        <v>18052667.88</v>
      </c>
      <c r="J874" s="77" t="n">
        <f aca="false">SUM(J875:J883)</f>
        <v>16254560</v>
      </c>
      <c r="K874" s="215"/>
      <c r="L874" s="77" t="n">
        <f aca="false">SUM(J874:K874)</f>
        <v>16254560</v>
      </c>
      <c r="M874" s="81" t="n">
        <f aca="false">IF(D874&gt;0,IF(J874&gt;=0,J874/D874*100,""),"")</f>
        <v>128.780815536196</v>
      </c>
      <c r="N874" s="81" t="n">
        <f aca="false">IF(F874&gt;0,IF(L874&gt;=0,L874/F874*100,""),"")</f>
        <v>128.780815536196</v>
      </c>
      <c r="O874" s="81" t="n">
        <f aca="false">IF(G874&gt;0,IF(J874&gt;=0,J874/G874*100,""),"")</f>
        <v>90.0396556788592</v>
      </c>
      <c r="P874" s="81" t="n">
        <f aca="false">IF(I874&gt;0,IF(L874&gt;=0,L874/I874*100,""),"")</f>
        <v>90.0396556788592</v>
      </c>
      <c r="Q874" s="52"/>
      <c r="S874" s="52"/>
    </row>
    <row r="875" s="155" customFormat="true" ht="12.75" hidden="false" customHeight="true" outlineLevel="0" collapsed="false">
      <c r="A875" s="82" t="s">
        <v>1095</v>
      </c>
      <c r="B875" s="54" t="s">
        <v>1011</v>
      </c>
      <c r="C875" s="55" t="s">
        <v>1249</v>
      </c>
      <c r="D875" s="77" t="n">
        <v>12317030</v>
      </c>
      <c r="E875" s="215"/>
      <c r="F875" s="77" t="n">
        <f aca="false">SUM(D875:E875)</f>
        <v>12317030</v>
      </c>
      <c r="G875" s="79" t="n">
        <v>16853130</v>
      </c>
      <c r="H875" s="217"/>
      <c r="I875" s="79" t="n">
        <f aca="false">SUM(G875:H875)</f>
        <v>16853130</v>
      </c>
      <c r="J875" s="77" t="n">
        <v>16115560</v>
      </c>
      <c r="K875" s="215"/>
      <c r="L875" s="77" t="n">
        <f aca="false">SUM(J875:K875)</f>
        <v>16115560</v>
      </c>
      <c r="M875" s="81" t="n">
        <f aca="false">IF(D875&gt;0,IF(J875&gt;=0,J875/D875*100,""),"")</f>
        <v>130.839658586526</v>
      </c>
      <c r="N875" s="81" t="n">
        <f aca="false">IF(F875&gt;0,IF(L875&gt;=0,L875/F875*100,""),"")</f>
        <v>130.839658586526</v>
      </c>
      <c r="O875" s="81" t="n">
        <f aca="false">IF(G875&gt;0,IF(J875&gt;=0,J875/G875*100,""),"")</f>
        <v>95.6235429264475</v>
      </c>
      <c r="P875" s="81" t="n">
        <f aca="false">IF(I875&gt;0,IF(L875&gt;=0,L875/I875*100,""),"")</f>
        <v>95.6235429264475</v>
      </c>
      <c r="Q875" s="52"/>
      <c r="S875" s="52"/>
    </row>
    <row r="876" s="155" customFormat="true" ht="12.75" hidden="false" customHeight="true" outlineLevel="0" collapsed="false">
      <c r="A876" s="82" t="s">
        <v>1104</v>
      </c>
      <c r="B876" s="54" t="s">
        <v>1014</v>
      </c>
      <c r="C876" s="55" t="s">
        <v>1250</v>
      </c>
      <c r="D876" s="77" t="n">
        <v>58600</v>
      </c>
      <c r="E876" s="215"/>
      <c r="F876" s="77" t="n">
        <f aca="false">SUM(D876:E876)</f>
        <v>58600</v>
      </c>
      <c r="G876" s="79" t="n">
        <v>173493.21</v>
      </c>
      <c r="H876" s="217"/>
      <c r="I876" s="79" t="n">
        <f aca="false">SUM(G876:H876)</f>
        <v>173493.21</v>
      </c>
      <c r="J876" s="77" t="n">
        <v>50000</v>
      </c>
      <c r="K876" s="215"/>
      <c r="L876" s="77" t="n">
        <f aca="false">SUM(J876:K876)</f>
        <v>50000</v>
      </c>
      <c r="M876" s="81" t="n">
        <f aca="false">IF(D876&gt;0,IF(J876&gt;=0,J876/D876*100,""),"")</f>
        <v>85.3242320819113</v>
      </c>
      <c r="N876" s="81" t="n">
        <f aca="false">IF(F876&gt;0,IF(L876&gt;=0,L876/F876*100,""),"")</f>
        <v>85.3242320819113</v>
      </c>
      <c r="O876" s="81" t="n">
        <f aca="false">IF(G876&gt;0,IF(J876&gt;=0,J876/G876*100,""),"")</f>
        <v>28.8195716708452</v>
      </c>
      <c r="P876" s="81" t="n">
        <f aca="false">IF(I876&gt;0,IF(L876&gt;=0,L876/I876*100,""),"")</f>
        <v>28.8195716708452</v>
      </c>
      <c r="Q876" s="52"/>
      <c r="S876" s="52"/>
    </row>
    <row r="877" s="155" customFormat="true" ht="12.75" hidden="false" customHeight="true" outlineLevel="0" collapsed="false">
      <c r="A877" s="82" t="s">
        <v>1251</v>
      </c>
      <c r="B877" s="54" t="s">
        <v>1252</v>
      </c>
      <c r="C877" s="55" t="s">
        <v>1253</v>
      </c>
      <c r="D877" s="77" t="n">
        <v>178250</v>
      </c>
      <c r="E877" s="215"/>
      <c r="F877" s="77" t="n">
        <f aca="false">SUM(D877:E877)</f>
        <v>178250</v>
      </c>
      <c r="G877" s="79" t="n">
        <v>938050</v>
      </c>
      <c r="H877" s="217"/>
      <c r="I877" s="79" t="n">
        <f aca="false">SUM(G877:H877)</f>
        <v>938050</v>
      </c>
      <c r="J877" s="77"/>
      <c r="K877" s="215"/>
      <c r="L877" s="77" t="n">
        <f aca="false">SUM(J877:K877)</f>
        <v>0</v>
      </c>
      <c r="M877" s="81" t="n">
        <f aca="false">IF(D877&gt;0,IF(J877&gt;=0,J877/D877*100,""),"")</f>
        <v>0</v>
      </c>
      <c r="N877" s="81" t="n">
        <f aca="false">IF(F877&gt;0,IF(L877&gt;=0,L877/F877*100,""),"")</f>
        <v>0</v>
      </c>
      <c r="O877" s="81" t="n">
        <f aca="false">IF(G877&gt;0,IF(J877&gt;=0,J877/G877*100,""),"")</f>
        <v>0</v>
      </c>
      <c r="P877" s="81" t="n">
        <f aca="false">IF(I877&gt;0,IF(L877&gt;=0,L877/I877*100,""),"")</f>
        <v>0</v>
      </c>
      <c r="Q877" s="52"/>
      <c r="S877" s="52"/>
    </row>
    <row r="878" s="155" customFormat="true" ht="12.75" hidden="false" customHeight="true" outlineLevel="0" collapsed="false">
      <c r="A878" s="87" t="s">
        <v>33</v>
      </c>
      <c r="B878" s="54" t="s">
        <v>34</v>
      </c>
      <c r="C878" s="55" t="s">
        <v>1254</v>
      </c>
      <c r="D878" s="77" t="n">
        <v>54000</v>
      </c>
      <c r="E878" s="215"/>
      <c r="F878" s="77" t="n">
        <f aca="false">SUM(D878:E878)</f>
        <v>54000</v>
      </c>
      <c r="G878" s="79" t="n">
        <v>59000</v>
      </c>
      <c r="H878" s="217"/>
      <c r="I878" s="79" t="n">
        <f aca="false">SUM(G878:H878)</f>
        <v>59000</v>
      </c>
      <c r="J878" s="77" t="n">
        <v>75000</v>
      </c>
      <c r="K878" s="215"/>
      <c r="L878" s="77" t="n">
        <f aca="false">SUM(J878:K878)</f>
        <v>75000</v>
      </c>
      <c r="M878" s="81" t="n">
        <f aca="false">IF(D878&gt;0,IF(J878&gt;=0,J878/D878*100,""),"")</f>
        <v>138.888888888889</v>
      </c>
      <c r="N878" s="81" t="n">
        <f aca="false">IF(F878&gt;0,IF(L878&gt;=0,L878/F878*100,""),"")</f>
        <v>138.888888888889</v>
      </c>
      <c r="O878" s="81" t="n">
        <f aca="false">IF(G878&gt;0,IF(J878&gt;=0,J878/G878*100,""),"")</f>
        <v>127.118644067797</v>
      </c>
      <c r="P878" s="81" t="n">
        <f aca="false">IF(I878&gt;0,IF(L878&gt;=0,L878/I878*100,""),"")</f>
        <v>127.118644067797</v>
      </c>
      <c r="Q878" s="52"/>
      <c r="S878" s="52"/>
    </row>
    <row r="879" s="155" customFormat="true" ht="12.75" hidden="false" customHeight="true" outlineLevel="0" collapsed="false">
      <c r="A879" s="82" t="s">
        <v>1097</v>
      </c>
      <c r="B879" s="54" t="s">
        <v>1098</v>
      </c>
      <c r="C879" s="55" t="s">
        <v>1255</v>
      </c>
      <c r="D879" s="77" t="n">
        <v>14000</v>
      </c>
      <c r="E879" s="215"/>
      <c r="F879" s="77" t="n">
        <f aca="false">SUM(D879:E879)</f>
        <v>14000</v>
      </c>
      <c r="G879" s="79" t="n">
        <v>14000</v>
      </c>
      <c r="H879" s="217"/>
      <c r="I879" s="79" t="n">
        <f aca="false">SUM(G879:H879)</f>
        <v>14000</v>
      </c>
      <c r="J879" s="77" t="n">
        <v>14000</v>
      </c>
      <c r="K879" s="215"/>
      <c r="L879" s="77" t="n">
        <f aca="false">SUM(J879:K879)</f>
        <v>14000</v>
      </c>
      <c r="M879" s="81" t="n">
        <f aca="false">IF(D879&gt;0,IF(J879&gt;=0,J879/D879*100,""),"")</f>
        <v>100</v>
      </c>
      <c r="N879" s="81" t="n">
        <f aca="false">IF(F879&gt;0,IF(L879&gt;=0,L879/F879*100,""),"")</f>
        <v>100</v>
      </c>
      <c r="O879" s="81" t="n">
        <f aca="false">IF(G879&gt;0,IF(J879&gt;=0,J879/G879*100,""),"")</f>
        <v>100</v>
      </c>
      <c r="P879" s="81" t="n">
        <f aca="false">IF(I879&gt;0,IF(L879&gt;=0,L879/I879*100,""),"")</f>
        <v>100</v>
      </c>
      <c r="Q879" s="52"/>
      <c r="S879" s="52"/>
    </row>
    <row r="880" s="155" customFormat="true" ht="12.75" hidden="false" customHeight="true" outlineLevel="0" collapsed="false">
      <c r="A880" s="82" t="s">
        <v>1108</v>
      </c>
      <c r="B880" s="54" t="s">
        <v>324</v>
      </c>
      <c r="C880" s="55" t="s">
        <v>1256</v>
      </c>
      <c r="D880" s="143"/>
      <c r="E880" s="215"/>
      <c r="F880" s="77" t="n">
        <f aca="false">SUM(D880:E880)</f>
        <v>0</v>
      </c>
      <c r="G880" s="79" t="n">
        <v>10994.67</v>
      </c>
      <c r="H880" s="217"/>
      <c r="I880" s="79" t="n">
        <f aca="false">SUM(G880:H880)</f>
        <v>10994.67</v>
      </c>
      <c r="J880" s="77"/>
      <c r="K880" s="215"/>
      <c r="L880" s="77" t="n">
        <f aca="false">SUM(J880:K880)</f>
        <v>0</v>
      </c>
      <c r="M880" s="81" t="str">
        <f aca="false">IF(D880&gt;0,IF(J880&gt;=0,J880/D880*100,""),"")</f>
        <v/>
      </c>
      <c r="N880" s="81" t="str">
        <f aca="false">IF(F880&gt;0,IF(L880&gt;=0,L880/F880*100,""),"")</f>
        <v/>
      </c>
      <c r="O880" s="81" t="n">
        <f aca="false">IF(G880&gt;0,IF(J880&gt;=0,J880/G880*100,""),"")</f>
        <v>0</v>
      </c>
      <c r="P880" s="81" t="n">
        <f aca="false">IF(I880&gt;0,IF(L880&gt;=0,L880/I880*100,""),"")</f>
        <v>0</v>
      </c>
      <c r="Q880" s="52"/>
      <c r="S880" s="52"/>
    </row>
    <row r="881" s="155" customFormat="true" ht="12.75" hidden="false" customHeight="true" outlineLevel="0" collapsed="false">
      <c r="A881" s="82" t="s">
        <v>1183</v>
      </c>
      <c r="B881" s="54" t="s">
        <v>1184</v>
      </c>
      <c r="C881" s="55" t="s">
        <v>1257</v>
      </c>
      <c r="D881" s="143"/>
      <c r="E881" s="215"/>
      <c r="F881" s="77"/>
      <c r="G881" s="79" t="n">
        <v>4000</v>
      </c>
      <c r="H881" s="217"/>
      <c r="I881" s="79" t="n">
        <f aca="false">SUM(G881:H881)</f>
        <v>4000</v>
      </c>
      <c r="J881" s="77"/>
      <c r="K881" s="215"/>
      <c r="L881" s="77" t="n">
        <f aca="false">SUM(J881:K881)</f>
        <v>0</v>
      </c>
      <c r="M881" s="81" t="str">
        <f aca="false">IF(D881&gt;0,IF(J881&gt;=0,J881/D881*100,""),"")</f>
        <v/>
      </c>
      <c r="N881" s="81" t="str">
        <f aca="false">IF(F881&gt;0,IF(L881&gt;=0,L881/F881*100,""),"")</f>
        <v/>
      </c>
      <c r="O881" s="81" t="n">
        <f aca="false">IF(G881&gt;0,IF(J881&gt;=0,J881/G881*100,""),"")</f>
        <v>0</v>
      </c>
      <c r="P881" s="81" t="n">
        <f aca="false">IF(I881&gt;0,IF(L881&gt;=0,L881/I881*100,""),"")</f>
        <v>0</v>
      </c>
      <c r="Q881" s="52"/>
      <c r="S881" s="52"/>
    </row>
    <row r="882" s="155" customFormat="true" ht="12.75" hidden="true" customHeight="true" outlineLevel="0" collapsed="false">
      <c r="A882" s="82" t="s">
        <v>1132</v>
      </c>
      <c r="B882" s="55" t="s">
        <v>1133</v>
      </c>
      <c r="C882" s="55" t="s">
        <v>1258</v>
      </c>
      <c r="D882" s="143"/>
      <c r="E882" s="215"/>
      <c r="F882" s="77"/>
      <c r="G882" s="79"/>
      <c r="H882" s="217"/>
      <c r="I882" s="79" t="n">
        <f aca="false">SUM(G882:H882)</f>
        <v>0</v>
      </c>
      <c r="J882" s="77"/>
      <c r="K882" s="215"/>
      <c r="L882" s="77" t="n">
        <f aca="false">SUM(J882:K882)</f>
        <v>0</v>
      </c>
      <c r="M882" s="81" t="str">
        <f aca="false">IF(D882&gt;0,IF(J882&gt;=0,J882/D882*100,""),"")</f>
        <v/>
      </c>
      <c r="N882" s="81" t="str">
        <f aca="false">IF(F882&gt;0,IF(L882&gt;=0,L882/F882*100,""),"")</f>
        <v/>
      </c>
      <c r="O882" s="81" t="str">
        <f aca="false">IF(G882&gt;0,IF(J882&gt;=0,J882/G882*100,""),"")</f>
        <v/>
      </c>
      <c r="P882" s="81" t="str">
        <f aca="false">IF(I882&gt;0,IF(L882&gt;=0,L882/I882*100,""),"")</f>
        <v/>
      </c>
      <c r="Q882" s="52"/>
      <c r="S882" s="52"/>
    </row>
    <row r="883" s="155" customFormat="true" ht="12.75" hidden="true" customHeight="true" outlineLevel="0" collapsed="false">
      <c r="A883" s="82" t="s">
        <v>325</v>
      </c>
      <c r="B883" s="55" t="s">
        <v>326</v>
      </c>
      <c r="C883" s="55" t="s">
        <v>1259</v>
      </c>
      <c r="D883" s="143"/>
      <c r="E883" s="215"/>
      <c r="F883" s="77"/>
      <c r="G883" s="79"/>
      <c r="H883" s="217"/>
      <c r="I883" s="79" t="n">
        <f aca="false">SUM(G883:H883)</f>
        <v>0</v>
      </c>
      <c r="J883" s="77"/>
      <c r="K883" s="215"/>
      <c r="L883" s="77" t="n">
        <f aca="false">SUM(J883:K883)</f>
        <v>0</v>
      </c>
      <c r="M883" s="81" t="str">
        <f aca="false">IF(D883&gt;0,IF(J883&gt;=0,J883/D883*100,""),"")</f>
        <v/>
      </c>
      <c r="N883" s="81" t="str">
        <f aca="false">IF(F883&gt;0,IF(L883&gt;=0,L883/F883*100,""),"")</f>
        <v/>
      </c>
      <c r="O883" s="81" t="str">
        <f aca="false">IF(G883&gt;0,IF(J883&gt;=0,J883/G883*100,""),"")</f>
        <v/>
      </c>
      <c r="P883" s="81" t="str">
        <f aca="false">IF(I883&gt;0,IF(L883&gt;=0,L883/I883*100,""),"")</f>
        <v/>
      </c>
      <c r="Q883" s="52"/>
      <c r="S883" s="52"/>
    </row>
    <row r="884" s="155" customFormat="true" ht="6" hidden="false" customHeight="true" outlineLevel="0" collapsed="false">
      <c r="A884" s="82"/>
      <c r="B884" s="103"/>
      <c r="C884" s="104" t="s">
        <v>28</v>
      </c>
      <c r="D884" s="143"/>
      <c r="E884" s="215"/>
      <c r="F884" s="77"/>
      <c r="G884" s="79"/>
      <c r="H884" s="217"/>
      <c r="I884" s="79"/>
      <c r="J884" s="77"/>
      <c r="K884" s="215"/>
      <c r="L884" s="77"/>
      <c r="M884" s="81" t="str">
        <f aca="false">IF(D884&gt;0,IF(J884&gt;=0,J884/D884*100,""),"")</f>
        <v/>
      </c>
      <c r="N884" s="81" t="str">
        <f aca="false">IF(F884&gt;0,IF(L884&gt;=0,L884/F884*100,""),"")</f>
        <v/>
      </c>
      <c r="O884" s="81" t="str">
        <f aca="false">IF(G884&gt;0,IF(J884&gt;=0,J884/G884*100,""),"")</f>
        <v/>
      </c>
      <c r="P884" s="81" t="str">
        <f aca="false">IF(I884&gt;0,IF(L884&gt;=0,L884/I884*100,""),"")</f>
        <v/>
      </c>
      <c r="Q884" s="52"/>
      <c r="S884" s="52"/>
    </row>
    <row r="885" s="48" customFormat="true" ht="12.75" hidden="false" customHeight="false" outlineLevel="0" collapsed="false">
      <c r="A885" s="66" t="s">
        <v>1260</v>
      </c>
      <c r="B885" s="135" t="s">
        <v>19</v>
      </c>
      <c r="C885" s="136"/>
      <c r="D885" s="139" t="n">
        <f aca="false">SUM(D887:D895)</f>
        <v>11384620</v>
      </c>
      <c r="E885" s="139" t="n">
        <f aca="false">SUM(E887:E895)</f>
        <v>0</v>
      </c>
      <c r="F885" s="139" t="n">
        <f aca="false">SUM(D885:E885)</f>
        <v>11384620</v>
      </c>
      <c r="G885" s="109" t="n">
        <f aca="false">SUM(G887:G895)</f>
        <v>13640020.93</v>
      </c>
      <c r="H885" s="110"/>
      <c r="I885" s="109" t="n">
        <f aca="false">SUM(G885:H885)</f>
        <v>13640020.93</v>
      </c>
      <c r="J885" s="139" t="n">
        <f aca="false">SUM(J887:J895)</f>
        <v>12971750</v>
      </c>
      <c r="K885" s="139" t="n">
        <f aca="false">SUM(K887:K895)</f>
        <v>0</v>
      </c>
      <c r="L885" s="139" t="n">
        <f aca="false">SUM(J885:K885)</f>
        <v>12971750</v>
      </c>
      <c r="M885" s="140" t="n">
        <f aca="false">IF(D885&gt;0,IF(J885&gt;=0,J885/D885*100,""),"")</f>
        <v>113.941001105</v>
      </c>
      <c r="N885" s="140" t="n">
        <f aca="false">IF(F885&gt;0,IF(L885&gt;=0,L885/F885*100,""),"")</f>
        <v>113.941001105</v>
      </c>
      <c r="O885" s="140" t="n">
        <f aca="false">IF(G885&gt;0,IF(J885&gt;=0,J885/G885*100,""),"")</f>
        <v>95.1006605236932</v>
      </c>
      <c r="P885" s="140" t="n">
        <f aca="false">IF(I885&gt;0,IF(L885&gt;=0,L885/I885*100,""),"")</f>
        <v>95.1006605236932</v>
      </c>
      <c r="Q885" s="52"/>
      <c r="S885" s="52"/>
    </row>
    <row r="886" s="48" customFormat="true" ht="12" hidden="true" customHeight="false" outlineLevel="0" collapsed="false">
      <c r="A886" s="82" t="s">
        <v>27</v>
      </c>
      <c r="B886" s="75"/>
      <c r="C886" s="76" t="s">
        <v>28</v>
      </c>
      <c r="D886" s="143" t="n">
        <f aca="false">SUM(D887:D894)</f>
        <v>11384620</v>
      </c>
      <c r="E886" s="143" t="n">
        <f aca="false">SUM(E887:E894)</f>
        <v>0</v>
      </c>
      <c r="F886" s="77" t="n">
        <f aca="false">SUM(D886:E886)</f>
        <v>11384620</v>
      </c>
      <c r="G886" s="79" t="n">
        <f aca="false">SUM(G887:G894)</f>
        <v>13640020.93</v>
      </c>
      <c r="H886" s="88" t="n">
        <f aca="false">SUM(H887:H894)</f>
        <v>0</v>
      </c>
      <c r="I886" s="79" t="n">
        <f aca="false">SUM(G886:H886)</f>
        <v>13640020.93</v>
      </c>
      <c r="J886" s="77" t="n">
        <f aca="false">SUM(J887:J894)</f>
        <v>12971750</v>
      </c>
      <c r="K886" s="143" t="n">
        <f aca="false">SUM(K887:K894)</f>
        <v>0</v>
      </c>
      <c r="L886" s="77" t="n">
        <f aca="false">SUM(J886:K886)</f>
        <v>12971750</v>
      </c>
      <c r="M886" s="81" t="n">
        <f aca="false">IF(D886&gt;0,IF(J886&gt;=0,J886/D886*100,""),"")</f>
        <v>113.941001105</v>
      </c>
      <c r="N886" s="81" t="n">
        <f aca="false">IF(F886&gt;0,IF(L886&gt;=0,L886/F886*100,""),"")</f>
        <v>113.941001105</v>
      </c>
      <c r="O886" s="81" t="n">
        <f aca="false">IF(G886&gt;0,IF(J886&gt;=0,J886/G886*100,""),"")</f>
        <v>95.1006605236932</v>
      </c>
      <c r="P886" s="81" t="n">
        <f aca="false">IF(I886&gt;0,IF(L886&gt;=0,L886/I886*100,""),"")</f>
        <v>95.1006605236932</v>
      </c>
      <c r="Q886" s="52"/>
      <c r="S886" s="52"/>
    </row>
    <row r="887" s="48" customFormat="true" ht="12.75" hidden="false" customHeight="true" outlineLevel="0" collapsed="false">
      <c r="A887" s="82" t="s">
        <v>1095</v>
      </c>
      <c r="B887" s="54" t="s">
        <v>1011</v>
      </c>
      <c r="C887" s="55" t="s">
        <v>1261</v>
      </c>
      <c r="D887" s="77" t="n">
        <v>11156620</v>
      </c>
      <c r="E887" s="143"/>
      <c r="F887" s="77" t="n">
        <f aca="false">SUM(D887:E887)</f>
        <v>11156620</v>
      </c>
      <c r="G887" s="79" t="n">
        <v>13011220</v>
      </c>
      <c r="H887" s="88"/>
      <c r="I887" s="79" t="n">
        <f aca="false">SUM(G887:H887)</f>
        <v>13011220</v>
      </c>
      <c r="J887" s="77" t="n">
        <v>12711750</v>
      </c>
      <c r="K887" s="143"/>
      <c r="L887" s="77" t="n">
        <f aca="false">SUM(J887:K887)</f>
        <v>12711750</v>
      </c>
      <c r="M887" s="81" t="n">
        <f aca="false">IF(D887&gt;0,IF(J887&gt;=0,J887/D887*100,""),"")</f>
        <v>113.939078323005</v>
      </c>
      <c r="N887" s="81" t="n">
        <f aca="false">IF(F887&gt;0,IF(L887&gt;=0,L887/F887*100,""),"")</f>
        <v>113.939078323005</v>
      </c>
      <c r="O887" s="81" t="n">
        <f aca="false">IF(G887&gt;0,IF(J887&gt;=0,J887/G887*100,""),"")</f>
        <v>97.6983710981753</v>
      </c>
      <c r="P887" s="81" t="n">
        <f aca="false">IF(I887&gt;0,IF(L887&gt;=0,L887/I887*100,""),"")</f>
        <v>97.6983710981753</v>
      </c>
      <c r="Q887" s="52"/>
      <c r="S887" s="52"/>
    </row>
    <row r="888" s="48" customFormat="true" ht="12.75" hidden="false" customHeight="true" outlineLevel="0" collapsed="false">
      <c r="A888" s="82" t="s">
        <v>1104</v>
      </c>
      <c r="B888" s="54" t="s">
        <v>1014</v>
      </c>
      <c r="C888" s="55" t="s">
        <v>1262</v>
      </c>
      <c r="D888" s="77" t="n">
        <v>10000</v>
      </c>
      <c r="E888" s="77"/>
      <c r="F888" s="77" t="n">
        <f aca="false">SUM(D888:E888)</f>
        <v>10000</v>
      </c>
      <c r="G888" s="79" t="n">
        <v>108998.16</v>
      </c>
      <c r="H888" s="88"/>
      <c r="I888" s="79" t="n">
        <f aca="false">SUM(G888:H888)</f>
        <v>108998.16</v>
      </c>
      <c r="J888" s="77" t="n">
        <v>20000</v>
      </c>
      <c r="K888" s="77"/>
      <c r="L888" s="77" t="n">
        <f aca="false">SUM(J888:K888)</f>
        <v>20000</v>
      </c>
      <c r="M888" s="81" t="n">
        <f aca="false">IF(D888&gt;0,IF(J888&gt;=0,J888/D888*100,""),"")</f>
        <v>200</v>
      </c>
      <c r="N888" s="81" t="n">
        <f aca="false">IF(F888&gt;0,IF(L888&gt;=0,L888/F888*100,""),"")</f>
        <v>200</v>
      </c>
      <c r="O888" s="81" t="n">
        <f aca="false">IF(G888&gt;0,IF(J888&gt;=0,J888/G888*100,""),"")</f>
        <v>18.3489335966772</v>
      </c>
      <c r="P888" s="81" t="n">
        <f aca="false">IF(I888&gt;0,IF(L888&gt;=0,L888/I888*100,""),"")</f>
        <v>18.3489335966772</v>
      </c>
      <c r="Q888" s="52"/>
      <c r="S888" s="52"/>
    </row>
    <row r="889" s="48" customFormat="true" ht="12.75" hidden="false" customHeight="true" outlineLevel="0" collapsed="false">
      <c r="A889" s="87" t="s">
        <v>33</v>
      </c>
      <c r="B889" s="54" t="s">
        <v>34</v>
      </c>
      <c r="C889" s="55" t="s">
        <v>1263</v>
      </c>
      <c r="D889" s="77" t="n">
        <v>203000</v>
      </c>
      <c r="E889" s="77"/>
      <c r="F889" s="77" t="n">
        <f aca="false">SUM(D889:E889)</f>
        <v>203000</v>
      </c>
      <c r="G889" s="79" t="n">
        <v>203000</v>
      </c>
      <c r="H889" s="88"/>
      <c r="I889" s="79" t="n">
        <f aca="false">SUM(G889:H889)</f>
        <v>203000</v>
      </c>
      <c r="J889" s="77" t="n">
        <v>205000</v>
      </c>
      <c r="K889" s="77"/>
      <c r="L889" s="77" t="n">
        <f aca="false">SUM(J889:K889)</f>
        <v>205000</v>
      </c>
      <c r="M889" s="81" t="n">
        <f aca="false">IF(D889&gt;0,IF(J889&gt;=0,J889/D889*100,""),"")</f>
        <v>100.985221674877</v>
      </c>
      <c r="N889" s="81" t="n">
        <f aca="false">IF(F889&gt;0,IF(L889&gt;=0,L889/F889*100,""),"")</f>
        <v>100.985221674877</v>
      </c>
      <c r="O889" s="81" t="n">
        <f aca="false">IF(G889&gt;0,IF(J889&gt;=0,J889/G889*100,""),"")</f>
        <v>100.985221674877</v>
      </c>
      <c r="P889" s="81" t="n">
        <f aca="false">IF(I889&gt;0,IF(L889&gt;=0,L889/I889*100,""),"")</f>
        <v>100.985221674877</v>
      </c>
      <c r="Q889" s="52"/>
      <c r="S889" s="52"/>
    </row>
    <row r="890" s="48" customFormat="true" ht="12.75" hidden="false" customHeight="true" outlineLevel="0" collapsed="false">
      <c r="A890" s="82" t="s">
        <v>1097</v>
      </c>
      <c r="B890" s="54" t="s">
        <v>1098</v>
      </c>
      <c r="C890" s="55" t="s">
        <v>1264</v>
      </c>
      <c r="D890" s="77" t="n">
        <v>15000</v>
      </c>
      <c r="E890" s="77"/>
      <c r="F890" s="77" t="n">
        <f aca="false">SUM(D890:E890)</f>
        <v>15000</v>
      </c>
      <c r="G890" s="79" t="n">
        <v>258000</v>
      </c>
      <c r="H890" s="88"/>
      <c r="I890" s="79" t="n">
        <f aca="false">SUM(G890:H890)</f>
        <v>258000</v>
      </c>
      <c r="J890" s="77" t="n">
        <v>15000</v>
      </c>
      <c r="K890" s="77"/>
      <c r="L890" s="77" t="n">
        <f aca="false">SUM(J890:K890)</f>
        <v>15000</v>
      </c>
      <c r="M890" s="81" t="n">
        <f aca="false">IF(D890&gt;0,IF(J890&gt;=0,J890/D890*100,""),"")</f>
        <v>100</v>
      </c>
      <c r="N890" s="81" t="n">
        <f aca="false">IF(F890&gt;0,IF(L890&gt;=0,L890/F890*100,""),"")</f>
        <v>100</v>
      </c>
      <c r="O890" s="81" t="n">
        <f aca="false">IF(G890&gt;0,IF(J890&gt;=0,J890/G890*100,""),"")</f>
        <v>5.81395348837209</v>
      </c>
      <c r="P890" s="81" t="n">
        <f aca="false">IF(I890&gt;0,IF(L890&gt;=0,L890/I890*100,""),"")</f>
        <v>5.81395348837209</v>
      </c>
      <c r="Q890" s="52"/>
      <c r="S890" s="52"/>
    </row>
    <row r="891" s="48" customFormat="true" ht="12.75" hidden="false" customHeight="true" outlineLevel="0" collapsed="false">
      <c r="A891" s="82" t="s">
        <v>219</v>
      </c>
      <c r="B891" s="54" t="s">
        <v>220</v>
      </c>
      <c r="C891" s="55"/>
      <c r="D891" s="77"/>
      <c r="E891" s="77"/>
      <c r="F891" s="77"/>
      <c r="G891" s="79"/>
      <c r="H891" s="88"/>
      <c r="I891" s="79"/>
      <c r="J891" s="77" t="n">
        <v>20000</v>
      </c>
      <c r="K891" s="77"/>
      <c r="L891" s="77" t="n">
        <f aca="false">SUM(J891:K891)</f>
        <v>20000</v>
      </c>
      <c r="M891" s="81" t="str">
        <f aca="false">IF(D891&gt;0,IF(J891&gt;=0,J891/D891*100,""),"")</f>
        <v/>
      </c>
      <c r="N891" s="81"/>
      <c r="O891" s="81"/>
      <c r="P891" s="81"/>
      <c r="Q891" s="52"/>
      <c r="S891" s="52"/>
    </row>
    <row r="892" s="48" customFormat="true" ht="12.75" hidden="false" customHeight="true" outlineLevel="0" collapsed="false">
      <c r="A892" s="82" t="s">
        <v>1057</v>
      </c>
      <c r="B892" s="54" t="s">
        <v>1058</v>
      </c>
      <c r="C892" s="55" t="s">
        <v>1265</v>
      </c>
      <c r="D892" s="77"/>
      <c r="E892" s="77"/>
      <c r="F892" s="77"/>
      <c r="G892" s="79" t="n">
        <v>43750</v>
      </c>
      <c r="H892" s="88"/>
      <c r="I892" s="79" t="n">
        <f aca="false">SUM(G892:H892)</f>
        <v>43750</v>
      </c>
      <c r="J892" s="77"/>
      <c r="K892" s="77"/>
      <c r="L892" s="77"/>
      <c r="M892" s="81" t="str">
        <f aca="false">IF(D892&gt;0,IF(J892&gt;=0,J892/D892*100,""),"")</f>
        <v/>
      </c>
      <c r="N892" s="81" t="str">
        <f aca="false">IF(F892&gt;0,IF(L892&gt;=0,L892/F892*100,""),"")</f>
        <v/>
      </c>
      <c r="O892" s="81" t="n">
        <f aca="false">IF(G892&gt;0,IF(J892&gt;=0,J892/G892*100,""),"")</f>
        <v>0</v>
      </c>
      <c r="P892" s="81" t="n">
        <f aca="false">IF(I892&gt;0,IF(L892&gt;=0,L892/I892*100,""),"")</f>
        <v>0</v>
      </c>
      <c r="Q892" s="52"/>
      <c r="S892" s="52"/>
    </row>
    <row r="893" s="48" customFormat="true" ht="12.75" hidden="false" customHeight="true" outlineLevel="0" collapsed="false">
      <c r="A893" s="82" t="s">
        <v>1108</v>
      </c>
      <c r="B893" s="54" t="s">
        <v>324</v>
      </c>
      <c r="C893" s="55" t="s">
        <v>1266</v>
      </c>
      <c r="D893" s="77"/>
      <c r="E893" s="77"/>
      <c r="F893" s="77"/>
      <c r="G893" s="79" t="n">
        <v>15052.77</v>
      </c>
      <c r="H893" s="88"/>
      <c r="I893" s="79" t="n">
        <f aca="false">SUM(G893:H893)</f>
        <v>15052.77</v>
      </c>
      <c r="J893" s="77"/>
      <c r="K893" s="77"/>
      <c r="L893" s="77"/>
      <c r="M893" s="81" t="str">
        <f aca="false">IF(D893&gt;0,IF(J893&gt;=0,J893/D893*100,""),"")</f>
        <v/>
      </c>
      <c r="N893" s="81" t="str">
        <f aca="false">IF(F893&gt;0,IF(L893&gt;=0,L893/F893*100,""),"")</f>
        <v/>
      </c>
      <c r="O893" s="81" t="n">
        <f aca="false">IF(G893&gt;0,IF(J893&gt;=0,J893/G893*100,""),"")</f>
        <v>0</v>
      </c>
      <c r="P893" s="81" t="n">
        <f aca="false">IF(I893&gt;0,IF(L893&gt;=0,L893/I893*100,""),"")</f>
        <v>0</v>
      </c>
      <c r="Q893" s="52"/>
      <c r="S893" s="52"/>
    </row>
    <row r="894" s="48" customFormat="true" ht="12.75" hidden="true" customHeight="true" outlineLevel="0" collapsed="false">
      <c r="A894" s="82" t="s">
        <v>325</v>
      </c>
      <c r="B894" s="55" t="s">
        <v>326</v>
      </c>
      <c r="C894" s="55" t="s">
        <v>1267</v>
      </c>
      <c r="D894" s="77"/>
      <c r="E894" s="77"/>
      <c r="F894" s="77"/>
      <c r="G894" s="79"/>
      <c r="H894" s="88"/>
      <c r="I894" s="79"/>
      <c r="J894" s="77"/>
      <c r="K894" s="77"/>
      <c r="L894" s="77"/>
      <c r="M894" s="81" t="str">
        <f aca="false">IF(D894&gt;0,IF(J894&gt;=0,J894/D894*100,""),"")</f>
        <v/>
      </c>
      <c r="N894" s="81" t="str">
        <f aca="false">IF(F894&gt;0,IF(L894&gt;=0,L894/F894*100,""),"")</f>
        <v/>
      </c>
      <c r="O894" s="81" t="str">
        <f aca="false">IF(G894&gt;0,IF(J894&gt;=0,J894/G894*100,""),"")</f>
        <v/>
      </c>
      <c r="P894" s="81" t="str">
        <f aca="false">IF(I894&gt;0,IF(L894&gt;=0,L894/I894*100,""),"")</f>
        <v/>
      </c>
      <c r="Q894" s="52"/>
      <c r="S894" s="52"/>
    </row>
    <row r="895" s="48" customFormat="true" ht="12" hidden="true" customHeight="false" outlineLevel="0" collapsed="false">
      <c r="A895" s="87" t="s">
        <v>65</v>
      </c>
      <c r="B895" s="55" t="s">
        <v>66</v>
      </c>
      <c r="C895" s="55" t="s">
        <v>1268</v>
      </c>
      <c r="D895" s="77"/>
      <c r="E895" s="77"/>
      <c r="F895" s="77" t="n">
        <f aca="false">SUM(D895:E895)</f>
        <v>0</v>
      </c>
      <c r="G895" s="79"/>
      <c r="H895" s="88"/>
      <c r="I895" s="79" t="n">
        <f aca="false">SUM(G895:H895)</f>
        <v>0</v>
      </c>
      <c r="J895" s="77"/>
      <c r="K895" s="77"/>
      <c r="L895" s="77" t="n">
        <f aca="false">SUM(J895:K895)</f>
        <v>0</v>
      </c>
      <c r="M895" s="81" t="str">
        <f aca="false">IF(D895&gt;0,IF(J895&gt;=0,J895/D895*100,""),"")</f>
        <v/>
      </c>
      <c r="N895" s="81" t="str">
        <f aca="false">IF(F895&gt;0,IF(L895&gt;=0,L895/F895*100,""),"")</f>
        <v/>
      </c>
      <c r="O895" s="81" t="str">
        <f aca="false">IF(G895&gt;0,IF(J895&gt;=0,J895/G895*100,""),"")</f>
        <v/>
      </c>
      <c r="P895" s="81" t="str">
        <f aca="false">IF(I895&gt;0,IF(L895&gt;=0,L895/I895*100,""),"")</f>
        <v/>
      </c>
      <c r="Q895" s="52"/>
      <c r="S895" s="52"/>
    </row>
    <row r="896" s="48" customFormat="true" ht="6" hidden="false" customHeight="true" outlineLevel="0" collapsed="false">
      <c r="A896" s="82"/>
      <c r="B896" s="55"/>
      <c r="C896" s="55" t="s">
        <v>28</v>
      </c>
      <c r="D896" s="143"/>
      <c r="E896" s="143"/>
      <c r="F896" s="77"/>
      <c r="G896" s="79"/>
      <c r="H896" s="88"/>
      <c r="I896" s="79"/>
      <c r="J896" s="77"/>
      <c r="K896" s="143"/>
      <c r="L896" s="77"/>
      <c r="M896" s="81" t="str">
        <f aca="false">IF(D896&gt;0,IF(J896&gt;=0,J896/D896*100,""),"")</f>
        <v/>
      </c>
      <c r="N896" s="81" t="str">
        <f aca="false">IF(F896&gt;0,IF(L896&gt;=0,L896/F896*100,""),"")</f>
        <v/>
      </c>
      <c r="O896" s="81" t="str">
        <f aca="false">IF(G896&gt;0,IF(J896&gt;=0,J896/G896*100,""),"")</f>
        <v/>
      </c>
      <c r="P896" s="81" t="str">
        <f aca="false">IF(I896&gt;0,IF(L896&gt;=0,L896/I896*100,""),"")</f>
        <v/>
      </c>
      <c r="Q896" s="52"/>
      <c r="S896" s="52"/>
    </row>
    <row r="897" s="48" customFormat="true" ht="12.75" hidden="false" customHeight="false" outlineLevel="0" collapsed="false">
      <c r="A897" s="66" t="s">
        <v>1269</v>
      </c>
      <c r="B897" s="135" t="s">
        <v>19</v>
      </c>
      <c r="C897" s="136"/>
      <c r="D897" s="139" t="n">
        <f aca="false">SUM(D899:D910)</f>
        <v>6273660</v>
      </c>
      <c r="E897" s="139" t="n">
        <f aca="false">SUM(E899:E910)</f>
        <v>0</v>
      </c>
      <c r="F897" s="139" t="n">
        <f aca="false">SUM(D897:E897)</f>
        <v>6273660</v>
      </c>
      <c r="G897" s="109" t="n">
        <f aca="false">SUM(G899:G910)</f>
        <v>7437694.53</v>
      </c>
      <c r="H897" s="110"/>
      <c r="I897" s="109" t="n">
        <f aca="false">SUM(G897:H897)</f>
        <v>7437694.53</v>
      </c>
      <c r="J897" s="139" t="n">
        <f aca="false">SUM(J899:J910)</f>
        <v>7406040</v>
      </c>
      <c r="K897" s="139" t="n">
        <f aca="false">SUM(K899:K910)</f>
        <v>0</v>
      </c>
      <c r="L897" s="139" t="n">
        <f aca="false">SUM(J897:K897)</f>
        <v>7406040</v>
      </c>
      <c r="M897" s="140" t="n">
        <f aca="false">IF(D897&gt;0,IF(J897&gt;=0,J897/D897*100,""),"")</f>
        <v>118.049750863133</v>
      </c>
      <c r="N897" s="140" t="n">
        <f aca="false">IF(F897&gt;0,IF(L897&gt;=0,L897/F897*100,""),"")</f>
        <v>118.049750863133</v>
      </c>
      <c r="O897" s="140" t="n">
        <f aca="false">IF(G897&gt;0,IF(J897&gt;=0,J897/G897*100,""),"")</f>
        <v>99.574404005538</v>
      </c>
      <c r="P897" s="140" t="n">
        <f aca="false">IF(I897&gt;0,IF(L897&gt;=0,L897/I897*100,""),"")</f>
        <v>99.574404005538</v>
      </c>
      <c r="Q897" s="52"/>
      <c r="S897" s="52"/>
    </row>
    <row r="898" s="48" customFormat="true" ht="12" hidden="true" customHeight="false" outlineLevel="0" collapsed="false">
      <c r="A898" s="74" t="s">
        <v>27</v>
      </c>
      <c r="B898" s="75"/>
      <c r="C898" s="76" t="s">
        <v>28</v>
      </c>
      <c r="D898" s="194" t="n">
        <f aca="false">SUM(D899:D909)</f>
        <v>6273660</v>
      </c>
      <c r="E898" s="194" t="n">
        <f aca="false">SUM(E899:E909)</f>
        <v>0</v>
      </c>
      <c r="F898" s="145" t="n">
        <f aca="false">SUM(D898:E898)</f>
        <v>6273660</v>
      </c>
      <c r="G898" s="146" t="n">
        <f aca="false">SUM(G899:G909)</f>
        <v>7437694.53</v>
      </c>
      <c r="H898" s="147" t="n">
        <f aca="false">SUM(H899:H909)</f>
        <v>0</v>
      </c>
      <c r="I898" s="146" t="n">
        <f aca="false">SUM(G898:H898)</f>
        <v>7437694.53</v>
      </c>
      <c r="J898" s="145" t="n">
        <f aca="false">SUM(J899:J909)</f>
        <v>7406040</v>
      </c>
      <c r="K898" s="194" t="n">
        <f aca="false">SUM(K899:K909)</f>
        <v>0</v>
      </c>
      <c r="L898" s="145" t="n">
        <f aca="false">SUM(J898:K898)</f>
        <v>7406040</v>
      </c>
      <c r="M898" s="148" t="n">
        <f aca="false">IF(D898&gt;0,IF(J898&gt;=0,J898/D898*100,""),"")</f>
        <v>118.049750863133</v>
      </c>
      <c r="N898" s="148" t="n">
        <f aca="false">IF(F898&gt;0,IF(L898&gt;=0,L898/F898*100,""),"")</f>
        <v>118.049750863133</v>
      </c>
      <c r="O898" s="148" t="n">
        <f aca="false">IF(G898&gt;0,IF(J898&gt;=0,J898/G898*100,""),"")</f>
        <v>99.574404005538</v>
      </c>
      <c r="P898" s="148" t="n">
        <f aca="false">IF(I898&gt;0,IF(L898&gt;=0,L898/I898*100,""),"")</f>
        <v>99.574404005538</v>
      </c>
      <c r="Q898" s="52"/>
      <c r="S898" s="52"/>
    </row>
    <row r="899" s="48" customFormat="true" ht="12.75" hidden="false" customHeight="true" outlineLevel="0" collapsed="false">
      <c r="A899" s="82" t="s">
        <v>1095</v>
      </c>
      <c r="B899" s="54" t="s">
        <v>1011</v>
      </c>
      <c r="C899" s="55" t="s">
        <v>1270</v>
      </c>
      <c r="D899" s="77" t="n">
        <v>5909060</v>
      </c>
      <c r="E899" s="143"/>
      <c r="F899" s="77" t="n">
        <f aca="false">SUM(D899:E899)</f>
        <v>5909060</v>
      </c>
      <c r="G899" s="79" t="n">
        <v>6655210</v>
      </c>
      <c r="H899" s="88"/>
      <c r="I899" s="79" t="n">
        <f aca="false">SUM(G899:H899)</f>
        <v>6655210</v>
      </c>
      <c r="J899" s="77" t="n">
        <v>6573340</v>
      </c>
      <c r="K899" s="143"/>
      <c r="L899" s="77" t="n">
        <f aca="false">SUM(J899:K899)</f>
        <v>6573340</v>
      </c>
      <c r="M899" s="81" t="n">
        <f aca="false">IF(D899&gt;0,IF(J899&gt;=0,J899/D899*100,""),"")</f>
        <v>111.241720341306</v>
      </c>
      <c r="N899" s="81" t="n">
        <f aca="false">IF(F899&gt;0,IF(L899&gt;=0,L899/F899*100,""),"")</f>
        <v>111.241720341306</v>
      </c>
      <c r="O899" s="81" t="n">
        <f aca="false">IF(G899&gt;0,IF(J899&gt;=0,J899/G899*100,""),"")</f>
        <v>98.7698359631026</v>
      </c>
      <c r="P899" s="81" t="n">
        <f aca="false">IF(I899&gt;0,IF(L899&gt;=0,L899/I899*100,""),"")</f>
        <v>98.7698359631026</v>
      </c>
      <c r="Q899" s="52"/>
      <c r="S899" s="52"/>
    </row>
    <row r="900" s="48" customFormat="true" ht="12.75" hidden="false" customHeight="true" outlineLevel="0" collapsed="false">
      <c r="A900" s="82" t="s">
        <v>1104</v>
      </c>
      <c r="B900" s="54" t="s">
        <v>1014</v>
      </c>
      <c r="C900" s="55" t="s">
        <v>1271</v>
      </c>
      <c r="D900" s="77" t="n">
        <v>48900</v>
      </c>
      <c r="E900" s="77"/>
      <c r="F900" s="77" t="n">
        <f aca="false">SUM(D900:E900)</f>
        <v>48900</v>
      </c>
      <c r="G900" s="79" t="n">
        <v>121806.46</v>
      </c>
      <c r="H900" s="88"/>
      <c r="I900" s="79" t="n">
        <f aca="false">SUM(G900:H900)</f>
        <v>121806.46</v>
      </c>
      <c r="J900" s="77" t="n">
        <v>70000</v>
      </c>
      <c r="K900" s="77"/>
      <c r="L900" s="77" t="n">
        <f aca="false">SUM(J900:K900)</f>
        <v>70000</v>
      </c>
      <c r="M900" s="81" t="n">
        <f aca="false">IF(D900&gt;0,IF(J900&gt;=0,J900/D900*100,""),"")</f>
        <v>143.149284253579</v>
      </c>
      <c r="N900" s="81" t="n">
        <f aca="false">IF(F900&gt;0,IF(L900&gt;=0,L900/F900*100,""),"")</f>
        <v>143.149284253579</v>
      </c>
      <c r="O900" s="81" t="n">
        <f aca="false">IF(G900&gt;0,IF(J900&gt;=0,J900/G900*100,""),"")</f>
        <v>57.4682163819554</v>
      </c>
      <c r="P900" s="81" t="n">
        <f aca="false">IF(I900&gt;0,IF(L900&gt;=0,L900/I900*100,""),"")</f>
        <v>57.4682163819554</v>
      </c>
      <c r="Q900" s="52"/>
      <c r="S900" s="52"/>
    </row>
    <row r="901" customFormat="false" ht="12.75" hidden="false" customHeight="true" outlineLevel="0" collapsed="false">
      <c r="A901" s="82" t="s">
        <v>1057</v>
      </c>
      <c r="B901" s="103" t="s">
        <v>1058</v>
      </c>
      <c r="C901" s="104" t="s">
        <v>1272</v>
      </c>
      <c r="D901" s="77" t="n">
        <v>183000</v>
      </c>
      <c r="E901" s="191"/>
      <c r="F901" s="77" t="n">
        <f aca="false">SUM(D901:E901)</f>
        <v>183000</v>
      </c>
      <c r="G901" s="124" t="n">
        <v>396000</v>
      </c>
      <c r="H901" s="149"/>
      <c r="I901" s="79" t="n">
        <f aca="false">SUM(G901:H901)</f>
        <v>396000</v>
      </c>
      <c r="J901" s="77" t="n">
        <v>650000</v>
      </c>
      <c r="K901" s="191"/>
      <c r="L901" s="77" t="n">
        <f aca="false">SUM(J901:K901)</f>
        <v>650000</v>
      </c>
      <c r="M901" s="81" t="n">
        <f aca="false">IF(D901&gt;0,IF(J901&gt;=0,J901/D901*100,""),"")</f>
        <v>355.191256830601</v>
      </c>
      <c r="N901" s="81" t="n">
        <f aca="false">IF(F901&gt;0,IF(L901&gt;=0,L901/F901*100,""),"")</f>
        <v>355.191256830601</v>
      </c>
      <c r="O901" s="81" t="n">
        <f aca="false">IF(G901&gt;0,IF(J901&gt;=0,J901/G901*100,""),"")</f>
        <v>164.141414141414</v>
      </c>
      <c r="P901" s="81" t="n">
        <f aca="false">IF(I901&gt;0,IF(L901&gt;=0,L901/I901*100,""),"")</f>
        <v>164.141414141414</v>
      </c>
      <c r="Q901" s="52"/>
      <c r="S901" s="52"/>
    </row>
    <row r="902" customFormat="false" ht="21" hidden="false" customHeight="true" outlineLevel="0" collapsed="false">
      <c r="A902" s="82" t="s">
        <v>1053</v>
      </c>
      <c r="B902" s="103" t="s">
        <v>1054</v>
      </c>
      <c r="C902" s="104"/>
      <c r="D902" s="77" t="n">
        <f aca="false">34000+6000</f>
        <v>40000</v>
      </c>
      <c r="E902" s="220"/>
      <c r="F902" s="77" t="n">
        <f aca="false">SUM(D902:E902)</f>
        <v>40000</v>
      </c>
      <c r="G902" s="84" t="n">
        <v>40000</v>
      </c>
      <c r="H902" s="85"/>
      <c r="I902" s="79" t="n">
        <f aca="false">SUM(G902:H902)</f>
        <v>40000</v>
      </c>
      <c r="J902" s="77"/>
      <c r="K902" s="220"/>
      <c r="L902" s="77" t="n">
        <f aca="false">SUM(J902:K902)</f>
        <v>0</v>
      </c>
      <c r="M902" s="81" t="n">
        <f aca="false">IF(D902&gt;0,IF(J902&gt;=0,J902/D902*100,""),"")</f>
        <v>0</v>
      </c>
      <c r="N902" s="81" t="n">
        <f aca="false">IF(F902&gt;0,IF(L902&gt;=0,L902/F902*100,""),"")</f>
        <v>0</v>
      </c>
      <c r="O902" s="81" t="n">
        <f aca="false">IF(G902&gt;0,IF(J902&gt;=0,J902/G902*100,""),"")</f>
        <v>0</v>
      </c>
      <c r="P902" s="81" t="n">
        <f aca="false">IF(I902&gt;0,IF(L902&gt;=0,L902/I902*100,""),"")</f>
        <v>0</v>
      </c>
      <c r="Q902" s="52"/>
      <c r="S902" s="52"/>
    </row>
    <row r="903" s="48" customFormat="true" ht="12.75" hidden="false" customHeight="true" outlineLevel="0" collapsed="false">
      <c r="A903" s="87" t="s">
        <v>33</v>
      </c>
      <c r="B903" s="54" t="s">
        <v>34</v>
      </c>
      <c r="C903" s="55" t="s">
        <v>1273</v>
      </c>
      <c r="D903" s="77" t="n">
        <v>84700</v>
      </c>
      <c r="E903" s="77"/>
      <c r="F903" s="77" t="n">
        <f aca="false">SUM(D903:E903)</f>
        <v>84700</v>
      </c>
      <c r="G903" s="79" t="n">
        <v>104700</v>
      </c>
      <c r="H903" s="88"/>
      <c r="I903" s="79" t="n">
        <f aca="false">SUM(G903:H903)</f>
        <v>104700</v>
      </c>
      <c r="J903" s="77" t="n">
        <v>104700</v>
      </c>
      <c r="K903" s="77"/>
      <c r="L903" s="77" t="n">
        <f aca="false">SUM(J903:K903)</f>
        <v>104700</v>
      </c>
      <c r="M903" s="81" t="n">
        <f aca="false">IF(D903&gt;0,IF(J903&gt;=0,J903/D903*100,""),"")</f>
        <v>123.612750885478</v>
      </c>
      <c r="N903" s="81" t="n">
        <f aca="false">IF(F903&gt;0,IF(L903&gt;=0,L903/F903*100,""),"")</f>
        <v>123.612750885478</v>
      </c>
      <c r="O903" s="81" t="n">
        <f aca="false">IF(G903&gt;0,IF(J903&gt;=0,J903/G903*100,""),"")</f>
        <v>100</v>
      </c>
      <c r="P903" s="81" t="n">
        <f aca="false">IF(I903&gt;0,IF(L903&gt;=0,L903/I903*100,""),"")</f>
        <v>100</v>
      </c>
      <c r="Q903" s="52"/>
      <c r="S903" s="52"/>
    </row>
    <row r="904" s="48" customFormat="true" ht="12.75" hidden="false" customHeight="true" outlineLevel="0" collapsed="false">
      <c r="A904" s="150" t="s">
        <v>1097</v>
      </c>
      <c r="B904" s="160" t="s">
        <v>1098</v>
      </c>
      <c r="C904" s="161" t="s">
        <v>1274</v>
      </c>
      <c r="D904" s="130" t="n">
        <v>8000</v>
      </c>
      <c r="E904" s="130"/>
      <c r="F904" s="130" t="n">
        <f aca="false">SUM(D904:E904)</f>
        <v>8000</v>
      </c>
      <c r="G904" s="131" t="n">
        <v>8000</v>
      </c>
      <c r="H904" s="151"/>
      <c r="I904" s="131" t="n">
        <f aca="false">SUM(G904:H904)</f>
        <v>8000</v>
      </c>
      <c r="J904" s="130" t="n">
        <v>8000</v>
      </c>
      <c r="K904" s="130"/>
      <c r="L904" s="130" t="n">
        <f aca="false">SUM(J904:K904)</f>
        <v>8000</v>
      </c>
      <c r="M904" s="118" t="n">
        <f aca="false">IF(D904&gt;0,IF(J904&gt;=0,J904/D904*100,""),"")</f>
        <v>100</v>
      </c>
      <c r="N904" s="118" t="n">
        <f aca="false">IF(F904&gt;0,IF(L904&gt;=0,L904/F904*100,""),"")</f>
        <v>100</v>
      </c>
      <c r="O904" s="118" t="n">
        <f aca="false">IF(G904&gt;0,IF(J904&gt;=0,J904/G904*100,""),"")</f>
        <v>100</v>
      </c>
      <c r="P904" s="118" t="n">
        <f aca="false">IF(I904&gt;0,IF(L904&gt;=0,L904/I904*100,""),"")</f>
        <v>100</v>
      </c>
      <c r="Q904" s="52"/>
      <c r="S904" s="52"/>
    </row>
    <row r="905" s="48" customFormat="true" ht="12.75" hidden="false" customHeight="true" outlineLevel="0" collapsed="false">
      <c r="A905" s="82" t="s">
        <v>1108</v>
      </c>
      <c r="B905" s="54" t="s">
        <v>324</v>
      </c>
      <c r="C905" s="55"/>
      <c r="D905" s="77"/>
      <c r="E905" s="77"/>
      <c r="F905" s="77"/>
      <c r="G905" s="79" t="n">
        <v>1978.07</v>
      </c>
      <c r="H905" s="88"/>
      <c r="I905" s="79" t="n">
        <f aca="false">SUM(G905:H905)</f>
        <v>1978.07</v>
      </c>
      <c r="J905" s="77"/>
      <c r="K905" s="77"/>
      <c r="L905" s="77"/>
      <c r="M905" s="81" t="str">
        <f aca="false">IF(D905&gt;0,IF(J905&gt;=0,J905/D905*100,""),"")</f>
        <v/>
      </c>
      <c r="N905" s="81" t="str">
        <f aca="false">IF(F905&gt;0,IF(L905&gt;=0,L905/F905*100,""),"")</f>
        <v/>
      </c>
      <c r="O905" s="81" t="n">
        <f aca="false">IF(G905&gt;0,IF(J905&gt;=0,J905/G905*100,""),"")</f>
        <v>0</v>
      </c>
      <c r="P905" s="81" t="n">
        <f aca="false">IF(I905&gt;0,IF(L905&gt;=0,L905/I905*100,""),"")</f>
        <v>0</v>
      </c>
      <c r="Q905" s="52"/>
      <c r="S905" s="52"/>
    </row>
    <row r="906" s="48" customFormat="true" ht="12.75" hidden="false" customHeight="true" outlineLevel="0" collapsed="false">
      <c r="A906" s="82" t="s">
        <v>1110</v>
      </c>
      <c r="B906" s="54" t="s">
        <v>1111</v>
      </c>
      <c r="C906" s="55"/>
      <c r="D906" s="77"/>
      <c r="E906" s="77"/>
      <c r="F906" s="77"/>
      <c r="G906" s="79" t="n">
        <v>20000</v>
      </c>
      <c r="H906" s="88"/>
      <c r="I906" s="79" t="n">
        <f aca="false">SUM(G906:H906)</f>
        <v>20000</v>
      </c>
      <c r="J906" s="77"/>
      <c r="K906" s="77"/>
      <c r="L906" s="77"/>
      <c r="M906" s="81" t="str">
        <f aca="false">IF(D906&gt;0,IF(J906&gt;=0,J906/D906*100,""),"")</f>
        <v/>
      </c>
      <c r="N906" s="81" t="str">
        <f aca="false">IF(F906&gt;0,IF(L906&gt;=0,L906/F906*100,""),"")</f>
        <v/>
      </c>
      <c r="O906" s="81" t="n">
        <f aca="false">IF(G906&gt;0,IF(J906&gt;=0,J906/G906*100,""),"")</f>
        <v>0</v>
      </c>
      <c r="P906" s="81" t="n">
        <f aca="false">IF(I906&gt;0,IF(L906&gt;=0,L906/I906*100,""),"")</f>
        <v>0</v>
      </c>
      <c r="Q906" s="52"/>
      <c r="S906" s="52"/>
    </row>
    <row r="907" s="48" customFormat="true" ht="12.75" hidden="false" customHeight="true" outlineLevel="0" collapsed="false">
      <c r="A907" s="82" t="s">
        <v>1120</v>
      </c>
      <c r="B907" s="54" t="s">
        <v>1121</v>
      </c>
      <c r="C907" s="55"/>
      <c r="D907" s="77"/>
      <c r="E907" s="77"/>
      <c r="F907" s="77"/>
      <c r="G907" s="79" t="n">
        <v>10000</v>
      </c>
      <c r="H907" s="88"/>
      <c r="I907" s="79" t="n">
        <f aca="false">SUM(G907:H907)</f>
        <v>10000</v>
      </c>
      <c r="J907" s="77"/>
      <c r="K907" s="77"/>
      <c r="L907" s="77"/>
      <c r="M907" s="81" t="str">
        <f aca="false">IF(D907&gt;0,IF(J907&gt;=0,J907/D907*100,""),"")</f>
        <v/>
      </c>
      <c r="N907" s="81" t="str">
        <f aca="false">IF(F907&gt;0,IF(L907&gt;=0,L907/F907*100,""),"")</f>
        <v/>
      </c>
      <c r="O907" s="81" t="n">
        <f aca="false">IF(G907&gt;0,IF(J907&gt;=0,J907/G907*100,""),"")</f>
        <v>0</v>
      </c>
      <c r="P907" s="81" t="n">
        <f aca="false">IF(I907&gt;0,IF(L907&gt;=0,L907/I907*100,""),"")</f>
        <v>0</v>
      </c>
      <c r="Q907" s="52"/>
      <c r="S907" s="52"/>
    </row>
    <row r="908" customFormat="false" ht="12.75" hidden="false" customHeight="true" outlineLevel="0" collapsed="false">
      <c r="A908" s="82" t="s">
        <v>1059</v>
      </c>
      <c r="B908" s="54" t="s">
        <v>1060</v>
      </c>
      <c r="C908" s="104" t="s">
        <v>1275</v>
      </c>
      <c r="D908" s="220"/>
      <c r="E908" s="220"/>
      <c r="F908" s="77"/>
      <c r="G908" s="84" t="n">
        <v>50000</v>
      </c>
      <c r="H908" s="85"/>
      <c r="I908" s="79" t="n">
        <f aca="false">SUM(G908:H908)</f>
        <v>50000</v>
      </c>
      <c r="J908" s="77"/>
      <c r="K908" s="220"/>
      <c r="L908" s="77"/>
      <c r="M908" s="81" t="str">
        <f aca="false">IF(D908&gt;0,IF(J908&gt;=0,J908/D908*100,""),"")</f>
        <v/>
      </c>
      <c r="N908" s="81" t="str">
        <f aca="false">IF(F908&gt;0,IF(L908&gt;=0,L908/F908*100,""),"")</f>
        <v/>
      </c>
      <c r="O908" s="81" t="n">
        <f aca="false">IF(G908&gt;0,IF(J908&gt;=0,J908/G908*100,""),"")</f>
        <v>0</v>
      </c>
      <c r="P908" s="81" t="n">
        <f aca="false">IF(I908&gt;0,IF(L908&gt;=0,L908/I908*100,""),"")</f>
        <v>0</v>
      </c>
      <c r="Q908" s="52"/>
      <c r="S908" s="52"/>
    </row>
    <row r="909" customFormat="false" ht="12.75" hidden="false" customHeight="true" outlineLevel="0" collapsed="false">
      <c r="A909" s="82" t="s">
        <v>1164</v>
      </c>
      <c r="B909" s="54" t="s">
        <v>1165</v>
      </c>
      <c r="C909" s="104" t="s">
        <v>1276</v>
      </c>
      <c r="D909" s="220"/>
      <c r="E909" s="220"/>
      <c r="F909" s="77"/>
      <c r="G909" s="84" t="n">
        <v>30000</v>
      </c>
      <c r="H909" s="85"/>
      <c r="I909" s="79" t="n">
        <f aca="false">SUM(G909:H909)</f>
        <v>30000</v>
      </c>
      <c r="J909" s="77"/>
      <c r="K909" s="220"/>
      <c r="L909" s="77"/>
      <c r="M909" s="81" t="str">
        <f aca="false">IF(D909&gt;0,IF(J909&gt;=0,J909/D909*100,""),"")</f>
        <v/>
      </c>
      <c r="N909" s="81" t="str">
        <f aca="false">IF(F909&gt;0,IF(L909&gt;=0,L909/F909*100,""),"")</f>
        <v/>
      </c>
      <c r="O909" s="81" t="n">
        <f aca="false">IF(G909&gt;0,IF(J909&gt;=0,J909/G909*100,""),"")</f>
        <v>0</v>
      </c>
      <c r="P909" s="81" t="n">
        <f aca="false">IF(I909&gt;0,IF(L909&gt;=0,L909/I909*100,""),"")</f>
        <v>0</v>
      </c>
      <c r="Q909" s="52"/>
      <c r="S909" s="52"/>
    </row>
    <row r="910" s="48" customFormat="true" ht="12" hidden="true" customHeight="false" outlineLevel="0" collapsed="false">
      <c r="A910" s="87" t="s">
        <v>65</v>
      </c>
      <c r="B910" s="54" t="s">
        <v>66</v>
      </c>
      <c r="C910" s="55" t="s">
        <v>1277</v>
      </c>
      <c r="D910" s="77"/>
      <c r="E910" s="77"/>
      <c r="F910" s="77" t="n">
        <f aca="false">SUM(D910:E910)</f>
        <v>0</v>
      </c>
      <c r="G910" s="79"/>
      <c r="H910" s="88"/>
      <c r="I910" s="79" t="n">
        <f aca="false">SUM(G910:H910)</f>
        <v>0</v>
      </c>
      <c r="J910" s="77"/>
      <c r="K910" s="77"/>
      <c r="L910" s="77" t="n">
        <f aca="false">SUM(J910:K910)</f>
        <v>0</v>
      </c>
      <c r="M910" s="81" t="str">
        <f aca="false">IF(D910&gt;0,IF(J910&gt;=0,J910/D910*100,""),"")</f>
        <v/>
      </c>
      <c r="N910" s="81" t="str">
        <f aca="false">IF(F910&gt;0,IF(L910&gt;=0,L910/F910*100,""),"")</f>
        <v/>
      </c>
      <c r="O910" s="81" t="str">
        <f aca="false">IF(G910&gt;0,IF(J910&gt;=0,J910/G910*100,""),"")</f>
        <v/>
      </c>
      <c r="P910" s="81" t="str">
        <f aca="false">IF(I910&gt;0,IF(L910&gt;=0,L910/I910*100,""),"")</f>
        <v/>
      </c>
      <c r="Q910" s="52"/>
      <c r="S910" s="52"/>
    </row>
    <row r="911" s="48" customFormat="true" ht="6" hidden="false" customHeight="true" outlineLevel="0" collapsed="false">
      <c r="A911" s="87"/>
      <c r="B911" s="54"/>
      <c r="C911" s="55" t="s">
        <v>28</v>
      </c>
      <c r="D911" s="77"/>
      <c r="E911" s="77"/>
      <c r="F911" s="77"/>
      <c r="G911" s="79"/>
      <c r="H911" s="88"/>
      <c r="I911" s="79"/>
      <c r="J911" s="77"/>
      <c r="K911" s="77"/>
      <c r="L911" s="77"/>
      <c r="M911" s="81" t="str">
        <f aca="false">IF(D911&gt;0,IF(J911&gt;=0,J911/D911*100,""),"")</f>
        <v/>
      </c>
      <c r="N911" s="81" t="str">
        <f aca="false">IF(F911&gt;0,IF(L911&gt;=0,L911/F911*100,""),"")</f>
        <v/>
      </c>
      <c r="O911" s="81" t="str">
        <f aca="false">IF(G911&gt;0,IF(J911&gt;=0,J911/G911*100,""),"")</f>
        <v/>
      </c>
      <c r="P911" s="81" t="str">
        <f aca="false">IF(I911&gt;0,IF(L911&gt;=0,L911/I911*100,""),"")</f>
        <v/>
      </c>
      <c r="Q911" s="52"/>
      <c r="S911" s="52"/>
    </row>
    <row r="912" s="48" customFormat="true" ht="12.75" hidden="false" customHeight="false" outlineLevel="0" collapsed="false">
      <c r="A912" s="66" t="s">
        <v>1278</v>
      </c>
      <c r="B912" s="135" t="s">
        <v>19</v>
      </c>
      <c r="C912" s="136"/>
      <c r="D912" s="139" t="n">
        <f aca="false">SUM(D914:D922)</f>
        <v>10316130</v>
      </c>
      <c r="E912" s="139" t="n">
        <f aca="false">SUM(E914:E922)</f>
        <v>0</v>
      </c>
      <c r="F912" s="139" t="n">
        <f aca="false">SUM(D912:E912)</f>
        <v>10316130</v>
      </c>
      <c r="G912" s="109" t="n">
        <f aca="false">SUM(G914:G922)</f>
        <v>12088796.09</v>
      </c>
      <c r="H912" s="110"/>
      <c r="I912" s="109" t="n">
        <f aca="false">SUM(G912:H912)</f>
        <v>12088796.09</v>
      </c>
      <c r="J912" s="139" t="n">
        <f aca="false">SUM(J914:J922)</f>
        <v>12138670</v>
      </c>
      <c r="K912" s="139" t="n">
        <f aca="false">SUM(K914:K922)</f>
        <v>0</v>
      </c>
      <c r="L912" s="139" t="n">
        <f aca="false">SUM(J912:K912)</f>
        <v>12138670</v>
      </c>
      <c r="M912" s="140" t="n">
        <f aca="false">IF(D912&gt;0,IF(J912&gt;=0,J912/D912*100,""),"")</f>
        <v>117.666896403981</v>
      </c>
      <c r="N912" s="140" t="n">
        <f aca="false">IF(F912&gt;0,IF(L912&gt;=0,L912/F912*100,""),"")</f>
        <v>117.666896403981</v>
      </c>
      <c r="O912" s="140" t="n">
        <f aca="false">IF(G912&gt;0,IF(J912&gt;=0,J912/G912*100,""),"")</f>
        <v>100.41256308427</v>
      </c>
      <c r="P912" s="140" t="n">
        <f aca="false">IF(I912&gt;0,IF(L912&gt;=0,L912/I912*100,""),"")</f>
        <v>100.41256308427</v>
      </c>
      <c r="Q912" s="52"/>
      <c r="S912" s="52"/>
    </row>
    <row r="913" s="48" customFormat="true" ht="12" hidden="true" customHeight="false" outlineLevel="0" collapsed="false">
      <c r="A913" s="87" t="s">
        <v>27</v>
      </c>
      <c r="B913" s="227"/>
      <c r="C913" s="228" t="s">
        <v>28</v>
      </c>
      <c r="D913" s="143" t="n">
        <f aca="false">SUM(D914:D922)</f>
        <v>10316130</v>
      </c>
      <c r="E913" s="215"/>
      <c r="F913" s="77" t="n">
        <f aca="false">SUM(D913:E913)</f>
        <v>10316130</v>
      </c>
      <c r="G913" s="79" t="n">
        <f aca="false">SUM(G914:G922)</f>
        <v>12088796.09</v>
      </c>
      <c r="H913" s="217"/>
      <c r="I913" s="79" t="n">
        <f aca="false">SUM(G913:H913)</f>
        <v>12088796.09</v>
      </c>
      <c r="J913" s="77" t="n">
        <f aca="false">SUM(J914:J922)</f>
        <v>12138670</v>
      </c>
      <c r="K913" s="215"/>
      <c r="L913" s="77" t="n">
        <f aca="false">SUM(J913:K913)</f>
        <v>12138670</v>
      </c>
      <c r="M913" s="81" t="n">
        <f aca="false">IF(D913&gt;0,IF(J913&gt;=0,J913/D913*100,""),"")</f>
        <v>117.666896403981</v>
      </c>
      <c r="N913" s="81" t="n">
        <f aca="false">IF(F913&gt;0,IF(L913&gt;=0,L913/F913*100,""),"")</f>
        <v>117.666896403981</v>
      </c>
      <c r="O913" s="81" t="n">
        <f aca="false">IF(G913&gt;0,IF(J913&gt;=0,J913/G913*100,""),"")</f>
        <v>100.41256308427</v>
      </c>
      <c r="P913" s="81" t="n">
        <f aca="false">IF(I913&gt;0,IF(L913&gt;=0,L913/I913*100,""),"")</f>
        <v>100.41256308427</v>
      </c>
      <c r="Q913" s="52"/>
      <c r="S913" s="52"/>
    </row>
    <row r="914" s="48" customFormat="true" ht="12.75" hidden="false" customHeight="true" outlineLevel="0" collapsed="false">
      <c r="A914" s="82" t="s">
        <v>1095</v>
      </c>
      <c r="B914" s="54" t="s">
        <v>1011</v>
      </c>
      <c r="C914" s="55" t="s">
        <v>1279</v>
      </c>
      <c r="D914" s="77" t="n">
        <v>10217030</v>
      </c>
      <c r="E914" s="143"/>
      <c r="F914" s="77" t="n">
        <f aca="false">SUM(D914:E914)</f>
        <v>10217030</v>
      </c>
      <c r="G914" s="79" t="n">
        <v>11717290</v>
      </c>
      <c r="H914" s="88"/>
      <c r="I914" s="79" t="n">
        <f aca="false">SUM(G914:H914)</f>
        <v>11717290</v>
      </c>
      <c r="J914" s="77" t="n">
        <v>12019670</v>
      </c>
      <c r="K914" s="143"/>
      <c r="L914" s="77" t="n">
        <f aca="false">SUM(J914:K914)</f>
        <v>12019670</v>
      </c>
      <c r="M914" s="81" t="n">
        <f aca="false">IF(D914&gt;0,IF(J914&gt;=0,J914/D914*100,""),"")</f>
        <v>117.643483478075</v>
      </c>
      <c r="N914" s="81" t="n">
        <f aca="false">IF(F914&gt;0,IF(L914&gt;=0,L914/F914*100,""),"")</f>
        <v>117.643483478075</v>
      </c>
      <c r="O914" s="81" t="n">
        <f aca="false">IF(G914&gt;0,IF(J914&gt;=0,J914/G914*100,""),"")</f>
        <v>102.580630845528</v>
      </c>
      <c r="P914" s="81" t="n">
        <f aca="false">IF(I914&gt;0,IF(L914&gt;=0,L914/I914*100,""),"")</f>
        <v>102.580630845528</v>
      </c>
      <c r="Q914" s="52"/>
      <c r="S914" s="52"/>
    </row>
    <row r="915" s="48" customFormat="true" ht="12.75" hidden="false" customHeight="true" outlineLevel="0" collapsed="false">
      <c r="A915" s="82" t="s">
        <v>1104</v>
      </c>
      <c r="B915" s="54" t="s">
        <v>1014</v>
      </c>
      <c r="C915" s="55" t="s">
        <v>1280</v>
      </c>
      <c r="D915" s="77" t="n">
        <v>20100</v>
      </c>
      <c r="E915" s="77"/>
      <c r="F915" s="77" t="n">
        <f aca="false">SUM(D915:E915)</f>
        <v>20100</v>
      </c>
      <c r="G915" s="79" t="n">
        <v>118581.59</v>
      </c>
      <c r="H915" s="88"/>
      <c r="I915" s="79" t="n">
        <f aca="false">SUM(G915:H915)</f>
        <v>118581.59</v>
      </c>
      <c r="J915" s="77" t="n">
        <v>40000</v>
      </c>
      <c r="K915" s="77"/>
      <c r="L915" s="77" t="n">
        <f aca="false">SUM(J915:K915)</f>
        <v>40000</v>
      </c>
      <c r="M915" s="81" t="n">
        <f aca="false">IF(D915&gt;0,IF(J915&gt;=0,J915/D915*100,""),"")</f>
        <v>199.004975124378</v>
      </c>
      <c r="N915" s="81" t="n">
        <f aca="false">IF(F915&gt;0,IF(L915&gt;=0,L915/F915*100,""),"")</f>
        <v>199.004975124378</v>
      </c>
      <c r="O915" s="81" t="n">
        <f aca="false">IF(G915&gt;0,IF(J915&gt;=0,J915/G915*100,""),"")</f>
        <v>33.732048963081</v>
      </c>
      <c r="P915" s="81" t="n">
        <f aca="false">IF(I915&gt;0,IF(L915&gt;=0,L915/I915*100,""),"")</f>
        <v>33.732048963081</v>
      </c>
      <c r="Q915" s="52"/>
      <c r="S915" s="52"/>
    </row>
    <row r="916" s="48" customFormat="true" ht="12.75" hidden="false" customHeight="true" outlineLevel="0" collapsed="false">
      <c r="A916" s="87" t="s">
        <v>33</v>
      </c>
      <c r="B916" s="54" t="s">
        <v>34</v>
      </c>
      <c r="C916" s="55" t="s">
        <v>1281</v>
      </c>
      <c r="D916" s="77" t="n">
        <v>60000</v>
      </c>
      <c r="E916" s="77"/>
      <c r="F916" s="77" t="n">
        <f aca="false">SUM(D916:E916)</f>
        <v>60000</v>
      </c>
      <c r="G916" s="79" t="n">
        <v>96490</v>
      </c>
      <c r="H916" s="88"/>
      <c r="I916" s="79" t="n">
        <f aca="false">SUM(G916:H916)</f>
        <v>96490</v>
      </c>
      <c r="J916" s="77" t="n">
        <v>60000</v>
      </c>
      <c r="K916" s="77"/>
      <c r="L916" s="77" t="n">
        <f aca="false">SUM(J916:K916)</f>
        <v>60000</v>
      </c>
      <c r="M916" s="81" t="n">
        <f aca="false">IF(D916&gt;0,IF(J916&gt;=0,J916/D916*100,""),"")</f>
        <v>100</v>
      </c>
      <c r="N916" s="81" t="n">
        <f aca="false">IF(F916&gt;0,IF(L916&gt;=0,L916/F916*100,""),"")</f>
        <v>100</v>
      </c>
      <c r="O916" s="81" t="n">
        <f aca="false">IF(G916&gt;0,IF(J916&gt;=0,J916/G916*100,""),"")</f>
        <v>62.1826095968494</v>
      </c>
      <c r="P916" s="81" t="n">
        <f aca="false">IF(I916&gt;0,IF(L916&gt;=0,L916/I916*100,""),"")</f>
        <v>62.1826095968494</v>
      </c>
      <c r="Q916" s="52"/>
      <c r="S916" s="52"/>
    </row>
    <row r="917" s="48" customFormat="true" ht="12.75" hidden="false" customHeight="true" outlineLevel="0" collapsed="false">
      <c r="A917" s="82" t="s">
        <v>1097</v>
      </c>
      <c r="B917" s="54" t="s">
        <v>1098</v>
      </c>
      <c r="C917" s="55" t="s">
        <v>1282</v>
      </c>
      <c r="D917" s="77" t="n">
        <v>19000</v>
      </c>
      <c r="E917" s="77"/>
      <c r="F917" s="77" t="n">
        <f aca="false">SUM(D917:E917)</f>
        <v>19000</v>
      </c>
      <c r="G917" s="79" t="n">
        <v>39000</v>
      </c>
      <c r="H917" s="88"/>
      <c r="I917" s="79" t="n">
        <f aca="false">SUM(G917:H917)</f>
        <v>39000</v>
      </c>
      <c r="J917" s="77" t="n">
        <v>19000</v>
      </c>
      <c r="K917" s="77"/>
      <c r="L917" s="77" t="n">
        <f aca="false">SUM(J917:K917)</f>
        <v>19000</v>
      </c>
      <c r="M917" s="81" t="n">
        <f aca="false">IF(D917&gt;0,IF(J917&gt;=0,J917/D917*100,""),"")</f>
        <v>100</v>
      </c>
      <c r="N917" s="81" t="n">
        <f aca="false">IF(F917&gt;0,IF(L917&gt;=0,L917/F917*100,""),"")</f>
        <v>100</v>
      </c>
      <c r="O917" s="81" t="n">
        <f aca="false">IF(G917&gt;0,IF(J917&gt;=0,J917/G917*100,""),"")</f>
        <v>48.7179487179487</v>
      </c>
      <c r="P917" s="81" t="n">
        <f aca="false">IF(I917&gt;0,IF(L917&gt;=0,L917/I917*100,""),"")</f>
        <v>48.7179487179487</v>
      </c>
      <c r="Q917" s="52"/>
      <c r="S917" s="52"/>
    </row>
    <row r="918" s="48" customFormat="true" ht="12.75" hidden="false" customHeight="true" outlineLevel="0" collapsed="false">
      <c r="A918" s="82" t="s">
        <v>1057</v>
      </c>
      <c r="B918" s="103" t="s">
        <v>1058</v>
      </c>
      <c r="C918" s="55"/>
      <c r="D918" s="77"/>
      <c r="E918" s="77"/>
      <c r="F918" s="77"/>
      <c r="G918" s="79" t="n">
        <v>43750</v>
      </c>
      <c r="H918" s="88"/>
      <c r="I918" s="79" t="n">
        <f aca="false">SUM(G918:H918)</f>
        <v>43750</v>
      </c>
      <c r="J918" s="77"/>
      <c r="K918" s="77"/>
      <c r="L918" s="77"/>
      <c r="M918" s="81" t="str">
        <f aca="false">IF(D918&gt;0,IF(J918&gt;=0,J918/D918*100,""),"")</f>
        <v/>
      </c>
      <c r="N918" s="81" t="str">
        <f aca="false">IF(F918&gt;0,IF(L918&gt;=0,L918/F918*100,""),"")</f>
        <v/>
      </c>
      <c r="O918" s="81" t="n">
        <f aca="false">IF(G918&gt;0,IF(J918&gt;=0,J918/G918*100,""),"")</f>
        <v>0</v>
      </c>
      <c r="P918" s="81" t="n">
        <f aca="false">IF(I918&gt;0,IF(L918&gt;=0,L918/I918*100,""),"")</f>
        <v>0</v>
      </c>
      <c r="Q918" s="52"/>
      <c r="S918" s="52"/>
    </row>
    <row r="919" s="48" customFormat="true" ht="12.75" hidden="false" customHeight="true" outlineLevel="0" collapsed="false">
      <c r="A919" s="82" t="s">
        <v>1108</v>
      </c>
      <c r="B919" s="54" t="s">
        <v>324</v>
      </c>
      <c r="C919" s="55" t="s">
        <v>1283</v>
      </c>
      <c r="D919" s="77"/>
      <c r="E919" s="77"/>
      <c r="F919" s="77" t="n">
        <f aca="false">SUM(D919:E919)</f>
        <v>0</v>
      </c>
      <c r="G919" s="79" t="n">
        <v>9324.5</v>
      </c>
      <c r="H919" s="88"/>
      <c r="I919" s="79" t="n">
        <f aca="false">SUM(G919:H919)</f>
        <v>9324.5</v>
      </c>
      <c r="J919" s="77"/>
      <c r="K919" s="77"/>
      <c r="L919" s="77" t="n">
        <f aca="false">SUM(J919:K919)</f>
        <v>0</v>
      </c>
      <c r="M919" s="81" t="str">
        <f aca="false">IF(D919&gt;0,IF(J919&gt;=0,J919/D919*100,""),"")</f>
        <v/>
      </c>
      <c r="N919" s="81" t="str">
        <f aca="false">IF(F919&gt;0,IF(L919&gt;=0,L919/F919*100,""),"")</f>
        <v/>
      </c>
      <c r="O919" s="81" t="n">
        <f aca="false">IF(G919&gt;0,IF(J919&gt;=0,J919/G919*100,""),"")</f>
        <v>0</v>
      </c>
      <c r="P919" s="81" t="n">
        <f aca="false">IF(I919&gt;0,IF(L919&gt;=0,L919/I919*100,""),"")</f>
        <v>0</v>
      </c>
      <c r="Q919" s="52"/>
      <c r="S919" s="52"/>
    </row>
    <row r="920" s="48" customFormat="true" ht="12.75" hidden="false" customHeight="true" outlineLevel="0" collapsed="false">
      <c r="A920" s="82" t="s">
        <v>1110</v>
      </c>
      <c r="B920" s="54" t="s">
        <v>1111</v>
      </c>
      <c r="C920" s="55" t="s">
        <v>1284</v>
      </c>
      <c r="D920" s="77"/>
      <c r="E920" s="77"/>
      <c r="F920" s="77" t="n">
        <f aca="false">SUM(D920:E920)</f>
        <v>0</v>
      </c>
      <c r="G920" s="79" t="n">
        <v>15000</v>
      </c>
      <c r="H920" s="88"/>
      <c r="I920" s="79" t="n">
        <f aca="false">SUM(G920:H920)</f>
        <v>15000</v>
      </c>
      <c r="J920" s="77"/>
      <c r="K920" s="77"/>
      <c r="L920" s="77" t="n">
        <f aca="false">SUM(J920:K920)</f>
        <v>0</v>
      </c>
      <c r="M920" s="81" t="str">
        <f aca="false">IF(D920&gt;0,IF(J920&gt;=0,J920/D920*100,""),"")</f>
        <v/>
      </c>
      <c r="N920" s="81" t="str">
        <f aca="false">IF(F920&gt;0,IF(L920&gt;=0,L920/F920*100,""),"")</f>
        <v/>
      </c>
      <c r="O920" s="81" t="n">
        <f aca="false">IF(G920&gt;0,IF(J920&gt;=0,J920/G920*100,""),"")</f>
        <v>0</v>
      </c>
      <c r="P920" s="81" t="n">
        <f aca="false">IF(I920&gt;0,IF(L920&gt;=0,L920/I920*100,""),"")</f>
        <v>0</v>
      </c>
      <c r="Q920" s="52"/>
      <c r="S920" s="52"/>
    </row>
    <row r="921" s="48" customFormat="true" ht="12.75" hidden="false" customHeight="true" outlineLevel="0" collapsed="false">
      <c r="A921" s="87" t="s">
        <v>1059</v>
      </c>
      <c r="B921" s="54" t="s">
        <v>1060</v>
      </c>
      <c r="C921" s="55" t="s">
        <v>1285</v>
      </c>
      <c r="D921" s="77"/>
      <c r="E921" s="77"/>
      <c r="F921" s="77"/>
      <c r="G921" s="79" t="n">
        <v>39360</v>
      </c>
      <c r="H921" s="88"/>
      <c r="I921" s="79" t="n">
        <f aca="false">SUM(G921:H921)</f>
        <v>39360</v>
      </c>
      <c r="J921" s="77"/>
      <c r="K921" s="77"/>
      <c r="L921" s="77"/>
      <c r="M921" s="81" t="str">
        <f aca="false">IF(D921&gt;0,IF(J921&gt;=0,J921/D921*100,""),"")</f>
        <v/>
      </c>
      <c r="N921" s="81" t="str">
        <f aca="false">IF(F921&gt;0,IF(L921&gt;=0,L921/F921*100,""),"")</f>
        <v/>
      </c>
      <c r="O921" s="81" t="n">
        <f aca="false">IF(G921&gt;0,IF(J921&gt;=0,J921/G921*100,""),"")</f>
        <v>0</v>
      </c>
      <c r="P921" s="81" t="n">
        <f aca="false">IF(I921&gt;0,IF(L921&gt;=0,L921/I921*100,""),"")</f>
        <v>0</v>
      </c>
      <c r="Q921" s="52"/>
      <c r="S921" s="52"/>
    </row>
    <row r="922" s="48" customFormat="true" ht="12.75" hidden="false" customHeight="true" outlineLevel="0" collapsed="false">
      <c r="A922" s="87" t="s">
        <v>1120</v>
      </c>
      <c r="B922" s="54" t="s">
        <v>1121</v>
      </c>
      <c r="C922" s="55" t="s">
        <v>1286</v>
      </c>
      <c r="D922" s="77"/>
      <c r="E922" s="77"/>
      <c r="F922" s="77"/>
      <c r="G922" s="79" t="n">
        <v>10000</v>
      </c>
      <c r="H922" s="88"/>
      <c r="I922" s="79" t="n">
        <f aca="false">SUM(G922:H922)</f>
        <v>10000</v>
      </c>
      <c r="J922" s="77"/>
      <c r="K922" s="77"/>
      <c r="L922" s="77"/>
      <c r="M922" s="81" t="str">
        <f aca="false">IF(D922&gt;0,IF(J922&gt;=0,J922/D922*100,""),"")</f>
        <v/>
      </c>
      <c r="N922" s="81" t="str">
        <f aca="false">IF(F922&gt;0,IF(L922&gt;=0,L922/F922*100,""),"")</f>
        <v/>
      </c>
      <c r="O922" s="81" t="n">
        <f aca="false">IF(G922&gt;0,IF(J922&gt;=0,J922/G922*100,""),"")</f>
        <v>0</v>
      </c>
      <c r="P922" s="81" t="n">
        <f aca="false">IF(I922&gt;0,IF(L922&gt;=0,L922/I922*100,""),"")</f>
        <v>0</v>
      </c>
      <c r="Q922" s="52"/>
      <c r="S922" s="52"/>
    </row>
    <row r="923" s="48" customFormat="true" ht="6" hidden="false" customHeight="true" outlineLevel="0" collapsed="false">
      <c r="A923" s="82"/>
      <c r="B923" s="54"/>
      <c r="C923" s="55" t="s">
        <v>28</v>
      </c>
      <c r="D923" s="77"/>
      <c r="E923" s="77"/>
      <c r="F923" s="77"/>
      <c r="G923" s="79"/>
      <c r="H923" s="88"/>
      <c r="I923" s="79"/>
      <c r="J923" s="77"/>
      <c r="K923" s="77"/>
      <c r="L923" s="77"/>
      <c r="M923" s="81" t="str">
        <f aca="false">IF(D923&gt;0,IF(J923&gt;=0,J923/D923*100,""),"")</f>
        <v/>
      </c>
      <c r="N923" s="81" t="str">
        <f aca="false">IF(F923&gt;0,IF(L923&gt;=0,L923/F923*100,""),"")</f>
        <v/>
      </c>
      <c r="O923" s="81" t="str">
        <f aca="false">IF(G923&gt;0,IF(J923&gt;=0,J923/G923*100,""),"")</f>
        <v/>
      </c>
      <c r="P923" s="81" t="str">
        <f aca="false">IF(I923&gt;0,IF(L923&gt;=0,L923/I923*100,""),"")</f>
        <v/>
      </c>
      <c r="Q923" s="52"/>
      <c r="S923" s="52"/>
    </row>
    <row r="924" s="48" customFormat="true" ht="12.75" hidden="false" customHeight="false" outlineLevel="0" collapsed="false">
      <c r="A924" s="66" t="s">
        <v>1287</v>
      </c>
      <c r="B924" s="135" t="s">
        <v>19</v>
      </c>
      <c r="C924" s="136"/>
      <c r="D924" s="139" t="n">
        <f aca="false">SUM(D926:D932)</f>
        <v>7799700</v>
      </c>
      <c r="E924" s="139" t="n">
        <f aca="false">SUM(E926:E931)</f>
        <v>0</v>
      </c>
      <c r="F924" s="139" t="n">
        <f aca="false">SUM(D924:E924)</f>
        <v>7799700</v>
      </c>
      <c r="G924" s="109" t="n">
        <f aca="false">SUM(G926:G932)</f>
        <v>8943925.73</v>
      </c>
      <c r="H924" s="110"/>
      <c r="I924" s="109" t="n">
        <f aca="false">SUM(G924:H924)</f>
        <v>8943925.73</v>
      </c>
      <c r="J924" s="139" t="n">
        <f aca="false">SUM(J926:J932)</f>
        <v>8815600</v>
      </c>
      <c r="K924" s="139" t="n">
        <f aca="false">SUM(K926:K931)</f>
        <v>0</v>
      </c>
      <c r="L924" s="139" t="n">
        <f aca="false">SUM(J924:K924)</f>
        <v>8815600</v>
      </c>
      <c r="M924" s="140" t="n">
        <f aca="false">IF(D924&gt;0,IF(J924&gt;=0,J924/D924*100,""),"")</f>
        <v>113.02485993051</v>
      </c>
      <c r="N924" s="140" t="n">
        <f aca="false">IF(F924&gt;0,IF(L924&gt;=0,L924/F924*100,""),"")</f>
        <v>113.02485993051</v>
      </c>
      <c r="O924" s="140" t="n">
        <f aca="false">IF(G924&gt;0,IF(J924&gt;=0,J924/G924*100,""),"")</f>
        <v>98.5652191903879</v>
      </c>
      <c r="P924" s="140" t="n">
        <f aca="false">IF(I924&gt;0,IF(L924&gt;=0,L924/I924*100,""),"")</f>
        <v>98.5652191903879</v>
      </c>
      <c r="Q924" s="52"/>
      <c r="S924" s="52"/>
    </row>
    <row r="925" s="48" customFormat="true" ht="12.75" hidden="false" customHeight="true" outlineLevel="0" collapsed="false">
      <c r="A925" s="87" t="s">
        <v>27</v>
      </c>
      <c r="B925" s="227"/>
      <c r="C925" s="228" t="s">
        <v>28</v>
      </c>
      <c r="D925" s="77" t="n">
        <f aca="false">SUM(D926:D931)</f>
        <v>7799700</v>
      </c>
      <c r="E925" s="215"/>
      <c r="F925" s="77" t="n">
        <f aca="false">SUM(D925:E925)</f>
        <v>7799700</v>
      </c>
      <c r="G925" s="79" t="n">
        <f aca="false">SUM(G926:G931)</f>
        <v>8343925.73</v>
      </c>
      <c r="H925" s="217"/>
      <c r="I925" s="79" t="n">
        <f aca="false">SUM(G925:H925)</f>
        <v>8343925.73</v>
      </c>
      <c r="J925" s="77" t="n">
        <f aca="false">SUM(J926:J931)</f>
        <v>8815600</v>
      </c>
      <c r="K925" s="215"/>
      <c r="L925" s="77" t="n">
        <f aca="false">SUM(J925:K925)</f>
        <v>8815600</v>
      </c>
      <c r="M925" s="81" t="n">
        <f aca="false">IF(D925&gt;0,IF(J925&gt;=0,J925/D925*100,""),"")</f>
        <v>113.02485993051</v>
      </c>
      <c r="N925" s="81" t="n">
        <f aca="false">IF(F925&gt;0,IF(L925&gt;=0,L925/F925*100,""),"")</f>
        <v>113.02485993051</v>
      </c>
      <c r="O925" s="81" t="n">
        <f aca="false">IF(G925&gt;0,IF(J925&gt;=0,J925/G925*100,""),"")</f>
        <v>105.652905901405</v>
      </c>
      <c r="P925" s="81" t="n">
        <f aca="false">IF(I925&gt;0,IF(L925&gt;=0,L925/I925*100,""),"")</f>
        <v>105.652905901405</v>
      </c>
      <c r="Q925" s="52"/>
      <c r="S925" s="52"/>
    </row>
    <row r="926" s="48" customFormat="true" ht="12.75" hidden="false" customHeight="true" outlineLevel="0" collapsed="false">
      <c r="A926" s="82" t="s">
        <v>1095</v>
      </c>
      <c r="B926" s="54" t="s">
        <v>1011</v>
      </c>
      <c r="C926" s="55" t="s">
        <v>1288</v>
      </c>
      <c r="D926" s="77" t="n">
        <v>7678600</v>
      </c>
      <c r="E926" s="143"/>
      <c r="F926" s="77" t="n">
        <f aca="false">SUM(D926:E926)</f>
        <v>7678600</v>
      </c>
      <c r="G926" s="79" t="n">
        <v>8119100</v>
      </c>
      <c r="H926" s="88"/>
      <c r="I926" s="79" t="n">
        <f aca="false">SUM(G926:H926)</f>
        <v>8119100</v>
      </c>
      <c r="J926" s="77" t="n">
        <v>8688100</v>
      </c>
      <c r="K926" s="143"/>
      <c r="L926" s="77" t="n">
        <f aca="false">SUM(J926:K926)</f>
        <v>8688100</v>
      </c>
      <c r="M926" s="81" t="n">
        <f aca="false">IF(D926&gt;0,IF(J926&gt;=0,J926/D926*100,""),"")</f>
        <v>113.146927825385</v>
      </c>
      <c r="N926" s="81" t="n">
        <f aca="false">IF(F926&gt;0,IF(L926&gt;=0,L926/F926*100,""),"")</f>
        <v>113.146927825385</v>
      </c>
      <c r="O926" s="81" t="n">
        <f aca="false">IF(G926&gt;0,IF(J926&gt;=0,J926/G926*100,""),"")</f>
        <v>107.008165929721</v>
      </c>
      <c r="P926" s="81" t="n">
        <f aca="false">IF(I926&gt;0,IF(L926&gt;=0,L926/I926*100,""),"")</f>
        <v>107.008165929721</v>
      </c>
      <c r="Q926" s="52"/>
      <c r="S926" s="52"/>
    </row>
    <row r="927" s="48" customFormat="true" ht="12.75" hidden="false" customHeight="true" outlineLevel="0" collapsed="false">
      <c r="A927" s="82" t="s">
        <v>1104</v>
      </c>
      <c r="B927" s="54" t="s">
        <v>1014</v>
      </c>
      <c r="C927" s="55" t="s">
        <v>1289</v>
      </c>
      <c r="D927" s="77" t="n">
        <v>10600</v>
      </c>
      <c r="E927" s="77"/>
      <c r="F927" s="77" t="n">
        <f aca="false">SUM(D927:E927)</f>
        <v>10600</v>
      </c>
      <c r="G927" s="79" t="n">
        <v>41348.31</v>
      </c>
      <c r="H927" s="88"/>
      <c r="I927" s="79" t="n">
        <f aca="false">SUM(G927:H927)</f>
        <v>41348.31</v>
      </c>
      <c r="J927" s="77" t="n">
        <v>15000</v>
      </c>
      <c r="K927" s="77"/>
      <c r="L927" s="77" t="n">
        <f aca="false">SUM(J927:K927)</f>
        <v>15000</v>
      </c>
      <c r="M927" s="81" t="n">
        <f aca="false">IF(D927&gt;0,IF(J927&gt;=0,J927/D927*100,""),"")</f>
        <v>141.509433962264</v>
      </c>
      <c r="N927" s="81" t="n">
        <f aca="false">IF(F927&gt;0,IF(L927&gt;=0,L927/F927*100,""),"")</f>
        <v>141.509433962264</v>
      </c>
      <c r="O927" s="81" t="n">
        <f aca="false">IF(G927&gt;0,IF(J927&gt;=0,J927/G927*100,""),"")</f>
        <v>36.2771779547943</v>
      </c>
      <c r="P927" s="81" t="n">
        <f aca="false">IF(I927&gt;0,IF(L927&gt;=0,L927/I927*100,""),"")</f>
        <v>36.2771779547943</v>
      </c>
      <c r="Q927" s="52"/>
      <c r="S927" s="52"/>
    </row>
    <row r="928" s="48" customFormat="true" ht="12.75" hidden="false" customHeight="true" outlineLevel="0" collapsed="false">
      <c r="A928" s="87" t="s">
        <v>33</v>
      </c>
      <c r="B928" s="54" t="s">
        <v>34</v>
      </c>
      <c r="C928" s="55" t="s">
        <v>1290</v>
      </c>
      <c r="D928" s="77" t="n">
        <v>98000</v>
      </c>
      <c r="E928" s="77"/>
      <c r="F928" s="77" t="n">
        <f aca="false">SUM(D928:E928)</f>
        <v>98000</v>
      </c>
      <c r="G928" s="79" t="n">
        <v>123045</v>
      </c>
      <c r="H928" s="88"/>
      <c r="I928" s="79" t="n">
        <f aca="false">SUM(G928:H928)</f>
        <v>123045</v>
      </c>
      <c r="J928" s="77" t="n">
        <v>100000</v>
      </c>
      <c r="K928" s="77"/>
      <c r="L928" s="77" t="n">
        <f aca="false">SUM(J928:K928)</f>
        <v>100000</v>
      </c>
      <c r="M928" s="81" t="n">
        <f aca="false">IF(D928&gt;0,IF(J928&gt;=0,J928/D928*100,""),"")</f>
        <v>102.040816326531</v>
      </c>
      <c r="N928" s="81" t="n">
        <f aca="false">IF(F928&gt;0,IF(L928&gt;=0,L928/F928*100,""),"")</f>
        <v>102.040816326531</v>
      </c>
      <c r="O928" s="81" t="n">
        <f aca="false">IF(G928&gt;0,IF(J928&gt;=0,J928/G928*100,""),"")</f>
        <v>81.2710796862936</v>
      </c>
      <c r="P928" s="81" t="n">
        <f aca="false">IF(I928&gt;0,IF(L928&gt;=0,L928/I928*100,""),"")</f>
        <v>81.2710796862936</v>
      </c>
      <c r="Q928" s="52"/>
      <c r="S928" s="52"/>
    </row>
    <row r="929" s="48" customFormat="true" ht="12.75" hidden="false" customHeight="true" outlineLevel="0" collapsed="false">
      <c r="A929" s="82" t="s">
        <v>1097</v>
      </c>
      <c r="B929" s="54" t="s">
        <v>1098</v>
      </c>
      <c r="C929" s="55" t="s">
        <v>1291</v>
      </c>
      <c r="D929" s="77" t="n">
        <v>12500</v>
      </c>
      <c r="E929" s="77"/>
      <c r="F929" s="77" t="n">
        <f aca="false">SUM(D929:E929)</f>
        <v>12500</v>
      </c>
      <c r="G929" s="79" t="n">
        <v>27500</v>
      </c>
      <c r="H929" s="88"/>
      <c r="I929" s="79" t="n">
        <f aca="false">SUM(G929:H929)</f>
        <v>27500</v>
      </c>
      <c r="J929" s="77" t="n">
        <v>12500</v>
      </c>
      <c r="K929" s="77"/>
      <c r="L929" s="77" t="n">
        <f aca="false">SUM(J929:K929)</f>
        <v>12500</v>
      </c>
      <c r="M929" s="81" t="n">
        <f aca="false">IF(D929&gt;0,IF(J929&gt;=0,J929/D929*100,""),"")</f>
        <v>100</v>
      </c>
      <c r="N929" s="81" t="n">
        <f aca="false">IF(F929&gt;0,IF(L929&gt;=0,L929/F929*100,""),"")</f>
        <v>100</v>
      </c>
      <c r="O929" s="81" t="n">
        <f aca="false">IF(G929&gt;0,IF(J929&gt;=0,J929/G929*100,""),"")</f>
        <v>45.4545454545455</v>
      </c>
      <c r="P929" s="81" t="n">
        <f aca="false">IF(I929&gt;0,IF(L929&gt;=0,L929/I929*100,""),"")</f>
        <v>45.4545454545455</v>
      </c>
      <c r="Q929" s="52"/>
      <c r="S929" s="52"/>
    </row>
    <row r="930" s="48" customFormat="true" ht="12.75" hidden="false" customHeight="true" outlineLevel="0" collapsed="false">
      <c r="A930" s="82" t="s">
        <v>1108</v>
      </c>
      <c r="B930" s="54" t="s">
        <v>324</v>
      </c>
      <c r="C930" s="55" t="s">
        <v>1292</v>
      </c>
      <c r="D930" s="77"/>
      <c r="E930" s="77"/>
      <c r="F930" s="77" t="n">
        <f aca="false">SUM(D930:E930)</f>
        <v>0</v>
      </c>
      <c r="G930" s="79" t="n">
        <v>2932.42</v>
      </c>
      <c r="H930" s="88"/>
      <c r="I930" s="79" t="n">
        <f aca="false">SUM(G930:H930)</f>
        <v>2932.42</v>
      </c>
      <c r="J930" s="77"/>
      <c r="K930" s="77"/>
      <c r="L930" s="77" t="n">
        <f aca="false">SUM(J930:K930)</f>
        <v>0</v>
      </c>
      <c r="M930" s="81" t="str">
        <f aca="false">IF(D930&gt;0,IF(J930&gt;=0,J930/D930*100,""),"")</f>
        <v/>
      </c>
      <c r="N930" s="81" t="str">
        <f aca="false">IF(F930&gt;0,IF(L930&gt;=0,L930/F930*100,""),"")</f>
        <v/>
      </c>
      <c r="O930" s="81" t="n">
        <f aca="false">IF(G930&gt;0,IF(J930&gt;=0,J930/G930*100,""),"")</f>
        <v>0</v>
      </c>
      <c r="P930" s="81" t="n">
        <f aca="false">IF(I930&gt;0,IF(L930&gt;=0,L930/I930*100,""),"")</f>
        <v>0</v>
      </c>
      <c r="Q930" s="52"/>
      <c r="S930" s="52"/>
    </row>
    <row r="931" s="48" customFormat="true" ht="12.75" hidden="false" customHeight="true" outlineLevel="0" collapsed="false">
      <c r="A931" s="82" t="s">
        <v>1110</v>
      </c>
      <c r="B931" s="54" t="s">
        <v>1111</v>
      </c>
      <c r="C931" s="55" t="s">
        <v>1293</v>
      </c>
      <c r="D931" s="77"/>
      <c r="E931" s="77"/>
      <c r="F931" s="77"/>
      <c r="G931" s="79" t="n">
        <v>30000</v>
      </c>
      <c r="H931" s="88"/>
      <c r="I931" s="79" t="n">
        <f aca="false">SUM(G931:H931)</f>
        <v>30000</v>
      </c>
      <c r="J931" s="77"/>
      <c r="K931" s="77"/>
      <c r="L931" s="77"/>
      <c r="M931" s="81" t="str">
        <f aca="false">IF(D931&gt;0,IF(J931&gt;=0,J931/D931*100,""),"")</f>
        <v/>
      </c>
      <c r="N931" s="81" t="str">
        <f aca="false">IF(F931&gt;0,IF(L931&gt;=0,L931/F931*100,""),"")</f>
        <v/>
      </c>
      <c r="O931" s="81" t="n">
        <f aca="false">IF(G931&gt;0,IF(J931&gt;=0,J931/G931*100,""),"")</f>
        <v>0</v>
      </c>
      <c r="P931" s="81" t="n">
        <f aca="false">IF(I931&gt;0,IF(L931&gt;=0,L931/I931*100,""),"")</f>
        <v>0</v>
      </c>
      <c r="Q931" s="52"/>
      <c r="S931" s="52"/>
    </row>
    <row r="932" s="48" customFormat="true" ht="12.75" hidden="false" customHeight="true" outlineLevel="0" collapsed="false">
      <c r="A932" s="82" t="s">
        <v>65</v>
      </c>
      <c r="B932" s="54" t="s">
        <v>66</v>
      </c>
      <c r="C932" s="55" t="s">
        <v>1294</v>
      </c>
      <c r="D932" s="77"/>
      <c r="E932" s="77"/>
      <c r="F932" s="77"/>
      <c r="G932" s="79" t="n">
        <v>600000</v>
      </c>
      <c r="H932" s="88"/>
      <c r="I932" s="79" t="n">
        <f aca="false">SUM(G932:H932)</f>
        <v>600000</v>
      </c>
      <c r="J932" s="77"/>
      <c r="K932" s="77"/>
      <c r="L932" s="77" t="n">
        <f aca="false">SUM(J932:K932)</f>
        <v>0</v>
      </c>
      <c r="M932" s="81" t="str">
        <f aca="false">IF(D932&gt;0,IF(J932&gt;=0,J932/D932*100,""),"")</f>
        <v/>
      </c>
      <c r="N932" s="81" t="str">
        <f aca="false">IF(F932&gt;0,IF(L932&gt;=0,L932/F932*100,""),"")</f>
        <v/>
      </c>
      <c r="O932" s="81" t="n">
        <f aca="false">IF(G932&gt;0,IF(J932&gt;=0,J932/G932*100,""),"")</f>
        <v>0</v>
      </c>
      <c r="P932" s="81" t="n">
        <f aca="false">IF(I932&gt;0,IF(L932&gt;=0,L932/I932*100,""),"")</f>
        <v>0</v>
      </c>
      <c r="Q932" s="52"/>
      <c r="S932" s="52"/>
    </row>
    <row r="933" s="48" customFormat="true" ht="6" hidden="false" customHeight="true" outlineLevel="0" collapsed="false">
      <c r="A933" s="82"/>
      <c r="B933" s="54"/>
      <c r="C933" s="55" t="s">
        <v>28</v>
      </c>
      <c r="D933" s="77"/>
      <c r="E933" s="77"/>
      <c r="F933" s="77"/>
      <c r="G933" s="79"/>
      <c r="H933" s="88"/>
      <c r="I933" s="79"/>
      <c r="J933" s="77"/>
      <c r="K933" s="77"/>
      <c r="L933" s="77"/>
      <c r="M933" s="81" t="str">
        <f aca="false">IF(D933&gt;0,IF(J933&gt;=0,J933/D933*100,""),"")</f>
        <v/>
      </c>
      <c r="N933" s="81" t="str">
        <f aca="false">IF(F933&gt;0,IF(L933&gt;=0,L933/F933*100,""),"")</f>
        <v/>
      </c>
      <c r="O933" s="81" t="str">
        <f aca="false">IF(G933&gt;0,IF(J933&gt;=0,J933/G933*100,""),"")</f>
        <v/>
      </c>
      <c r="P933" s="81" t="str">
        <f aca="false">IF(I933&gt;0,IF(L933&gt;=0,L933/I933*100,""),"")</f>
        <v/>
      </c>
      <c r="Q933" s="52"/>
      <c r="S933" s="52"/>
    </row>
    <row r="934" s="48" customFormat="true" ht="12.75" hidden="false" customHeight="false" outlineLevel="0" collapsed="false">
      <c r="A934" s="66" t="s">
        <v>1295</v>
      </c>
      <c r="B934" s="135" t="s">
        <v>19</v>
      </c>
      <c r="C934" s="136"/>
      <c r="D934" s="139" t="n">
        <f aca="false">SUM(D936:D945)</f>
        <v>5743020</v>
      </c>
      <c r="E934" s="139" t="n">
        <f aca="false">SUM(E936:E943)</f>
        <v>0</v>
      </c>
      <c r="F934" s="139" t="n">
        <f aca="false">SUM(D934:E934)</f>
        <v>5743020</v>
      </c>
      <c r="G934" s="109" t="n">
        <f aca="false">SUM(G936:G945)</f>
        <v>6636780.18</v>
      </c>
      <c r="H934" s="110"/>
      <c r="I934" s="109" t="n">
        <f aca="false">SUM(G934:H934)</f>
        <v>6636780.18</v>
      </c>
      <c r="J934" s="139" t="n">
        <f aca="false">SUM(J936:J945)</f>
        <v>7653170</v>
      </c>
      <c r="K934" s="139" t="n">
        <f aca="false">SUM(K936:K943)</f>
        <v>0</v>
      </c>
      <c r="L934" s="139" t="n">
        <f aca="false">SUM(J934:K934)</f>
        <v>7653170</v>
      </c>
      <c r="M934" s="140" t="n">
        <f aca="false">IF(D934&gt;0,IF(J934&gt;=0,J934/D934*100,""),"")</f>
        <v>133.26037520329</v>
      </c>
      <c r="N934" s="140" t="n">
        <f aca="false">IF(F934&gt;0,IF(L934&gt;=0,L934/F934*100,""),"")</f>
        <v>133.26037520329</v>
      </c>
      <c r="O934" s="140" t="n">
        <f aca="false">IF(G934&gt;0,IF(J934&gt;=0,J934/G934*100,""),"")</f>
        <v>115.314501798069</v>
      </c>
      <c r="P934" s="140" t="n">
        <f aca="false">IF(I934&gt;0,IF(L934&gt;=0,L934/I934*100,""),"")</f>
        <v>115.314501798069</v>
      </c>
      <c r="Q934" s="52"/>
      <c r="S934" s="52"/>
    </row>
    <row r="935" s="48" customFormat="true" ht="12.75" hidden="false" customHeight="true" outlineLevel="0" collapsed="false">
      <c r="A935" s="87" t="s">
        <v>27</v>
      </c>
      <c r="B935" s="100"/>
      <c r="C935" s="101" t="s">
        <v>28</v>
      </c>
      <c r="D935" s="77" t="n">
        <f aca="false">SUM(D936:D943)</f>
        <v>5743020</v>
      </c>
      <c r="E935" s="77"/>
      <c r="F935" s="77" t="n">
        <f aca="false">SUM(D935:E935)</f>
        <v>5743020</v>
      </c>
      <c r="G935" s="79" t="n">
        <f aca="false">SUM(G936:G943)</f>
        <v>6636780.18</v>
      </c>
      <c r="H935" s="88"/>
      <c r="I935" s="79" t="n">
        <f aca="false">SUM(G935:H935)</f>
        <v>6636780.18</v>
      </c>
      <c r="J935" s="77" t="n">
        <f aca="false">SUM(J936:J943)</f>
        <v>7653170</v>
      </c>
      <c r="K935" s="77"/>
      <c r="L935" s="77" t="n">
        <f aca="false">SUM(J935:K935)</f>
        <v>7653170</v>
      </c>
      <c r="M935" s="81" t="n">
        <f aca="false">IF(D935&gt;0,IF(J935&gt;=0,J935/D935*100,""),"")</f>
        <v>133.26037520329</v>
      </c>
      <c r="N935" s="81" t="n">
        <f aca="false">IF(F935&gt;0,IF(L935&gt;=0,L935/F935*100,""),"")</f>
        <v>133.26037520329</v>
      </c>
      <c r="O935" s="81" t="n">
        <f aca="false">IF(G935&gt;0,IF(J935&gt;=0,J935/G935*100,""),"")</f>
        <v>115.314501798069</v>
      </c>
      <c r="P935" s="81" t="n">
        <f aca="false">IF(I935&gt;0,IF(L935&gt;=0,L935/I935*100,""),"")</f>
        <v>115.314501798069</v>
      </c>
      <c r="Q935" s="52"/>
      <c r="S935" s="52"/>
    </row>
    <row r="936" s="48" customFormat="true" ht="12.75" hidden="false" customHeight="true" outlineLevel="0" collapsed="false">
      <c r="A936" s="82" t="s">
        <v>1095</v>
      </c>
      <c r="B936" s="54" t="s">
        <v>1011</v>
      </c>
      <c r="C936" s="55" t="s">
        <v>1296</v>
      </c>
      <c r="D936" s="77" t="n">
        <v>5690020</v>
      </c>
      <c r="E936" s="143"/>
      <c r="F936" s="77" t="n">
        <f aca="false">SUM(D936:E936)</f>
        <v>5690020</v>
      </c>
      <c r="G936" s="79" t="n">
        <v>6412220</v>
      </c>
      <c r="H936" s="88"/>
      <c r="I936" s="79" t="n">
        <f aca="false">SUM(G936:H936)</f>
        <v>6412220</v>
      </c>
      <c r="J936" s="77" t="n">
        <v>7336170</v>
      </c>
      <c r="K936" s="143"/>
      <c r="L936" s="77" t="n">
        <f aca="false">SUM(J936:K936)</f>
        <v>7336170</v>
      </c>
      <c r="M936" s="81" t="n">
        <f aca="false">IF(D936&gt;0,IF(J936&gt;=0,J936/D936*100,""),"")</f>
        <v>128.930478275999</v>
      </c>
      <c r="N936" s="81" t="n">
        <f aca="false">IF(F936&gt;0,IF(L936&gt;=0,L936/F936*100,""),"")</f>
        <v>128.930478275999</v>
      </c>
      <c r="O936" s="81" t="n">
        <f aca="false">IF(G936&gt;0,IF(J936&gt;=0,J936/G936*100,""),"")</f>
        <v>114.409206171965</v>
      </c>
      <c r="P936" s="81" t="n">
        <f aca="false">IF(I936&gt;0,IF(L936&gt;=0,L936/I936*100,""),"")</f>
        <v>114.409206171965</v>
      </c>
      <c r="Q936" s="52"/>
      <c r="S936" s="52"/>
    </row>
    <row r="937" s="48" customFormat="true" ht="12.75" hidden="false" customHeight="true" outlineLevel="0" collapsed="false">
      <c r="A937" s="82" t="s">
        <v>1104</v>
      </c>
      <c r="B937" s="54" t="s">
        <v>1014</v>
      </c>
      <c r="C937" s="55" t="s">
        <v>1297</v>
      </c>
      <c r="D937" s="77" t="n">
        <v>15000</v>
      </c>
      <c r="E937" s="77"/>
      <c r="F937" s="77" t="n">
        <f aca="false">SUM(D937:E937)</f>
        <v>15000</v>
      </c>
      <c r="G937" s="79" t="n">
        <v>76428.17</v>
      </c>
      <c r="H937" s="88"/>
      <c r="I937" s="79" t="n">
        <f aca="false">SUM(G937:H937)</f>
        <v>76428.17</v>
      </c>
      <c r="J937" s="77" t="n">
        <v>30000</v>
      </c>
      <c r="K937" s="77"/>
      <c r="L937" s="77" t="n">
        <f aca="false">SUM(J937:K937)</f>
        <v>30000</v>
      </c>
      <c r="M937" s="81" t="n">
        <f aca="false">IF(D937&gt;0,IF(J937&gt;=0,J937/D937*100,""),"")</f>
        <v>200</v>
      </c>
      <c r="N937" s="81" t="n">
        <f aca="false">IF(F937&gt;0,IF(L937&gt;=0,L937/F937*100,""),"")</f>
        <v>200</v>
      </c>
      <c r="O937" s="81" t="n">
        <f aca="false">IF(G937&gt;0,IF(J937&gt;=0,J937/G937*100,""),"")</f>
        <v>39.2525426161584</v>
      </c>
      <c r="P937" s="81" t="n">
        <f aca="false">IF(I937&gt;0,IF(L937&gt;=0,L937/I937*100,""),"")</f>
        <v>39.2525426161584</v>
      </c>
      <c r="Q937" s="52"/>
      <c r="S937" s="52"/>
    </row>
    <row r="938" s="48" customFormat="true" ht="19.5" hidden="false" customHeight="true" outlineLevel="0" collapsed="false">
      <c r="A938" s="82" t="s">
        <v>1053</v>
      </c>
      <c r="B938" s="54" t="s">
        <v>1054</v>
      </c>
      <c r="C938" s="55"/>
      <c r="D938" s="77" t="n">
        <v>25000</v>
      </c>
      <c r="E938" s="77"/>
      <c r="F938" s="77" t="n">
        <f aca="false">SUM(D938:E938)</f>
        <v>25000</v>
      </c>
      <c r="G938" s="79" t="n">
        <v>25000</v>
      </c>
      <c r="H938" s="88"/>
      <c r="I938" s="79" t="n">
        <f aca="false">SUM(G938:H938)</f>
        <v>25000</v>
      </c>
      <c r="J938" s="77"/>
      <c r="K938" s="77"/>
      <c r="L938" s="77" t="n">
        <f aca="false">SUM(J938:K938)</f>
        <v>0</v>
      </c>
      <c r="M938" s="81" t="n">
        <f aca="false">IF(D938&gt;0,IF(J938&gt;=0,J938/D938*100,""),"")</f>
        <v>0</v>
      </c>
      <c r="N938" s="81" t="n">
        <f aca="false">IF(F938&gt;0,IF(L938&gt;=0,L938/F938*100,""),"")</f>
        <v>0</v>
      </c>
      <c r="O938" s="81" t="n">
        <f aca="false">IF(G938&gt;0,IF(J938&gt;=0,J938/G938*100,""),"")</f>
        <v>0</v>
      </c>
      <c r="P938" s="81" t="n">
        <f aca="false">IF(I938&gt;0,IF(L938&gt;=0,L938/I938*100,""),"")</f>
        <v>0</v>
      </c>
      <c r="Q938" s="52"/>
      <c r="S938" s="52"/>
    </row>
    <row r="939" s="48" customFormat="true" ht="12.75" hidden="false" customHeight="true" outlineLevel="0" collapsed="false">
      <c r="A939" s="87" t="s">
        <v>33</v>
      </c>
      <c r="B939" s="54" t="s">
        <v>34</v>
      </c>
      <c r="C939" s="55" t="s">
        <v>1298</v>
      </c>
      <c r="D939" s="77" t="n">
        <v>3000</v>
      </c>
      <c r="E939" s="77"/>
      <c r="F939" s="77" t="n">
        <f aca="false">SUM(D939:E939)</f>
        <v>3000</v>
      </c>
      <c r="G939" s="79" t="n">
        <v>105000</v>
      </c>
      <c r="H939" s="88"/>
      <c r="I939" s="79" t="n">
        <f aca="false">SUM(G939:H939)</f>
        <v>105000</v>
      </c>
      <c r="J939" s="77" t="n">
        <v>125000</v>
      </c>
      <c r="K939" s="77"/>
      <c r="L939" s="77" t="n">
        <f aca="false">SUM(J939:K939)</f>
        <v>125000</v>
      </c>
      <c r="M939" s="81" t="n">
        <f aca="false">IF(D939&gt;0,IF(J939&gt;=0,J939/D939*100,""),"")</f>
        <v>4166.66666666667</v>
      </c>
      <c r="N939" s="81" t="n">
        <f aca="false">IF(F939&gt;0,IF(L939&gt;=0,L939/F939*100,""),"")</f>
        <v>4166.66666666667</v>
      </c>
      <c r="O939" s="81" t="n">
        <f aca="false">IF(G939&gt;0,IF(J939&gt;=0,J939/G939*100,""),"")</f>
        <v>119.047619047619</v>
      </c>
      <c r="P939" s="81" t="n">
        <f aca="false">IF(I939&gt;0,IF(L939&gt;=0,L939/I939*100,""),"")</f>
        <v>119.047619047619</v>
      </c>
      <c r="Q939" s="52"/>
      <c r="S939" s="52"/>
    </row>
    <row r="940" s="48" customFormat="true" ht="12.75" hidden="false" customHeight="true" outlineLevel="0" collapsed="false">
      <c r="A940" s="82" t="s">
        <v>1097</v>
      </c>
      <c r="B940" s="54" t="s">
        <v>1098</v>
      </c>
      <c r="C940" s="55" t="s">
        <v>1299</v>
      </c>
      <c r="D940" s="77" t="n">
        <v>10000</v>
      </c>
      <c r="E940" s="77"/>
      <c r="F940" s="77" t="n">
        <f aca="false">SUM(D940:E940)</f>
        <v>10000</v>
      </c>
      <c r="G940" s="79" t="n">
        <v>10000</v>
      </c>
      <c r="H940" s="88"/>
      <c r="I940" s="79" t="n">
        <f aca="false">SUM(G940:H940)</f>
        <v>10000</v>
      </c>
      <c r="J940" s="77" t="n">
        <v>7000</v>
      </c>
      <c r="K940" s="77"/>
      <c r="L940" s="77" t="n">
        <f aca="false">SUM(J940:K940)</f>
        <v>7000</v>
      </c>
      <c r="M940" s="81" t="n">
        <f aca="false">IF(D940&gt;0,IF(J940&gt;=0,J940/D940*100,""),"")</f>
        <v>70</v>
      </c>
      <c r="N940" s="81" t="n">
        <f aca="false">IF(F940&gt;0,IF(L940&gt;=0,L940/F940*100,""),"")</f>
        <v>70</v>
      </c>
      <c r="O940" s="81" t="n">
        <f aca="false">IF(G940&gt;0,IF(J940&gt;=0,J940/G940*100,""),"")</f>
        <v>70</v>
      </c>
      <c r="P940" s="81" t="n">
        <f aca="false">IF(I940&gt;0,IF(L940&gt;=0,L940/I940*100,""),"")</f>
        <v>70</v>
      </c>
      <c r="Q940" s="52"/>
      <c r="S940" s="52"/>
    </row>
    <row r="941" s="48" customFormat="true" ht="12.75" hidden="false" customHeight="true" outlineLevel="0" collapsed="false">
      <c r="A941" s="82" t="s">
        <v>1057</v>
      </c>
      <c r="B941" s="103" t="s">
        <v>1058</v>
      </c>
      <c r="C941" s="55" t="s">
        <v>1300</v>
      </c>
      <c r="D941" s="77"/>
      <c r="E941" s="77"/>
      <c r="F941" s="77"/>
      <c r="G941" s="79" t="n">
        <v>3125</v>
      </c>
      <c r="H941" s="88"/>
      <c r="I941" s="79" t="n">
        <f aca="false">SUM(G941:H941)</f>
        <v>3125</v>
      </c>
      <c r="J941" s="77" t="n">
        <v>52500</v>
      </c>
      <c r="K941" s="77"/>
      <c r="L941" s="77" t="n">
        <f aca="false">SUM(J941:K941)</f>
        <v>52500</v>
      </c>
      <c r="M941" s="81" t="str">
        <f aca="false">IF(D941&gt;0,IF(J941&gt;=0,J941/D941*100,""),"")</f>
        <v/>
      </c>
      <c r="N941" s="81" t="str">
        <f aca="false">IF(F941&gt;0,IF(L941&gt;=0,L941/F941*100,""),"")</f>
        <v/>
      </c>
      <c r="O941" s="81" t="n">
        <f aca="false">IF(G941&gt;0,IF(J941&gt;=0,J941/G941*100,""),"")</f>
        <v>1680</v>
      </c>
      <c r="P941" s="81" t="n">
        <f aca="false">IF(I941&gt;0,IF(L941&gt;=0,L941/I941*100,""),"")</f>
        <v>1680</v>
      </c>
      <c r="Q941" s="52"/>
      <c r="S941" s="52"/>
    </row>
    <row r="942" s="48" customFormat="true" ht="12.75" hidden="false" customHeight="true" outlineLevel="0" collapsed="false">
      <c r="A942" s="82" t="s">
        <v>219</v>
      </c>
      <c r="B942" s="103" t="s">
        <v>220</v>
      </c>
      <c r="C942" s="55"/>
      <c r="D942" s="77"/>
      <c r="E942" s="77"/>
      <c r="F942" s="77"/>
      <c r="G942" s="79"/>
      <c r="H942" s="88"/>
      <c r="I942" s="79"/>
      <c r="J942" s="77" t="n">
        <v>102500</v>
      </c>
      <c r="K942" s="77"/>
      <c r="L942" s="77" t="n">
        <f aca="false">SUM(J942:K942)</f>
        <v>102500</v>
      </c>
      <c r="M942" s="81" t="str">
        <f aca="false">IF(D942&gt;0,IF(J942&gt;=0,J942/D942*100,""),"")</f>
        <v/>
      </c>
      <c r="N942" s="81" t="str">
        <f aca="false">IF(F942&gt;0,IF(L942&gt;=0,L942/F942*100,""),"")</f>
        <v/>
      </c>
      <c r="O942" s="81"/>
      <c r="P942" s="81"/>
      <c r="Q942" s="52"/>
      <c r="S942" s="52"/>
    </row>
    <row r="943" s="48" customFormat="true" ht="12.75" hidden="false" customHeight="true" outlineLevel="0" collapsed="false">
      <c r="A943" s="82" t="s">
        <v>1108</v>
      </c>
      <c r="B943" s="54" t="s">
        <v>324</v>
      </c>
      <c r="C943" s="55" t="s">
        <v>1301</v>
      </c>
      <c r="D943" s="77"/>
      <c r="E943" s="77"/>
      <c r="F943" s="77"/>
      <c r="G943" s="79" t="n">
        <v>5007.01</v>
      </c>
      <c r="H943" s="88"/>
      <c r="I943" s="79" t="n">
        <f aca="false">SUM(G943:H943)</f>
        <v>5007.01</v>
      </c>
      <c r="J943" s="77"/>
      <c r="K943" s="77"/>
      <c r="L943" s="77"/>
      <c r="M943" s="81" t="str">
        <f aca="false">IF(D943&gt;0,IF(J943&gt;=0,J943/D943*100,""),"")</f>
        <v/>
      </c>
      <c r="N943" s="81" t="str">
        <f aca="false">IF(F943&gt;0,IF(L943&gt;=0,L943/F943*100,""),"")</f>
        <v/>
      </c>
      <c r="O943" s="81" t="n">
        <f aca="false">IF(G943&gt;0,IF(J943&gt;=0,J943/G943*100,""),"")</f>
        <v>0</v>
      </c>
      <c r="P943" s="81" t="n">
        <f aca="false">IF(I943&gt;0,IF(L943&gt;=0,L943/I943*100,""),"")</f>
        <v>0</v>
      </c>
      <c r="Q943" s="52"/>
      <c r="S943" s="52"/>
    </row>
    <row r="944" s="48" customFormat="true" ht="12.75" hidden="true" customHeight="true" outlineLevel="0" collapsed="false">
      <c r="A944" s="82" t="s">
        <v>62</v>
      </c>
      <c r="B944" s="55" t="s">
        <v>63</v>
      </c>
      <c r="C944" s="55" t="s">
        <v>1302</v>
      </c>
      <c r="D944" s="77"/>
      <c r="E944" s="77"/>
      <c r="F944" s="77"/>
      <c r="G944" s="79"/>
      <c r="H944" s="88"/>
      <c r="I944" s="79" t="n">
        <f aca="false">SUM(G944:H944)</f>
        <v>0</v>
      </c>
      <c r="J944" s="77"/>
      <c r="K944" s="77"/>
      <c r="L944" s="77"/>
      <c r="M944" s="81" t="str">
        <f aca="false">IF(D944&gt;0,IF(J944&gt;=0,J944/D944*100,""),"")</f>
        <v/>
      </c>
      <c r="N944" s="81" t="str">
        <f aca="false">IF(F944&gt;0,IF(L944&gt;=0,L944/F944*100,""),"")</f>
        <v/>
      </c>
      <c r="O944" s="81" t="str">
        <f aca="false">IF(G944&gt;0,IF(J944&gt;=0,J944/G944*100,""),"")</f>
        <v/>
      </c>
      <c r="P944" s="81" t="str">
        <f aca="false">IF(I944&gt;0,IF(L944&gt;=0,L944/I944*100,""),"")</f>
        <v/>
      </c>
      <c r="Q944" s="52"/>
      <c r="S944" s="52"/>
    </row>
    <row r="945" s="48" customFormat="true" ht="12" hidden="true" customHeight="false" outlineLevel="0" collapsed="false">
      <c r="A945" s="82" t="s">
        <v>65</v>
      </c>
      <c r="B945" s="54" t="s">
        <v>66</v>
      </c>
      <c r="C945" s="55" t="s">
        <v>1303</v>
      </c>
      <c r="D945" s="77"/>
      <c r="E945" s="77"/>
      <c r="F945" s="77" t="n">
        <f aca="false">SUM(D945:E945)</f>
        <v>0</v>
      </c>
      <c r="G945" s="79"/>
      <c r="H945" s="88"/>
      <c r="I945" s="79" t="n">
        <f aca="false">SUM(G945:H945)</f>
        <v>0</v>
      </c>
      <c r="J945" s="77"/>
      <c r="K945" s="77"/>
      <c r="L945" s="77" t="n">
        <f aca="false">SUM(J945:K945)</f>
        <v>0</v>
      </c>
      <c r="M945" s="81" t="str">
        <f aca="false">IF(D945&gt;0,IF(J945&gt;=0,J945/D945*100,""),"")</f>
        <v/>
      </c>
      <c r="N945" s="81" t="str">
        <f aca="false">IF(F945&gt;0,IF(L945&gt;=0,L945/F945*100,""),"")</f>
        <v/>
      </c>
      <c r="O945" s="81" t="str">
        <f aca="false">IF(G945&gt;0,IF(J945&gt;=0,J945/G945*100,""),"")</f>
        <v/>
      </c>
      <c r="P945" s="81" t="str">
        <f aca="false">IF(I945&gt;0,IF(L945&gt;=0,L945/I945*100,""),"")</f>
        <v/>
      </c>
      <c r="Q945" s="52"/>
      <c r="S945" s="52"/>
    </row>
    <row r="946" s="48" customFormat="true" ht="6" hidden="false" customHeight="true" outlineLevel="0" collapsed="false">
      <c r="A946" s="82"/>
      <c r="B946" s="54"/>
      <c r="C946" s="55" t="s">
        <v>28</v>
      </c>
      <c r="D946" s="77"/>
      <c r="E946" s="77"/>
      <c r="F946" s="77"/>
      <c r="G946" s="79"/>
      <c r="H946" s="88"/>
      <c r="I946" s="79"/>
      <c r="J946" s="77"/>
      <c r="K946" s="77"/>
      <c r="L946" s="77"/>
      <c r="M946" s="81" t="str">
        <f aca="false">IF(D946&gt;0,IF(J946&gt;=0,J946/D946*100,""),"")</f>
        <v/>
      </c>
      <c r="N946" s="81" t="str">
        <f aca="false">IF(F946&gt;0,IF(L946&gt;=0,L946/F946*100,""),"")</f>
        <v/>
      </c>
      <c r="O946" s="81" t="str">
        <f aca="false">IF(G946&gt;0,IF(J946&gt;=0,J946/G946*100,""),"")</f>
        <v/>
      </c>
      <c r="P946" s="81" t="str">
        <f aca="false">IF(I946&gt;0,IF(L946&gt;=0,L946/I946*100,""),"")</f>
        <v/>
      </c>
      <c r="Q946" s="52"/>
      <c r="S946" s="52"/>
    </row>
    <row r="947" s="48" customFormat="true" ht="12.75" hidden="false" customHeight="false" outlineLevel="0" collapsed="false">
      <c r="A947" s="66" t="s">
        <v>1304</v>
      </c>
      <c r="B947" s="135" t="s">
        <v>19</v>
      </c>
      <c r="C947" s="136"/>
      <c r="D947" s="139" t="n">
        <f aca="false">SUM(D949:D953)</f>
        <v>13330430</v>
      </c>
      <c r="E947" s="139" t="n">
        <f aca="false">SUM(E949:E953)</f>
        <v>0</v>
      </c>
      <c r="F947" s="139" t="n">
        <f aca="false">SUM(D947:E947)</f>
        <v>13330430</v>
      </c>
      <c r="G947" s="109"/>
      <c r="H947" s="110"/>
      <c r="I947" s="109"/>
      <c r="J947" s="139" t="n">
        <f aca="false">SUM(J949:J953)</f>
        <v>0</v>
      </c>
      <c r="K947" s="139" t="n">
        <f aca="false">SUM(K949:K953)</f>
        <v>0</v>
      </c>
      <c r="L947" s="139" t="n">
        <f aca="false">SUM(J947:K947)</f>
        <v>0</v>
      </c>
      <c r="M947" s="140" t="n">
        <f aca="false">IF(D947&gt;0,IF(J947&gt;=0,J947/D947*100,""),"")</f>
        <v>0</v>
      </c>
      <c r="N947" s="140" t="n">
        <f aca="false">IF(F947&gt;0,IF(L947&gt;=0,L947/F947*100,""),"")</f>
        <v>0</v>
      </c>
      <c r="O947" s="140" t="str">
        <f aca="false">IF(G947&gt;0,IF(J947&gt;=0,J947/G947*100,""),"")</f>
        <v/>
      </c>
      <c r="P947" s="140" t="str">
        <f aca="false">IF(I947&gt;0,IF(L947&gt;=0,L947/I947*100,""),"")</f>
        <v/>
      </c>
      <c r="Q947" s="52"/>
      <c r="S947" s="52"/>
    </row>
    <row r="948" s="48" customFormat="true" ht="12.75" hidden="false" customHeight="true" outlineLevel="0" collapsed="false">
      <c r="A948" s="99" t="s">
        <v>27</v>
      </c>
      <c r="B948" s="227"/>
      <c r="C948" s="228" t="s">
        <v>28</v>
      </c>
      <c r="D948" s="194" t="n">
        <f aca="false">SUM(D949:D953)</f>
        <v>13330430</v>
      </c>
      <c r="E948" s="209"/>
      <c r="F948" s="145" t="n">
        <f aca="false">SUM(D948:E948)</f>
        <v>13330430</v>
      </c>
      <c r="G948" s="146"/>
      <c r="H948" s="235"/>
      <c r="I948" s="146"/>
      <c r="J948" s="194" t="n">
        <f aca="false">SUM(J949:J953)</f>
        <v>0</v>
      </c>
      <c r="K948" s="209"/>
      <c r="L948" s="145" t="n">
        <f aca="false">SUM(J948:K948)</f>
        <v>0</v>
      </c>
      <c r="M948" s="148" t="n">
        <f aca="false">IF(D948&gt;0,IF(J948&gt;=0,J948/D948*100,""),"")</f>
        <v>0</v>
      </c>
      <c r="N948" s="148" t="n">
        <f aca="false">IF(F948&gt;0,IF(L948&gt;=0,L948/F948*100,""),"")</f>
        <v>0</v>
      </c>
      <c r="O948" s="148" t="str">
        <f aca="false">IF(G948&gt;0,IF(J948&gt;=0,J948/G948*100,""),"")</f>
        <v/>
      </c>
      <c r="P948" s="148" t="str">
        <f aca="false">IF(I948&gt;0,IF(L948&gt;=0,L948/I948*100,""),"")</f>
        <v/>
      </c>
      <c r="Q948" s="52"/>
      <c r="S948" s="52"/>
    </row>
    <row r="949" s="48" customFormat="true" ht="12.75" hidden="false" customHeight="true" outlineLevel="0" collapsed="false">
      <c r="A949" s="82" t="s">
        <v>1095</v>
      </c>
      <c r="B949" s="54" t="s">
        <v>1011</v>
      </c>
      <c r="C949" s="55" t="s">
        <v>1305</v>
      </c>
      <c r="D949" s="77" t="n">
        <v>13096430</v>
      </c>
      <c r="E949" s="143"/>
      <c r="F949" s="77" t="n">
        <f aca="false">SUM(D949:E949)</f>
        <v>13096430</v>
      </c>
      <c r="G949" s="79"/>
      <c r="H949" s="88"/>
      <c r="I949" s="79"/>
      <c r="J949" s="77"/>
      <c r="K949" s="143"/>
      <c r="L949" s="77" t="n">
        <f aca="false">SUM(J949:K949)</f>
        <v>0</v>
      </c>
      <c r="M949" s="81" t="n">
        <f aca="false">IF(D949&gt;0,IF(J949&gt;=0,J949/D949*100,""),"")</f>
        <v>0</v>
      </c>
      <c r="N949" s="81" t="n">
        <f aca="false">IF(F949&gt;0,IF(L949&gt;=0,L949/F949*100,""),"")</f>
        <v>0</v>
      </c>
      <c r="O949" s="81" t="str">
        <f aca="false">IF(G949&gt;0,IF(J949&gt;=0,J949/G949*100,""),"")</f>
        <v/>
      </c>
      <c r="P949" s="81" t="str">
        <f aca="false">IF(I949&gt;0,IF(L949&gt;=0,L949/I949*100,""),"")</f>
        <v/>
      </c>
      <c r="Q949" s="52"/>
      <c r="S949" s="52"/>
    </row>
    <row r="950" s="48" customFormat="true" ht="12.75" hidden="false" customHeight="true" outlineLevel="0" collapsed="false">
      <c r="A950" s="82" t="s">
        <v>1104</v>
      </c>
      <c r="B950" s="54" t="s">
        <v>1014</v>
      </c>
      <c r="C950" s="55" t="s">
        <v>1306</v>
      </c>
      <c r="D950" s="77" t="n">
        <v>10000</v>
      </c>
      <c r="E950" s="77"/>
      <c r="F950" s="77" t="n">
        <f aca="false">SUM(D950:E950)</f>
        <v>10000</v>
      </c>
      <c r="G950" s="79"/>
      <c r="H950" s="88"/>
      <c r="I950" s="79"/>
      <c r="J950" s="77"/>
      <c r="K950" s="77"/>
      <c r="L950" s="77" t="n">
        <f aca="false">SUM(J950:K950)</f>
        <v>0</v>
      </c>
      <c r="M950" s="81" t="n">
        <f aca="false">IF(D950&gt;0,IF(J950&gt;=0,J950/D950*100,""),"")</f>
        <v>0</v>
      </c>
      <c r="N950" s="81" t="n">
        <f aca="false">IF(F950&gt;0,IF(L950&gt;=0,L950/F950*100,""),"")</f>
        <v>0</v>
      </c>
      <c r="O950" s="81" t="str">
        <f aca="false">IF(G950&gt;0,IF(J950&gt;=0,J950/G950*100,""),"")</f>
        <v/>
      </c>
      <c r="P950" s="81" t="str">
        <f aca="false">IF(I950&gt;0,IF(L950&gt;=0,L950/I950*100,""),"")</f>
        <v/>
      </c>
      <c r="Q950" s="52"/>
      <c r="S950" s="52"/>
    </row>
    <row r="951" s="48" customFormat="true" ht="12.75" hidden="false" customHeight="true" outlineLevel="0" collapsed="false">
      <c r="A951" s="87" t="s">
        <v>1057</v>
      </c>
      <c r="B951" s="54" t="s">
        <v>1058</v>
      </c>
      <c r="C951" s="55" t="s">
        <v>1307</v>
      </c>
      <c r="D951" s="77" t="n">
        <v>103000</v>
      </c>
      <c r="E951" s="77"/>
      <c r="F951" s="77" t="n">
        <f aca="false">SUM(D951:E951)</f>
        <v>103000</v>
      </c>
      <c r="G951" s="79"/>
      <c r="H951" s="88"/>
      <c r="I951" s="79"/>
      <c r="J951" s="77"/>
      <c r="K951" s="77"/>
      <c r="L951" s="77" t="n">
        <f aca="false">SUM(J951:K951)</f>
        <v>0</v>
      </c>
      <c r="M951" s="81" t="n">
        <f aca="false">IF(D951&gt;0,IF(J951&gt;=0,J951/D951*100,""),"")</f>
        <v>0</v>
      </c>
      <c r="N951" s="81" t="n">
        <f aca="false">IF(F951&gt;0,IF(L951&gt;=0,L951/F951*100,""),"")</f>
        <v>0</v>
      </c>
      <c r="O951" s="81" t="str">
        <f aca="false">IF(G951&gt;0,IF(J951&gt;=0,J951/G951*100,""),"")</f>
        <v/>
      </c>
      <c r="P951" s="81" t="str">
        <f aca="false">IF(I951&gt;0,IF(L951&gt;=0,L951/I951*100,""),"")</f>
        <v/>
      </c>
      <c r="Q951" s="52"/>
      <c r="S951" s="52"/>
    </row>
    <row r="952" s="48" customFormat="true" ht="12.75" hidden="false" customHeight="true" outlineLevel="0" collapsed="false">
      <c r="A952" s="87" t="s">
        <v>33</v>
      </c>
      <c r="B952" s="54" t="s">
        <v>34</v>
      </c>
      <c r="C952" s="55" t="s">
        <v>1308</v>
      </c>
      <c r="D952" s="77" t="n">
        <v>104000</v>
      </c>
      <c r="E952" s="77"/>
      <c r="F952" s="77" t="n">
        <f aca="false">SUM(D952:E952)</f>
        <v>104000</v>
      </c>
      <c r="G952" s="79"/>
      <c r="H952" s="88"/>
      <c r="I952" s="79"/>
      <c r="J952" s="77"/>
      <c r="K952" s="77"/>
      <c r="L952" s="77" t="n">
        <f aca="false">SUM(J952:K952)</f>
        <v>0</v>
      </c>
      <c r="M952" s="81" t="n">
        <f aca="false">IF(D952&gt;0,IF(J952&gt;=0,J952/D952*100,""),"")</f>
        <v>0</v>
      </c>
      <c r="N952" s="81" t="n">
        <f aca="false">IF(F952&gt;0,IF(L952&gt;=0,L952/F952*100,""),"")</f>
        <v>0</v>
      </c>
      <c r="O952" s="81" t="str">
        <f aca="false">IF(G952&gt;0,IF(J952&gt;=0,J952/G952*100,""),"")</f>
        <v/>
      </c>
      <c r="P952" s="81" t="str">
        <f aca="false">IF(I952&gt;0,IF(L952&gt;=0,L952/I952*100,""),"")</f>
        <v/>
      </c>
      <c r="Q952" s="52"/>
      <c r="S952" s="52"/>
    </row>
    <row r="953" s="48" customFormat="true" ht="12.75" hidden="false" customHeight="true" outlineLevel="0" collapsed="false">
      <c r="A953" s="82" t="s">
        <v>1097</v>
      </c>
      <c r="B953" s="54" t="s">
        <v>1098</v>
      </c>
      <c r="C953" s="55" t="s">
        <v>1309</v>
      </c>
      <c r="D953" s="77" t="n">
        <v>17000</v>
      </c>
      <c r="E953" s="77"/>
      <c r="F953" s="77" t="n">
        <f aca="false">SUM(D953:E953)</f>
        <v>17000</v>
      </c>
      <c r="G953" s="79"/>
      <c r="H953" s="88"/>
      <c r="I953" s="79"/>
      <c r="J953" s="77"/>
      <c r="K953" s="77"/>
      <c r="L953" s="77" t="n">
        <f aca="false">SUM(J953:K953)</f>
        <v>0</v>
      </c>
      <c r="M953" s="81" t="n">
        <f aca="false">IF(D953&gt;0,IF(J953&gt;=0,J953/D953*100,""),"")</f>
        <v>0</v>
      </c>
      <c r="N953" s="81" t="n">
        <f aca="false">IF(F953&gt;0,IF(L953&gt;=0,L953/F953*100,""),"")</f>
        <v>0</v>
      </c>
      <c r="O953" s="81" t="str">
        <f aca="false">IF(G953&gt;0,IF(J953&gt;=0,J953/G953*100,""),"")</f>
        <v/>
      </c>
      <c r="P953" s="81" t="str">
        <f aca="false">IF(I953&gt;0,IF(L953&gt;=0,L953/I953*100,""),"")</f>
        <v/>
      </c>
      <c r="Q953" s="52"/>
      <c r="S953" s="52"/>
    </row>
    <row r="954" s="48" customFormat="true" ht="6" hidden="false" customHeight="true" outlineLevel="0" collapsed="false">
      <c r="A954" s="87"/>
      <c r="B954" s="54"/>
      <c r="C954" s="55" t="s">
        <v>28</v>
      </c>
      <c r="D954" s="77"/>
      <c r="E954" s="77"/>
      <c r="F954" s="77"/>
      <c r="G954" s="79"/>
      <c r="H954" s="88"/>
      <c r="I954" s="79"/>
      <c r="J954" s="77"/>
      <c r="K954" s="77"/>
      <c r="L954" s="77"/>
      <c r="M954" s="81" t="str">
        <f aca="false">IF(D954&gt;0,IF(J954&gt;=0,J954/D954*100,""),"")</f>
        <v/>
      </c>
      <c r="N954" s="81" t="str">
        <f aca="false">IF(F954&gt;0,IF(L954&gt;=0,L954/F954*100,""),"")</f>
        <v/>
      </c>
      <c r="O954" s="81" t="str">
        <f aca="false">IF(G954&gt;0,IF(J954&gt;=0,J954/G954*100,""),"")</f>
        <v/>
      </c>
      <c r="P954" s="81" t="str">
        <f aca="false">IF(I954&gt;0,IF(L954&gt;=0,L954/I954*100,""),"")</f>
        <v/>
      </c>
      <c r="Q954" s="52"/>
      <c r="S954" s="52"/>
    </row>
    <row r="955" s="48" customFormat="true" ht="12.75" hidden="false" customHeight="false" outlineLevel="0" collapsed="false">
      <c r="A955" s="66" t="s">
        <v>1310</v>
      </c>
      <c r="B955" s="135" t="s">
        <v>19</v>
      </c>
      <c r="C955" s="136"/>
      <c r="D955" s="139" t="n">
        <f aca="false">SUM(D957:D966)</f>
        <v>4766180</v>
      </c>
      <c r="E955" s="139" t="n">
        <f aca="false">SUM(E957:E976)</f>
        <v>0</v>
      </c>
      <c r="F955" s="139" t="n">
        <f aca="false">SUM(D955:E955)</f>
        <v>4766180</v>
      </c>
      <c r="G955" s="109" t="n">
        <f aca="false">SUM(G957:G966)</f>
        <v>6316681.56</v>
      </c>
      <c r="H955" s="110"/>
      <c r="I955" s="109" t="n">
        <f aca="false">SUM(G955:H955)</f>
        <v>6316681.56</v>
      </c>
      <c r="J955" s="139" t="n">
        <f aca="false">SUM(J957:J966)</f>
        <v>8370490</v>
      </c>
      <c r="K955" s="139" t="n">
        <f aca="false">SUM(K957:K976)</f>
        <v>0</v>
      </c>
      <c r="L955" s="139" t="n">
        <f aca="false">SUM(J955:K955)</f>
        <v>8370490</v>
      </c>
      <c r="M955" s="140" t="n">
        <f aca="false">IF(D955&gt;0,IF(J955&gt;=0,J955/D955*100,""),"")</f>
        <v>175.622616015341</v>
      </c>
      <c r="N955" s="140" t="n">
        <f aca="false">IF(F955&gt;0,IF(L955&gt;=0,L955/F955*100,""),"")</f>
        <v>175.622616015341</v>
      </c>
      <c r="O955" s="140" t="n">
        <f aca="false">IF(G955&gt;0,IF(J955&gt;=0,J955/G955*100,""),"")</f>
        <v>132.514041122567</v>
      </c>
      <c r="P955" s="140" t="n">
        <f aca="false">IF(I955&gt;0,IF(L955&gt;=0,L955/I955*100,""),"")</f>
        <v>132.514041122567</v>
      </c>
      <c r="Q955" s="52"/>
      <c r="S955" s="52"/>
    </row>
    <row r="956" s="48" customFormat="true" ht="12" hidden="true" customHeight="false" outlineLevel="0" collapsed="false">
      <c r="A956" s="87" t="s">
        <v>27</v>
      </c>
      <c r="B956" s="227"/>
      <c r="C956" s="228" t="s">
        <v>28</v>
      </c>
      <c r="D956" s="77" t="n">
        <f aca="false">SUM(D957:D966)</f>
        <v>4766180</v>
      </c>
      <c r="E956" s="215"/>
      <c r="F956" s="77" t="n">
        <f aca="false">SUM(D956:E956)</f>
        <v>4766180</v>
      </c>
      <c r="G956" s="79" t="n">
        <f aca="false">SUM(G957:G966)</f>
        <v>6316681.56</v>
      </c>
      <c r="H956" s="217"/>
      <c r="I956" s="79" t="n">
        <f aca="false">SUM(G956:H956)</f>
        <v>6316681.56</v>
      </c>
      <c r="J956" s="77" t="n">
        <f aca="false">SUM(J957:J966)</f>
        <v>8370490</v>
      </c>
      <c r="K956" s="215"/>
      <c r="L956" s="77" t="n">
        <f aca="false">SUM(J956:K956)</f>
        <v>8370490</v>
      </c>
      <c r="M956" s="81" t="n">
        <f aca="false">IF(D956&gt;0,IF(J956&gt;=0,J956/D956*100,""),"")</f>
        <v>175.622616015341</v>
      </c>
      <c r="N956" s="81" t="n">
        <f aca="false">IF(F956&gt;0,IF(L956&gt;=0,L956/F956*100,""),"")</f>
        <v>175.622616015341</v>
      </c>
      <c r="O956" s="81" t="n">
        <f aca="false">IF(G956&gt;0,IF(J956&gt;=0,J956/G956*100,""),"")</f>
        <v>132.514041122567</v>
      </c>
      <c r="P956" s="81" t="n">
        <f aca="false">IF(I956&gt;0,IF(L956&gt;=0,L956/I956*100,""),"")</f>
        <v>132.514041122567</v>
      </c>
      <c r="Q956" s="52"/>
      <c r="S956" s="52"/>
    </row>
    <row r="957" s="48" customFormat="true" ht="12.75" hidden="false" customHeight="true" outlineLevel="0" collapsed="false">
      <c r="A957" s="82" t="s">
        <v>1095</v>
      </c>
      <c r="B957" s="54" t="s">
        <v>1011</v>
      </c>
      <c r="C957" s="55" t="s">
        <v>1311</v>
      </c>
      <c r="D957" s="77" t="n">
        <v>4686180</v>
      </c>
      <c r="E957" s="143"/>
      <c r="F957" s="77" t="n">
        <f aca="false">SUM(D957:E957)</f>
        <v>4686180</v>
      </c>
      <c r="G957" s="79" t="n">
        <v>6094810</v>
      </c>
      <c r="H957" s="88"/>
      <c r="I957" s="79" t="n">
        <f aca="false">SUM(G957:H957)</f>
        <v>6094810</v>
      </c>
      <c r="J957" s="77" t="n">
        <v>8298490</v>
      </c>
      <c r="K957" s="143"/>
      <c r="L957" s="77" t="n">
        <f aca="false">SUM(J957:K957)</f>
        <v>8298490</v>
      </c>
      <c r="M957" s="81" t="n">
        <f aca="false">IF(D957&gt;0,IF(J957&gt;=0,J957/D957*100,""),"")</f>
        <v>177.084320277924</v>
      </c>
      <c r="N957" s="81" t="n">
        <f aca="false">IF(F957&gt;0,IF(L957&gt;=0,L957/F957*100,""),"")</f>
        <v>177.084320277924</v>
      </c>
      <c r="O957" s="81" t="n">
        <f aca="false">IF(G957&gt;0,IF(J957&gt;=0,J957/G957*100,""),"")</f>
        <v>136.156664440729</v>
      </c>
      <c r="P957" s="81" t="n">
        <f aca="false">IF(I957&gt;0,IF(L957&gt;=0,L957/I957*100,""),"")</f>
        <v>136.156664440729</v>
      </c>
      <c r="Q957" s="52"/>
      <c r="S957" s="52"/>
    </row>
    <row r="958" s="48" customFormat="true" ht="12.75" hidden="false" customHeight="true" outlineLevel="0" collapsed="false">
      <c r="A958" s="82" t="s">
        <v>1104</v>
      </c>
      <c r="B958" s="54" t="s">
        <v>1014</v>
      </c>
      <c r="C958" s="55" t="s">
        <v>1312</v>
      </c>
      <c r="D958" s="77" t="n">
        <v>12000</v>
      </c>
      <c r="E958" s="77"/>
      <c r="F958" s="77" t="n">
        <f aca="false">SUM(D958:E958)</f>
        <v>12000</v>
      </c>
      <c r="G958" s="79" t="n">
        <v>60077.08</v>
      </c>
      <c r="H958" s="88"/>
      <c r="I958" s="79" t="n">
        <f aca="false">SUM(G958:H958)</f>
        <v>60077.08</v>
      </c>
      <c r="J958" s="77" t="n">
        <v>20000</v>
      </c>
      <c r="K958" s="77"/>
      <c r="L958" s="77" t="n">
        <f aca="false">SUM(J958:K958)</f>
        <v>20000</v>
      </c>
      <c r="M958" s="81" t="n">
        <f aca="false">IF(D958&gt;0,IF(J958&gt;=0,J958/D958*100,""),"")</f>
        <v>166.666666666667</v>
      </c>
      <c r="N958" s="81" t="n">
        <f aca="false">IF(F958&gt;0,IF(L958&gt;=0,L958/F958*100,""),"")</f>
        <v>166.666666666667</v>
      </c>
      <c r="O958" s="81" t="n">
        <f aca="false">IF(G958&gt;0,IF(J958&gt;=0,J958/G958*100,""),"")</f>
        <v>33.2905660528108</v>
      </c>
      <c r="P958" s="81" t="n">
        <f aca="false">IF(I958&gt;0,IF(L958&gt;=0,L958/I958*100,""),"")</f>
        <v>33.2905660528108</v>
      </c>
      <c r="Q958" s="52"/>
      <c r="S958" s="52"/>
    </row>
    <row r="959" s="48" customFormat="true" ht="12.75" hidden="false" customHeight="true" outlineLevel="0" collapsed="false">
      <c r="A959" s="82" t="s">
        <v>33</v>
      </c>
      <c r="B959" s="54" t="s">
        <v>34</v>
      </c>
      <c r="C959" s="55" t="s">
        <v>1313</v>
      </c>
      <c r="D959" s="77" t="n">
        <v>60000</v>
      </c>
      <c r="E959" s="77"/>
      <c r="F959" s="77" t="n">
        <f aca="false">SUM(D959:E959)</f>
        <v>60000</v>
      </c>
      <c r="G959" s="79" t="n">
        <v>61000</v>
      </c>
      <c r="H959" s="88"/>
      <c r="I959" s="79" t="n">
        <f aca="false">SUM(G959:H959)</f>
        <v>61000</v>
      </c>
      <c r="J959" s="77" t="n">
        <v>40000</v>
      </c>
      <c r="K959" s="77"/>
      <c r="L959" s="77" t="n">
        <f aca="false">SUM(J959:K959)</f>
        <v>40000</v>
      </c>
      <c r="M959" s="81" t="n">
        <f aca="false">IF(D959&gt;0,IF(J959&gt;=0,J959/D959*100,""),"")</f>
        <v>66.6666666666667</v>
      </c>
      <c r="N959" s="81" t="n">
        <f aca="false">IF(F959&gt;0,IF(L959&gt;=0,L959/F959*100,""),"")</f>
        <v>66.6666666666667</v>
      </c>
      <c r="O959" s="81" t="n">
        <f aca="false">IF(G959&gt;0,IF(J959&gt;=0,J959/G959*100,""),"")</f>
        <v>65.5737704918033</v>
      </c>
      <c r="P959" s="81" t="n">
        <f aca="false">IF(I959&gt;0,IF(L959&gt;=0,L959/I959*100,""),"")</f>
        <v>65.5737704918033</v>
      </c>
      <c r="Q959" s="52"/>
      <c r="S959" s="52"/>
    </row>
    <row r="960" s="48" customFormat="true" ht="12.75" hidden="false" customHeight="true" outlineLevel="0" collapsed="false">
      <c r="A960" s="82" t="s">
        <v>1097</v>
      </c>
      <c r="B960" s="54" t="s">
        <v>1098</v>
      </c>
      <c r="C960" s="55" t="s">
        <v>1314</v>
      </c>
      <c r="D960" s="77" t="n">
        <v>8000</v>
      </c>
      <c r="E960" s="77"/>
      <c r="F960" s="77" t="n">
        <f aca="false">SUM(D960:E960)</f>
        <v>8000</v>
      </c>
      <c r="G960" s="79" t="n">
        <v>8000</v>
      </c>
      <c r="H960" s="88"/>
      <c r="I960" s="79" t="n">
        <f aca="false">SUM(G960:H960)</f>
        <v>8000</v>
      </c>
      <c r="J960" s="77" t="n">
        <v>12000</v>
      </c>
      <c r="K960" s="77"/>
      <c r="L960" s="77" t="n">
        <f aca="false">SUM(J960:K960)</f>
        <v>12000</v>
      </c>
      <c r="M960" s="81" t="n">
        <f aca="false">IF(D960&gt;0,IF(J960&gt;=0,J960/D960*100,""),"")</f>
        <v>150</v>
      </c>
      <c r="N960" s="81" t="n">
        <f aca="false">IF(F960&gt;0,IF(L960&gt;=0,L960/F960*100,""),"")</f>
        <v>150</v>
      </c>
      <c r="O960" s="81" t="n">
        <f aca="false">IF(G960&gt;0,IF(J960&gt;=0,J960/G960*100,""),"")</f>
        <v>150</v>
      </c>
      <c r="P960" s="81" t="n">
        <f aca="false">IF(I960&gt;0,IF(L960&gt;=0,L960/I960*100,""),"")</f>
        <v>150</v>
      </c>
      <c r="Q960" s="52"/>
      <c r="S960" s="52"/>
    </row>
    <row r="961" s="48" customFormat="true" ht="12.75" hidden="false" customHeight="true" outlineLevel="0" collapsed="false">
      <c r="A961" s="82" t="s">
        <v>1057</v>
      </c>
      <c r="B961" s="103" t="s">
        <v>1058</v>
      </c>
      <c r="C961" s="55"/>
      <c r="D961" s="77"/>
      <c r="E961" s="77"/>
      <c r="F961" s="77"/>
      <c r="G961" s="79" t="n">
        <v>15000</v>
      </c>
      <c r="H961" s="88"/>
      <c r="I961" s="79" t="n">
        <f aca="false">SUM(G961:H961)</f>
        <v>15000</v>
      </c>
      <c r="J961" s="77"/>
      <c r="K961" s="77"/>
      <c r="L961" s="77"/>
      <c r="M961" s="81" t="str">
        <f aca="false">IF(D961&gt;0,IF(J961&gt;=0,J961/D961*100,""),"")</f>
        <v/>
      </c>
      <c r="N961" s="81" t="str">
        <f aca="false">IF(F961&gt;0,IF(L961&gt;=0,L961/F961*100,""),"")</f>
        <v/>
      </c>
      <c r="O961" s="81" t="n">
        <f aca="false">IF(G961&gt;0,IF(J961&gt;=0,J961/G961*100,""),"")</f>
        <v>0</v>
      </c>
      <c r="P961" s="81" t="n">
        <f aca="false">IF(I961&gt;0,IF(L961&gt;=0,L961/I961*100,""),"")</f>
        <v>0</v>
      </c>
      <c r="Q961" s="52"/>
      <c r="S961" s="52"/>
    </row>
    <row r="962" s="48" customFormat="true" ht="12.75" hidden="false" customHeight="true" outlineLevel="0" collapsed="false">
      <c r="A962" s="82" t="s">
        <v>1108</v>
      </c>
      <c r="B962" s="54" t="s">
        <v>324</v>
      </c>
      <c r="C962" s="55"/>
      <c r="D962" s="77"/>
      <c r="E962" s="77"/>
      <c r="F962" s="77"/>
      <c r="G962" s="79" t="n">
        <v>4364.48</v>
      </c>
      <c r="H962" s="88"/>
      <c r="I962" s="79" t="n">
        <f aca="false">SUM(G962:H962)</f>
        <v>4364.48</v>
      </c>
      <c r="J962" s="77"/>
      <c r="K962" s="77"/>
      <c r="L962" s="77"/>
      <c r="M962" s="81" t="str">
        <f aca="false">IF(D962&gt;0,IF(J962&gt;=0,J962/D962*100,""),"")</f>
        <v/>
      </c>
      <c r="N962" s="81" t="str">
        <f aca="false">IF(F962&gt;0,IF(L962&gt;=0,L962/F962*100,""),"")</f>
        <v/>
      </c>
      <c r="O962" s="81" t="n">
        <f aca="false">IF(G962&gt;0,IF(J962&gt;=0,J962/G962*100,""),"")</f>
        <v>0</v>
      </c>
      <c r="P962" s="81" t="n">
        <f aca="false">IF(I962&gt;0,IF(L962&gt;=0,L962/I962*100,""),"")</f>
        <v>0</v>
      </c>
      <c r="Q962" s="52"/>
      <c r="S962" s="52"/>
    </row>
    <row r="963" s="48" customFormat="true" ht="12.75" hidden="false" customHeight="true" outlineLevel="0" collapsed="false">
      <c r="A963" s="82" t="s">
        <v>1059</v>
      </c>
      <c r="B963" s="54" t="s">
        <v>1060</v>
      </c>
      <c r="C963" s="55"/>
      <c r="D963" s="77"/>
      <c r="E963" s="77"/>
      <c r="F963" s="77"/>
      <c r="G963" s="79" t="n">
        <v>31980</v>
      </c>
      <c r="H963" s="88"/>
      <c r="I963" s="79" t="n">
        <f aca="false">SUM(G963:H963)</f>
        <v>31980</v>
      </c>
      <c r="J963" s="77"/>
      <c r="K963" s="77"/>
      <c r="L963" s="77"/>
      <c r="M963" s="81" t="str">
        <f aca="false">IF(D963&gt;0,IF(J963&gt;=0,J963/D963*100,""),"")</f>
        <v/>
      </c>
      <c r="N963" s="81" t="str">
        <f aca="false">IF(F963&gt;0,IF(L963&gt;=0,L963/F963*100,""),"")</f>
        <v/>
      </c>
      <c r="O963" s="81" t="n">
        <f aca="false">IF(G963&gt;0,IF(J963&gt;=0,J963/G963*100,""),"")</f>
        <v>0</v>
      </c>
      <c r="P963" s="81" t="n">
        <f aca="false">IF(I963&gt;0,IF(L963&gt;=0,L963/I963*100,""),"")</f>
        <v>0</v>
      </c>
      <c r="Q963" s="52"/>
      <c r="S963" s="52"/>
    </row>
    <row r="964" s="48" customFormat="true" ht="12.75" hidden="false" customHeight="true" outlineLevel="0" collapsed="false">
      <c r="A964" s="82" t="s">
        <v>1120</v>
      </c>
      <c r="B964" s="54" t="s">
        <v>1121</v>
      </c>
      <c r="C964" s="55"/>
      <c r="D964" s="77"/>
      <c r="E964" s="77"/>
      <c r="F964" s="77"/>
      <c r="G964" s="79" t="n">
        <v>10000</v>
      </c>
      <c r="H964" s="88"/>
      <c r="I964" s="79" t="n">
        <f aca="false">SUM(G964:H964)</f>
        <v>10000</v>
      </c>
      <c r="J964" s="77"/>
      <c r="K964" s="77"/>
      <c r="L964" s="77"/>
      <c r="M964" s="81" t="str">
        <f aca="false">IF(D964&gt;0,IF(J964&gt;=0,J964/D964*100,""),"")</f>
        <v/>
      </c>
      <c r="N964" s="81" t="str">
        <f aca="false">IF(F964&gt;0,IF(L964&gt;=0,L964/F964*100,""),"")</f>
        <v/>
      </c>
      <c r="O964" s="81" t="n">
        <f aca="false">IF(G964&gt;0,IF(J964&gt;=0,J964/G964*100,""),"")</f>
        <v>0</v>
      </c>
      <c r="P964" s="81" t="n">
        <f aca="false">IF(I964&gt;0,IF(L964&gt;=0,L964/I964*100,""),"")</f>
        <v>0</v>
      </c>
      <c r="Q964" s="52"/>
      <c r="S964" s="52"/>
    </row>
    <row r="965" s="48" customFormat="true" ht="12.75" hidden="false" customHeight="true" outlineLevel="0" collapsed="false">
      <c r="A965" s="82" t="s">
        <v>726</v>
      </c>
      <c r="B965" s="54" t="s">
        <v>727</v>
      </c>
      <c r="C965" s="55"/>
      <c r="D965" s="77"/>
      <c r="E965" s="77"/>
      <c r="F965" s="77"/>
      <c r="G965" s="79" t="n">
        <v>1450</v>
      </c>
      <c r="H965" s="88"/>
      <c r="I965" s="79" t="n">
        <f aca="false">SUM(G965:H965)</f>
        <v>1450</v>
      </c>
      <c r="J965" s="77"/>
      <c r="K965" s="77"/>
      <c r="L965" s="77"/>
      <c r="M965" s="81" t="str">
        <f aca="false">IF(D965&gt;0,IF(J965&gt;=0,J965/D965*100,""),"")</f>
        <v/>
      </c>
      <c r="N965" s="81" t="str">
        <f aca="false">IF(F965&gt;0,IF(L965&gt;=0,L965/F965*100,""),"")</f>
        <v/>
      </c>
      <c r="O965" s="81" t="n">
        <f aca="false">IF(G965&gt;0,IF(J965&gt;=0,J965/G965*100,""),"")</f>
        <v>0</v>
      </c>
      <c r="P965" s="81" t="n">
        <f aca="false">IF(I965&gt;0,IF(L965&gt;=0,L965/I965*100,""),"")</f>
        <v>0</v>
      </c>
      <c r="Q965" s="52"/>
      <c r="S965" s="52"/>
    </row>
    <row r="966" s="48" customFormat="true" ht="12.75" hidden="false" customHeight="true" outlineLevel="0" collapsed="false">
      <c r="A966" s="82" t="s">
        <v>1110</v>
      </c>
      <c r="B966" s="54" t="s">
        <v>1111</v>
      </c>
      <c r="C966" s="55" t="s">
        <v>1315</v>
      </c>
      <c r="D966" s="77"/>
      <c r="E966" s="77"/>
      <c r="F966" s="77"/>
      <c r="G966" s="79" t="n">
        <v>30000</v>
      </c>
      <c r="H966" s="88"/>
      <c r="I966" s="79" t="n">
        <f aca="false">SUM(G966:H966)</f>
        <v>30000</v>
      </c>
      <c r="J966" s="77"/>
      <c r="K966" s="77"/>
      <c r="L966" s="77" t="n">
        <f aca="false">SUM(J966:K966)</f>
        <v>0</v>
      </c>
      <c r="M966" s="81" t="str">
        <f aca="false">IF(D966&gt;0,IF(J966&gt;=0,J966/D966*100,""),"")</f>
        <v/>
      </c>
      <c r="N966" s="81" t="str">
        <f aca="false">IF(F966&gt;0,IF(L966&gt;=0,L966/F966*100,""),"")</f>
        <v/>
      </c>
      <c r="O966" s="81" t="n">
        <f aca="false">IF(G966&gt;0,IF(J966&gt;=0,J966/G966*100,""),"")</f>
        <v>0</v>
      </c>
      <c r="P966" s="81" t="n">
        <f aca="false">IF(I966&gt;0,IF(L966&gt;=0,L966/I966*100,""),"")</f>
        <v>0</v>
      </c>
      <c r="Q966" s="52"/>
      <c r="S966" s="52"/>
    </row>
    <row r="967" s="48" customFormat="true" ht="6" hidden="false" customHeight="true" outlineLevel="0" collapsed="false">
      <c r="A967" s="87"/>
      <c r="B967" s="54"/>
      <c r="C967" s="55" t="s">
        <v>28</v>
      </c>
      <c r="D967" s="77"/>
      <c r="E967" s="77"/>
      <c r="F967" s="77"/>
      <c r="G967" s="79"/>
      <c r="H967" s="88"/>
      <c r="I967" s="79"/>
      <c r="J967" s="77"/>
      <c r="K967" s="77"/>
      <c r="L967" s="77"/>
      <c r="M967" s="81" t="str">
        <f aca="false">IF(D967&gt;0,IF(J967&gt;=0,J967/D967*100,""),"")</f>
        <v/>
      </c>
      <c r="N967" s="81" t="str">
        <f aca="false">IF(F967&gt;0,IF(L967&gt;=0,L967/F967*100,""),"")</f>
        <v/>
      </c>
      <c r="O967" s="81" t="str">
        <f aca="false">IF(G967&gt;0,IF(J967&gt;=0,J967/G967*100,""),"")</f>
        <v/>
      </c>
      <c r="P967" s="81" t="str">
        <f aca="false">IF(I967&gt;0,IF(L967&gt;=0,L967/I967*100,""),"")</f>
        <v/>
      </c>
      <c r="Q967" s="52"/>
      <c r="S967" s="52"/>
    </row>
    <row r="968" s="155" customFormat="true" ht="12.75" hidden="false" customHeight="false" outlineLevel="0" collapsed="false">
      <c r="A968" s="66" t="s">
        <v>1316</v>
      </c>
      <c r="B968" s="135" t="s">
        <v>19</v>
      </c>
      <c r="C968" s="136"/>
      <c r="D968" s="139" t="n">
        <f aca="false">SUM(D970:D976)</f>
        <v>3787880</v>
      </c>
      <c r="E968" s="139" t="n">
        <f aca="false">SUM(E970:E976)</f>
        <v>0</v>
      </c>
      <c r="F968" s="139" t="n">
        <f aca="false">SUM(D968:E968)</f>
        <v>3787880</v>
      </c>
      <c r="G968" s="109" t="n">
        <f aca="false">SUM(G970:G976)</f>
        <v>4378860.07</v>
      </c>
      <c r="H968" s="110"/>
      <c r="I968" s="109" t="n">
        <f aca="false">SUM(G968:H968)</f>
        <v>4378860.07</v>
      </c>
      <c r="J968" s="139" t="n">
        <f aca="false">SUM(J970:J976)</f>
        <v>4709910</v>
      </c>
      <c r="K968" s="139" t="n">
        <f aca="false">SUM(K970:K976)</f>
        <v>0</v>
      </c>
      <c r="L968" s="139" t="n">
        <f aca="false">SUM(J968:K968)</f>
        <v>4709910</v>
      </c>
      <c r="M968" s="140" t="n">
        <f aca="false">IF(D968&gt;0,IF(J968&gt;=0,J968/D968*100,""),"")</f>
        <v>124.341584210693</v>
      </c>
      <c r="N968" s="140" t="n">
        <f aca="false">IF(F968&gt;0,IF(L968&gt;=0,L968/F968*100,""),"")</f>
        <v>124.341584210693</v>
      </c>
      <c r="O968" s="140" t="n">
        <f aca="false">IF(G968&gt;0,IF(J968&gt;=0,J968/G968*100,""),"")</f>
        <v>107.560185178514</v>
      </c>
      <c r="P968" s="140" t="n">
        <f aca="false">IF(I968&gt;0,IF(L968&gt;=0,L968/I968*100,""),"")</f>
        <v>107.560185178514</v>
      </c>
      <c r="Q968" s="52"/>
      <c r="S968" s="52"/>
    </row>
    <row r="969" s="155" customFormat="true" ht="12" hidden="true" customHeight="false" outlineLevel="0" collapsed="false">
      <c r="A969" s="82" t="s">
        <v>27</v>
      </c>
      <c r="B969" s="227"/>
      <c r="C969" s="228" t="s">
        <v>28</v>
      </c>
      <c r="D969" s="143" t="n">
        <f aca="false">SUM(D970:D976)</f>
        <v>3787880</v>
      </c>
      <c r="E969" s="215"/>
      <c r="F969" s="77" t="n">
        <f aca="false">SUM(D969:E969)</f>
        <v>3787880</v>
      </c>
      <c r="G969" s="79" t="n">
        <f aca="false">SUM(G970:G976)</f>
        <v>4378860.07</v>
      </c>
      <c r="H969" s="217"/>
      <c r="I969" s="79" t="n">
        <f aca="false">SUM(G969:H969)</f>
        <v>4378860.07</v>
      </c>
      <c r="J969" s="77" t="n">
        <f aca="false">SUM(J970:J976)</f>
        <v>4709910</v>
      </c>
      <c r="K969" s="215"/>
      <c r="L969" s="77" t="n">
        <f aca="false">SUM(J969:K969)</f>
        <v>4709910</v>
      </c>
      <c r="M969" s="81" t="n">
        <f aca="false">IF(D969&gt;0,IF(J969&gt;=0,J969/D969*100,""),"")</f>
        <v>124.341584210693</v>
      </c>
      <c r="N969" s="81" t="n">
        <f aca="false">IF(F969&gt;0,IF(L969&gt;=0,L969/F969*100,""),"")</f>
        <v>124.341584210693</v>
      </c>
      <c r="O969" s="81" t="n">
        <f aca="false">IF(G969&gt;0,IF(J969&gt;=0,J969/G969*100,""),"")</f>
        <v>107.560185178514</v>
      </c>
      <c r="P969" s="81" t="n">
        <f aca="false">IF(I969&gt;0,IF(L969&gt;=0,L969/I969*100,""),"")</f>
        <v>107.560185178514</v>
      </c>
      <c r="Q969" s="52"/>
      <c r="S969" s="52"/>
    </row>
    <row r="970" s="155" customFormat="true" ht="12.75" hidden="false" customHeight="true" outlineLevel="0" collapsed="false">
      <c r="A970" s="82" t="s">
        <v>1095</v>
      </c>
      <c r="B970" s="54" t="s">
        <v>1011</v>
      </c>
      <c r="C970" s="55" t="s">
        <v>1317</v>
      </c>
      <c r="D970" s="77" t="n">
        <v>3683980</v>
      </c>
      <c r="E970" s="215"/>
      <c r="F970" s="77" t="n">
        <f aca="false">SUM(D970:E970)</f>
        <v>3683980</v>
      </c>
      <c r="G970" s="79" t="n">
        <v>4237530</v>
      </c>
      <c r="H970" s="217"/>
      <c r="I970" s="79" t="n">
        <f aca="false">SUM(G970:H970)</f>
        <v>4237530</v>
      </c>
      <c r="J970" s="77" t="n">
        <v>4673410</v>
      </c>
      <c r="K970" s="215"/>
      <c r="L970" s="77" t="n">
        <f aca="false">SUM(J970:K970)</f>
        <v>4673410</v>
      </c>
      <c r="M970" s="81" t="n">
        <f aca="false">IF(D970&gt;0,IF(J970&gt;=0,J970/D970*100,""),"")</f>
        <v>126.857637663614</v>
      </c>
      <c r="N970" s="81" t="n">
        <f aca="false">IF(F970&gt;0,IF(L970&gt;=0,L970/F970*100,""),"")</f>
        <v>126.857637663614</v>
      </c>
      <c r="O970" s="81" t="n">
        <f aca="false">IF(G970&gt;0,IF(J970&gt;=0,J970/G970*100,""),"")</f>
        <v>110.286180864796</v>
      </c>
      <c r="P970" s="81" t="n">
        <f aca="false">IF(I970&gt;0,IF(L970&gt;=0,L970/I970*100,""),"")</f>
        <v>110.286180864796</v>
      </c>
      <c r="Q970" s="52"/>
      <c r="S970" s="52"/>
    </row>
    <row r="971" s="48" customFormat="true" ht="12.75" hidden="false" customHeight="true" outlineLevel="0" collapsed="false">
      <c r="A971" s="87" t="s">
        <v>33</v>
      </c>
      <c r="B971" s="54" t="s">
        <v>34</v>
      </c>
      <c r="C971" s="55" t="s">
        <v>1318</v>
      </c>
      <c r="D971" s="77" t="n">
        <v>95900</v>
      </c>
      <c r="E971" s="94"/>
      <c r="F971" s="94" t="n">
        <f aca="false">SUM(D971:E971)</f>
        <v>95900</v>
      </c>
      <c r="G971" s="95" t="n">
        <v>95900</v>
      </c>
      <c r="H971" s="96"/>
      <c r="I971" s="79" t="n">
        <f aca="false">SUM(G971:H971)</f>
        <v>95900</v>
      </c>
      <c r="J971" s="77" t="n">
        <v>22500</v>
      </c>
      <c r="K971" s="94"/>
      <c r="L971" s="94" t="n">
        <f aca="false">SUM(J971:K971)</f>
        <v>22500</v>
      </c>
      <c r="M971" s="97" t="n">
        <f aca="false">IF(D971&gt;0,IF(J971&gt;=0,J971/D971*100,""),"")</f>
        <v>23.4619395203337</v>
      </c>
      <c r="N971" s="97" t="n">
        <f aca="false">IF(F971&gt;0,IF(L971&gt;=0,L971/F971*100,""),"")</f>
        <v>23.4619395203337</v>
      </c>
      <c r="O971" s="97" t="n">
        <f aca="false">IF(G971&gt;0,IF(J971&gt;=0,J971/G971*100,""),"")</f>
        <v>23.4619395203337</v>
      </c>
      <c r="P971" s="97" t="n">
        <f aca="false">IF(I971&gt;0,IF(L971&gt;=0,L971/I971*100,""),"")</f>
        <v>23.4619395203337</v>
      </c>
      <c r="Q971" s="52"/>
      <c r="S971" s="52"/>
    </row>
    <row r="972" s="48" customFormat="true" ht="12.75" hidden="false" customHeight="true" outlineLevel="0" collapsed="false">
      <c r="A972" s="126" t="s">
        <v>1097</v>
      </c>
      <c r="B972" s="160" t="s">
        <v>1098</v>
      </c>
      <c r="C972" s="161" t="s">
        <v>1319</v>
      </c>
      <c r="D972" s="130" t="n">
        <v>8000</v>
      </c>
      <c r="E972" s="199"/>
      <c r="F972" s="199" t="n">
        <f aca="false">SUM(D972:E972)</f>
        <v>8000</v>
      </c>
      <c r="G972" s="236" t="n">
        <v>8000</v>
      </c>
      <c r="H972" s="237"/>
      <c r="I972" s="236" t="n">
        <f aca="false">SUM(G972:H972)</f>
        <v>8000</v>
      </c>
      <c r="J972" s="130" t="n">
        <v>8000</v>
      </c>
      <c r="K972" s="199"/>
      <c r="L972" s="199" t="n">
        <f aca="false">SUM(J972:K972)</f>
        <v>8000</v>
      </c>
      <c r="M972" s="238" t="n">
        <f aca="false">IF(D972&gt;0,IF(J972&gt;=0,J972/D972*100,""),"")</f>
        <v>100</v>
      </c>
      <c r="N972" s="238" t="n">
        <f aca="false">IF(F972&gt;0,IF(L972&gt;=0,L972/F972*100,""),"")</f>
        <v>100</v>
      </c>
      <c r="O972" s="238" t="n">
        <f aca="false">IF(G972&gt;0,IF(J972&gt;=0,J972/G972*100,""),"")</f>
        <v>100</v>
      </c>
      <c r="P972" s="238" t="n">
        <f aca="false">IF(I972&gt;0,IF(L972&gt;=0,L972/I972*100,""),"")</f>
        <v>100</v>
      </c>
      <c r="Q972" s="52"/>
      <c r="S972" s="52"/>
    </row>
    <row r="973" s="48" customFormat="true" ht="12.75" hidden="false" customHeight="true" outlineLevel="0" collapsed="false">
      <c r="A973" s="82" t="s">
        <v>1320</v>
      </c>
      <c r="B973" s="54" t="s">
        <v>697</v>
      </c>
      <c r="C973" s="55"/>
      <c r="D973" s="77"/>
      <c r="E973" s="77"/>
      <c r="F973" s="94"/>
      <c r="G973" s="79"/>
      <c r="H973" s="88"/>
      <c r="I973" s="95"/>
      <c r="J973" s="77" t="n">
        <v>6000</v>
      </c>
      <c r="K973" s="77"/>
      <c r="L973" s="94" t="n">
        <f aca="false">SUM(J973:K973)</f>
        <v>6000</v>
      </c>
      <c r="M973" s="97" t="str">
        <f aca="false">IF(D973&gt;0,IF(J973&gt;=0,J973/D973*100,""),"")</f>
        <v/>
      </c>
      <c r="N973" s="97"/>
      <c r="O973" s="97"/>
      <c r="P973" s="97"/>
      <c r="Q973" s="52"/>
      <c r="S973" s="52"/>
    </row>
    <row r="974" s="48" customFormat="true" ht="12.75" hidden="false" customHeight="true" outlineLevel="0" collapsed="false">
      <c r="A974" s="87" t="s">
        <v>1108</v>
      </c>
      <c r="B974" s="54" t="s">
        <v>324</v>
      </c>
      <c r="C974" s="55" t="s">
        <v>1321</v>
      </c>
      <c r="D974" s="77"/>
      <c r="E974" s="77"/>
      <c r="F974" s="94" t="n">
        <f aca="false">SUM(D974:E974)</f>
        <v>0</v>
      </c>
      <c r="G974" s="79" t="n">
        <v>1724.61</v>
      </c>
      <c r="H974" s="88"/>
      <c r="I974" s="95" t="n">
        <f aca="false">SUM(G974:H974)</f>
        <v>1724.61</v>
      </c>
      <c r="J974" s="77"/>
      <c r="K974" s="77"/>
      <c r="L974" s="94" t="n">
        <f aca="false">SUM(J974:K974)</f>
        <v>0</v>
      </c>
      <c r="M974" s="97" t="str">
        <f aca="false">IF(D974&gt;0,IF(J974&gt;=0,J974/D974*100,""),"")</f>
        <v/>
      </c>
      <c r="N974" s="97" t="str">
        <f aca="false">IF(F974&gt;0,IF(L974&gt;=0,L974/F974*100,""),"")</f>
        <v/>
      </c>
      <c r="O974" s="97" t="n">
        <f aca="false">IF(G974&gt;0,IF(J974&gt;=0,J974/G974*100,""),"")</f>
        <v>0</v>
      </c>
      <c r="P974" s="97" t="n">
        <f aca="false">IF(I974&gt;0,IF(L974&gt;=0,L974/I974*100,""),"")</f>
        <v>0</v>
      </c>
      <c r="Q974" s="52"/>
      <c r="S974" s="52"/>
    </row>
    <row r="975" s="155" customFormat="true" ht="12.75" hidden="false" customHeight="true" outlineLevel="0" collapsed="false">
      <c r="A975" s="82" t="s">
        <v>1110</v>
      </c>
      <c r="B975" s="54" t="s">
        <v>1111</v>
      </c>
      <c r="C975" s="55" t="s">
        <v>1322</v>
      </c>
      <c r="D975" s="143"/>
      <c r="E975" s="215"/>
      <c r="F975" s="77" t="n">
        <f aca="false">SUM(D975:E975)</f>
        <v>0</v>
      </c>
      <c r="G975" s="79" t="n">
        <v>25000</v>
      </c>
      <c r="H975" s="217"/>
      <c r="I975" s="79" t="n">
        <f aca="false">SUM(G975:H975)</f>
        <v>25000</v>
      </c>
      <c r="J975" s="77"/>
      <c r="K975" s="215"/>
      <c r="L975" s="77" t="n">
        <f aca="false">SUM(J975:K975)</f>
        <v>0</v>
      </c>
      <c r="M975" s="81" t="str">
        <f aca="false">IF(D975&gt;0,IF(J975&gt;=0,J975/D975*100,""),"")</f>
        <v/>
      </c>
      <c r="N975" s="81" t="str">
        <f aca="false">IF(F975&gt;0,IF(L975&gt;=0,L975/F975*100,""),"")</f>
        <v/>
      </c>
      <c r="O975" s="81" t="n">
        <f aca="false">IF(G975&gt;0,IF(J975&gt;=0,J975/G975*100,""),"")</f>
        <v>0</v>
      </c>
      <c r="P975" s="81" t="n">
        <f aca="false">IF(I975&gt;0,IF(L975&gt;=0,L975/I975*100,""),"")</f>
        <v>0</v>
      </c>
      <c r="Q975" s="52"/>
      <c r="S975" s="52"/>
    </row>
    <row r="976" s="48" customFormat="true" ht="12.75" hidden="false" customHeight="true" outlineLevel="0" collapsed="false">
      <c r="A976" s="82" t="s">
        <v>1104</v>
      </c>
      <c r="B976" s="54" t="s">
        <v>1014</v>
      </c>
      <c r="C976" s="55" t="s">
        <v>1323</v>
      </c>
      <c r="D976" s="77"/>
      <c r="E976" s="77"/>
      <c r="F976" s="94"/>
      <c r="G976" s="79" t="n">
        <v>10705.46</v>
      </c>
      <c r="H976" s="88"/>
      <c r="I976" s="79" t="n">
        <f aca="false">SUM(G976:H976)</f>
        <v>10705.46</v>
      </c>
      <c r="J976" s="77"/>
      <c r="K976" s="77"/>
      <c r="L976" s="94"/>
      <c r="M976" s="97" t="str">
        <f aca="false">IF(D976&gt;0,IF(J976&gt;=0,J976/D976*100,""),"")</f>
        <v/>
      </c>
      <c r="N976" s="97" t="str">
        <f aca="false">IF(F976&gt;0,IF(L976&gt;=0,L976/F976*100,""),"")</f>
        <v/>
      </c>
      <c r="O976" s="97" t="n">
        <f aca="false">IF(G976&gt;0,IF(J976&gt;=0,J976/G976*100,""),"")</f>
        <v>0</v>
      </c>
      <c r="P976" s="97" t="n">
        <f aca="false">IF(I976&gt;0,IF(L976&gt;=0,L976/I976*100,""),"")</f>
        <v>0</v>
      </c>
      <c r="Q976" s="52"/>
      <c r="S976" s="52"/>
    </row>
    <row r="977" s="115" customFormat="true" ht="6" hidden="false" customHeight="true" outlineLevel="0" collapsed="false">
      <c r="A977" s="87"/>
      <c r="B977" s="103"/>
      <c r="C977" s="104" t="s">
        <v>28</v>
      </c>
      <c r="D977" s="77"/>
      <c r="E977" s="77"/>
      <c r="F977" s="77" t="n">
        <f aca="false">SUM(D977:E977)</f>
        <v>0</v>
      </c>
      <c r="G977" s="79"/>
      <c r="H977" s="88"/>
      <c r="I977" s="79"/>
      <c r="J977" s="77"/>
      <c r="K977" s="77"/>
      <c r="L977" s="77" t="n">
        <f aca="false">SUM(J977:K977)</f>
        <v>0</v>
      </c>
      <c r="M977" s="81" t="str">
        <f aca="false">IF(D977&gt;0,IF(J977&gt;=0,J977/D977*100,""),"")</f>
        <v/>
      </c>
      <c r="N977" s="81" t="str">
        <f aca="false">IF(F977&gt;0,IF(L977&gt;=0,L977/F977*100,""),"")</f>
        <v/>
      </c>
      <c r="O977" s="81" t="str">
        <f aca="false">IF(G977&gt;0,IF(J977&gt;=0,J977/G977*100,""),"")</f>
        <v/>
      </c>
      <c r="P977" s="81" t="str">
        <f aca="false">IF(I977&gt;0,IF(L977&gt;=0,L977/I977*100,""),"")</f>
        <v/>
      </c>
      <c r="Q977" s="52"/>
      <c r="S977" s="52"/>
    </row>
    <row r="978" s="86" customFormat="true" ht="12.75" hidden="false" customHeight="false" outlineLevel="0" collapsed="false">
      <c r="A978" s="66" t="s">
        <v>1324</v>
      </c>
      <c r="B978" s="67" t="s">
        <v>19</v>
      </c>
      <c r="C978" s="68"/>
      <c r="D978" s="139" t="n">
        <f aca="false">SUM(D980:D988)</f>
        <v>7713600</v>
      </c>
      <c r="E978" s="139" t="n">
        <f aca="false">SUM(E980:E988)</f>
        <v>0</v>
      </c>
      <c r="F978" s="139" t="n">
        <f aca="false">SUM(D978:E978)</f>
        <v>7713600</v>
      </c>
      <c r="G978" s="109" t="n">
        <f aca="false">SUM(G980:G988)</f>
        <v>9274540.94</v>
      </c>
      <c r="H978" s="110"/>
      <c r="I978" s="109" t="n">
        <f aca="false">SUM(G978:H978)</f>
        <v>9274540.94</v>
      </c>
      <c r="J978" s="139" t="n">
        <f aca="false">SUM(J980:J988)</f>
        <v>9371600</v>
      </c>
      <c r="K978" s="139" t="n">
        <f aca="false">SUM(K980:K988)</f>
        <v>0</v>
      </c>
      <c r="L978" s="139" t="n">
        <f aca="false">SUM(J978:K978)</f>
        <v>9371600</v>
      </c>
      <c r="M978" s="140" t="n">
        <f aca="false">IF(D978&gt;0,IF(J978&gt;=0,J978/D978*100,""),"")</f>
        <v>121.494503215101</v>
      </c>
      <c r="N978" s="140" t="n">
        <f aca="false">IF(F978&gt;0,IF(L978&gt;=0,L978/F978*100,""),"")</f>
        <v>121.494503215101</v>
      </c>
      <c r="O978" s="140" t="n">
        <f aca="false">IF(G978&gt;0,IF(J978&gt;=0,J978/G978*100,""),"")</f>
        <v>101.046510664279</v>
      </c>
      <c r="P978" s="140" t="n">
        <f aca="false">IF(I978&gt;0,IF(L978&gt;=0,L978/I978*100,""),"")</f>
        <v>101.046510664279</v>
      </c>
      <c r="Q978" s="52"/>
      <c r="S978" s="52"/>
    </row>
    <row r="979" s="86" customFormat="true" ht="12.75" hidden="true" customHeight="false" outlineLevel="0" collapsed="false">
      <c r="A979" s="82" t="s">
        <v>27</v>
      </c>
      <c r="B979" s="207"/>
      <c r="C979" s="208" t="s">
        <v>28</v>
      </c>
      <c r="D979" s="143" t="n">
        <f aca="false">SUM(D980:D987)</f>
        <v>7713600</v>
      </c>
      <c r="E979" s="215"/>
      <c r="F979" s="143" t="n">
        <f aca="false">SUM(F980:F987)</f>
        <v>7713600</v>
      </c>
      <c r="G979" s="79" t="n">
        <f aca="false">SUM(G980:G987)</f>
        <v>9274540.94</v>
      </c>
      <c r="H979" s="217"/>
      <c r="I979" s="79" t="n">
        <f aca="false">SUM(I980:I987)</f>
        <v>9274540.94</v>
      </c>
      <c r="J979" s="143" t="n">
        <f aca="false">SUM(J980:J987)</f>
        <v>9371600</v>
      </c>
      <c r="K979" s="215"/>
      <c r="L979" s="143" t="n">
        <f aca="false">SUM(L980:L987)</f>
        <v>9371600</v>
      </c>
      <c r="M979" s="166" t="n">
        <f aca="false">IF(D979&gt;0,IF(J979&gt;=0,J979/D979*100,""),"")</f>
        <v>121.494503215101</v>
      </c>
      <c r="N979" s="166" t="n">
        <f aca="false">IF(F979&gt;0,IF(L979&gt;=0,L979/F979*100,""),"")</f>
        <v>121.494503215101</v>
      </c>
      <c r="O979" s="166" t="n">
        <f aca="false">IF(G979&gt;0,IF(J979&gt;=0,J979/G979*100,""),"")</f>
        <v>101.046510664279</v>
      </c>
      <c r="P979" s="166" t="n">
        <f aca="false">IF(I979&gt;0,IF(L979&gt;=0,L979/I979*100,""),"")</f>
        <v>101.046510664279</v>
      </c>
      <c r="Q979" s="52"/>
      <c r="S979" s="52"/>
    </row>
    <row r="980" s="86" customFormat="true" ht="12.75" hidden="false" customHeight="true" outlineLevel="0" collapsed="false">
      <c r="A980" s="82" t="s">
        <v>1095</v>
      </c>
      <c r="B980" s="54" t="s">
        <v>1011</v>
      </c>
      <c r="C980" s="55" t="s">
        <v>1325</v>
      </c>
      <c r="D980" s="77" t="n">
        <v>7444280</v>
      </c>
      <c r="E980" s="215"/>
      <c r="F980" s="77" t="n">
        <f aca="false">SUM(D980:E980)</f>
        <v>7444280</v>
      </c>
      <c r="G980" s="79" t="n">
        <v>8877480</v>
      </c>
      <c r="H980" s="217"/>
      <c r="I980" s="79" t="n">
        <f aca="false">SUM(G980:H980)</f>
        <v>8877480</v>
      </c>
      <c r="J980" s="77" t="n">
        <v>9231300</v>
      </c>
      <c r="K980" s="215"/>
      <c r="L980" s="77" t="n">
        <f aca="false">SUM(J980:K980)</f>
        <v>9231300</v>
      </c>
      <c r="M980" s="81" t="n">
        <f aca="false">IF(D980&gt;0,IF(J980&gt;=0,J980/D980*100,""),"")</f>
        <v>124.005276534467</v>
      </c>
      <c r="N980" s="81" t="n">
        <f aca="false">IF(F980&gt;0,IF(L980&gt;=0,L980/F980*100,""),"")</f>
        <v>124.005276534467</v>
      </c>
      <c r="O980" s="81" t="n">
        <f aca="false">IF(G980&gt;0,IF(J980&gt;=0,J980/G980*100,""),"")</f>
        <v>103.985590505414</v>
      </c>
      <c r="P980" s="81" t="n">
        <f aca="false">IF(I980&gt;0,IF(L980&gt;=0,L980/I980*100,""),"")</f>
        <v>103.985590505414</v>
      </c>
      <c r="Q980" s="52"/>
      <c r="S980" s="52"/>
    </row>
    <row r="981" s="48" customFormat="true" ht="12.75" hidden="false" customHeight="true" outlineLevel="0" collapsed="false">
      <c r="A981" s="82" t="s">
        <v>1104</v>
      </c>
      <c r="B981" s="54" t="s">
        <v>1014</v>
      </c>
      <c r="C981" s="55" t="s">
        <v>1326</v>
      </c>
      <c r="D981" s="77" t="n">
        <v>73800</v>
      </c>
      <c r="E981" s="77"/>
      <c r="F981" s="77" t="n">
        <f aca="false">SUM(D981:E981)</f>
        <v>73800</v>
      </c>
      <c r="G981" s="79" t="n">
        <v>113668.25</v>
      </c>
      <c r="H981" s="88"/>
      <c r="I981" s="79" t="n">
        <f aca="false">SUM(G981:H981)</f>
        <v>113668.25</v>
      </c>
      <c r="J981" s="77" t="n">
        <v>60000</v>
      </c>
      <c r="K981" s="77"/>
      <c r="L981" s="77" t="n">
        <f aca="false">SUM(J981:K981)</f>
        <v>60000</v>
      </c>
      <c r="M981" s="81" t="n">
        <f aca="false">IF(D981&gt;0,IF(J981&gt;=0,J981/D981*100,""),"")</f>
        <v>81.3008130081301</v>
      </c>
      <c r="N981" s="81" t="n">
        <f aca="false">IF(F981&gt;0,IF(L981&gt;=0,L981/F981*100,""),"")</f>
        <v>81.3008130081301</v>
      </c>
      <c r="O981" s="81" t="n">
        <f aca="false">IF(G981&gt;0,IF(J981&gt;=0,J981/G981*100,""),"")</f>
        <v>52.7851884761136</v>
      </c>
      <c r="P981" s="81" t="n">
        <f aca="false">IF(I981&gt;0,IF(L981&gt;=0,L981/I981*100,""),"")</f>
        <v>52.7851884761136</v>
      </c>
      <c r="Q981" s="52"/>
      <c r="S981" s="52"/>
    </row>
    <row r="982" s="48" customFormat="true" ht="12.75" hidden="false" customHeight="true" outlineLevel="0" collapsed="false">
      <c r="A982" s="82" t="s">
        <v>1320</v>
      </c>
      <c r="B982" s="54" t="s">
        <v>697</v>
      </c>
      <c r="C982" s="55" t="s">
        <v>1327</v>
      </c>
      <c r="D982" s="77" t="n">
        <v>6000</v>
      </c>
      <c r="E982" s="77"/>
      <c r="F982" s="77" t="n">
        <f aca="false">SUM(D982:E982)</f>
        <v>6000</v>
      </c>
      <c r="G982" s="84" t="n">
        <v>6000</v>
      </c>
      <c r="H982" s="88"/>
      <c r="I982" s="79" t="n">
        <f aca="false">SUM(G982:H982)</f>
        <v>6000</v>
      </c>
      <c r="J982" s="77" t="n">
        <v>6000</v>
      </c>
      <c r="K982" s="77"/>
      <c r="L982" s="77" t="n">
        <f aca="false">SUM(J982:K982)</f>
        <v>6000</v>
      </c>
      <c r="M982" s="81" t="n">
        <f aca="false">IF(D982&gt;0,IF(J982&gt;=0,J982/D982*100,""),"")</f>
        <v>100</v>
      </c>
      <c r="N982" s="81" t="n">
        <f aca="false">IF(F982&gt;0,IF(L982&gt;=0,L982/F982*100,""),"")</f>
        <v>100</v>
      </c>
      <c r="O982" s="81" t="n">
        <f aca="false">IF(G982&gt;0,IF(J982&gt;=0,J982/G982*100,""),"")</f>
        <v>100</v>
      </c>
      <c r="P982" s="81" t="n">
        <f aca="false">IF(I982&gt;0,IF(L982&gt;=0,L982/I982*100,""),"")</f>
        <v>100</v>
      </c>
      <c r="Q982" s="52"/>
      <c r="S982" s="52"/>
    </row>
    <row r="983" s="48" customFormat="true" ht="12.75" hidden="false" customHeight="true" outlineLevel="0" collapsed="false">
      <c r="A983" s="82" t="s">
        <v>1142</v>
      </c>
      <c r="B983" s="54" t="s">
        <v>1023</v>
      </c>
      <c r="C983" s="55" t="s">
        <v>1328</v>
      </c>
      <c r="D983" s="77" t="n">
        <v>145920</v>
      </c>
      <c r="E983" s="77"/>
      <c r="F983" s="77" t="n">
        <f aca="false">SUM(D983:E983)</f>
        <v>145920</v>
      </c>
      <c r="G983" s="84" t="n">
        <v>145920</v>
      </c>
      <c r="H983" s="88"/>
      <c r="I983" s="79" t="n">
        <f aca="false">SUM(G983:H983)</f>
        <v>145920</v>
      </c>
      <c r="J983" s="77"/>
      <c r="K983" s="77"/>
      <c r="L983" s="77" t="n">
        <f aca="false">SUM(J983:K983)</f>
        <v>0</v>
      </c>
      <c r="M983" s="81" t="n">
        <f aca="false">IF(D983&gt;0,IF(J983&gt;=0,J983/D983*100,""),"")</f>
        <v>0</v>
      </c>
      <c r="N983" s="81" t="n">
        <f aca="false">IF(F983&gt;0,IF(L983&gt;=0,L983/F983*100,""),"")</f>
        <v>0</v>
      </c>
      <c r="O983" s="81" t="n">
        <f aca="false">IF(G983&gt;0,IF(J983&gt;=0,J983/G983*100,""),"")</f>
        <v>0</v>
      </c>
      <c r="P983" s="81" t="n">
        <f aca="false">IF(I983&gt;0,IF(L983&gt;=0,L983/I983*100,""),"")</f>
        <v>0</v>
      </c>
      <c r="Q983" s="52"/>
      <c r="S983" s="52"/>
    </row>
    <row r="984" s="48" customFormat="true" ht="12.75" hidden="false" customHeight="true" outlineLevel="0" collapsed="false">
      <c r="A984" s="87" t="s">
        <v>33</v>
      </c>
      <c r="B984" s="54" t="s">
        <v>34</v>
      </c>
      <c r="C984" s="55" t="s">
        <v>1329</v>
      </c>
      <c r="D984" s="77" t="n">
        <v>36600</v>
      </c>
      <c r="E984" s="77"/>
      <c r="F984" s="77" t="n">
        <f aca="false">SUM(D984:E984)</f>
        <v>36600</v>
      </c>
      <c r="G984" s="79" t="n">
        <v>51600</v>
      </c>
      <c r="H984" s="88"/>
      <c r="I984" s="79" t="n">
        <f aca="false">SUM(G984:H984)</f>
        <v>51600</v>
      </c>
      <c r="J984" s="77" t="n">
        <v>62300</v>
      </c>
      <c r="K984" s="77"/>
      <c r="L984" s="77" t="n">
        <f aca="false">SUM(J984:K984)</f>
        <v>62300</v>
      </c>
      <c r="M984" s="81" t="n">
        <f aca="false">IF(D984&gt;0,IF(J984&gt;=0,J984/D984*100,""),"")</f>
        <v>170.218579234973</v>
      </c>
      <c r="N984" s="81" t="n">
        <f aca="false">IF(F984&gt;0,IF(L984&gt;=0,L984/F984*100,""),"")</f>
        <v>170.218579234973</v>
      </c>
      <c r="O984" s="81" t="n">
        <f aca="false">IF(G984&gt;0,IF(J984&gt;=0,J984/G984*100,""),"")</f>
        <v>120.736434108527</v>
      </c>
      <c r="P984" s="81" t="n">
        <f aca="false">IF(I984&gt;0,IF(L984&gt;=0,L984/I984*100,""),"")</f>
        <v>120.736434108527</v>
      </c>
      <c r="Q984" s="52"/>
      <c r="S984" s="52"/>
    </row>
    <row r="985" s="48" customFormat="true" ht="12.75" hidden="false" customHeight="true" outlineLevel="0" collapsed="false">
      <c r="A985" s="82" t="s">
        <v>1097</v>
      </c>
      <c r="B985" s="54" t="s">
        <v>1098</v>
      </c>
      <c r="C985" s="55" t="s">
        <v>1330</v>
      </c>
      <c r="D985" s="77" t="n">
        <v>7000</v>
      </c>
      <c r="E985" s="77"/>
      <c r="F985" s="77" t="n">
        <f aca="false">SUM(D985:E985)</f>
        <v>7000</v>
      </c>
      <c r="G985" s="124" t="n">
        <v>24000</v>
      </c>
      <c r="H985" s="88"/>
      <c r="I985" s="79" t="n">
        <f aca="false">SUM(G985:H985)</f>
        <v>24000</v>
      </c>
      <c r="J985" s="77" t="n">
        <v>12000</v>
      </c>
      <c r="K985" s="77"/>
      <c r="L985" s="77" t="n">
        <f aca="false">SUM(J985:K985)</f>
        <v>12000</v>
      </c>
      <c r="M985" s="81" t="n">
        <f aca="false">IF(D985&gt;0,IF(J985&gt;=0,J985/D985*100,""),"")</f>
        <v>171.428571428571</v>
      </c>
      <c r="N985" s="81" t="n">
        <f aca="false">IF(F985&gt;0,IF(L985&gt;=0,L985/F985*100,""),"")</f>
        <v>171.428571428571</v>
      </c>
      <c r="O985" s="81" t="n">
        <f aca="false">IF(G985&gt;0,IF(J985&gt;=0,J985/G985*100,""),"")</f>
        <v>50</v>
      </c>
      <c r="P985" s="81" t="n">
        <f aca="false">IF(I985&gt;0,IF(L985&gt;=0,L985/I985*100,""),"")</f>
        <v>50</v>
      </c>
      <c r="Q985" s="52"/>
      <c r="S985" s="52"/>
    </row>
    <row r="986" s="48" customFormat="true" ht="12.75" hidden="false" customHeight="true" outlineLevel="0" collapsed="false">
      <c r="A986" s="87" t="s">
        <v>1108</v>
      </c>
      <c r="B986" s="54" t="s">
        <v>324</v>
      </c>
      <c r="C986" s="55" t="s">
        <v>1331</v>
      </c>
      <c r="D986" s="220"/>
      <c r="E986" s="77"/>
      <c r="F986" s="77"/>
      <c r="G986" s="84" t="n">
        <v>872.69</v>
      </c>
      <c r="H986" s="88"/>
      <c r="I986" s="79" t="n">
        <f aca="false">SUM(G986:H986)</f>
        <v>872.69</v>
      </c>
      <c r="J986" s="77"/>
      <c r="K986" s="77"/>
      <c r="L986" s="77" t="n">
        <f aca="false">SUM(J986:K986)</f>
        <v>0</v>
      </c>
      <c r="M986" s="81" t="str">
        <f aca="false">IF(D986&gt;0,IF(J986&gt;=0,J986/D986*100,""),"")</f>
        <v/>
      </c>
      <c r="N986" s="81" t="str">
        <f aca="false">IF(F986&gt;0,IF(L986&gt;=0,L986/F986*100,""),"")</f>
        <v/>
      </c>
      <c r="O986" s="81" t="n">
        <f aca="false">IF(G986&gt;0,IF(J986&gt;=0,J986/G986*100,""),"")</f>
        <v>0</v>
      </c>
      <c r="P986" s="81" t="n">
        <f aca="false">IF(I986&gt;0,IF(L986&gt;=0,L986/I986*100,""),"")</f>
        <v>0</v>
      </c>
      <c r="Q986" s="52"/>
      <c r="S986" s="52"/>
    </row>
    <row r="987" s="48" customFormat="true" ht="12.75" hidden="false" customHeight="true" outlineLevel="0" collapsed="false">
      <c r="A987" s="82" t="s">
        <v>1110</v>
      </c>
      <c r="B987" s="54" t="s">
        <v>1111</v>
      </c>
      <c r="C987" s="55" t="s">
        <v>1332</v>
      </c>
      <c r="D987" s="220"/>
      <c r="E987" s="77"/>
      <c r="F987" s="77"/>
      <c r="G987" s="84" t="n">
        <v>55000</v>
      </c>
      <c r="H987" s="88"/>
      <c r="I987" s="79" t="n">
        <f aca="false">SUM(G987:H987)</f>
        <v>55000</v>
      </c>
      <c r="J987" s="77"/>
      <c r="K987" s="77"/>
      <c r="L987" s="77" t="n">
        <f aca="false">SUM(J987:K987)</f>
        <v>0</v>
      </c>
      <c r="M987" s="81" t="str">
        <f aca="false">IF(D987&gt;0,IF(J987&gt;=0,J987/D987*100,""),"")</f>
        <v/>
      </c>
      <c r="N987" s="81" t="str">
        <f aca="false">IF(F987&gt;0,IF(L987&gt;=0,L987/F987*100,""),"")</f>
        <v/>
      </c>
      <c r="O987" s="81" t="n">
        <f aca="false">IF(G987&gt;0,IF(J987&gt;=0,J987/G987*100,""),"")</f>
        <v>0</v>
      </c>
      <c r="P987" s="81" t="n">
        <f aca="false">IF(I987&gt;0,IF(L987&gt;=0,L987/I987*100,""),"")</f>
        <v>0</v>
      </c>
      <c r="Q987" s="52"/>
      <c r="S987" s="52"/>
    </row>
    <row r="988" s="155" customFormat="true" ht="12" hidden="true" customHeight="false" outlineLevel="0" collapsed="false">
      <c r="A988" s="82" t="s">
        <v>65</v>
      </c>
      <c r="B988" s="103" t="s">
        <v>66</v>
      </c>
      <c r="C988" s="104" t="s">
        <v>1333</v>
      </c>
      <c r="D988" s="143"/>
      <c r="E988" s="215"/>
      <c r="F988" s="77" t="n">
        <f aca="false">SUM(D988:E988)</f>
        <v>0</v>
      </c>
      <c r="G988" s="79"/>
      <c r="H988" s="217"/>
      <c r="I988" s="79" t="n">
        <f aca="false">SUM(G988:H988)</f>
        <v>0</v>
      </c>
      <c r="J988" s="143"/>
      <c r="K988" s="215"/>
      <c r="L988" s="77" t="n">
        <f aca="false">SUM(J988:K988)</f>
        <v>0</v>
      </c>
      <c r="M988" s="81" t="str">
        <f aca="false">IF(D988&gt;0,IF(J988&gt;=0,J988/D988*100,""),"")</f>
        <v/>
      </c>
      <c r="N988" s="81" t="str">
        <f aca="false">IF(F988&gt;0,IF(L988&gt;=0,L988/F988*100,""),"")</f>
        <v/>
      </c>
      <c r="O988" s="81" t="str">
        <f aca="false">IF(G988&gt;0,IF(J988&gt;=0,J988/G988*100,""),"")</f>
        <v/>
      </c>
      <c r="P988" s="81" t="str">
        <f aca="false">IF(I988&gt;0,IF(L988&gt;=0,L988/I988*100,""),"")</f>
        <v/>
      </c>
      <c r="Q988" s="52"/>
      <c r="S988" s="52"/>
    </row>
    <row r="989" s="48" customFormat="true" ht="6" hidden="false" customHeight="true" outlineLevel="0" collapsed="false">
      <c r="A989" s="82"/>
      <c r="B989" s="54"/>
      <c r="C989" s="55" t="s">
        <v>28</v>
      </c>
      <c r="D989" s="77"/>
      <c r="E989" s="77"/>
      <c r="F989" s="77" t="n">
        <f aca="false">SUM(D989:E989)</f>
        <v>0</v>
      </c>
      <c r="G989" s="79"/>
      <c r="H989" s="88"/>
      <c r="I989" s="79"/>
      <c r="J989" s="77"/>
      <c r="K989" s="77"/>
      <c r="L989" s="77" t="n">
        <f aca="false">SUM(J989:K989)</f>
        <v>0</v>
      </c>
      <c r="M989" s="81" t="str">
        <f aca="false">IF(D989&gt;0,IF(J989&gt;=0,J989/D989*100,""),"")</f>
        <v/>
      </c>
      <c r="N989" s="81" t="str">
        <f aca="false">IF(F989&gt;0,IF(L989&gt;=0,L989/F989*100,""),"")</f>
        <v/>
      </c>
      <c r="O989" s="81" t="str">
        <f aca="false">IF(G989&gt;0,IF(J989&gt;=0,J989/G989*100,""),"")</f>
        <v/>
      </c>
      <c r="P989" s="81" t="str">
        <f aca="false">IF(I989&gt;0,IF(L989&gt;=0,L989/I989*100,""),"")</f>
        <v/>
      </c>
      <c r="Q989" s="52"/>
      <c r="S989" s="52"/>
    </row>
    <row r="990" s="48" customFormat="true" ht="12.75" hidden="false" customHeight="false" outlineLevel="0" collapsed="false">
      <c r="A990" s="66" t="s">
        <v>1334</v>
      </c>
      <c r="B990" s="135" t="s">
        <v>19</v>
      </c>
      <c r="C990" s="136"/>
      <c r="D990" s="239" t="n">
        <f aca="false">SUM(D992:D998)</f>
        <v>4015560</v>
      </c>
      <c r="E990" s="239" t="n">
        <f aca="false">SUM(E992:E998)</f>
        <v>0</v>
      </c>
      <c r="F990" s="240" t="n">
        <f aca="false">SUM(D990:E990)</f>
        <v>4015560</v>
      </c>
      <c r="G990" s="241" t="n">
        <f aca="false">SUM(G992:G998)</f>
        <v>5123462.8</v>
      </c>
      <c r="H990" s="242"/>
      <c r="I990" s="243" t="n">
        <f aca="false">SUM(G990:H990)</f>
        <v>5123462.8</v>
      </c>
      <c r="J990" s="240" t="n">
        <f aca="false">SUM(J992:J998)</f>
        <v>5146030</v>
      </c>
      <c r="K990" s="239" t="n">
        <f aca="false">SUM(K992:K998)</f>
        <v>0</v>
      </c>
      <c r="L990" s="240" t="n">
        <f aca="false">SUM(J990:K990)</f>
        <v>5146030</v>
      </c>
      <c r="M990" s="244" t="n">
        <f aca="false">IF(D990&gt;0,IF(J990&gt;=0,J990/D990*100,""),"")</f>
        <v>128.152237794978</v>
      </c>
      <c r="N990" s="244" t="n">
        <f aca="false">IF(F990&gt;0,IF(L990&gt;=0,L990/F990*100,""),"")</f>
        <v>128.152237794978</v>
      </c>
      <c r="O990" s="244" t="n">
        <f aca="false">IF(G990&gt;0,IF(J990&gt;=0,J990/G990*100,""),"")</f>
        <v>100.44046772429</v>
      </c>
      <c r="P990" s="244" t="n">
        <f aca="false">IF(I990&gt;0,IF(L990&gt;=0,L990/I990*100,""),"")</f>
        <v>100.44046772429</v>
      </c>
      <c r="Q990" s="52"/>
      <c r="S990" s="52"/>
    </row>
    <row r="991" s="48" customFormat="true" ht="12" hidden="true" customHeight="false" outlineLevel="0" collapsed="false">
      <c r="A991" s="82" t="s">
        <v>27</v>
      </c>
      <c r="B991" s="227"/>
      <c r="C991" s="228" t="s">
        <v>28</v>
      </c>
      <c r="D991" s="245" t="n">
        <f aca="false">SUM(D992:D998)</f>
        <v>4015560</v>
      </c>
      <c r="E991" s="246"/>
      <c r="F991" s="77" t="n">
        <f aca="false">SUM(D991:E991)</f>
        <v>4015560</v>
      </c>
      <c r="G991" s="247" t="n">
        <f aca="false">SUM(G992:G998)</f>
        <v>5123462.8</v>
      </c>
      <c r="H991" s="248"/>
      <c r="I991" s="79" t="n">
        <f aca="false">SUM(G991:H991)</f>
        <v>5123462.8</v>
      </c>
      <c r="J991" s="77" t="n">
        <f aca="false">SUM(J992:J998)</f>
        <v>5146030</v>
      </c>
      <c r="K991" s="246"/>
      <c r="L991" s="77" t="n">
        <f aca="false">SUM(J991:K991)</f>
        <v>5146030</v>
      </c>
      <c r="M991" s="81" t="n">
        <f aca="false">IF(D991&gt;0,IF(J991&gt;=0,J991/D991*100,""),"")</f>
        <v>128.152237794978</v>
      </c>
      <c r="N991" s="81" t="n">
        <f aca="false">IF(F991&gt;0,IF(L991&gt;=0,L991/F991*100,""),"")</f>
        <v>128.152237794978</v>
      </c>
      <c r="O991" s="81" t="n">
        <f aca="false">IF(G991&gt;0,IF(J991&gt;=0,J991/G991*100,""),"")</f>
        <v>100.44046772429</v>
      </c>
      <c r="P991" s="81" t="n">
        <f aca="false">IF(I991&gt;0,IF(L991&gt;=0,L991/I991*100,""),"")</f>
        <v>100.44046772429</v>
      </c>
      <c r="Q991" s="52"/>
      <c r="S991" s="52"/>
    </row>
    <row r="992" s="48" customFormat="true" ht="12.75" hidden="false" customHeight="true" outlineLevel="0" collapsed="false">
      <c r="A992" s="82" t="s">
        <v>1095</v>
      </c>
      <c r="B992" s="54" t="s">
        <v>1011</v>
      </c>
      <c r="C992" s="55" t="s">
        <v>1335</v>
      </c>
      <c r="D992" s="77" t="n">
        <v>3944960</v>
      </c>
      <c r="E992" s="246"/>
      <c r="F992" s="77" t="n">
        <f aca="false">SUM(D992:E992)</f>
        <v>3944960</v>
      </c>
      <c r="G992" s="247" t="n">
        <v>4899960</v>
      </c>
      <c r="H992" s="248"/>
      <c r="I992" s="79" t="n">
        <f aca="false">SUM(G992:H992)</f>
        <v>4899960</v>
      </c>
      <c r="J992" s="77" t="n">
        <v>5051030</v>
      </c>
      <c r="K992" s="246"/>
      <c r="L992" s="77" t="n">
        <f aca="false">SUM(J992:K992)</f>
        <v>5051030</v>
      </c>
      <c r="M992" s="81" t="n">
        <f aca="false">IF(D992&gt;0,IF(J992&gt;=0,J992/D992*100,""),"")</f>
        <v>128.037546641791</v>
      </c>
      <c r="N992" s="81" t="n">
        <f aca="false">IF(F992&gt;0,IF(L992&gt;=0,L992/F992*100,""),"")</f>
        <v>128.037546641791</v>
      </c>
      <c r="O992" s="81" t="n">
        <f aca="false">IF(G992&gt;0,IF(J992&gt;=0,J992/G992*100,""),"")</f>
        <v>103.083086392542</v>
      </c>
      <c r="P992" s="81" t="n">
        <f aca="false">IF(I992&gt;0,IF(L992&gt;=0,L992/I992*100,""),"")</f>
        <v>103.083086392542</v>
      </c>
      <c r="Q992" s="52"/>
      <c r="S992" s="52"/>
    </row>
    <row r="993" s="48" customFormat="true" ht="12.75" hidden="false" customHeight="true" outlineLevel="0" collapsed="false">
      <c r="A993" s="82" t="s">
        <v>1104</v>
      </c>
      <c r="B993" s="54" t="s">
        <v>1014</v>
      </c>
      <c r="C993" s="55" t="s">
        <v>1336</v>
      </c>
      <c r="D993" s="77" t="n">
        <v>10600</v>
      </c>
      <c r="E993" s="246"/>
      <c r="F993" s="77" t="n">
        <f aca="false">SUM(D993:E993)</f>
        <v>10600</v>
      </c>
      <c r="G993" s="247" t="n">
        <v>67977.1</v>
      </c>
      <c r="H993" s="248"/>
      <c r="I993" s="79" t="n">
        <f aca="false">SUM(G993:H993)</f>
        <v>67977.1</v>
      </c>
      <c r="J993" s="77" t="n">
        <v>35000</v>
      </c>
      <c r="K993" s="246"/>
      <c r="L993" s="77" t="n">
        <f aca="false">SUM(J993:K993)</f>
        <v>35000</v>
      </c>
      <c r="M993" s="81" t="n">
        <f aca="false">IF(D993&gt;0,IF(J993&gt;=0,J993/D993*100,""),"")</f>
        <v>330.188679245283</v>
      </c>
      <c r="N993" s="81" t="n">
        <f aca="false">IF(F993&gt;0,IF(L993&gt;=0,L993/F993*100,""),"")</f>
        <v>330.188679245283</v>
      </c>
      <c r="O993" s="81" t="n">
        <f aca="false">IF(G993&gt;0,IF(J993&gt;=0,J993/G993*100,""),"")</f>
        <v>51.4879275520727</v>
      </c>
      <c r="P993" s="81" t="n">
        <f aca="false">IF(I993&gt;0,IF(L993&gt;=0,L993/I993*100,""),"")</f>
        <v>51.4879275520727</v>
      </c>
      <c r="Q993" s="52"/>
      <c r="S993" s="52"/>
    </row>
    <row r="994" s="48" customFormat="true" ht="12.75" hidden="false" customHeight="true" outlineLevel="0" collapsed="false">
      <c r="A994" s="82" t="s">
        <v>1320</v>
      </c>
      <c r="B994" s="54" t="s">
        <v>697</v>
      </c>
      <c r="C994" s="55" t="s">
        <v>1337</v>
      </c>
      <c r="D994" s="77" t="n">
        <v>6000</v>
      </c>
      <c r="E994" s="246"/>
      <c r="F994" s="77" t="n">
        <f aca="false">SUM(D994:E994)</f>
        <v>6000</v>
      </c>
      <c r="G994" s="247" t="n">
        <v>6000</v>
      </c>
      <c r="H994" s="248"/>
      <c r="I994" s="79" t="n">
        <f aca="false">SUM(G994:H994)</f>
        <v>6000</v>
      </c>
      <c r="J994" s="77" t="n">
        <v>6000</v>
      </c>
      <c r="K994" s="246"/>
      <c r="L994" s="77" t="n">
        <f aca="false">SUM(J994:K994)</f>
        <v>6000</v>
      </c>
      <c r="M994" s="81" t="n">
        <f aca="false">IF(D994&gt;0,IF(J994&gt;=0,J994/D994*100,""),"")</f>
        <v>100</v>
      </c>
      <c r="N994" s="81" t="n">
        <f aca="false">IF(F994&gt;0,IF(L994&gt;=0,L994/F994*100,""),"")</f>
        <v>100</v>
      </c>
      <c r="O994" s="81" t="n">
        <f aca="false">IF(G994&gt;0,IF(J994&gt;=0,J994/G994*100,""),"")</f>
        <v>100</v>
      </c>
      <c r="P994" s="81" t="n">
        <f aca="false">IF(I994&gt;0,IF(L994&gt;=0,L994/I994*100,""),"")</f>
        <v>100</v>
      </c>
      <c r="Q994" s="52"/>
      <c r="S994" s="52"/>
    </row>
    <row r="995" s="48" customFormat="true" ht="12.75" hidden="false" customHeight="true" outlineLevel="0" collapsed="false">
      <c r="A995" s="87" t="s">
        <v>33</v>
      </c>
      <c r="B995" s="54" t="s">
        <v>34</v>
      </c>
      <c r="C995" s="55" t="s">
        <v>1338</v>
      </c>
      <c r="D995" s="77" t="n">
        <v>47000</v>
      </c>
      <c r="E995" s="246"/>
      <c r="F995" s="77" t="n">
        <f aca="false">SUM(D995:E995)</f>
        <v>47000</v>
      </c>
      <c r="G995" s="247" t="n">
        <v>47000</v>
      </c>
      <c r="H995" s="248"/>
      <c r="I995" s="79" t="n">
        <f aca="false">SUM(G995:H995)</f>
        <v>47000</v>
      </c>
      <c r="J995" s="77" t="n">
        <v>47000</v>
      </c>
      <c r="K995" s="246"/>
      <c r="L995" s="77" t="n">
        <f aca="false">SUM(J995:K995)</f>
        <v>47000</v>
      </c>
      <c r="M995" s="81" t="n">
        <f aca="false">IF(D995&gt;0,IF(J995&gt;=0,J995/D995*100,""),"")</f>
        <v>100</v>
      </c>
      <c r="N995" s="81" t="n">
        <f aca="false">IF(F995&gt;0,IF(L995&gt;=0,L995/F995*100,""),"")</f>
        <v>100</v>
      </c>
      <c r="O995" s="81" t="n">
        <f aca="false">IF(G995&gt;0,IF(J995&gt;=0,J995/G995*100,""),"")</f>
        <v>100</v>
      </c>
      <c r="P995" s="81" t="n">
        <f aca="false">IF(I995&gt;0,IF(L995&gt;=0,L995/I995*100,""),"")</f>
        <v>100</v>
      </c>
      <c r="Q995" s="52"/>
      <c r="S995" s="52"/>
    </row>
    <row r="996" s="48" customFormat="true" ht="12.75" hidden="false" customHeight="true" outlineLevel="0" collapsed="false">
      <c r="A996" s="82" t="s">
        <v>1097</v>
      </c>
      <c r="B996" s="54" t="s">
        <v>1098</v>
      </c>
      <c r="C996" s="55" t="s">
        <v>1339</v>
      </c>
      <c r="D996" s="77" t="n">
        <v>7000</v>
      </c>
      <c r="E996" s="246"/>
      <c r="F996" s="77" t="n">
        <f aca="false">SUM(D996:E996)</f>
        <v>7000</v>
      </c>
      <c r="G996" s="247" t="n">
        <v>87000</v>
      </c>
      <c r="H996" s="248"/>
      <c r="I996" s="79" t="n">
        <f aca="false">SUM(G996:H996)</f>
        <v>87000</v>
      </c>
      <c r="J996" s="77" t="n">
        <v>7000</v>
      </c>
      <c r="K996" s="246"/>
      <c r="L996" s="77" t="n">
        <f aca="false">SUM(J996:K996)</f>
        <v>7000</v>
      </c>
      <c r="M996" s="81" t="n">
        <f aca="false">IF(D996&gt;0,IF(J996&gt;=0,J996/D996*100,""),"")</f>
        <v>100</v>
      </c>
      <c r="N996" s="81" t="n">
        <f aca="false">IF(F996&gt;0,IF(L996&gt;=0,L996/F996*100,""),"")</f>
        <v>100</v>
      </c>
      <c r="O996" s="81" t="n">
        <f aca="false">IF(G996&gt;0,IF(J996&gt;=0,J996/G996*100,""),"")</f>
        <v>8.04597701149425</v>
      </c>
      <c r="P996" s="81" t="n">
        <f aca="false">IF(I996&gt;0,IF(L996&gt;=0,L996/I996*100,""),"")</f>
        <v>8.04597701149425</v>
      </c>
      <c r="Q996" s="52"/>
      <c r="S996" s="52"/>
    </row>
    <row r="997" s="48" customFormat="true" ht="12.75" hidden="false" customHeight="true" outlineLevel="0" collapsed="false">
      <c r="A997" s="87" t="s">
        <v>1108</v>
      </c>
      <c r="B997" s="54" t="s">
        <v>324</v>
      </c>
      <c r="C997" s="55" t="s">
        <v>1340</v>
      </c>
      <c r="D997" s="245"/>
      <c r="E997" s="246"/>
      <c r="F997" s="77"/>
      <c r="G997" s="247" t="n">
        <v>525.7</v>
      </c>
      <c r="H997" s="248"/>
      <c r="I997" s="79" t="n">
        <f aca="false">SUM(G997:H997)</f>
        <v>525.7</v>
      </c>
      <c r="J997" s="77"/>
      <c r="K997" s="246"/>
      <c r="L997" s="77" t="n">
        <f aca="false">SUM(J997:K997)</f>
        <v>0</v>
      </c>
      <c r="M997" s="81" t="str">
        <f aca="false">IF(D997&gt;0,IF(J997&gt;=0,J997/D997*100,""),"")</f>
        <v/>
      </c>
      <c r="N997" s="81" t="str">
        <f aca="false">IF(F997&gt;0,IF(L997&gt;=0,L997/F997*100,""),"")</f>
        <v/>
      </c>
      <c r="O997" s="81" t="n">
        <f aca="false">IF(G997&gt;0,IF(J997&gt;=0,J997/G997*100,""),"")</f>
        <v>0</v>
      </c>
      <c r="P997" s="81" t="n">
        <f aca="false">IF(I997&gt;0,IF(L997&gt;=0,L997/I997*100,""),"")</f>
        <v>0</v>
      </c>
      <c r="Q997" s="52"/>
      <c r="S997" s="52"/>
    </row>
    <row r="998" s="48" customFormat="true" ht="12.75" hidden="false" customHeight="true" outlineLevel="0" collapsed="false">
      <c r="A998" s="82" t="s">
        <v>1110</v>
      </c>
      <c r="B998" s="54" t="s">
        <v>1111</v>
      </c>
      <c r="C998" s="55" t="s">
        <v>1341</v>
      </c>
      <c r="D998" s="245"/>
      <c r="E998" s="246"/>
      <c r="F998" s="77"/>
      <c r="G998" s="247" t="n">
        <v>15000</v>
      </c>
      <c r="H998" s="248"/>
      <c r="I998" s="79" t="n">
        <f aca="false">SUM(G998:H998)</f>
        <v>15000</v>
      </c>
      <c r="J998" s="77"/>
      <c r="K998" s="246"/>
      <c r="L998" s="77" t="n">
        <f aca="false">SUM(J998:K998)</f>
        <v>0</v>
      </c>
      <c r="M998" s="81" t="str">
        <f aca="false">IF(D998&gt;0,IF(J998&gt;=0,J998/D998*100,""),"")</f>
        <v/>
      </c>
      <c r="N998" s="81" t="str">
        <f aca="false">IF(F998&gt;0,IF(L998&gt;=0,L998/F998*100,""),"")</f>
        <v/>
      </c>
      <c r="O998" s="81" t="n">
        <f aca="false">IF(G998&gt;0,IF(J998&gt;=0,J998/G998*100,""),"")</f>
        <v>0</v>
      </c>
      <c r="P998" s="81" t="n">
        <f aca="false">IF(I998&gt;0,IF(L998&gt;=0,L998/I998*100,""),"")</f>
        <v>0</v>
      </c>
      <c r="Q998" s="52"/>
      <c r="S998" s="52"/>
    </row>
    <row r="999" s="48" customFormat="true" ht="6" hidden="false" customHeight="true" outlineLevel="0" collapsed="false">
      <c r="A999" s="82"/>
      <c r="B999" s="54"/>
      <c r="C999" s="55" t="s">
        <v>28</v>
      </c>
      <c r="D999" s="77"/>
      <c r="E999" s="77"/>
      <c r="F999" s="77"/>
      <c r="G999" s="79"/>
      <c r="H999" s="88"/>
      <c r="I999" s="79"/>
      <c r="J999" s="77"/>
      <c r="K999" s="77"/>
      <c r="L999" s="77"/>
      <c r="M999" s="81" t="str">
        <f aca="false">IF(D999&gt;0,IF(J999&gt;=0,J999/D999*100,""),"")</f>
        <v/>
      </c>
      <c r="N999" s="81" t="str">
        <f aca="false">IF(F999&gt;0,IF(L999&gt;=0,L999/F999*100,""),"")</f>
        <v/>
      </c>
      <c r="O999" s="81" t="str">
        <f aca="false">IF(G999&gt;0,IF(J999&gt;=0,J999/G999*100,""),"")</f>
        <v/>
      </c>
      <c r="P999" s="81" t="str">
        <f aca="false">IF(I999&gt;0,IF(L999&gt;=0,L999/I999*100,""),"")</f>
        <v/>
      </c>
      <c r="Q999" s="52"/>
      <c r="S999" s="52"/>
    </row>
    <row r="1000" s="48" customFormat="true" ht="12.75" hidden="false" customHeight="false" outlineLevel="0" collapsed="false">
      <c r="A1000" s="66" t="s">
        <v>1342</v>
      </c>
      <c r="B1000" s="135" t="s">
        <v>19</v>
      </c>
      <c r="C1000" s="136"/>
      <c r="D1000" s="239" t="n">
        <f aca="false">SUM(D1002:D1010)</f>
        <v>6089230</v>
      </c>
      <c r="E1000" s="239" t="n">
        <f aca="false">SUM(E1002:E1010)</f>
        <v>0</v>
      </c>
      <c r="F1000" s="240" t="n">
        <f aca="false">SUM(D1000:E1000)</f>
        <v>6089230</v>
      </c>
      <c r="G1000" s="241" t="n">
        <f aca="false">SUM(G1002:G1010)</f>
        <v>7428291.36</v>
      </c>
      <c r="H1000" s="242"/>
      <c r="I1000" s="243" t="n">
        <f aca="false">SUM(G1000:H1000)</f>
        <v>7428291.36</v>
      </c>
      <c r="J1000" s="240" t="n">
        <f aca="false">SUM(J1002:J1010)</f>
        <v>7519870</v>
      </c>
      <c r="K1000" s="239" t="n">
        <f aca="false">SUM(K1002:K1010)</f>
        <v>0</v>
      </c>
      <c r="L1000" s="240" t="n">
        <f aca="false">SUM(J1000:K1000)</f>
        <v>7519870</v>
      </c>
      <c r="M1000" s="244" t="n">
        <f aca="false">IF(D1000&gt;0,IF(J1000&gt;=0,J1000/D1000*100,""),"")</f>
        <v>123.494596196892</v>
      </c>
      <c r="N1000" s="244" t="n">
        <f aca="false">IF(F1000&gt;0,IF(L1000&gt;=0,L1000/F1000*100,""),"")</f>
        <v>123.494596196892</v>
      </c>
      <c r="O1000" s="244" t="n">
        <f aca="false">IF(G1000&gt;0,IF(J1000&gt;=0,J1000/G1000*100,""),"")</f>
        <v>101.232835864424</v>
      </c>
      <c r="P1000" s="244" t="n">
        <f aca="false">IF(I1000&gt;0,IF(L1000&gt;=0,L1000/I1000*100,""),"")</f>
        <v>101.232835864424</v>
      </c>
      <c r="Q1000" s="52"/>
      <c r="S1000" s="52"/>
    </row>
    <row r="1001" s="48" customFormat="true" ht="12" hidden="true" customHeight="false" outlineLevel="0" collapsed="false">
      <c r="A1001" s="82" t="s">
        <v>27</v>
      </c>
      <c r="B1001" s="227"/>
      <c r="C1001" s="228" t="s">
        <v>28</v>
      </c>
      <c r="D1001" s="245" t="n">
        <f aca="false">SUM(D1002:D1010)</f>
        <v>6089230</v>
      </c>
      <c r="E1001" s="246"/>
      <c r="F1001" s="77" t="n">
        <f aca="false">SUM(D1001:E1001)</f>
        <v>6089230</v>
      </c>
      <c r="G1001" s="247" t="n">
        <f aca="false">SUM(G1002:G1010)</f>
        <v>7428291.36</v>
      </c>
      <c r="H1001" s="248"/>
      <c r="I1001" s="79" t="n">
        <f aca="false">SUM(G1001:H1001)</f>
        <v>7428291.36</v>
      </c>
      <c r="J1001" s="77" t="n">
        <f aca="false">SUM(J1002:J1010)</f>
        <v>7519870</v>
      </c>
      <c r="K1001" s="246"/>
      <c r="L1001" s="77" t="n">
        <f aca="false">SUM(J1001:K1001)</f>
        <v>7519870</v>
      </c>
      <c r="M1001" s="81" t="n">
        <f aca="false">IF(D1001&gt;0,IF(J1001&gt;=0,J1001/D1001*100,""),"")</f>
        <v>123.494596196892</v>
      </c>
      <c r="N1001" s="81" t="n">
        <f aca="false">IF(F1001&gt;0,IF(L1001&gt;=0,L1001/F1001*100,""),"")</f>
        <v>123.494596196892</v>
      </c>
      <c r="O1001" s="81" t="n">
        <f aca="false">IF(G1001&gt;0,IF(J1001&gt;=0,J1001/G1001*100,""),"")</f>
        <v>101.232835864424</v>
      </c>
      <c r="P1001" s="81" t="n">
        <f aca="false">IF(I1001&gt;0,IF(L1001&gt;=0,L1001/I1001*100,""),"")</f>
        <v>101.232835864424</v>
      </c>
      <c r="Q1001" s="52"/>
      <c r="S1001" s="52"/>
    </row>
    <row r="1002" s="48" customFormat="true" ht="12.75" hidden="false" customHeight="true" outlineLevel="0" collapsed="false">
      <c r="A1002" s="82" t="s">
        <v>1095</v>
      </c>
      <c r="B1002" s="54" t="s">
        <v>1011</v>
      </c>
      <c r="C1002" s="55" t="s">
        <v>1343</v>
      </c>
      <c r="D1002" s="77" t="n">
        <v>5959230</v>
      </c>
      <c r="E1002" s="246"/>
      <c r="F1002" s="77" t="n">
        <f aca="false">SUM(D1002:E1002)</f>
        <v>5959230</v>
      </c>
      <c r="G1002" s="247" t="n">
        <v>6985730</v>
      </c>
      <c r="H1002" s="248"/>
      <c r="I1002" s="79" t="n">
        <f aca="false">SUM(G1002:H1002)</f>
        <v>6985730</v>
      </c>
      <c r="J1002" s="77" t="n">
        <v>7467870</v>
      </c>
      <c r="K1002" s="246"/>
      <c r="L1002" s="77" t="n">
        <f aca="false">SUM(J1002:K1002)</f>
        <v>7467870</v>
      </c>
      <c r="M1002" s="81" t="n">
        <f aca="false">IF(D1002&gt;0,IF(J1002&gt;=0,J1002/D1002*100,""),"")</f>
        <v>125.316022372018</v>
      </c>
      <c r="N1002" s="81" t="n">
        <f aca="false">IF(F1002&gt;0,IF(L1002&gt;=0,L1002/F1002*100,""),"")</f>
        <v>125.316022372018</v>
      </c>
      <c r="O1002" s="81" t="n">
        <f aca="false">IF(G1002&gt;0,IF(J1002&gt;=0,J1002/G1002*100,""),"")</f>
        <v>106.901784065516</v>
      </c>
      <c r="P1002" s="81" t="n">
        <f aca="false">IF(I1002&gt;0,IF(L1002&gt;=0,L1002/I1002*100,""),"")</f>
        <v>106.901784065516</v>
      </c>
      <c r="Q1002" s="52"/>
      <c r="S1002" s="52"/>
    </row>
    <row r="1003" s="48" customFormat="true" ht="12.75" hidden="false" customHeight="true" outlineLevel="0" collapsed="false">
      <c r="A1003" s="82" t="s">
        <v>696</v>
      </c>
      <c r="B1003" s="54" t="s">
        <v>697</v>
      </c>
      <c r="C1003" s="55" t="s">
        <v>1344</v>
      </c>
      <c r="D1003" s="77" t="n">
        <v>6000</v>
      </c>
      <c r="E1003" s="246"/>
      <c r="F1003" s="77" t="n">
        <f aca="false">SUM(D1003:E1003)</f>
        <v>6000</v>
      </c>
      <c r="G1003" s="79" t="n">
        <v>6000</v>
      </c>
      <c r="H1003" s="248"/>
      <c r="I1003" s="79" t="n">
        <f aca="false">SUM(G1003:H1003)</f>
        <v>6000</v>
      </c>
      <c r="J1003" s="77" t="n">
        <v>6000</v>
      </c>
      <c r="K1003" s="246"/>
      <c r="L1003" s="77" t="n">
        <f aca="false">SUM(J1003:K1003)</f>
        <v>6000</v>
      </c>
      <c r="M1003" s="81" t="n">
        <f aca="false">IF(D1003&gt;0,IF(J1003&gt;=0,J1003/D1003*100,""),"")</f>
        <v>100</v>
      </c>
      <c r="N1003" s="81" t="n">
        <f aca="false">IF(F1003&gt;0,IF(L1003&gt;=0,L1003/F1003*100,""),"")</f>
        <v>100</v>
      </c>
      <c r="O1003" s="81" t="n">
        <f aca="false">IF(G1003&gt;0,IF(J1003&gt;=0,J1003/G1003*100,""),"")</f>
        <v>100</v>
      </c>
      <c r="P1003" s="81" t="n">
        <f aca="false">IF(I1003&gt;0,IF(L1003&gt;=0,L1003/I1003*100,""),"")</f>
        <v>100</v>
      </c>
      <c r="Q1003" s="52"/>
      <c r="S1003" s="52"/>
    </row>
    <row r="1004" s="48" customFormat="true" ht="12.75" hidden="false" customHeight="true" outlineLevel="0" collapsed="false">
      <c r="A1004" s="87" t="s">
        <v>33</v>
      </c>
      <c r="B1004" s="54" t="s">
        <v>34</v>
      </c>
      <c r="C1004" s="55" t="s">
        <v>1345</v>
      </c>
      <c r="D1004" s="77" t="n">
        <v>117000</v>
      </c>
      <c r="E1004" s="246"/>
      <c r="F1004" s="77" t="n">
        <f aca="false">SUM(D1004:E1004)</f>
        <v>117000</v>
      </c>
      <c r="G1004" s="247" t="n">
        <v>191000</v>
      </c>
      <c r="H1004" s="248"/>
      <c r="I1004" s="79" t="n">
        <f aca="false">SUM(G1004:H1004)</f>
        <v>191000</v>
      </c>
      <c r="J1004" s="77" t="n">
        <v>39000</v>
      </c>
      <c r="K1004" s="246"/>
      <c r="L1004" s="77" t="n">
        <f aca="false">SUM(J1004:K1004)</f>
        <v>39000</v>
      </c>
      <c r="M1004" s="81" t="n">
        <f aca="false">IF(D1004&gt;0,IF(J1004&gt;=0,J1004/D1004*100,""),"")</f>
        <v>33.3333333333333</v>
      </c>
      <c r="N1004" s="81" t="n">
        <f aca="false">IF(F1004&gt;0,IF(L1004&gt;=0,L1004/F1004*100,""),"")</f>
        <v>33.3333333333333</v>
      </c>
      <c r="O1004" s="81" t="n">
        <f aca="false">IF(G1004&gt;0,IF(J1004&gt;=0,J1004/G1004*100,""),"")</f>
        <v>20.4188481675393</v>
      </c>
      <c r="P1004" s="81" t="n">
        <f aca="false">IF(I1004&gt;0,IF(L1004&gt;=0,L1004/I1004*100,""),"")</f>
        <v>20.4188481675393</v>
      </c>
      <c r="Q1004" s="52"/>
      <c r="S1004" s="52"/>
    </row>
    <row r="1005" s="48" customFormat="true" ht="12.75" hidden="false" customHeight="true" outlineLevel="0" collapsed="false">
      <c r="A1005" s="82" t="s">
        <v>1097</v>
      </c>
      <c r="B1005" s="54" t="s">
        <v>1098</v>
      </c>
      <c r="C1005" s="55" t="s">
        <v>1346</v>
      </c>
      <c r="D1005" s="77" t="n">
        <v>7000</v>
      </c>
      <c r="E1005" s="246"/>
      <c r="F1005" s="77" t="n">
        <f aca="false">SUM(D1005:E1005)</f>
        <v>7000</v>
      </c>
      <c r="G1005" s="247" t="n">
        <v>204000</v>
      </c>
      <c r="H1005" s="248"/>
      <c r="I1005" s="79" t="n">
        <f aca="false">SUM(G1005:H1005)</f>
        <v>204000</v>
      </c>
      <c r="J1005" s="77" t="n">
        <v>7000</v>
      </c>
      <c r="K1005" s="246"/>
      <c r="L1005" s="77" t="n">
        <f aca="false">SUM(J1005:K1005)</f>
        <v>7000</v>
      </c>
      <c r="M1005" s="81" t="n">
        <f aca="false">IF(D1005&gt;0,IF(J1005&gt;=0,J1005/D1005*100,""),"")</f>
        <v>100</v>
      </c>
      <c r="N1005" s="81" t="n">
        <f aca="false">IF(F1005&gt;0,IF(L1005&gt;=0,L1005/F1005*100,""),"")</f>
        <v>100</v>
      </c>
      <c r="O1005" s="81" t="n">
        <f aca="false">IF(G1005&gt;0,IF(J1005&gt;=0,J1005/G1005*100,""),"")</f>
        <v>3.43137254901961</v>
      </c>
      <c r="P1005" s="81" t="n">
        <f aca="false">IF(I1005&gt;0,IF(L1005&gt;=0,L1005/I1005*100,""),"")</f>
        <v>3.43137254901961</v>
      </c>
      <c r="Q1005" s="52"/>
      <c r="S1005" s="52"/>
    </row>
    <row r="1006" s="48" customFormat="true" ht="12.75" hidden="false" customHeight="true" outlineLevel="0" collapsed="false">
      <c r="A1006" s="82" t="s">
        <v>1104</v>
      </c>
      <c r="B1006" s="54" t="s">
        <v>1014</v>
      </c>
      <c r="C1006" s="55" t="s">
        <v>1347</v>
      </c>
      <c r="D1006" s="249"/>
      <c r="E1006" s="246"/>
      <c r="F1006" s="77" t="n">
        <f aca="false">SUM(D1006:E1006)</f>
        <v>0</v>
      </c>
      <c r="G1006" s="95" t="n">
        <v>8112.72</v>
      </c>
      <c r="H1006" s="248"/>
      <c r="I1006" s="79" t="n">
        <f aca="false">SUM(G1006:H1006)</f>
        <v>8112.72</v>
      </c>
      <c r="J1006" s="77"/>
      <c r="K1006" s="246"/>
      <c r="L1006" s="77" t="n">
        <f aca="false">SUM(J1006:K1006)</f>
        <v>0</v>
      </c>
      <c r="M1006" s="81" t="str">
        <f aca="false">IF(D1006&gt;0,IF(J1006&gt;=0,J1006/D1006*100,""),"")</f>
        <v/>
      </c>
      <c r="N1006" s="81" t="str">
        <f aca="false">IF(F1006&gt;0,IF(L1006&gt;=0,L1006/F1006*100,""),"")</f>
        <v/>
      </c>
      <c r="O1006" s="81" t="n">
        <f aca="false">IF(G1006&gt;0,IF(J1006&gt;=0,J1006/G1006*100,""),"")</f>
        <v>0</v>
      </c>
      <c r="P1006" s="81" t="n">
        <f aca="false">IF(I1006&gt;0,IF(L1006&gt;=0,L1006/I1006*100,""),"")</f>
        <v>0</v>
      </c>
      <c r="Q1006" s="52"/>
      <c r="S1006" s="52"/>
    </row>
    <row r="1007" s="48" customFormat="true" ht="12.75" hidden="false" customHeight="true" outlineLevel="0" collapsed="false">
      <c r="A1007" s="87" t="s">
        <v>1108</v>
      </c>
      <c r="B1007" s="54" t="s">
        <v>324</v>
      </c>
      <c r="C1007" s="55" t="s">
        <v>1348</v>
      </c>
      <c r="D1007" s="143"/>
      <c r="E1007" s="246"/>
      <c r="F1007" s="77"/>
      <c r="G1007" s="79" t="n">
        <v>928.64</v>
      </c>
      <c r="H1007" s="248"/>
      <c r="I1007" s="79" t="n">
        <f aca="false">SUM(G1007:H1007)</f>
        <v>928.64</v>
      </c>
      <c r="J1007" s="77"/>
      <c r="K1007" s="246"/>
      <c r="L1007" s="77" t="n">
        <f aca="false">SUM(J1007:K1007)</f>
        <v>0</v>
      </c>
      <c r="M1007" s="81" t="str">
        <f aca="false">IF(D1007&gt;0,IF(J1007&gt;=0,J1007/D1007*100,""),"")</f>
        <v/>
      </c>
      <c r="N1007" s="81" t="str">
        <f aca="false">IF(F1007&gt;0,IF(L1007&gt;=0,L1007/F1007*100,""),"")</f>
        <v/>
      </c>
      <c r="O1007" s="81" t="n">
        <f aca="false">IF(G1007&gt;0,IF(J1007&gt;=0,J1007/G1007*100,""),"")</f>
        <v>0</v>
      </c>
      <c r="P1007" s="81" t="n">
        <f aca="false">IF(I1007&gt;0,IF(L1007&gt;=0,L1007/I1007*100,""),"")</f>
        <v>0</v>
      </c>
      <c r="Q1007" s="52"/>
      <c r="S1007" s="52"/>
    </row>
    <row r="1008" s="48" customFormat="true" ht="12.75" hidden="false" customHeight="true" outlineLevel="0" collapsed="false">
      <c r="A1008" s="82" t="s">
        <v>1110</v>
      </c>
      <c r="B1008" s="54" t="s">
        <v>1111</v>
      </c>
      <c r="C1008" s="55"/>
      <c r="D1008" s="143"/>
      <c r="E1008" s="246"/>
      <c r="F1008" s="77"/>
      <c r="G1008" s="79" t="n">
        <v>18000</v>
      </c>
      <c r="H1008" s="248"/>
      <c r="I1008" s="79" t="n">
        <f aca="false">SUM(G1008:H1008)</f>
        <v>18000</v>
      </c>
      <c r="J1008" s="77"/>
      <c r="K1008" s="246"/>
      <c r="L1008" s="77"/>
      <c r="M1008" s="81" t="str">
        <f aca="false">IF(D1008&gt;0,IF(J1008&gt;=0,J1008/D1008*100,""),"")</f>
        <v/>
      </c>
      <c r="N1008" s="81" t="str">
        <f aca="false">IF(F1008&gt;0,IF(L1008&gt;=0,L1008/F1008*100,""),"")</f>
        <v/>
      </c>
      <c r="O1008" s="81" t="n">
        <f aca="false">IF(G1008&gt;0,IF(J1008&gt;=0,J1008/G1008*100,""),"")</f>
        <v>0</v>
      </c>
      <c r="P1008" s="81" t="n">
        <f aca="false">IF(I1008&gt;0,IF(L1008&gt;=0,L1008/I1008*100,""),"")</f>
        <v>0</v>
      </c>
      <c r="Q1008" s="52"/>
      <c r="S1008" s="52"/>
    </row>
    <row r="1009" s="48" customFormat="true" ht="12" hidden="false" customHeight="true" outlineLevel="0" collapsed="false">
      <c r="A1009" s="82" t="s">
        <v>1059</v>
      </c>
      <c r="B1009" s="54" t="s">
        <v>1060</v>
      </c>
      <c r="C1009" s="55"/>
      <c r="D1009" s="143"/>
      <c r="E1009" s="246"/>
      <c r="F1009" s="77"/>
      <c r="G1009" s="79" t="n">
        <v>14520</v>
      </c>
      <c r="H1009" s="248"/>
      <c r="I1009" s="79" t="n">
        <f aca="false">SUM(G1009:H1009)</f>
        <v>14520</v>
      </c>
      <c r="J1009" s="77"/>
      <c r="K1009" s="246"/>
      <c r="L1009" s="77"/>
      <c r="M1009" s="81" t="str">
        <f aca="false">IF(D1009&gt;0,IF(J1009&gt;=0,J1009/D1009*100,""),"")</f>
        <v/>
      </c>
      <c r="N1009" s="81" t="str">
        <f aca="false">IF(F1009&gt;0,IF(L1009&gt;=0,L1009/F1009*100,""),"")</f>
        <v/>
      </c>
      <c r="O1009" s="81" t="n">
        <f aca="false">IF(G1009&gt;0,IF(J1009&gt;=0,J1009/G1009*100,""),"")</f>
        <v>0</v>
      </c>
      <c r="P1009" s="81" t="n">
        <f aca="false">IF(I1009&gt;0,IF(L1009&gt;=0,L1009/I1009*100,""),"")</f>
        <v>0</v>
      </c>
      <c r="Q1009" s="52"/>
      <c r="S1009" s="52"/>
    </row>
    <row r="1010" s="48" customFormat="true" ht="12.75" hidden="true" customHeight="true" outlineLevel="0" collapsed="false">
      <c r="A1010" s="82" t="s">
        <v>325</v>
      </c>
      <c r="B1010" s="55" t="s">
        <v>326</v>
      </c>
      <c r="C1010" s="55" t="s">
        <v>1349</v>
      </c>
      <c r="D1010" s="143"/>
      <c r="E1010" s="246"/>
      <c r="F1010" s="77"/>
      <c r="G1010" s="79"/>
      <c r="H1010" s="248"/>
      <c r="I1010" s="79" t="n">
        <f aca="false">SUM(G1010:H1010)</f>
        <v>0</v>
      </c>
      <c r="J1010" s="77"/>
      <c r="K1010" s="246"/>
      <c r="L1010" s="77" t="n">
        <f aca="false">SUM(J1010:K1010)</f>
        <v>0</v>
      </c>
      <c r="M1010" s="81" t="str">
        <f aca="false">IF(D1010&gt;0,IF(J1010&gt;=0,J1010/D1010*100,""),"")</f>
        <v/>
      </c>
      <c r="N1010" s="81" t="str">
        <f aca="false">IF(F1010&gt;0,IF(L1010&gt;=0,L1010/F1010*100,""),"")</f>
        <v/>
      </c>
      <c r="O1010" s="81" t="str">
        <f aca="false">IF(G1010&gt;0,IF(J1010&gt;=0,J1010/G1010*100,""),"")</f>
        <v/>
      </c>
      <c r="P1010" s="81" t="str">
        <f aca="false">IF(I1010&gt;0,IF(L1010&gt;=0,L1010/I1010*100,""),"")</f>
        <v/>
      </c>
      <c r="Q1010" s="52"/>
      <c r="S1010" s="52"/>
    </row>
    <row r="1011" s="48" customFormat="true" ht="6" hidden="false" customHeight="true" outlineLevel="0" collapsed="false">
      <c r="A1011" s="82"/>
      <c r="B1011" s="54"/>
      <c r="C1011" s="55" t="s">
        <v>28</v>
      </c>
      <c r="D1011" s="245"/>
      <c r="E1011" s="246"/>
      <c r="F1011" s="77"/>
      <c r="G1011" s="247"/>
      <c r="H1011" s="248"/>
      <c r="I1011" s="79"/>
      <c r="J1011" s="77"/>
      <c r="K1011" s="246"/>
      <c r="L1011" s="77"/>
      <c r="M1011" s="81" t="str">
        <f aca="false">IF(D1011&gt;0,IF(J1011&gt;=0,J1011/D1011*100,""),"")</f>
        <v/>
      </c>
      <c r="N1011" s="81" t="str">
        <f aca="false">IF(F1011&gt;0,IF(L1011&gt;=0,L1011/F1011*100,""),"")</f>
        <v/>
      </c>
      <c r="O1011" s="81" t="str">
        <f aca="false">IF(G1011&gt;0,IF(J1011&gt;=0,J1011/G1011*100,""),"")</f>
        <v/>
      </c>
      <c r="P1011" s="81" t="str">
        <f aca="false">IF(I1011&gt;0,IF(L1011&gt;=0,L1011/I1011*100,""),"")</f>
        <v/>
      </c>
      <c r="Q1011" s="52"/>
      <c r="S1011" s="52"/>
    </row>
    <row r="1012" s="155" customFormat="true" ht="12.75" hidden="false" customHeight="false" outlineLevel="0" collapsed="false">
      <c r="A1012" s="66" t="s">
        <v>1350</v>
      </c>
      <c r="B1012" s="135" t="s">
        <v>19</v>
      </c>
      <c r="C1012" s="136"/>
      <c r="D1012" s="157" t="n">
        <f aca="false">SUM(D1014:D1019)</f>
        <v>7911870</v>
      </c>
      <c r="E1012" s="157" t="n">
        <f aca="false">SUM(E1014:E1019)</f>
        <v>0</v>
      </c>
      <c r="F1012" s="69" t="n">
        <f aca="false">SUM(D1012:E1012)</f>
        <v>7911870</v>
      </c>
      <c r="G1012" s="158" t="n">
        <f aca="false">SUM(G1014:G1019)</f>
        <v>9164000</v>
      </c>
      <c r="H1012" s="159"/>
      <c r="I1012" s="72" t="n">
        <f aca="false">SUM(G1012:H1012)</f>
        <v>9164000</v>
      </c>
      <c r="J1012" s="69" t="n">
        <f aca="false">SUM(J1014:J1019)</f>
        <v>9088750</v>
      </c>
      <c r="K1012" s="157" t="n">
        <f aca="false">SUM(K1014:K1019)</f>
        <v>0</v>
      </c>
      <c r="L1012" s="69" t="n">
        <f aca="false">SUM(J1012:K1012)</f>
        <v>9088750</v>
      </c>
      <c r="M1012" s="73" t="n">
        <f aca="false">IF(D1012&gt;0,IF(J1012&gt;=0,J1012/D1012*100,""),"")</f>
        <v>114.874865234136</v>
      </c>
      <c r="N1012" s="73" t="n">
        <f aca="false">IF(F1012&gt;0,IF(L1012&gt;=0,L1012/F1012*100,""),"")</f>
        <v>114.874865234136</v>
      </c>
      <c r="O1012" s="73" t="n">
        <f aca="false">IF(G1012&gt;0,IF(J1012&gt;=0,J1012/G1012*100,""),"")</f>
        <v>99.1788520296814</v>
      </c>
      <c r="P1012" s="73" t="n">
        <f aca="false">IF(I1012&gt;0,IF(L1012&gt;=0,L1012/I1012*100,""),"")</f>
        <v>99.1788520296814</v>
      </c>
      <c r="Q1012" s="52"/>
      <c r="S1012" s="52"/>
    </row>
    <row r="1013" s="155" customFormat="true" ht="12" hidden="true" customHeight="false" outlineLevel="0" collapsed="false">
      <c r="A1013" s="82" t="s">
        <v>27</v>
      </c>
      <c r="B1013" s="227"/>
      <c r="C1013" s="228" t="s">
        <v>28</v>
      </c>
      <c r="D1013" s="220" t="n">
        <f aca="false">SUM(D1014:D1019)</f>
        <v>7911870</v>
      </c>
      <c r="E1013" s="221"/>
      <c r="F1013" s="77" t="n">
        <f aca="false">SUM(D1013:E1013)</f>
        <v>7911870</v>
      </c>
      <c r="G1013" s="84" t="n">
        <f aca="false">SUM(G1014:G1019)</f>
        <v>9164000</v>
      </c>
      <c r="H1013" s="222"/>
      <c r="I1013" s="79" t="n">
        <f aca="false">SUM(G1013:H1013)</f>
        <v>9164000</v>
      </c>
      <c r="J1013" s="77" t="n">
        <f aca="false">SUM(J1014:J1019)</f>
        <v>9088750</v>
      </c>
      <c r="K1013" s="221"/>
      <c r="L1013" s="77" t="n">
        <f aca="false">SUM(J1013:K1013)</f>
        <v>9088750</v>
      </c>
      <c r="M1013" s="81" t="n">
        <f aca="false">IF(D1013&gt;0,IF(J1013&gt;=0,J1013/D1013*100,""),"")</f>
        <v>114.874865234136</v>
      </c>
      <c r="N1013" s="81" t="n">
        <f aca="false">IF(F1013&gt;0,IF(L1013&gt;=0,L1013/F1013*100,""),"")</f>
        <v>114.874865234136</v>
      </c>
      <c r="O1013" s="81" t="n">
        <f aca="false">IF(G1013&gt;0,IF(J1013&gt;=0,J1013/G1013*100,""),"")</f>
        <v>99.1788520296814</v>
      </c>
      <c r="P1013" s="81" t="n">
        <f aca="false">IF(I1013&gt;0,IF(L1013&gt;=0,L1013/I1013*100,""),"")</f>
        <v>99.1788520296814</v>
      </c>
      <c r="Q1013" s="52"/>
      <c r="S1013" s="52"/>
    </row>
    <row r="1014" s="155" customFormat="true" ht="12.75" hidden="false" customHeight="true" outlineLevel="0" collapsed="false">
      <c r="A1014" s="82" t="s">
        <v>1095</v>
      </c>
      <c r="B1014" s="54" t="s">
        <v>1011</v>
      </c>
      <c r="C1014" s="55" t="s">
        <v>1351</v>
      </c>
      <c r="D1014" s="77" t="n">
        <v>7896670</v>
      </c>
      <c r="E1014" s="221"/>
      <c r="F1014" s="77" t="n">
        <f aca="false">SUM(D1014:E1014)</f>
        <v>7896670</v>
      </c>
      <c r="G1014" s="84" t="n">
        <v>9078170</v>
      </c>
      <c r="H1014" s="222"/>
      <c r="I1014" s="79" t="n">
        <f aca="false">SUM(G1014:H1014)</f>
        <v>9078170</v>
      </c>
      <c r="J1014" s="77" t="n">
        <v>9071750</v>
      </c>
      <c r="K1014" s="221"/>
      <c r="L1014" s="77" t="n">
        <f aca="false">SUM(J1014:K1014)</f>
        <v>9071750</v>
      </c>
      <c r="M1014" s="81" t="n">
        <f aca="false">IF(D1014&gt;0,IF(J1014&gt;=0,J1014/D1014*100,""),"")</f>
        <v>114.880702878555</v>
      </c>
      <c r="N1014" s="81" t="n">
        <f aca="false">IF(F1014&gt;0,IF(L1014&gt;=0,L1014/F1014*100,""),"")</f>
        <v>114.880702878555</v>
      </c>
      <c r="O1014" s="81" t="n">
        <f aca="false">IF(G1014&gt;0,IF(J1014&gt;=0,J1014/G1014*100,""),"")</f>
        <v>99.929280901327</v>
      </c>
      <c r="P1014" s="81" t="n">
        <f aca="false">IF(I1014&gt;0,IF(L1014&gt;=0,L1014/I1014*100,""),"")</f>
        <v>99.929280901327</v>
      </c>
      <c r="Q1014" s="52"/>
      <c r="S1014" s="52"/>
    </row>
    <row r="1015" s="155" customFormat="true" ht="12.75" hidden="false" customHeight="true" outlineLevel="0" collapsed="false">
      <c r="A1015" s="82" t="s">
        <v>1050</v>
      </c>
      <c r="B1015" s="54" t="s">
        <v>1051</v>
      </c>
      <c r="C1015" s="55" t="s">
        <v>1352</v>
      </c>
      <c r="D1015" s="77" t="n">
        <v>4200</v>
      </c>
      <c r="E1015" s="221"/>
      <c r="F1015" s="77" t="n">
        <f aca="false">SUM(D1015:E1015)</f>
        <v>4200</v>
      </c>
      <c r="G1015" s="84" t="n">
        <v>5280</v>
      </c>
      <c r="H1015" s="222"/>
      <c r="I1015" s="79" t="n">
        <f aca="false">SUM(G1015:H1015)</f>
        <v>5280</v>
      </c>
      <c r="J1015" s="77"/>
      <c r="K1015" s="221"/>
      <c r="L1015" s="77" t="n">
        <f aca="false">SUM(J1015:K1015)</f>
        <v>0</v>
      </c>
      <c r="M1015" s="81" t="n">
        <f aca="false">IF(D1015&gt;0,IF(J1015&gt;=0,J1015/D1015*100,""),"")</f>
        <v>0</v>
      </c>
      <c r="N1015" s="81" t="n">
        <f aca="false">IF(F1015&gt;0,IF(L1015&gt;=0,L1015/F1015*100,""),"")</f>
        <v>0</v>
      </c>
      <c r="O1015" s="81" t="n">
        <f aca="false">IF(G1015&gt;0,IF(J1015&gt;=0,J1015/G1015*100,""),"")</f>
        <v>0</v>
      </c>
      <c r="P1015" s="81" t="n">
        <f aca="false">IF(I1015&gt;0,IF(L1015&gt;=0,L1015/I1015*100,""),"")</f>
        <v>0</v>
      </c>
      <c r="Q1015" s="52"/>
      <c r="S1015" s="52"/>
    </row>
    <row r="1016" s="155" customFormat="true" ht="12.75" hidden="false" customHeight="true" outlineLevel="0" collapsed="false">
      <c r="A1016" s="82" t="s">
        <v>1097</v>
      </c>
      <c r="B1016" s="54" t="s">
        <v>1098</v>
      </c>
      <c r="C1016" s="55" t="s">
        <v>1353</v>
      </c>
      <c r="D1016" s="77" t="n">
        <v>11000</v>
      </c>
      <c r="E1016" s="215"/>
      <c r="F1016" s="77" t="n">
        <f aca="false">SUM(D1016:E1016)</f>
        <v>11000</v>
      </c>
      <c r="G1016" s="79" t="n">
        <v>31800</v>
      </c>
      <c r="H1016" s="217"/>
      <c r="I1016" s="79" t="n">
        <f aca="false">SUM(G1016:H1016)</f>
        <v>31800</v>
      </c>
      <c r="J1016" s="77" t="n">
        <v>11000</v>
      </c>
      <c r="K1016" s="215"/>
      <c r="L1016" s="77" t="n">
        <f aca="false">SUM(J1016:K1016)</f>
        <v>11000</v>
      </c>
      <c r="M1016" s="81" t="n">
        <f aca="false">IF(D1016&gt;0,IF(J1016&gt;=0,J1016/D1016*100,""),"")</f>
        <v>100</v>
      </c>
      <c r="N1016" s="81" t="n">
        <f aca="false">IF(F1016&gt;0,IF(L1016&gt;=0,L1016/F1016*100,""),"")</f>
        <v>100</v>
      </c>
      <c r="O1016" s="81" t="n">
        <f aca="false">IF(G1016&gt;0,IF(J1016&gt;=0,J1016/G1016*100,""),"")</f>
        <v>34.5911949685535</v>
      </c>
      <c r="P1016" s="81" t="n">
        <f aca="false">IF(I1016&gt;0,IF(L1016&gt;=0,L1016/I1016*100,""),"")</f>
        <v>34.5911949685535</v>
      </c>
      <c r="Q1016" s="52"/>
      <c r="S1016" s="52"/>
    </row>
    <row r="1017" s="155" customFormat="true" ht="12.75" hidden="false" customHeight="true" outlineLevel="0" collapsed="false">
      <c r="A1017" s="82" t="s">
        <v>1059</v>
      </c>
      <c r="B1017" s="54" t="s">
        <v>1060</v>
      </c>
      <c r="C1017" s="55" t="s">
        <v>1354</v>
      </c>
      <c r="D1017" s="220"/>
      <c r="E1017" s="221"/>
      <c r="F1017" s="77"/>
      <c r="G1017" s="84" t="n">
        <v>48750</v>
      </c>
      <c r="H1017" s="222"/>
      <c r="I1017" s="79" t="n">
        <f aca="false">SUM(G1017:H1017)</f>
        <v>48750</v>
      </c>
      <c r="J1017" s="77"/>
      <c r="K1017" s="221"/>
      <c r="L1017" s="77" t="n">
        <f aca="false">SUM(J1017:K1017)</f>
        <v>0</v>
      </c>
      <c r="M1017" s="81" t="str">
        <f aca="false">IF(D1017&gt;0,IF(J1017&gt;=0,J1017/D1017*100,""),"")</f>
        <v/>
      </c>
      <c r="N1017" s="81" t="str">
        <f aca="false">IF(F1017&gt;0,IF(L1017&gt;=0,L1017/F1017*100,""),"")</f>
        <v/>
      </c>
      <c r="O1017" s="81" t="n">
        <f aca="false">IF(G1017&gt;0,IF(J1017&gt;=0,J1017/G1017*100,""),"")</f>
        <v>0</v>
      </c>
      <c r="P1017" s="81" t="n">
        <f aca="false">IF(I1017&gt;0,IF(L1017&gt;=0,L1017/I1017*100,""),"")</f>
        <v>0</v>
      </c>
      <c r="Q1017" s="52"/>
      <c r="S1017" s="52"/>
    </row>
    <row r="1018" s="48" customFormat="true" ht="12" hidden="false" customHeight="true" outlineLevel="0" collapsed="false">
      <c r="A1018" s="87" t="s">
        <v>1320</v>
      </c>
      <c r="B1018" s="54" t="s">
        <v>697</v>
      </c>
      <c r="C1018" s="55" t="s">
        <v>1355</v>
      </c>
      <c r="D1018" s="77"/>
      <c r="E1018" s="77"/>
      <c r="F1018" s="77" t="n">
        <f aca="false">SUM(D1018:E1018)</f>
        <v>0</v>
      </c>
      <c r="G1018" s="79"/>
      <c r="H1018" s="88"/>
      <c r="I1018" s="79"/>
      <c r="J1018" s="77" t="n">
        <v>6000</v>
      </c>
      <c r="K1018" s="77"/>
      <c r="L1018" s="77" t="n">
        <f aca="false">SUM(J1018:K1018)</f>
        <v>6000</v>
      </c>
      <c r="M1018" s="81" t="str">
        <f aca="false">IF(D1018&gt;0,IF(J1018&gt;=0,J1018/D1018*100,""),"")</f>
        <v/>
      </c>
      <c r="N1018" s="81" t="str">
        <f aca="false">IF(F1018&gt;0,IF(L1018&gt;=0,L1018/F1018*100,""),"")</f>
        <v/>
      </c>
      <c r="O1018" s="81" t="str">
        <f aca="false">IF(G1018&gt;0,IF(J1018&gt;=0,J1018/G1018*100,""),"")</f>
        <v/>
      </c>
      <c r="P1018" s="81" t="str">
        <f aca="false">IF(I1018&gt;0,IF(L1018&gt;=0,L1018/I1018*100,""),"")</f>
        <v/>
      </c>
      <c r="Q1018" s="52"/>
      <c r="S1018" s="52"/>
    </row>
    <row r="1019" s="48" customFormat="true" ht="12.75" hidden="true" customHeight="true" outlineLevel="0" collapsed="false">
      <c r="A1019" s="82"/>
      <c r="B1019" s="55"/>
      <c r="C1019" s="55"/>
      <c r="D1019" s="77"/>
      <c r="E1019" s="77"/>
      <c r="F1019" s="77"/>
      <c r="G1019" s="79"/>
      <c r="H1019" s="88"/>
      <c r="I1019" s="79"/>
      <c r="J1019" s="77"/>
      <c r="K1019" s="77"/>
      <c r="L1019" s="77"/>
      <c r="M1019" s="81"/>
      <c r="N1019" s="81"/>
      <c r="O1019" s="81"/>
      <c r="P1019" s="81"/>
      <c r="Q1019" s="52"/>
      <c r="S1019" s="52"/>
    </row>
    <row r="1020" s="48" customFormat="true" ht="6" hidden="false" customHeight="true" outlineLevel="0" collapsed="false">
      <c r="A1020" s="87"/>
      <c r="B1020" s="54"/>
      <c r="C1020" s="55" t="s">
        <v>28</v>
      </c>
      <c r="D1020" s="77"/>
      <c r="E1020" s="77"/>
      <c r="F1020" s="77"/>
      <c r="G1020" s="79"/>
      <c r="H1020" s="88"/>
      <c r="I1020" s="79"/>
      <c r="J1020" s="77"/>
      <c r="K1020" s="77"/>
      <c r="L1020" s="77"/>
      <c r="M1020" s="81" t="str">
        <f aca="false">IF(D1020&gt;0,IF(J1020&gt;=0,J1020/D1020*100,""),"")</f>
        <v/>
      </c>
      <c r="N1020" s="81" t="str">
        <f aca="false">IF(F1020&gt;0,IF(L1020&gt;=0,L1020/F1020*100,""),"")</f>
        <v/>
      </c>
      <c r="O1020" s="81" t="str">
        <f aca="false">IF(G1020&gt;0,IF(J1020&gt;=0,J1020/G1020*100,""),"")</f>
        <v/>
      </c>
      <c r="P1020" s="81" t="str">
        <f aca="false">IF(I1020&gt;0,IF(L1020&gt;=0,L1020/I1020*100,""),"")</f>
        <v/>
      </c>
      <c r="Q1020" s="52"/>
      <c r="S1020" s="52"/>
    </row>
    <row r="1021" s="48" customFormat="true" ht="12.75" hidden="false" customHeight="false" outlineLevel="0" collapsed="false">
      <c r="A1021" s="66" t="s">
        <v>1356</v>
      </c>
      <c r="B1021" s="135" t="s">
        <v>19</v>
      </c>
      <c r="C1021" s="136"/>
      <c r="D1021" s="139" t="n">
        <f aca="false">SUM(D1023:D1030)</f>
        <v>6667190</v>
      </c>
      <c r="E1021" s="139" t="n">
        <f aca="false">SUM(E1023:E1030)</f>
        <v>0</v>
      </c>
      <c r="F1021" s="139" t="n">
        <f aca="false">SUM(D1021:E1021)</f>
        <v>6667190</v>
      </c>
      <c r="G1021" s="109" t="n">
        <f aca="false">SUM(G1023:G1030)</f>
        <v>7591190</v>
      </c>
      <c r="H1021" s="110"/>
      <c r="I1021" s="109" t="n">
        <f aca="false">SUM(G1021:H1021)</f>
        <v>7591190</v>
      </c>
      <c r="J1021" s="139" t="n">
        <f aca="false">SUM(J1023:J1030)</f>
        <v>7622900</v>
      </c>
      <c r="K1021" s="139" t="n">
        <f aca="false">SUM(K1023:K1030)</f>
        <v>0</v>
      </c>
      <c r="L1021" s="139" t="n">
        <f aca="false">SUM(J1021:K1021)</f>
        <v>7622900</v>
      </c>
      <c r="M1021" s="140" t="n">
        <f aca="false">IF(D1021&gt;0,IF(J1021&gt;=0,J1021/D1021*100,""),"")</f>
        <v>114.334524739808</v>
      </c>
      <c r="N1021" s="140" t="n">
        <f aca="false">IF(F1021&gt;0,IF(L1021&gt;=0,L1021/F1021*100,""),"")</f>
        <v>114.334524739808</v>
      </c>
      <c r="O1021" s="140" t="n">
        <f aca="false">IF(G1021&gt;0,IF(J1021&gt;=0,J1021/G1021*100,""),"")</f>
        <v>100.417721068765</v>
      </c>
      <c r="P1021" s="140" t="n">
        <f aca="false">IF(I1021&gt;0,IF(L1021&gt;=0,L1021/I1021*100,""),"")</f>
        <v>100.417721068765</v>
      </c>
      <c r="Q1021" s="52"/>
      <c r="S1021" s="52"/>
    </row>
    <row r="1022" s="48" customFormat="true" ht="12" hidden="true" customHeight="false" outlineLevel="0" collapsed="false">
      <c r="A1022" s="82" t="s">
        <v>27</v>
      </c>
      <c r="B1022" s="227"/>
      <c r="C1022" s="228" t="s">
        <v>28</v>
      </c>
      <c r="D1022" s="143" t="n">
        <f aca="false">SUM(D1023:D1030)</f>
        <v>6667190</v>
      </c>
      <c r="E1022" s="215"/>
      <c r="F1022" s="77" t="n">
        <f aca="false">SUM(D1022:E1022)</f>
        <v>6667190</v>
      </c>
      <c r="G1022" s="79" t="n">
        <f aca="false">SUM(G1023:G1030)</f>
        <v>7591190</v>
      </c>
      <c r="H1022" s="217"/>
      <c r="I1022" s="79" t="n">
        <f aca="false">SUM(G1022:H1022)</f>
        <v>7591190</v>
      </c>
      <c r="J1022" s="77" t="n">
        <f aca="false">SUM(J1023:J1030)</f>
        <v>7622900</v>
      </c>
      <c r="K1022" s="215"/>
      <c r="L1022" s="77" t="n">
        <f aca="false">SUM(J1022:K1022)</f>
        <v>7622900</v>
      </c>
      <c r="M1022" s="81" t="n">
        <f aca="false">IF(D1022&gt;0,IF(J1022&gt;=0,J1022/D1022*100,""),"")</f>
        <v>114.334524739808</v>
      </c>
      <c r="N1022" s="81" t="n">
        <f aca="false">IF(F1022&gt;0,IF(L1022&gt;=0,L1022/F1022*100,""),"")</f>
        <v>114.334524739808</v>
      </c>
      <c r="O1022" s="81" t="n">
        <f aca="false">IF(G1022&gt;0,IF(J1022&gt;=0,J1022/G1022*100,""),"")</f>
        <v>100.417721068765</v>
      </c>
      <c r="P1022" s="81" t="n">
        <f aca="false">IF(I1022&gt;0,IF(L1022&gt;=0,L1022/I1022*100,""),"")</f>
        <v>100.417721068765</v>
      </c>
      <c r="Q1022" s="52"/>
      <c r="S1022" s="52"/>
    </row>
    <row r="1023" s="48" customFormat="true" ht="12.75" hidden="false" customHeight="true" outlineLevel="0" collapsed="false">
      <c r="A1023" s="82" t="s">
        <v>1095</v>
      </c>
      <c r="B1023" s="54" t="s">
        <v>1011</v>
      </c>
      <c r="C1023" s="55" t="s">
        <v>1357</v>
      </c>
      <c r="D1023" s="77" t="n">
        <v>6613660</v>
      </c>
      <c r="E1023" s="77"/>
      <c r="F1023" s="77" t="n">
        <f aca="false">SUM(D1023:E1023)</f>
        <v>6613660</v>
      </c>
      <c r="G1023" s="79" t="n">
        <v>7329830</v>
      </c>
      <c r="H1023" s="88"/>
      <c r="I1023" s="79" t="n">
        <f aca="false">SUM(G1023:H1023)</f>
        <v>7329830</v>
      </c>
      <c r="J1023" s="77" t="n">
        <v>7590900</v>
      </c>
      <c r="K1023" s="77"/>
      <c r="L1023" s="77" t="n">
        <f aca="false">SUM(J1023:K1023)</f>
        <v>7590900</v>
      </c>
      <c r="M1023" s="81" t="n">
        <f aca="false">IF(D1023&gt;0,IF(J1023&gt;=0,J1023/D1023*100,""),"")</f>
        <v>114.776084649045</v>
      </c>
      <c r="N1023" s="81" t="n">
        <f aca="false">IF(F1023&gt;0,IF(L1023&gt;=0,L1023/F1023*100,""),"")</f>
        <v>114.776084649045</v>
      </c>
      <c r="O1023" s="81" t="n">
        <f aca="false">IF(G1023&gt;0,IF(J1023&gt;=0,J1023/G1023*100,""),"")</f>
        <v>103.561746998225</v>
      </c>
      <c r="P1023" s="81" t="n">
        <f aca="false">IF(I1023&gt;0,IF(L1023&gt;=0,L1023/I1023*100,""),"")</f>
        <v>103.561746998225</v>
      </c>
      <c r="Q1023" s="52"/>
      <c r="S1023" s="52"/>
    </row>
    <row r="1024" s="48" customFormat="true" ht="12.75" hidden="false" customHeight="true" outlineLevel="0" collapsed="false">
      <c r="A1024" s="87" t="s">
        <v>1320</v>
      </c>
      <c r="B1024" s="54" t="s">
        <v>697</v>
      </c>
      <c r="C1024" s="55" t="s">
        <v>1358</v>
      </c>
      <c r="D1024" s="77" t="n">
        <v>6000</v>
      </c>
      <c r="E1024" s="77"/>
      <c r="F1024" s="77" t="n">
        <f aca="false">SUM(D1024:E1024)</f>
        <v>6000</v>
      </c>
      <c r="G1024" s="79" t="n">
        <v>6000</v>
      </c>
      <c r="H1024" s="88"/>
      <c r="I1024" s="79" t="n">
        <f aca="false">SUM(G1024:H1024)</f>
        <v>6000</v>
      </c>
      <c r="J1024" s="77" t="n">
        <v>6000</v>
      </c>
      <c r="K1024" s="77"/>
      <c r="L1024" s="77" t="n">
        <f aca="false">SUM(J1024:K1024)</f>
        <v>6000</v>
      </c>
      <c r="M1024" s="81" t="n">
        <f aca="false">IF(D1024&gt;0,IF(J1024&gt;=0,J1024/D1024*100,""),"")</f>
        <v>100</v>
      </c>
      <c r="N1024" s="81" t="n">
        <f aca="false">IF(F1024&gt;0,IF(L1024&gt;=0,L1024/F1024*100,""),"")</f>
        <v>100</v>
      </c>
      <c r="O1024" s="81" t="n">
        <f aca="false">IF(G1024&gt;0,IF(J1024&gt;=0,J1024/G1024*100,""),"")</f>
        <v>100</v>
      </c>
      <c r="P1024" s="81" t="n">
        <f aca="false">IF(I1024&gt;0,IF(L1024&gt;=0,L1024/I1024*100,""),"")</f>
        <v>100</v>
      </c>
      <c r="Q1024" s="52"/>
      <c r="S1024" s="52"/>
    </row>
    <row r="1025" s="48" customFormat="true" ht="12.75" hidden="false" customHeight="true" outlineLevel="0" collapsed="false">
      <c r="A1025" s="87" t="s">
        <v>1050</v>
      </c>
      <c r="B1025" s="54" t="s">
        <v>1051</v>
      </c>
      <c r="C1025" s="55" t="s">
        <v>1359</v>
      </c>
      <c r="D1025" s="77" t="n">
        <v>1050</v>
      </c>
      <c r="E1025" s="77"/>
      <c r="F1025" s="77" t="n">
        <f aca="false">SUM(D1025:E1025)</f>
        <v>1050</v>
      </c>
      <c r="G1025" s="79" t="n">
        <v>8880</v>
      </c>
      <c r="H1025" s="88"/>
      <c r="I1025" s="79" t="n">
        <f aca="false">SUM(G1025:H1025)</f>
        <v>8880</v>
      </c>
      <c r="J1025" s="77"/>
      <c r="K1025" s="77"/>
      <c r="L1025" s="77" t="n">
        <f aca="false">SUM(J1025:K1025)</f>
        <v>0</v>
      </c>
      <c r="M1025" s="81" t="n">
        <f aca="false">IF(D1025&gt;0,IF(J1025&gt;=0,J1025/D1025*100,""),"")</f>
        <v>0</v>
      </c>
      <c r="N1025" s="81" t="n">
        <f aca="false">IF(F1025&gt;0,IF(L1025&gt;=0,L1025/F1025*100,""),"")</f>
        <v>0</v>
      </c>
      <c r="O1025" s="81" t="n">
        <f aca="false">IF(G1025&gt;0,IF(J1025&gt;=0,J1025/G1025*100,""),"")</f>
        <v>0</v>
      </c>
      <c r="P1025" s="81" t="n">
        <f aca="false">IF(I1025&gt;0,IF(L1025&gt;=0,L1025/I1025*100,""),"")</f>
        <v>0</v>
      </c>
      <c r="Q1025" s="52"/>
      <c r="S1025" s="52"/>
    </row>
    <row r="1026" s="48" customFormat="true" ht="27" hidden="false" customHeight="true" outlineLevel="0" collapsed="false">
      <c r="A1026" s="87" t="s">
        <v>1053</v>
      </c>
      <c r="B1026" s="54" t="s">
        <v>1054</v>
      </c>
      <c r="C1026" s="55"/>
      <c r="D1026" s="77" t="n">
        <f aca="false">17410+3070</f>
        <v>20480</v>
      </c>
      <c r="E1026" s="77"/>
      <c r="F1026" s="77" t="n">
        <f aca="false">SUM(D1026:E1026)</f>
        <v>20480</v>
      </c>
      <c r="G1026" s="79" t="n">
        <v>20480</v>
      </c>
      <c r="H1026" s="88"/>
      <c r="I1026" s="79" t="n">
        <f aca="false">SUM(G1026:H1026)</f>
        <v>20480</v>
      </c>
      <c r="J1026" s="77"/>
      <c r="K1026" s="77"/>
      <c r="L1026" s="77" t="n">
        <f aca="false">SUM(J1026:K1026)</f>
        <v>0</v>
      </c>
      <c r="M1026" s="81" t="n">
        <f aca="false">IF(D1026&gt;0,IF(J1026&gt;=0,J1026/D1026*100,""),"")</f>
        <v>0</v>
      </c>
      <c r="N1026" s="81" t="n">
        <f aca="false">IF(F1026&gt;0,IF(L1026&gt;=0,L1026/F1026*100,""),"")</f>
        <v>0</v>
      </c>
      <c r="O1026" s="81" t="n">
        <f aca="false">IF(G1026&gt;0,IF(J1026&gt;=0,J1026/G1026*100,""),"")</f>
        <v>0</v>
      </c>
      <c r="P1026" s="81" t="n">
        <f aca="false">IF(I1026&gt;0,IF(L1026&gt;=0,L1026/I1026*100,""),"")</f>
        <v>0</v>
      </c>
      <c r="Q1026" s="52"/>
      <c r="S1026" s="52"/>
    </row>
    <row r="1027" s="48" customFormat="true" ht="12.75" hidden="false" customHeight="true" outlineLevel="0" collapsed="false">
      <c r="A1027" s="87" t="s">
        <v>33</v>
      </c>
      <c r="B1027" s="54" t="s">
        <v>34</v>
      </c>
      <c r="C1027" s="55" t="s">
        <v>1360</v>
      </c>
      <c r="D1027" s="77" t="n">
        <v>5000</v>
      </c>
      <c r="E1027" s="77"/>
      <c r="F1027" s="77" t="n">
        <f aca="false">SUM(D1027:E1027)</f>
        <v>5000</v>
      </c>
      <c r="G1027" s="79" t="n">
        <v>5000</v>
      </c>
      <c r="H1027" s="88"/>
      <c r="I1027" s="79" t="n">
        <f aca="false">SUM(G1027:H1027)</f>
        <v>5000</v>
      </c>
      <c r="J1027" s="77" t="n">
        <v>5000</v>
      </c>
      <c r="K1027" s="77"/>
      <c r="L1027" s="77" t="n">
        <f aca="false">SUM(J1027:K1027)</f>
        <v>5000</v>
      </c>
      <c r="M1027" s="81" t="n">
        <f aca="false">IF(D1027&gt;0,IF(J1027&gt;=0,J1027/D1027*100,""),"")</f>
        <v>100</v>
      </c>
      <c r="N1027" s="81" t="n">
        <f aca="false">IF(F1027&gt;0,IF(L1027&gt;=0,L1027/F1027*100,""),"")</f>
        <v>100</v>
      </c>
      <c r="O1027" s="81" t="n">
        <f aca="false">IF(G1027&gt;0,IF(J1027&gt;=0,J1027/G1027*100,""),"")</f>
        <v>100</v>
      </c>
      <c r="P1027" s="81" t="n">
        <f aca="false">IF(I1027&gt;0,IF(L1027&gt;=0,L1027/I1027*100,""),"")</f>
        <v>100</v>
      </c>
      <c r="Q1027" s="52"/>
      <c r="S1027" s="52"/>
    </row>
    <row r="1028" s="48" customFormat="true" ht="12.75" hidden="false" customHeight="true" outlineLevel="0" collapsed="false">
      <c r="A1028" s="87" t="s">
        <v>1097</v>
      </c>
      <c r="B1028" s="54" t="s">
        <v>1098</v>
      </c>
      <c r="C1028" s="55" t="s">
        <v>1361</v>
      </c>
      <c r="D1028" s="77" t="n">
        <v>21000</v>
      </c>
      <c r="E1028" s="77"/>
      <c r="F1028" s="77" t="n">
        <f aca="false">SUM(D1028:E1028)</f>
        <v>21000</v>
      </c>
      <c r="G1028" s="79" t="n">
        <v>221000</v>
      </c>
      <c r="H1028" s="88"/>
      <c r="I1028" s="79" t="n">
        <f aca="false">SUM(G1028:H1028)</f>
        <v>221000</v>
      </c>
      <c r="J1028" s="77" t="n">
        <v>21000</v>
      </c>
      <c r="K1028" s="77"/>
      <c r="L1028" s="77" t="n">
        <f aca="false">SUM(J1028:K1028)</f>
        <v>21000</v>
      </c>
      <c r="M1028" s="81" t="n">
        <f aca="false">IF(D1028&gt;0,IF(J1028&gt;=0,J1028/D1028*100,""),"")</f>
        <v>100</v>
      </c>
      <c r="N1028" s="81" t="n">
        <f aca="false">IF(F1028&gt;0,IF(L1028&gt;=0,L1028/F1028*100,""),"")</f>
        <v>100</v>
      </c>
      <c r="O1028" s="81" t="n">
        <f aca="false">IF(G1028&gt;0,IF(J1028&gt;=0,J1028/G1028*100,""),"")</f>
        <v>9.50226244343891</v>
      </c>
      <c r="P1028" s="81" t="n">
        <f aca="false">IF(I1028&gt;0,IF(L1028&gt;=0,L1028/I1028*100,""),"")</f>
        <v>9.50226244343891</v>
      </c>
      <c r="Q1028" s="52"/>
      <c r="S1028" s="52"/>
    </row>
    <row r="1029" s="48" customFormat="true" ht="12.75" hidden="true" customHeight="true" outlineLevel="0" collapsed="false">
      <c r="A1029" s="82" t="s">
        <v>1362</v>
      </c>
      <c r="B1029" s="55" t="s">
        <v>1363</v>
      </c>
      <c r="C1029" s="55" t="s">
        <v>1364</v>
      </c>
      <c r="D1029" s="77"/>
      <c r="E1029" s="77"/>
      <c r="F1029" s="77" t="n">
        <f aca="false">SUM(D1029:E1029)</f>
        <v>0</v>
      </c>
      <c r="G1029" s="79"/>
      <c r="H1029" s="88"/>
      <c r="I1029" s="79" t="n">
        <f aca="false">SUM(G1029:H1029)</f>
        <v>0</v>
      </c>
      <c r="J1029" s="77"/>
      <c r="K1029" s="77"/>
      <c r="L1029" s="77" t="n">
        <f aca="false">SUM(J1029:K1029)</f>
        <v>0</v>
      </c>
      <c r="M1029" s="81" t="str">
        <f aca="false">IF(D1029&gt;0,IF(J1029&gt;=0,J1029/D1029*100,""),"")</f>
        <v/>
      </c>
      <c r="N1029" s="81" t="str">
        <f aca="false">IF(F1029&gt;0,IF(L1029&gt;=0,L1029/F1029*100,""),"")</f>
        <v/>
      </c>
      <c r="O1029" s="81" t="str">
        <f aca="false">IF(G1029&gt;0,IF(J1029&gt;=0,J1029/G1029*100,""),"")</f>
        <v/>
      </c>
      <c r="P1029" s="81" t="str">
        <f aca="false">IF(I1029&gt;0,IF(L1029&gt;=0,L1029/I1029*100,""),"")</f>
        <v/>
      </c>
      <c r="Q1029" s="52"/>
      <c r="S1029" s="52"/>
    </row>
    <row r="1030" s="48" customFormat="true" ht="12" hidden="true" customHeight="false" outlineLevel="0" collapsed="false">
      <c r="A1030" s="82" t="s">
        <v>1104</v>
      </c>
      <c r="B1030" s="54" t="s">
        <v>1014</v>
      </c>
      <c r="C1030" s="55" t="s">
        <v>1365</v>
      </c>
      <c r="D1030" s="77"/>
      <c r="E1030" s="77"/>
      <c r="F1030" s="77"/>
      <c r="G1030" s="79"/>
      <c r="H1030" s="88"/>
      <c r="I1030" s="79" t="n">
        <f aca="false">SUM(G1030:H1030)</f>
        <v>0</v>
      </c>
      <c r="J1030" s="77"/>
      <c r="K1030" s="77"/>
      <c r="L1030" s="77" t="n">
        <f aca="false">SUM(J1030:K1030)</f>
        <v>0</v>
      </c>
      <c r="M1030" s="81" t="str">
        <f aca="false">IF(D1030&gt;0,IF(J1030&gt;=0,J1030/D1030*100,""),"")</f>
        <v/>
      </c>
      <c r="N1030" s="81" t="str">
        <f aca="false">IF(F1030&gt;0,IF(L1030&gt;=0,L1030/F1030*100,""),"")</f>
        <v/>
      </c>
      <c r="O1030" s="81" t="str">
        <f aca="false">IF(G1030&gt;0,IF(J1030&gt;=0,J1030/G1030*100,""),"")</f>
        <v/>
      </c>
      <c r="P1030" s="81" t="str">
        <f aca="false">IF(I1030&gt;0,IF(L1030&gt;=0,L1030/I1030*100,""),"")</f>
        <v/>
      </c>
      <c r="Q1030" s="52"/>
      <c r="S1030" s="52"/>
    </row>
    <row r="1031" s="48" customFormat="true" ht="6" hidden="false" customHeight="true" outlineLevel="0" collapsed="false">
      <c r="A1031" s="87"/>
      <c r="B1031" s="54"/>
      <c r="C1031" s="55" t="s">
        <v>28</v>
      </c>
      <c r="D1031" s="77"/>
      <c r="E1031" s="77"/>
      <c r="F1031" s="77"/>
      <c r="G1031" s="79"/>
      <c r="H1031" s="88"/>
      <c r="I1031" s="79"/>
      <c r="J1031" s="77"/>
      <c r="K1031" s="77"/>
      <c r="L1031" s="77"/>
      <c r="M1031" s="81" t="str">
        <f aca="false">IF(D1031&gt;0,IF(J1031&gt;=0,J1031/D1031*100,""),"")</f>
        <v/>
      </c>
      <c r="N1031" s="81" t="str">
        <f aca="false">IF(F1031&gt;0,IF(L1031&gt;=0,L1031/F1031*100,""),"")</f>
        <v/>
      </c>
      <c r="O1031" s="81" t="str">
        <f aca="false">IF(G1031&gt;0,IF(J1031&gt;=0,J1031/G1031*100,""),"")</f>
        <v/>
      </c>
      <c r="P1031" s="81" t="str">
        <f aca="false">IF(I1031&gt;0,IF(L1031&gt;=0,L1031/I1031*100,""),"")</f>
        <v/>
      </c>
      <c r="Q1031" s="52"/>
      <c r="S1031" s="52"/>
    </row>
    <row r="1032" s="48" customFormat="true" ht="12.75" hidden="false" customHeight="false" outlineLevel="0" collapsed="false">
      <c r="A1032" s="66" t="s">
        <v>1366</v>
      </c>
      <c r="B1032" s="135" t="s">
        <v>19</v>
      </c>
      <c r="C1032" s="136"/>
      <c r="D1032" s="139" t="n">
        <f aca="false">SUM(D1034:D1041)</f>
        <v>7015880</v>
      </c>
      <c r="E1032" s="139" t="n">
        <f aca="false">SUM(E1034:E1042)</f>
        <v>0</v>
      </c>
      <c r="F1032" s="139" t="n">
        <f aca="false">SUM(D1032:E1032)</f>
        <v>7015880</v>
      </c>
      <c r="G1032" s="109" t="n">
        <f aca="false">SUM(G1034:G1041)</f>
        <v>7828680</v>
      </c>
      <c r="H1032" s="110"/>
      <c r="I1032" s="109" t="n">
        <f aca="false">SUM(G1032:H1032)</f>
        <v>7828680</v>
      </c>
      <c r="J1032" s="139" t="n">
        <f aca="false">SUM(J1034:J1041)</f>
        <v>8374760</v>
      </c>
      <c r="K1032" s="139" t="n">
        <f aca="false">SUM(K1034:K1042)</f>
        <v>0</v>
      </c>
      <c r="L1032" s="139" t="n">
        <f aca="false">SUM(J1032:K1032)</f>
        <v>8374760</v>
      </c>
      <c r="M1032" s="140" t="n">
        <f aca="false">IF(D1032&gt;0,IF(J1032&gt;=0,J1032/D1032*100,""),"")</f>
        <v>119.368632302719</v>
      </c>
      <c r="N1032" s="140" t="n">
        <f aca="false">IF(F1032&gt;0,IF(L1032&gt;=0,L1032/F1032*100,""),"")</f>
        <v>119.368632302719</v>
      </c>
      <c r="O1032" s="140" t="n">
        <f aca="false">IF(G1032&gt;0,IF(J1032&gt;=0,J1032/G1032*100,""),"")</f>
        <v>106.97537771374</v>
      </c>
      <c r="P1032" s="140" t="n">
        <f aca="false">IF(I1032&gt;0,IF(L1032&gt;=0,L1032/I1032*100,""),"")</f>
        <v>106.97537771374</v>
      </c>
      <c r="Q1032" s="52"/>
      <c r="S1032" s="52"/>
    </row>
    <row r="1033" s="48" customFormat="true" ht="12.75" hidden="false" customHeight="true" outlineLevel="0" collapsed="false">
      <c r="A1033" s="82" t="s">
        <v>27</v>
      </c>
      <c r="B1033" s="227"/>
      <c r="C1033" s="228" t="s">
        <v>28</v>
      </c>
      <c r="D1033" s="143" t="n">
        <f aca="false">SUM(D1034:D1039)</f>
        <v>7015880</v>
      </c>
      <c r="E1033" s="215"/>
      <c r="F1033" s="94" t="n">
        <f aca="false">SUM(D1033:E1033)</f>
        <v>7015880</v>
      </c>
      <c r="G1033" s="79" t="n">
        <f aca="false">SUM(G1034:G1039)</f>
        <v>7790180</v>
      </c>
      <c r="H1033" s="217"/>
      <c r="I1033" s="95" t="n">
        <f aca="false">SUM(G1033:H1033)</f>
        <v>7790180</v>
      </c>
      <c r="J1033" s="143" t="n">
        <f aca="false">SUM(J1034:J1040)</f>
        <v>8374760</v>
      </c>
      <c r="K1033" s="215"/>
      <c r="L1033" s="94" t="n">
        <f aca="false">SUM(J1033:K1033)</f>
        <v>8374760</v>
      </c>
      <c r="M1033" s="97" t="n">
        <f aca="false">IF(D1033&gt;0,IF(J1033&gt;=0,J1033/D1033*100,""),"")</f>
        <v>119.368632302719</v>
      </c>
      <c r="N1033" s="97" t="n">
        <f aca="false">IF(F1033&gt;0,IF(L1033&gt;=0,L1033/F1033*100,""),"")</f>
        <v>119.368632302719</v>
      </c>
      <c r="O1033" s="97" t="n">
        <f aca="false">IF(G1033&gt;0,IF(J1033&gt;=0,J1033/G1033*100,""),"")</f>
        <v>107.504062807278</v>
      </c>
      <c r="P1033" s="97" t="n">
        <f aca="false">IF(I1033&gt;0,IF(L1033&gt;=0,L1033/I1033*100,""),"")</f>
        <v>107.504062807278</v>
      </c>
      <c r="Q1033" s="52"/>
      <c r="S1033" s="52"/>
    </row>
    <row r="1034" s="48" customFormat="true" ht="12.75" hidden="false" customHeight="true" outlineLevel="0" collapsed="false">
      <c r="A1034" s="82" t="s">
        <v>1095</v>
      </c>
      <c r="B1034" s="54" t="s">
        <v>1011</v>
      </c>
      <c r="C1034" s="55" t="s">
        <v>1367</v>
      </c>
      <c r="D1034" s="77" t="n">
        <v>7000780</v>
      </c>
      <c r="E1034" s="77"/>
      <c r="F1034" s="94" t="n">
        <f aca="false">SUM(D1034:E1034)</f>
        <v>7000780</v>
      </c>
      <c r="G1034" s="79" t="n">
        <v>7454080</v>
      </c>
      <c r="H1034" s="88"/>
      <c r="I1034" s="95" t="n">
        <f aca="false">SUM(G1034:H1034)</f>
        <v>7454080</v>
      </c>
      <c r="J1034" s="77" t="n">
        <v>8354760</v>
      </c>
      <c r="K1034" s="77"/>
      <c r="L1034" s="94" t="n">
        <f aca="false">SUM(J1034:K1034)</f>
        <v>8354760</v>
      </c>
      <c r="M1034" s="97" t="n">
        <f aca="false">IF(D1034&gt;0,IF(J1034&gt;=0,J1034/D1034*100,""),"")</f>
        <v>119.340416353606</v>
      </c>
      <c r="N1034" s="97" t="n">
        <f aca="false">IF(F1034&gt;0,IF(L1034&gt;=0,L1034/F1034*100,""),"")</f>
        <v>119.340416353606</v>
      </c>
      <c r="O1034" s="97" t="n">
        <f aca="false">IF(G1034&gt;0,IF(J1034&gt;=0,J1034/G1034*100,""),"")</f>
        <v>112.083047136602</v>
      </c>
      <c r="P1034" s="97" t="n">
        <f aca="false">IF(I1034&gt;0,IF(L1034&gt;=0,L1034/I1034*100,""),"")</f>
        <v>112.083047136602</v>
      </c>
      <c r="Q1034" s="52"/>
      <c r="S1034" s="52"/>
    </row>
    <row r="1035" s="155" customFormat="true" ht="12.75" hidden="false" customHeight="true" outlineLevel="0" collapsed="false">
      <c r="A1035" s="82" t="s">
        <v>1050</v>
      </c>
      <c r="B1035" s="54" t="s">
        <v>1051</v>
      </c>
      <c r="C1035" s="55" t="s">
        <v>1368</v>
      </c>
      <c r="D1035" s="77" t="n">
        <v>2100</v>
      </c>
      <c r="E1035" s="215"/>
      <c r="F1035" s="94" t="n">
        <f aca="false">SUM(D1035:E1035)</f>
        <v>2100</v>
      </c>
      <c r="G1035" s="79" t="n">
        <v>5600</v>
      </c>
      <c r="H1035" s="217"/>
      <c r="I1035" s="95" t="n">
        <f aca="false">SUM(G1035:H1035)</f>
        <v>5600</v>
      </c>
      <c r="J1035" s="77"/>
      <c r="K1035" s="215"/>
      <c r="L1035" s="94" t="n">
        <f aca="false">SUM(J1035:K1035)</f>
        <v>0</v>
      </c>
      <c r="M1035" s="81" t="n">
        <f aca="false">IF(D1035&gt;0,IF(J1035&gt;=0,J1035/D1035*100,""),"")</f>
        <v>0</v>
      </c>
      <c r="N1035" s="81" t="n">
        <f aca="false">IF(F1035&gt;0,IF(L1035&gt;=0,L1035/F1035*100,""),"")</f>
        <v>0</v>
      </c>
      <c r="O1035" s="81" t="n">
        <f aca="false">IF(G1035&gt;0,IF(J1035&gt;=0,J1035/G1035*100,""),"")</f>
        <v>0</v>
      </c>
      <c r="P1035" s="97" t="n">
        <f aca="false">IF(I1035&gt;0,IF(L1035&gt;=0,L1035/I1035*100,""),"")</f>
        <v>0</v>
      </c>
      <c r="Q1035" s="52"/>
      <c r="S1035" s="52"/>
    </row>
    <row r="1036" s="48" customFormat="true" ht="12.75" hidden="false" customHeight="true" outlineLevel="0" collapsed="false">
      <c r="A1036" s="82" t="s">
        <v>33</v>
      </c>
      <c r="B1036" s="54" t="s">
        <v>34</v>
      </c>
      <c r="C1036" s="55" t="s">
        <v>1369</v>
      </c>
      <c r="D1036" s="77" t="n">
        <v>4000</v>
      </c>
      <c r="E1036" s="77"/>
      <c r="F1036" s="94" t="n">
        <f aca="false">SUM(D1036:E1036)</f>
        <v>4000</v>
      </c>
      <c r="G1036" s="79" t="n">
        <v>4000</v>
      </c>
      <c r="H1036" s="88"/>
      <c r="I1036" s="95" t="n">
        <f aca="false">SUM(G1036:H1036)</f>
        <v>4000</v>
      </c>
      <c r="J1036" s="77" t="n">
        <v>5000</v>
      </c>
      <c r="K1036" s="77"/>
      <c r="L1036" s="94" t="n">
        <f aca="false">SUM(J1036:K1036)</f>
        <v>5000</v>
      </c>
      <c r="M1036" s="97" t="n">
        <f aca="false">IF(D1036&gt;0,IF(J1036&gt;=0,J1036/D1036*100,""),"")</f>
        <v>125</v>
      </c>
      <c r="N1036" s="97" t="n">
        <f aca="false">IF(F1036&gt;0,IF(L1036&gt;=0,L1036/F1036*100,""),"")</f>
        <v>125</v>
      </c>
      <c r="O1036" s="97" t="n">
        <f aca="false">IF(G1036&gt;0,IF(J1036&gt;=0,J1036/G1036*100,""),"")</f>
        <v>125</v>
      </c>
      <c r="P1036" s="97" t="n">
        <f aca="false">IF(I1036&gt;0,IF(L1036&gt;=0,L1036/I1036*100,""),"")</f>
        <v>125</v>
      </c>
      <c r="Q1036" s="52"/>
      <c r="S1036" s="52"/>
    </row>
    <row r="1037" s="48" customFormat="true" ht="12.75" hidden="false" customHeight="true" outlineLevel="0" collapsed="false">
      <c r="A1037" s="87" t="s">
        <v>1097</v>
      </c>
      <c r="B1037" s="54" t="s">
        <v>1098</v>
      </c>
      <c r="C1037" s="55" t="s">
        <v>1370</v>
      </c>
      <c r="D1037" s="77" t="n">
        <v>9000</v>
      </c>
      <c r="E1037" s="77"/>
      <c r="F1037" s="94" t="n">
        <f aca="false">SUM(D1037:E1037)</f>
        <v>9000</v>
      </c>
      <c r="G1037" s="79" t="n">
        <v>270500</v>
      </c>
      <c r="H1037" s="88"/>
      <c r="I1037" s="95" t="n">
        <f aca="false">SUM(G1037:H1037)</f>
        <v>270500</v>
      </c>
      <c r="J1037" s="77" t="n">
        <v>9000</v>
      </c>
      <c r="K1037" s="77"/>
      <c r="L1037" s="94" t="n">
        <f aca="false">SUM(J1037:K1037)</f>
        <v>9000</v>
      </c>
      <c r="M1037" s="97" t="n">
        <f aca="false">IF(D1037&gt;0,IF(J1037&gt;=0,J1037/D1037*100,""),"")</f>
        <v>100</v>
      </c>
      <c r="N1037" s="97" t="n">
        <f aca="false">IF(F1037&gt;0,IF(L1037&gt;=0,L1037/F1037*100,""),"")</f>
        <v>100</v>
      </c>
      <c r="O1037" s="97" t="n">
        <f aca="false">IF(G1037&gt;0,IF(J1037&gt;=0,J1037/G1037*100,""),"")</f>
        <v>3.3271719038817</v>
      </c>
      <c r="P1037" s="97" t="n">
        <f aca="false">IF(I1037&gt;0,IF(L1037&gt;=0,L1037/I1037*100,""),"")</f>
        <v>3.3271719038817</v>
      </c>
      <c r="Q1037" s="52"/>
      <c r="S1037" s="52"/>
    </row>
    <row r="1038" s="48" customFormat="true" ht="12.75" hidden="false" customHeight="true" outlineLevel="0" collapsed="false">
      <c r="A1038" s="82" t="s">
        <v>1110</v>
      </c>
      <c r="B1038" s="54" t="s">
        <v>1111</v>
      </c>
      <c r="C1038" s="55" t="s">
        <v>1371</v>
      </c>
      <c r="D1038" s="77"/>
      <c r="E1038" s="77"/>
      <c r="F1038" s="94"/>
      <c r="G1038" s="79" t="n">
        <v>56000</v>
      </c>
      <c r="H1038" s="88"/>
      <c r="I1038" s="95" t="n">
        <f aca="false">SUM(G1038:H1038)</f>
        <v>56000</v>
      </c>
      <c r="J1038" s="77"/>
      <c r="K1038" s="77"/>
      <c r="L1038" s="94" t="n">
        <f aca="false">SUM(J1038:K1038)</f>
        <v>0</v>
      </c>
      <c r="M1038" s="97" t="str">
        <f aca="false">IF(D1038&gt;0,IF(J1038&gt;=0,J1038/D1038*100,""),"")</f>
        <v/>
      </c>
      <c r="N1038" s="97" t="str">
        <f aca="false">IF(F1038&gt;0,IF(L1038&gt;=0,L1038/F1038*100,""),"")</f>
        <v/>
      </c>
      <c r="O1038" s="97" t="n">
        <f aca="false">IF(G1038&gt;0,IF(J1038&gt;=0,J1038/G1038*100,""),"")</f>
        <v>0</v>
      </c>
      <c r="P1038" s="97" t="n">
        <f aca="false">IF(I1038&gt;0,IF(L1038&gt;=0,L1038/I1038*100,""),"")</f>
        <v>0</v>
      </c>
      <c r="Q1038" s="52"/>
      <c r="S1038" s="52"/>
    </row>
    <row r="1039" s="155" customFormat="true" ht="12.75" hidden="true" customHeight="true" outlineLevel="0" collapsed="false">
      <c r="A1039" s="82" t="s">
        <v>1362</v>
      </c>
      <c r="B1039" s="55" t="s">
        <v>1363</v>
      </c>
      <c r="C1039" s="55" t="s">
        <v>1372</v>
      </c>
      <c r="D1039" s="143"/>
      <c r="E1039" s="215"/>
      <c r="F1039" s="77" t="n">
        <f aca="false">SUM(D1039:E1039)</f>
        <v>0</v>
      </c>
      <c r="G1039" s="79"/>
      <c r="H1039" s="217"/>
      <c r="I1039" s="95"/>
      <c r="J1039" s="77"/>
      <c r="K1039" s="215"/>
      <c r="L1039" s="94" t="n">
        <f aca="false">SUM(J1039:K1039)</f>
        <v>0</v>
      </c>
      <c r="M1039" s="81" t="str">
        <f aca="false">IF(D1039&gt;0,IF(J1039&gt;=0,J1039/D1039*100,""),"")</f>
        <v/>
      </c>
      <c r="N1039" s="81" t="str">
        <f aca="false">IF(F1039&gt;0,IF(L1039&gt;=0,L1039/F1039*100,""),"")</f>
        <v/>
      </c>
      <c r="O1039" s="81" t="str">
        <f aca="false">IF(G1039&gt;0,IF(J1039&gt;=0,J1039/G1039*100,""),"")</f>
        <v/>
      </c>
      <c r="P1039" s="81" t="str">
        <f aca="false">IF(I1039&gt;0,IF(L1039&gt;=0,L1039/I1039*100,""),"")</f>
        <v/>
      </c>
      <c r="Q1039" s="52"/>
      <c r="S1039" s="52"/>
    </row>
    <row r="1040" s="155" customFormat="true" ht="12.75" hidden="false" customHeight="true" outlineLevel="0" collapsed="false">
      <c r="A1040" s="87" t="s">
        <v>1320</v>
      </c>
      <c r="B1040" s="54" t="s">
        <v>697</v>
      </c>
      <c r="C1040" s="55"/>
      <c r="D1040" s="143"/>
      <c r="E1040" s="215"/>
      <c r="F1040" s="77"/>
      <c r="G1040" s="79"/>
      <c r="H1040" s="217"/>
      <c r="I1040" s="95"/>
      <c r="J1040" s="77" t="n">
        <v>6000</v>
      </c>
      <c r="K1040" s="215"/>
      <c r="L1040" s="94" t="n">
        <f aca="false">SUM(J1040:K1040)</f>
        <v>6000</v>
      </c>
      <c r="M1040" s="81" t="str">
        <f aca="false">IF(D1040&gt;0,IF(J1040&gt;=0,J1040/D1040*100,""),"")</f>
        <v/>
      </c>
      <c r="N1040" s="81"/>
      <c r="O1040" s="81"/>
      <c r="P1040" s="81"/>
      <c r="Q1040" s="52"/>
      <c r="S1040" s="52"/>
    </row>
    <row r="1041" s="48" customFormat="true" ht="12.75" hidden="false" customHeight="true" outlineLevel="0" collapsed="false">
      <c r="A1041" s="87" t="s">
        <v>65</v>
      </c>
      <c r="B1041" s="54" t="s">
        <v>66</v>
      </c>
      <c r="C1041" s="55" t="s">
        <v>1373</v>
      </c>
      <c r="D1041" s="77"/>
      <c r="E1041" s="77"/>
      <c r="F1041" s="77"/>
      <c r="G1041" s="79" t="n">
        <v>38500</v>
      </c>
      <c r="H1041" s="88"/>
      <c r="I1041" s="95" t="n">
        <f aca="false">SUM(G1041:H1041)</f>
        <v>38500</v>
      </c>
      <c r="J1041" s="77"/>
      <c r="K1041" s="77"/>
      <c r="L1041" s="94" t="n">
        <f aca="false">SUM(J1041:K1041)</f>
        <v>0</v>
      </c>
      <c r="M1041" s="81" t="str">
        <f aca="false">IF(D1041&gt;0,IF(J1041&gt;=0,J1041/D1041*100,""),"")</f>
        <v/>
      </c>
      <c r="N1041" s="81" t="str">
        <f aca="false">IF(F1041&gt;0,IF(L1041&gt;=0,L1041/F1041*100,""),"")</f>
        <v/>
      </c>
      <c r="O1041" s="81" t="n">
        <f aca="false">IF(G1041&gt;0,IF(J1041&gt;=0,J1041/G1041*100,""),"")</f>
        <v>0</v>
      </c>
      <c r="P1041" s="81" t="n">
        <f aca="false">IF(I1041&gt;0,IF(L1041&gt;=0,L1041/I1041*100,""),"")</f>
        <v>0</v>
      </c>
      <c r="Q1041" s="52"/>
      <c r="S1041" s="52"/>
    </row>
    <row r="1042" s="48" customFormat="true" ht="6" hidden="false" customHeight="true" outlineLevel="0" collapsed="false">
      <c r="A1042" s="87"/>
      <c r="B1042" s="54"/>
      <c r="C1042" s="55" t="s">
        <v>28</v>
      </c>
      <c r="D1042" s="77"/>
      <c r="E1042" s="77"/>
      <c r="F1042" s="77"/>
      <c r="G1042" s="79"/>
      <c r="H1042" s="88"/>
      <c r="I1042" s="79"/>
      <c r="J1042" s="77"/>
      <c r="K1042" s="77"/>
      <c r="L1042" s="77"/>
      <c r="M1042" s="81" t="str">
        <f aca="false">IF(D1042&gt;0,IF(J1042&gt;=0,J1042/D1042*100,""),"")</f>
        <v/>
      </c>
      <c r="N1042" s="81" t="str">
        <f aca="false">IF(F1042&gt;0,IF(L1042&gt;=0,L1042/F1042*100,""),"")</f>
        <v/>
      </c>
      <c r="O1042" s="81" t="str">
        <f aca="false">IF(G1042&gt;0,IF(J1042&gt;=0,J1042/G1042*100,""),"")</f>
        <v/>
      </c>
      <c r="P1042" s="81" t="str">
        <f aca="false">IF(I1042&gt;0,IF(L1042&gt;=0,L1042/I1042*100,""),"")</f>
        <v/>
      </c>
      <c r="Q1042" s="52"/>
      <c r="S1042" s="52"/>
    </row>
    <row r="1043" s="155" customFormat="true" ht="12.75" hidden="false" customHeight="false" outlineLevel="0" collapsed="false">
      <c r="A1043" s="66" t="s">
        <v>1374</v>
      </c>
      <c r="B1043" s="135" t="s">
        <v>19</v>
      </c>
      <c r="C1043" s="136"/>
      <c r="D1043" s="69" t="n">
        <f aca="false">SUM(D1045:D1051)</f>
        <v>8534240</v>
      </c>
      <c r="E1043" s="69" t="n">
        <f aca="false">SUM(E1045:E1052)</f>
        <v>0</v>
      </c>
      <c r="F1043" s="157" t="n">
        <f aca="false">SUM(D1043:E1043)</f>
        <v>8534240</v>
      </c>
      <c r="G1043" s="72" t="n">
        <f aca="false">SUM(G1045:G1051)</f>
        <v>12843070</v>
      </c>
      <c r="H1043" s="89"/>
      <c r="I1043" s="158" t="n">
        <f aca="false">SUM(G1043:H1043)</f>
        <v>12843070</v>
      </c>
      <c r="J1043" s="157" t="n">
        <f aca="false">SUM(J1045:J1051)</f>
        <v>9893320</v>
      </c>
      <c r="K1043" s="69" t="n">
        <f aca="false">SUM(K1045:K1052)</f>
        <v>0</v>
      </c>
      <c r="L1043" s="157" t="n">
        <f aca="false">SUM(J1043:K1043)</f>
        <v>9893320</v>
      </c>
      <c r="M1043" s="250" t="n">
        <f aca="false">IF(D1043&gt;0,IF(J1043&gt;=0,J1043/D1043*100,""),"")</f>
        <v>115.925026715911</v>
      </c>
      <c r="N1043" s="250" t="n">
        <f aca="false">IF(F1043&gt;0,IF(L1043&gt;=0,L1043/F1043*100,""),"")</f>
        <v>115.925026715911</v>
      </c>
      <c r="O1043" s="250" t="n">
        <f aca="false">IF(G1043&gt;0,IF(J1043&gt;=0,J1043/G1043*100,""),"")</f>
        <v>77.0323606427435</v>
      </c>
      <c r="P1043" s="250" t="n">
        <f aca="false">IF(I1043&gt;0,IF(L1043&gt;=0,L1043/I1043*100,""),"")</f>
        <v>77.0323606427435</v>
      </c>
      <c r="Q1043" s="52"/>
      <c r="S1043" s="52"/>
    </row>
    <row r="1044" s="48" customFormat="true" ht="12.75" hidden="false" customHeight="true" outlineLevel="0" collapsed="false">
      <c r="A1044" s="82" t="s">
        <v>27</v>
      </c>
      <c r="B1044" s="75"/>
      <c r="C1044" s="76" t="s">
        <v>28</v>
      </c>
      <c r="D1044" s="77" t="n">
        <f aca="false">SUM(D1045:D1050)</f>
        <v>8534240</v>
      </c>
      <c r="E1044" s="77" t="n">
        <f aca="false">SUM(E1045:E1050)</f>
        <v>0</v>
      </c>
      <c r="F1044" s="77" t="n">
        <f aca="false">SUM(D1044:E1044)</f>
        <v>8534240</v>
      </c>
      <c r="G1044" s="79" t="n">
        <f aca="false">SUM(G1045:G1050)</f>
        <v>9043070</v>
      </c>
      <c r="H1044" s="88"/>
      <c r="I1044" s="79" t="n">
        <f aca="false">SUM(G1044:H1044)</f>
        <v>9043070</v>
      </c>
      <c r="J1044" s="77" t="n">
        <f aca="false">SUM(J1045:J1050)</f>
        <v>9893320</v>
      </c>
      <c r="K1044" s="77" t="n">
        <f aca="false">SUM(K1045:K1050)</f>
        <v>0</v>
      </c>
      <c r="L1044" s="77" t="n">
        <f aca="false">SUM(J1044:K1044)</f>
        <v>9893320</v>
      </c>
      <c r="M1044" s="81" t="n">
        <f aca="false">IF(D1044&gt;0,IF(J1044&gt;=0,J1044/D1044*100,""),"")</f>
        <v>115.925026715911</v>
      </c>
      <c r="N1044" s="81" t="n">
        <f aca="false">IF(F1044&gt;0,IF(L1044&gt;=0,L1044/F1044*100,""),"")</f>
        <v>115.925026715911</v>
      </c>
      <c r="O1044" s="81" t="n">
        <f aca="false">IF(G1044&gt;0,IF(J1044&gt;=0,J1044/G1044*100,""),"")</f>
        <v>109.402227340936</v>
      </c>
      <c r="P1044" s="81" t="n">
        <f aca="false">IF(I1044&gt;0,IF(L1044&gt;=0,L1044/I1044*100,""),"")</f>
        <v>109.402227340936</v>
      </c>
      <c r="Q1044" s="52"/>
      <c r="S1044" s="52"/>
    </row>
    <row r="1045" s="155" customFormat="true" ht="12.75" hidden="false" customHeight="true" outlineLevel="0" collapsed="false">
      <c r="A1045" s="126" t="s">
        <v>1095</v>
      </c>
      <c r="B1045" s="160" t="s">
        <v>1011</v>
      </c>
      <c r="C1045" s="161" t="s">
        <v>1375</v>
      </c>
      <c r="D1045" s="130" t="n">
        <v>8462140</v>
      </c>
      <c r="E1045" s="69"/>
      <c r="F1045" s="130" t="n">
        <f aca="false">SUM(D1045:E1045)</f>
        <v>8462140</v>
      </c>
      <c r="G1045" s="251" t="n">
        <v>8849840</v>
      </c>
      <c r="H1045" s="89"/>
      <c r="I1045" s="236" t="n">
        <f aca="false">H1045+G1045</f>
        <v>8849840</v>
      </c>
      <c r="J1045" s="130" t="n">
        <v>9793320</v>
      </c>
      <c r="K1045" s="69"/>
      <c r="L1045" s="199" t="n">
        <f aca="false">K1045+J1045</f>
        <v>9793320</v>
      </c>
      <c r="M1045" s="238" t="n">
        <f aca="false">IF(D1045&gt;0,IF(J1045&gt;=0,J1045/D1045*100,""),"")</f>
        <v>115.731008941001</v>
      </c>
      <c r="N1045" s="238" t="n">
        <f aca="false">IF(F1045&gt;0,IF(L1045&gt;=0,L1045/F1045*100,""),"")</f>
        <v>115.731008941001</v>
      </c>
      <c r="O1045" s="238" t="n">
        <f aca="false">IF(G1045&gt;0,IF(J1045&gt;=0,J1045/G1045*100,""),"")</f>
        <v>110.6609837014</v>
      </c>
      <c r="P1045" s="238" t="n">
        <f aca="false">IF(I1045&gt;0,IF(L1045&gt;=0,L1045/I1045*100,""),"")</f>
        <v>110.6609837014</v>
      </c>
      <c r="Q1045" s="52"/>
      <c r="S1045" s="52"/>
    </row>
    <row r="1046" s="155" customFormat="true" ht="12.75" hidden="false" customHeight="true" outlineLevel="0" collapsed="false">
      <c r="A1046" s="82" t="s">
        <v>1057</v>
      </c>
      <c r="B1046" s="54" t="s">
        <v>1058</v>
      </c>
      <c r="C1046" s="55" t="s">
        <v>1376</v>
      </c>
      <c r="D1046" s="77" t="n">
        <v>55000</v>
      </c>
      <c r="E1046" s="221"/>
      <c r="F1046" s="77" t="n">
        <f aca="false">SUM(D1046:E1046)</f>
        <v>55000</v>
      </c>
      <c r="G1046" s="84" t="n">
        <v>61550</v>
      </c>
      <c r="H1046" s="222"/>
      <c r="I1046" s="95" t="n">
        <f aca="false">SUM(G1046:H1046)</f>
        <v>61550</v>
      </c>
      <c r="J1046" s="77" t="n">
        <v>85000</v>
      </c>
      <c r="K1046" s="221"/>
      <c r="L1046" s="94" t="n">
        <f aca="false">SUM(J1046:K1046)</f>
        <v>85000</v>
      </c>
      <c r="M1046" s="97" t="n">
        <f aca="false">IF(D1046&gt;0,IF(J1046&gt;=0,J1046/D1046*100,""),"")</f>
        <v>154.545454545455</v>
      </c>
      <c r="N1046" s="97" t="n">
        <f aca="false">IF(F1046&gt;0,IF(L1046&gt;=0,L1046/F1046*100,""),"")</f>
        <v>154.545454545455</v>
      </c>
      <c r="O1046" s="97" t="n">
        <f aca="false">IF(G1046&gt;0,IF(J1046&gt;=0,J1046/G1046*100,""),"")</f>
        <v>138.099106417547</v>
      </c>
      <c r="P1046" s="97" t="n">
        <f aca="false">IF(I1046&gt;0,IF(L1046&gt;=0,L1046/I1046*100,""),"")</f>
        <v>138.099106417547</v>
      </c>
      <c r="Q1046" s="52"/>
      <c r="S1046" s="52"/>
    </row>
    <row r="1047" s="155" customFormat="true" ht="12.75" hidden="false" customHeight="true" outlineLevel="0" collapsed="false">
      <c r="A1047" s="82" t="s">
        <v>1050</v>
      </c>
      <c r="B1047" s="54" t="s">
        <v>1051</v>
      </c>
      <c r="C1047" s="55" t="s">
        <v>1377</v>
      </c>
      <c r="D1047" s="77" t="n">
        <v>2100</v>
      </c>
      <c r="E1047" s="221"/>
      <c r="F1047" s="77" t="n">
        <f aca="false">SUM(D1047:E1047)</f>
        <v>2100</v>
      </c>
      <c r="G1047" s="84" t="n">
        <v>2180</v>
      </c>
      <c r="H1047" s="222"/>
      <c r="I1047" s="95" t="n">
        <f aca="false">SUM(G1047:H1047)</f>
        <v>2180</v>
      </c>
      <c r="J1047" s="77"/>
      <c r="K1047" s="221"/>
      <c r="L1047" s="94" t="n">
        <f aca="false">SUM(J1047:K1047)</f>
        <v>0</v>
      </c>
      <c r="M1047" s="97" t="n">
        <f aca="false">IF(D1047&gt;0,IF(J1047&gt;=0,J1047/D1047*100,""),"")</f>
        <v>0</v>
      </c>
      <c r="N1047" s="97" t="n">
        <f aca="false">IF(F1047&gt;0,IF(L1047&gt;=0,L1047/F1047*100,""),"")</f>
        <v>0</v>
      </c>
      <c r="O1047" s="97" t="n">
        <f aca="false">IF(G1047&gt;0,IF(J1047&gt;=0,J1047/G1047*100,""),"")</f>
        <v>0</v>
      </c>
      <c r="P1047" s="97" t="n">
        <f aca="false">IF(I1047&gt;0,IF(L1047&gt;=0,L1047/I1047*100,""),"")</f>
        <v>0</v>
      </c>
      <c r="Q1047" s="52"/>
      <c r="S1047" s="52"/>
    </row>
    <row r="1048" s="48" customFormat="true" ht="12.75" hidden="false" customHeight="true" outlineLevel="0" collapsed="false">
      <c r="A1048" s="87" t="s">
        <v>1097</v>
      </c>
      <c r="B1048" s="54" t="s">
        <v>1098</v>
      </c>
      <c r="C1048" s="55" t="s">
        <v>1378</v>
      </c>
      <c r="D1048" s="77" t="n">
        <v>15000</v>
      </c>
      <c r="E1048" s="77"/>
      <c r="F1048" s="94" t="n">
        <f aca="false">SUM(D1048:E1048)</f>
        <v>15000</v>
      </c>
      <c r="G1048" s="79" t="n">
        <v>55000</v>
      </c>
      <c r="H1048" s="88"/>
      <c r="I1048" s="95" t="n">
        <f aca="false">SUM(G1048:H1048)</f>
        <v>55000</v>
      </c>
      <c r="J1048" s="77" t="n">
        <v>15000</v>
      </c>
      <c r="K1048" s="77"/>
      <c r="L1048" s="94" t="n">
        <f aca="false">SUM(J1048:K1048)</f>
        <v>15000</v>
      </c>
      <c r="M1048" s="97" t="n">
        <f aca="false">IF(D1048&gt;0,IF(J1048&gt;=0,J1048/D1048*100,""),"")</f>
        <v>100</v>
      </c>
      <c r="N1048" s="97" t="n">
        <f aca="false">IF(F1048&gt;0,IF(L1048&gt;=0,L1048/F1048*100,""),"")</f>
        <v>100</v>
      </c>
      <c r="O1048" s="97" t="n">
        <f aca="false">IF(G1048&gt;0,IF(J1048&gt;=0,J1048/G1048*100,""),"")</f>
        <v>27.2727272727273</v>
      </c>
      <c r="P1048" s="97" t="n">
        <f aca="false">IF(I1048&gt;0,IF(L1048&gt;=0,L1048/I1048*100,""),"")</f>
        <v>27.2727272727273</v>
      </c>
      <c r="Q1048" s="52"/>
      <c r="S1048" s="52"/>
    </row>
    <row r="1049" s="155" customFormat="true" ht="12.75" hidden="false" customHeight="true" outlineLevel="0" collapsed="false">
      <c r="A1049" s="82" t="s">
        <v>1110</v>
      </c>
      <c r="B1049" s="54" t="s">
        <v>1111</v>
      </c>
      <c r="C1049" s="55" t="s">
        <v>1379</v>
      </c>
      <c r="D1049" s="220"/>
      <c r="E1049" s="221"/>
      <c r="F1049" s="94" t="n">
        <f aca="false">E1049+D1049</f>
        <v>0</v>
      </c>
      <c r="G1049" s="84" t="n">
        <v>67000</v>
      </c>
      <c r="H1049" s="222"/>
      <c r="I1049" s="95" t="n">
        <f aca="false">H1049+G1049</f>
        <v>67000</v>
      </c>
      <c r="J1049" s="77"/>
      <c r="K1049" s="221"/>
      <c r="L1049" s="94" t="n">
        <f aca="false">K1049+J1049</f>
        <v>0</v>
      </c>
      <c r="M1049" s="97" t="str">
        <f aca="false">IF(D1049&gt;0,IF(J1049&gt;=0,J1049/D1049*100,""),"")</f>
        <v/>
      </c>
      <c r="N1049" s="97" t="str">
        <f aca="false">IF(F1049&gt;0,IF(L1049&gt;=0,L1049/F1049*100,""),"")</f>
        <v/>
      </c>
      <c r="O1049" s="97" t="n">
        <f aca="false">IF(G1049&gt;0,IF(J1049&gt;=0,J1049/G1049*100,""),"")</f>
        <v>0</v>
      </c>
      <c r="P1049" s="97" t="n">
        <f aca="false">IF(I1049&gt;0,IF(L1049&gt;=0,L1049/I1049*100,""),"")</f>
        <v>0</v>
      </c>
      <c r="Q1049" s="52"/>
      <c r="S1049" s="52"/>
    </row>
    <row r="1050" s="48" customFormat="true" ht="12.75" hidden="false" customHeight="true" outlineLevel="0" collapsed="false">
      <c r="A1050" s="87" t="s">
        <v>1104</v>
      </c>
      <c r="B1050" s="54" t="s">
        <v>1014</v>
      </c>
      <c r="C1050" s="55" t="s">
        <v>1380</v>
      </c>
      <c r="D1050" s="77"/>
      <c r="E1050" s="77"/>
      <c r="F1050" s="94"/>
      <c r="G1050" s="79" t="n">
        <v>7500</v>
      </c>
      <c r="H1050" s="88"/>
      <c r="I1050" s="95" t="n">
        <f aca="false">SUM(G1050:H1050)</f>
        <v>7500</v>
      </c>
      <c r="J1050" s="77"/>
      <c r="K1050" s="77"/>
      <c r="L1050" s="94"/>
      <c r="M1050" s="97" t="str">
        <f aca="false">IF(D1050&gt;0,IF(J1050&gt;=0,J1050/D1050*100,""),"")</f>
        <v/>
      </c>
      <c r="N1050" s="97" t="str">
        <f aca="false">IF(F1050&gt;0,IF(L1050&gt;=0,L1050/F1050*100,""),"")</f>
        <v/>
      </c>
      <c r="O1050" s="97" t="n">
        <f aca="false">IF(G1050&gt;0,IF(J1050&gt;=0,J1050/G1050*100,""),"")</f>
        <v>0</v>
      </c>
      <c r="P1050" s="97" t="n">
        <f aca="false">IF(I1050&gt;0,IF(L1050&gt;=0,L1050/I1050*100,""),"")</f>
        <v>0</v>
      </c>
      <c r="Q1050" s="52"/>
      <c r="S1050" s="52"/>
    </row>
    <row r="1051" s="48" customFormat="true" ht="12.75" hidden="false" customHeight="true" outlineLevel="0" collapsed="false">
      <c r="A1051" s="87" t="s">
        <v>65</v>
      </c>
      <c r="B1051" s="54" t="s">
        <v>66</v>
      </c>
      <c r="C1051" s="55" t="s">
        <v>1381</v>
      </c>
      <c r="D1051" s="143"/>
      <c r="E1051" s="77"/>
      <c r="F1051" s="94" t="n">
        <f aca="false">E1051+D1051</f>
        <v>0</v>
      </c>
      <c r="G1051" s="79" t="n">
        <v>3800000</v>
      </c>
      <c r="H1051" s="88"/>
      <c r="I1051" s="95" t="n">
        <f aca="false">H1051+G1051</f>
        <v>3800000</v>
      </c>
      <c r="J1051" s="143"/>
      <c r="K1051" s="77"/>
      <c r="L1051" s="94" t="n">
        <f aca="false">K1051+J1051</f>
        <v>0</v>
      </c>
      <c r="M1051" s="97" t="str">
        <f aca="false">IF(D1051&gt;0,IF(J1051&gt;=0,J1051/D1051*100,""),"")</f>
        <v/>
      </c>
      <c r="N1051" s="97" t="str">
        <f aca="false">IF(F1051&gt;0,IF(L1051&gt;=0,L1051/F1051*100,""),"")</f>
        <v/>
      </c>
      <c r="O1051" s="97" t="n">
        <f aca="false">IF(G1051&gt;0,IF(J1051&gt;=0,J1051/G1051*100,""),"")</f>
        <v>0</v>
      </c>
      <c r="P1051" s="97" t="n">
        <f aca="false">IF(I1051&gt;0,IF(L1051&gt;=0,L1051/I1051*100,""),"")</f>
        <v>0</v>
      </c>
      <c r="Q1051" s="52"/>
      <c r="S1051" s="52"/>
    </row>
    <row r="1052" s="48" customFormat="true" ht="6" hidden="false" customHeight="true" outlineLevel="0" collapsed="false">
      <c r="A1052" s="87"/>
      <c r="B1052" s="54"/>
      <c r="C1052" s="55" t="s">
        <v>28</v>
      </c>
      <c r="D1052" s="77"/>
      <c r="E1052" s="77"/>
      <c r="F1052" s="94" t="n">
        <f aca="false">E1052+D1052</f>
        <v>0</v>
      </c>
      <c r="G1052" s="79"/>
      <c r="H1052" s="88"/>
      <c r="I1052" s="95"/>
      <c r="J1052" s="94"/>
      <c r="K1052" s="77"/>
      <c r="L1052" s="94" t="n">
        <f aca="false">K1052+J1052</f>
        <v>0</v>
      </c>
      <c r="M1052" s="97" t="str">
        <f aca="false">IF(D1052&gt;0,IF(J1052&gt;=0,J1052/D1052*100,""),"")</f>
        <v/>
      </c>
      <c r="N1052" s="97" t="str">
        <f aca="false">IF(F1052&gt;0,IF(L1052&gt;=0,L1052/F1052*100,""),"")</f>
        <v/>
      </c>
      <c r="O1052" s="97" t="str">
        <f aca="false">IF(G1052&gt;0,IF(J1052&gt;=0,J1052/G1052*100,""),"")</f>
        <v/>
      </c>
      <c r="P1052" s="97" t="str">
        <f aca="false">IF(I1052&gt;0,IF(L1052&gt;=0,L1052/I1052*100,""),"")</f>
        <v/>
      </c>
      <c r="Q1052" s="52"/>
      <c r="S1052" s="52"/>
    </row>
    <row r="1053" s="155" customFormat="true" ht="16.5" hidden="false" customHeight="true" outlineLevel="0" collapsed="false">
      <c r="A1053" s="66" t="s">
        <v>1382</v>
      </c>
      <c r="B1053" s="135" t="s">
        <v>19</v>
      </c>
      <c r="C1053" s="136"/>
      <c r="D1053" s="152" t="n">
        <f aca="false">SUM(D1055:D1062)</f>
        <v>9919510</v>
      </c>
      <c r="E1053" s="152" t="n">
        <f aca="false">SUM(E1055:E1061)</f>
        <v>0</v>
      </c>
      <c r="F1053" s="139" t="n">
        <f aca="false">SUM(D1053:E1053)</f>
        <v>9919510</v>
      </c>
      <c r="G1053" s="153" t="n">
        <f aca="false">SUM(G1055:G1062)</f>
        <v>10733560</v>
      </c>
      <c r="H1053" s="196"/>
      <c r="I1053" s="109" t="n">
        <f aca="false">SUM(G1053:H1053)</f>
        <v>10733560</v>
      </c>
      <c r="J1053" s="139" t="n">
        <f aca="false">SUM(J1055:J1062)</f>
        <v>12165530</v>
      </c>
      <c r="K1053" s="152" t="n">
        <f aca="false">SUM(K1055:K1061)</f>
        <v>0</v>
      </c>
      <c r="L1053" s="139" t="n">
        <f aca="false">SUM(J1053:K1053)</f>
        <v>12165530</v>
      </c>
      <c r="M1053" s="140" t="n">
        <f aca="false">IF(D1053&gt;0,IF(J1053&gt;=0,J1053/D1053*100,""),"")</f>
        <v>122.642449072585</v>
      </c>
      <c r="N1053" s="140" t="n">
        <f aca="false">IF(F1053&gt;0,IF(L1053&gt;=0,L1053/F1053*100,""),"")</f>
        <v>122.642449072585</v>
      </c>
      <c r="O1053" s="140" t="n">
        <f aca="false">IF(G1053&gt;0,IF(J1053&gt;=0,J1053/G1053*100,""),"")</f>
        <v>113.34105366719</v>
      </c>
      <c r="P1053" s="140" t="n">
        <f aca="false">IF(I1053&gt;0,IF(L1053&gt;=0,L1053/I1053*100,""),"")</f>
        <v>113.34105366719</v>
      </c>
      <c r="Q1053" s="52"/>
      <c r="S1053" s="52"/>
    </row>
    <row r="1054" s="115" customFormat="true" ht="12.75" hidden="true" customHeight="false" outlineLevel="0" collapsed="false">
      <c r="A1054" s="252" t="s">
        <v>27</v>
      </c>
      <c r="B1054" s="100"/>
      <c r="C1054" s="101" t="s">
        <v>28</v>
      </c>
      <c r="D1054" s="77" t="n">
        <f aca="false">SUM(D1055:D1061)</f>
        <v>9919510</v>
      </c>
      <c r="E1054" s="77"/>
      <c r="F1054" s="94" t="n">
        <f aca="false">E1054+D1054</f>
        <v>9919510</v>
      </c>
      <c r="G1054" s="79" t="n">
        <f aca="false">SUM(G1055:G1061)</f>
        <v>10733560</v>
      </c>
      <c r="H1054" s="88"/>
      <c r="I1054" s="95" t="n">
        <f aca="false">H1054+G1054</f>
        <v>10733560</v>
      </c>
      <c r="J1054" s="94" t="n">
        <f aca="false">SUM(J1055:J1061)</f>
        <v>12165530</v>
      </c>
      <c r="K1054" s="77"/>
      <c r="L1054" s="94" t="n">
        <f aca="false">K1054+J1054</f>
        <v>12165530</v>
      </c>
      <c r="M1054" s="97" t="n">
        <f aca="false">IF(D1054&gt;0,IF(J1054&gt;=0,J1054/D1054*100,""),"")</f>
        <v>122.642449072585</v>
      </c>
      <c r="N1054" s="97" t="n">
        <f aca="false">IF(F1054&gt;0,IF(L1054&gt;=0,L1054/F1054*100,""),"")</f>
        <v>122.642449072585</v>
      </c>
      <c r="O1054" s="97" t="n">
        <f aca="false">IF(G1054&gt;0,IF(J1054&gt;=0,J1054/G1054*100,""),"")</f>
        <v>113.34105366719</v>
      </c>
      <c r="P1054" s="97" t="n">
        <f aca="false">IF(I1054&gt;0,IF(L1054&gt;=0,L1054/I1054*100,""),"")</f>
        <v>113.34105366719</v>
      </c>
      <c r="Q1054" s="52"/>
      <c r="S1054" s="52"/>
    </row>
    <row r="1055" s="48" customFormat="true" ht="12.75" hidden="false" customHeight="true" outlineLevel="0" collapsed="false">
      <c r="A1055" s="82" t="s">
        <v>1095</v>
      </c>
      <c r="B1055" s="54" t="s">
        <v>1011</v>
      </c>
      <c r="C1055" s="55" t="s">
        <v>1383</v>
      </c>
      <c r="D1055" s="77" t="n">
        <v>9453160</v>
      </c>
      <c r="E1055" s="77"/>
      <c r="F1055" s="94" t="n">
        <f aca="false">E1055+D1055</f>
        <v>9453160</v>
      </c>
      <c r="G1055" s="79" t="n">
        <v>9921860</v>
      </c>
      <c r="H1055" s="88"/>
      <c r="I1055" s="95" t="n">
        <f aca="false">H1055+G1055</f>
        <v>9921860</v>
      </c>
      <c r="J1055" s="77" t="n">
        <v>11846530</v>
      </c>
      <c r="K1055" s="77"/>
      <c r="L1055" s="94" t="n">
        <f aca="false">K1055+J1055</f>
        <v>11846530</v>
      </c>
      <c r="M1055" s="97" t="n">
        <f aca="false">IF(D1055&gt;0,IF(J1055&gt;=0,J1055/D1055*100,""),"")</f>
        <v>125.318200474762</v>
      </c>
      <c r="N1055" s="97" t="n">
        <f aca="false">IF(F1055&gt;0,IF(L1055&gt;=0,L1055/F1055*100,""),"")</f>
        <v>125.318200474762</v>
      </c>
      <c r="O1055" s="97" t="n">
        <f aca="false">IF(G1055&gt;0,IF(J1055&gt;=0,J1055/G1055*100,""),"")</f>
        <v>119.398278145428</v>
      </c>
      <c r="P1055" s="97" t="n">
        <f aca="false">IF(I1055&gt;0,IF(L1055&gt;=0,L1055/I1055*100,""),"")</f>
        <v>119.398278145428</v>
      </c>
      <c r="Q1055" s="52"/>
      <c r="S1055" s="52"/>
    </row>
    <row r="1056" s="48" customFormat="true" ht="12.75" hidden="false" customHeight="true" outlineLevel="0" collapsed="false">
      <c r="A1056" s="82" t="s">
        <v>1050</v>
      </c>
      <c r="B1056" s="54" t="s">
        <v>1051</v>
      </c>
      <c r="C1056" s="55" t="s">
        <v>1384</v>
      </c>
      <c r="D1056" s="77" t="n">
        <v>7350</v>
      </c>
      <c r="E1056" s="77"/>
      <c r="F1056" s="94" t="n">
        <f aca="false">E1056+D1056</f>
        <v>7350</v>
      </c>
      <c r="G1056" s="79" t="n">
        <v>22700</v>
      </c>
      <c r="H1056" s="88"/>
      <c r="I1056" s="95" t="n">
        <f aca="false">H1056+G1056</f>
        <v>22700</v>
      </c>
      <c r="J1056" s="77"/>
      <c r="K1056" s="77"/>
      <c r="L1056" s="94" t="n">
        <f aca="false">K1056+J1056</f>
        <v>0</v>
      </c>
      <c r="M1056" s="97" t="n">
        <f aca="false">IF(D1056&gt;0,IF(J1056&gt;=0,J1056/D1056*100,""),"")</f>
        <v>0</v>
      </c>
      <c r="N1056" s="97" t="n">
        <f aca="false">IF(F1056&gt;0,IF(L1056&gt;=0,L1056/F1056*100,""),"")</f>
        <v>0</v>
      </c>
      <c r="O1056" s="97" t="n">
        <f aca="false">IF(G1056&gt;0,IF(J1056&gt;=0,J1056/G1056*100,""),"")</f>
        <v>0</v>
      </c>
      <c r="P1056" s="97" t="n">
        <f aca="false">IF(I1056&gt;0,IF(L1056&gt;=0,L1056/I1056*100,""),"")</f>
        <v>0</v>
      </c>
      <c r="Q1056" s="52"/>
      <c r="S1056" s="52"/>
    </row>
    <row r="1057" s="48" customFormat="true" ht="12.75" hidden="false" customHeight="true" outlineLevel="0" collapsed="false">
      <c r="A1057" s="82" t="s">
        <v>1142</v>
      </c>
      <c r="B1057" s="54" t="s">
        <v>1023</v>
      </c>
      <c r="C1057" s="55" t="s">
        <v>1385</v>
      </c>
      <c r="D1057" s="77" t="n">
        <v>170000</v>
      </c>
      <c r="E1057" s="77"/>
      <c r="F1057" s="94" t="n">
        <f aca="false">E1057+D1057</f>
        <v>170000</v>
      </c>
      <c r="G1057" s="79" t="n">
        <v>200000</v>
      </c>
      <c r="H1057" s="88"/>
      <c r="I1057" s="95" t="n">
        <f aca="false">H1057+G1057</f>
        <v>200000</v>
      </c>
      <c r="J1057" s="77" t="n">
        <v>20000</v>
      </c>
      <c r="K1057" s="77"/>
      <c r="L1057" s="94" t="n">
        <f aca="false">K1057+J1057</f>
        <v>20000</v>
      </c>
      <c r="M1057" s="97" t="n">
        <f aca="false">IF(D1057&gt;0,IF(J1057&gt;=0,J1057/D1057*100,""),"")</f>
        <v>11.7647058823529</v>
      </c>
      <c r="N1057" s="97" t="n">
        <f aca="false">IF(F1057&gt;0,IF(L1057&gt;=0,L1057/F1057*100,""),"")</f>
        <v>11.7647058823529</v>
      </c>
      <c r="O1057" s="97" t="n">
        <f aca="false">IF(G1057&gt;0,IF(J1057&gt;=0,J1057/G1057*100,""),"")</f>
        <v>10</v>
      </c>
      <c r="P1057" s="97" t="n">
        <f aca="false">IF(I1057&gt;0,IF(L1057&gt;=0,L1057/I1057*100,""),"")</f>
        <v>10</v>
      </c>
      <c r="Q1057" s="52"/>
      <c r="S1057" s="52"/>
    </row>
    <row r="1058" s="48" customFormat="true" ht="12.75" hidden="false" customHeight="true" outlineLevel="0" collapsed="false">
      <c r="A1058" s="87" t="s">
        <v>1386</v>
      </c>
      <c r="B1058" s="54" t="s">
        <v>1387</v>
      </c>
      <c r="C1058" s="55" t="s">
        <v>1388</v>
      </c>
      <c r="D1058" s="77" t="n">
        <v>280000</v>
      </c>
      <c r="E1058" s="77"/>
      <c r="F1058" s="94" t="n">
        <f aca="false">E1058+D1058</f>
        <v>280000</v>
      </c>
      <c r="G1058" s="79" t="n">
        <v>280000</v>
      </c>
      <c r="H1058" s="88"/>
      <c r="I1058" s="95" t="n">
        <f aca="false">SUM(G1058:H1058)</f>
        <v>280000</v>
      </c>
      <c r="J1058" s="77" t="n">
        <v>290000</v>
      </c>
      <c r="K1058" s="77"/>
      <c r="L1058" s="94" t="n">
        <f aca="false">SUM(J1058:K1058)</f>
        <v>290000</v>
      </c>
      <c r="M1058" s="97" t="n">
        <f aca="false">IF(D1058&gt;0,IF(J1058&gt;=0,J1058/D1058*100,""),"")</f>
        <v>103.571428571429</v>
      </c>
      <c r="N1058" s="97" t="n">
        <f aca="false">IF(F1058&gt;0,IF(L1058&gt;=0,L1058/F1058*100,""),"")</f>
        <v>103.571428571429</v>
      </c>
      <c r="O1058" s="97" t="n">
        <f aca="false">IF(G1058&gt;0,IF(J1058&gt;=0,J1058/G1058*100,""),"")</f>
        <v>103.571428571429</v>
      </c>
      <c r="P1058" s="97" t="n">
        <f aca="false">IF(I1058&gt;0,IF(L1058&gt;=0,L1058/I1058*100,""),"")</f>
        <v>103.571428571429</v>
      </c>
      <c r="Q1058" s="52"/>
      <c r="S1058" s="52"/>
    </row>
    <row r="1059" s="48" customFormat="true" ht="12.75" hidden="false" customHeight="true" outlineLevel="0" collapsed="false">
      <c r="A1059" s="82" t="s">
        <v>1097</v>
      </c>
      <c r="B1059" s="54" t="s">
        <v>1098</v>
      </c>
      <c r="C1059" s="55" t="s">
        <v>1389</v>
      </c>
      <c r="D1059" s="77" t="n">
        <v>9000</v>
      </c>
      <c r="E1059" s="77"/>
      <c r="F1059" s="94" t="n">
        <f aca="false">SUM(D1059:E1059)</f>
        <v>9000</v>
      </c>
      <c r="G1059" s="95" t="n">
        <v>259000</v>
      </c>
      <c r="H1059" s="88"/>
      <c r="I1059" s="95" t="n">
        <f aca="false">SUM(G1059:H1059)</f>
        <v>259000</v>
      </c>
      <c r="J1059" s="77" t="n">
        <v>9000</v>
      </c>
      <c r="K1059" s="77"/>
      <c r="L1059" s="94" t="n">
        <f aca="false">SUM(J1059:K1059)</f>
        <v>9000</v>
      </c>
      <c r="M1059" s="97" t="n">
        <f aca="false">IF(D1059&gt;0,IF(J1059&gt;=0,J1059/D1059*100,""),"")</f>
        <v>100</v>
      </c>
      <c r="N1059" s="97" t="n">
        <f aca="false">IF(F1059&gt;0,IF(L1059&gt;=0,L1059/F1059*100,""),"")</f>
        <v>100</v>
      </c>
      <c r="O1059" s="97" t="n">
        <f aca="false">IF(G1059&gt;0,IF(J1059&gt;=0,J1059/G1059*100,""),"")</f>
        <v>3.47490347490348</v>
      </c>
      <c r="P1059" s="97" t="n">
        <f aca="false">IF(I1059&gt;0,IF(L1059&gt;=0,L1059/I1059*100,""),"")</f>
        <v>3.47490347490348</v>
      </c>
      <c r="Q1059" s="52"/>
      <c r="S1059" s="52"/>
    </row>
    <row r="1060" s="48" customFormat="true" ht="12.75" hidden="false" customHeight="true" outlineLevel="0" collapsed="false">
      <c r="A1060" s="87" t="s">
        <v>1104</v>
      </c>
      <c r="B1060" s="54" t="s">
        <v>1014</v>
      </c>
      <c r="C1060" s="55" t="s">
        <v>1390</v>
      </c>
      <c r="D1060" s="77"/>
      <c r="E1060" s="77"/>
      <c r="F1060" s="94" t="n">
        <f aca="false">E1060+D1060</f>
        <v>0</v>
      </c>
      <c r="G1060" s="79" t="n">
        <v>50000</v>
      </c>
      <c r="H1060" s="88"/>
      <c r="I1060" s="95" t="n">
        <f aca="false">H1060+G1060</f>
        <v>50000</v>
      </c>
      <c r="J1060" s="77"/>
      <c r="K1060" s="77"/>
      <c r="L1060" s="94" t="n">
        <f aca="false">K1060+J1060</f>
        <v>0</v>
      </c>
      <c r="M1060" s="97" t="str">
        <f aca="false">IF(D1060&gt;0,IF(J1060&gt;=0,J1060/D1060*100,""),"")</f>
        <v/>
      </c>
      <c r="N1060" s="97" t="str">
        <f aca="false">IF(F1060&gt;0,IF(L1060&gt;=0,L1060/F1060*100,""),"")</f>
        <v/>
      </c>
      <c r="O1060" s="97" t="n">
        <f aca="false">IF(G1060&gt;0,IF(J1060&gt;=0,J1060/G1060*100,""),"")</f>
        <v>0</v>
      </c>
      <c r="P1060" s="97" t="n">
        <f aca="false">IF(I1060&gt;0,IF(L1060&gt;=0,L1060/I1060*100,""),"")</f>
        <v>0</v>
      </c>
      <c r="Q1060" s="52"/>
      <c r="S1060" s="52"/>
    </row>
    <row r="1061" s="48" customFormat="true" ht="12" hidden="true" customHeight="false" outlineLevel="0" collapsed="false">
      <c r="A1061" s="87" t="s">
        <v>33</v>
      </c>
      <c r="B1061" s="54" t="s">
        <v>34</v>
      </c>
      <c r="C1061" s="55" t="s">
        <v>1391</v>
      </c>
      <c r="D1061" s="94"/>
      <c r="E1061" s="77"/>
      <c r="F1061" s="94" t="n">
        <f aca="false">E1061+D1061</f>
        <v>0</v>
      </c>
      <c r="G1061" s="95"/>
      <c r="H1061" s="88"/>
      <c r="I1061" s="95" t="n">
        <f aca="false">H1061+G1061</f>
        <v>0</v>
      </c>
      <c r="J1061" s="94"/>
      <c r="K1061" s="77"/>
      <c r="L1061" s="94" t="n">
        <f aca="false">K1061+J1061</f>
        <v>0</v>
      </c>
      <c r="M1061" s="97" t="str">
        <f aca="false">IF(D1061&gt;0,IF(J1061&gt;=0,J1061/D1061*100,""),"")</f>
        <v/>
      </c>
      <c r="N1061" s="97" t="str">
        <f aca="false">IF(F1061&gt;0,IF(L1061&gt;=0,L1061/F1061*100,""),"")</f>
        <v/>
      </c>
      <c r="O1061" s="97" t="str">
        <f aca="false">IF(G1061&gt;0,IF(J1061&gt;=0,J1061/G1061*100,""),"")</f>
        <v/>
      </c>
      <c r="P1061" s="97" t="str">
        <f aca="false">IF(I1061&gt;0,IF(L1061&gt;=0,L1061/I1061*100,""),"")</f>
        <v/>
      </c>
      <c r="Q1061" s="52"/>
      <c r="S1061" s="52"/>
    </row>
    <row r="1062" s="48" customFormat="true" ht="12" hidden="true" customHeight="false" outlineLevel="0" collapsed="false">
      <c r="A1062" s="82" t="s">
        <v>65</v>
      </c>
      <c r="B1062" s="54" t="s">
        <v>66</v>
      </c>
      <c r="C1062" s="55" t="s">
        <v>1392</v>
      </c>
      <c r="D1062" s="77"/>
      <c r="E1062" s="77"/>
      <c r="F1062" s="94" t="n">
        <f aca="false">SUM(D1062:E1062)</f>
        <v>0</v>
      </c>
      <c r="G1062" s="79"/>
      <c r="H1062" s="88"/>
      <c r="I1062" s="95" t="n">
        <f aca="false">SUM(G1062:H1062)</f>
        <v>0</v>
      </c>
      <c r="J1062" s="77"/>
      <c r="K1062" s="77"/>
      <c r="L1062" s="94" t="n">
        <f aca="false">SUM(J1062:K1062)</f>
        <v>0</v>
      </c>
      <c r="M1062" s="97" t="str">
        <f aca="false">IF(D1062&gt;0,IF(J1062&gt;=0,J1062/D1062*100,""),"")</f>
        <v/>
      </c>
      <c r="N1062" s="97" t="str">
        <f aca="false">IF(F1062&gt;0,IF(L1062&gt;=0,L1062/F1062*100,""),"")</f>
        <v/>
      </c>
      <c r="O1062" s="97" t="str">
        <f aca="false">IF(G1062&gt;0,IF(J1062&gt;=0,J1062/G1062*100,""),"")</f>
        <v/>
      </c>
      <c r="P1062" s="97" t="str">
        <f aca="false">IF(I1062&gt;0,IF(L1062&gt;=0,L1062/I1062*100,""),"")</f>
        <v/>
      </c>
      <c r="Q1062" s="52"/>
      <c r="S1062" s="52"/>
    </row>
    <row r="1063" s="48" customFormat="true" ht="6" hidden="false" customHeight="true" outlineLevel="0" collapsed="false">
      <c r="A1063" s="82"/>
      <c r="B1063" s="54"/>
      <c r="C1063" s="55" t="s">
        <v>28</v>
      </c>
      <c r="D1063" s="77"/>
      <c r="E1063" s="77"/>
      <c r="F1063" s="94"/>
      <c r="G1063" s="79"/>
      <c r="H1063" s="88"/>
      <c r="I1063" s="95"/>
      <c r="J1063" s="94"/>
      <c r="K1063" s="77"/>
      <c r="L1063" s="94"/>
      <c r="M1063" s="97" t="str">
        <f aca="false">IF(D1063&gt;0,IF(J1063&gt;=0,J1063/D1063*100,""),"")</f>
        <v/>
      </c>
      <c r="N1063" s="97" t="str">
        <f aca="false">IF(F1063&gt;0,IF(L1063&gt;=0,L1063/F1063*100,""),"")</f>
        <v/>
      </c>
      <c r="O1063" s="97" t="str">
        <f aca="false">IF(G1063&gt;0,IF(J1063&gt;=0,J1063/G1063*100,""),"")</f>
        <v/>
      </c>
      <c r="P1063" s="97" t="str">
        <f aca="false">IF(I1063&gt;0,IF(L1063&gt;=0,L1063/I1063*100,""),"")</f>
        <v/>
      </c>
      <c r="Q1063" s="52"/>
      <c r="S1063" s="52"/>
    </row>
    <row r="1064" s="155" customFormat="true" ht="14.25" hidden="false" customHeight="true" outlineLevel="0" collapsed="false">
      <c r="A1064" s="66" t="s">
        <v>1393</v>
      </c>
      <c r="B1064" s="135" t="s">
        <v>19</v>
      </c>
      <c r="C1064" s="136"/>
      <c r="D1064" s="139" t="n">
        <f aca="false">SUM(D1066:D1072)</f>
        <v>6947570</v>
      </c>
      <c r="E1064" s="139" t="n">
        <f aca="false">SUM(E1066:E1068)</f>
        <v>0</v>
      </c>
      <c r="F1064" s="139" t="n">
        <f aca="false">SUM(D1064:E1064)</f>
        <v>6947570</v>
      </c>
      <c r="G1064" s="109" t="n">
        <f aca="false">SUM(G1066:G1072)</f>
        <v>7280030</v>
      </c>
      <c r="H1064" s="110"/>
      <c r="I1064" s="109" t="n">
        <f aca="false">SUM(G1064:H1064)</f>
        <v>7280030</v>
      </c>
      <c r="J1064" s="139" t="n">
        <f aca="false">SUM(J1066:J1073)</f>
        <v>8055480</v>
      </c>
      <c r="K1064" s="139" t="n">
        <f aca="false">SUM(K1066:K1068)</f>
        <v>0</v>
      </c>
      <c r="L1064" s="139" t="n">
        <f aca="false">SUM(J1064:K1064)</f>
        <v>8055480</v>
      </c>
      <c r="M1064" s="140" t="n">
        <f aca="false">IF(D1064&gt;0,IF(J1064&gt;=0,J1064/D1064*100,""),"")</f>
        <v>115.946726697248</v>
      </c>
      <c r="N1064" s="140" t="n">
        <f aca="false">IF(F1064&gt;0,IF(L1064&gt;=0,L1064/F1064*100,""),"")</f>
        <v>115.946726697248</v>
      </c>
      <c r="O1064" s="140" t="n">
        <f aca="false">IF(G1064&gt;0,IF(J1064&gt;=0,J1064/G1064*100,""),"")</f>
        <v>110.651741819745</v>
      </c>
      <c r="P1064" s="140" t="n">
        <f aca="false">IF(I1064&gt;0,IF(L1064&gt;=0,L1064/I1064*100,""),"")</f>
        <v>110.651741819745</v>
      </c>
      <c r="Q1064" s="52"/>
      <c r="S1064" s="52"/>
    </row>
    <row r="1065" s="155" customFormat="true" ht="5.25" hidden="true" customHeight="true" outlineLevel="0" collapsed="false">
      <c r="A1065" s="82" t="s">
        <v>27</v>
      </c>
      <c r="B1065" s="227"/>
      <c r="C1065" s="228" t="s">
        <v>28</v>
      </c>
      <c r="D1065" s="143" t="n">
        <f aca="false">SUM(D1066:D1072)</f>
        <v>6947570</v>
      </c>
      <c r="E1065" s="215"/>
      <c r="F1065" s="77" t="n">
        <f aca="false">SUM(D1065:E1065)</f>
        <v>6947570</v>
      </c>
      <c r="G1065" s="79" t="n">
        <f aca="false">SUM(G1066:G1072)</f>
        <v>7280030</v>
      </c>
      <c r="H1065" s="217"/>
      <c r="I1065" s="79" t="n">
        <f aca="false">SUM(G1065:H1065)</f>
        <v>7280030</v>
      </c>
      <c r="J1065" s="77" t="n">
        <f aca="false">SUM(J1066:J1072)</f>
        <v>8055480</v>
      </c>
      <c r="K1065" s="215"/>
      <c r="L1065" s="77" t="n">
        <f aca="false">SUM(J1065:K1065)</f>
        <v>8055480</v>
      </c>
      <c r="M1065" s="81" t="n">
        <f aca="false">IF(D1065&gt;0,IF(J1065&gt;=0,J1065/D1065*100,""),"")</f>
        <v>115.946726697248</v>
      </c>
      <c r="N1065" s="81" t="n">
        <f aca="false">IF(F1065&gt;0,IF(L1065&gt;=0,L1065/F1065*100,""),"")</f>
        <v>115.946726697248</v>
      </c>
      <c r="O1065" s="81" t="n">
        <f aca="false">IF(G1065&gt;0,IF(J1065&gt;=0,J1065/G1065*100,""),"")</f>
        <v>110.651741819745</v>
      </c>
      <c r="P1065" s="81" t="n">
        <f aca="false">IF(I1065&gt;0,IF(L1065&gt;=0,L1065/I1065*100,""),"")</f>
        <v>110.651741819745</v>
      </c>
      <c r="Q1065" s="52"/>
      <c r="S1065" s="52"/>
    </row>
    <row r="1066" s="48" customFormat="true" ht="12.75" hidden="false" customHeight="true" outlineLevel="0" collapsed="false">
      <c r="A1066" s="82" t="s">
        <v>1095</v>
      </c>
      <c r="B1066" s="54" t="s">
        <v>1011</v>
      </c>
      <c r="C1066" s="55" t="s">
        <v>1394</v>
      </c>
      <c r="D1066" s="77" t="n">
        <v>6916370</v>
      </c>
      <c r="E1066" s="77"/>
      <c r="F1066" s="77" t="n">
        <f aca="false">SUM(D1066:E1066)</f>
        <v>6916370</v>
      </c>
      <c r="G1066" s="79" t="n">
        <v>7191970</v>
      </c>
      <c r="H1066" s="88"/>
      <c r="I1066" s="79" t="n">
        <f aca="false">SUM(G1066:H1066)</f>
        <v>7191970</v>
      </c>
      <c r="J1066" s="77" t="n">
        <v>8031480</v>
      </c>
      <c r="K1066" s="77"/>
      <c r="L1066" s="77" t="n">
        <f aca="false">SUM(J1066:K1066)</f>
        <v>8031480</v>
      </c>
      <c r="M1066" s="81" t="n">
        <f aca="false">IF(D1066&gt;0,IF(J1066&gt;=0,J1066/D1066*100,""),"")</f>
        <v>116.122763819749</v>
      </c>
      <c r="N1066" s="81" t="n">
        <f aca="false">IF(F1066&gt;0,IF(L1066&gt;=0,L1066/F1066*100,""),"")</f>
        <v>116.122763819749</v>
      </c>
      <c r="O1066" s="81" t="n">
        <f aca="false">IF(G1066&gt;0,IF(J1066&gt;=0,J1066/G1066*100,""),"")</f>
        <v>111.672879614348</v>
      </c>
      <c r="P1066" s="81" t="n">
        <f aca="false">IF(I1066&gt;0,IF(L1066&gt;=0,L1066/I1066*100,""),"")</f>
        <v>111.672879614348</v>
      </c>
      <c r="Q1066" s="52"/>
      <c r="S1066" s="52"/>
    </row>
    <row r="1067" s="48" customFormat="true" ht="12.75" hidden="false" customHeight="true" outlineLevel="0" collapsed="false">
      <c r="A1067" s="82" t="s">
        <v>1050</v>
      </c>
      <c r="B1067" s="54" t="s">
        <v>1051</v>
      </c>
      <c r="C1067" s="55" t="s">
        <v>1395</v>
      </c>
      <c r="D1067" s="77" t="n">
        <v>4200</v>
      </c>
      <c r="E1067" s="77"/>
      <c r="F1067" s="77" t="n">
        <f aca="false">SUM(D1067:E1067)</f>
        <v>4200</v>
      </c>
      <c r="G1067" s="79" t="n">
        <v>6060</v>
      </c>
      <c r="H1067" s="88"/>
      <c r="I1067" s="79" t="n">
        <f aca="false">SUM(G1067:H1067)</f>
        <v>6060</v>
      </c>
      <c r="J1067" s="77"/>
      <c r="K1067" s="77"/>
      <c r="L1067" s="77" t="n">
        <f aca="false">SUM(J1067:K1067)</f>
        <v>0</v>
      </c>
      <c r="M1067" s="81" t="n">
        <f aca="false">IF(D1067&gt;0,IF(J1067&gt;=0,J1067/D1067*100,""),"")</f>
        <v>0</v>
      </c>
      <c r="N1067" s="81" t="n">
        <f aca="false">IF(F1067&gt;0,IF(L1067&gt;=0,L1067/F1067*100,""),"")</f>
        <v>0</v>
      </c>
      <c r="O1067" s="81" t="n">
        <f aca="false">IF(G1067&gt;0,IF(J1067&gt;=0,J1067/G1067*100,""),"")</f>
        <v>0</v>
      </c>
      <c r="P1067" s="81" t="n">
        <f aca="false">IF(I1067&gt;0,IF(L1067&gt;=0,L1067/I1067*100,""),"")</f>
        <v>0</v>
      </c>
      <c r="Q1067" s="52"/>
      <c r="S1067" s="52"/>
    </row>
    <row r="1068" s="48" customFormat="true" ht="12.75" hidden="false" customHeight="true" outlineLevel="0" collapsed="false">
      <c r="A1068" s="87" t="s">
        <v>33</v>
      </c>
      <c r="B1068" s="54" t="s">
        <v>34</v>
      </c>
      <c r="C1068" s="55" t="s">
        <v>1396</v>
      </c>
      <c r="D1068" s="77" t="n">
        <v>3000</v>
      </c>
      <c r="E1068" s="77"/>
      <c r="F1068" s="77" t="n">
        <f aca="false">SUM(D1068:E1068)</f>
        <v>3000</v>
      </c>
      <c r="G1068" s="79" t="n">
        <v>3000</v>
      </c>
      <c r="H1068" s="88"/>
      <c r="I1068" s="79" t="n">
        <f aca="false">SUM(G1068:H1068)</f>
        <v>3000</v>
      </c>
      <c r="J1068" s="77"/>
      <c r="K1068" s="77"/>
      <c r="L1068" s="77" t="n">
        <f aca="false">SUM(J1068:K1068)</f>
        <v>0</v>
      </c>
      <c r="M1068" s="81" t="n">
        <f aca="false">IF(D1068&gt;0,IF(J1068&gt;=0,J1068/D1068*100,""),"")</f>
        <v>0</v>
      </c>
      <c r="N1068" s="81" t="n">
        <f aca="false">IF(F1068&gt;0,IF(L1068&gt;=0,L1068/F1068*100,""),"")</f>
        <v>0</v>
      </c>
      <c r="O1068" s="81" t="n">
        <f aca="false">IF(G1068&gt;0,IF(J1068&gt;=0,J1068/G1068*100,""),"")</f>
        <v>0</v>
      </c>
      <c r="P1068" s="81" t="n">
        <f aca="false">IF(I1068&gt;0,IF(L1068&gt;=0,L1068/I1068*100,""),"")</f>
        <v>0</v>
      </c>
      <c r="Q1068" s="52"/>
      <c r="S1068" s="52"/>
    </row>
    <row r="1069" s="48" customFormat="true" ht="12.75" hidden="false" customHeight="true" outlineLevel="0" collapsed="false">
      <c r="A1069" s="82" t="s">
        <v>1097</v>
      </c>
      <c r="B1069" s="54" t="s">
        <v>1098</v>
      </c>
      <c r="C1069" s="55" t="s">
        <v>1397</v>
      </c>
      <c r="D1069" s="77" t="n">
        <v>24000</v>
      </c>
      <c r="E1069" s="94"/>
      <c r="F1069" s="94" t="n">
        <f aca="false">SUM(D1069:E1069)</f>
        <v>24000</v>
      </c>
      <c r="G1069" s="79" t="n">
        <v>24000</v>
      </c>
      <c r="H1069" s="96"/>
      <c r="I1069" s="95" t="n">
        <f aca="false">SUM(G1069:H1069)</f>
        <v>24000</v>
      </c>
      <c r="J1069" s="77" t="n">
        <v>24000</v>
      </c>
      <c r="K1069" s="94"/>
      <c r="L1069" s="94" t="n">
        <f aca="false">SUM(J1069:K1069)</f>
        <v>24000</v>
      </c>
      <c r="M1069" s="97" t="n">
        <f aca="false">IF(D1069&gt;0,IF(J1069&gt;=0,J1069/D1069*100,""),"")</f>
        <v>100</v>
      </c>
      <c r="N1069" s="97" t="n">
        <f aca="false">IF(F1069&gt;0,IF(L1069&gt;=0,L1069/F1069*100,""),"")</f>
        <v>100</v>
      </c>
      <c r="O1069" s="97" t="n">
        <f aca="false">IF(G1069&gt;0,IF(J1069&gt;=0,J1069/G1069*100,""),"")</f>
        <v>100</v>
      </c>
      <c r="P1069" s="97" t="n">
        <f aca="false">IF(I1069&gt;0,IF(L1069&gt;=0,L1069/I1069*100,""),"")</f>
        <v>100</v>
      </c>
      <c r="Q1069" s="52"/>
      <c r="S1069" s="52"/>
    </row>
    <row r="1070" s="155" customFormat="true" ht="12.75" hidden="false" customHeight="true" outlineLevel="0" collapsed="false">
      <c r="A1070" s="82" t="s">
        <v>1110</v>
      </c>
      <c r="B1070" s="54" t="s">
        <v>1111</v>
      </c>
      <c r="C1070" s="55" t="s">
        <v>1398</v>
      </c>
      <c r="D1070" s="220"/>
      <c r="E1070" s="221"/>
      <c r="F1070" s="94" t="n">
        <f aca="false">E1070+D1070</f>
        <v>0</v>
      </c>
      <c r="G1070" s="84" t="n">
        <v>55000</v>
      </c>
      <c r="H1070" s="222"/>
      <c r="I1070" s="95" t="n">
        <f aca="false">H1070+G1070</f>
        <v>55000</v>
      </c>
      <c r="J1070" s="77"/>
      <c r="K1070" s="221"/>
      <c r="L1070" s="77" t="n">
        <f aca="false">SUM(J1070:K1070)</f>
        <v>0</v>
      </c>
      <c r="M1070" s="97" t="str">
        <f aca="false">IF(D1070&gt;0,IF(J1070&gt;=0,J1070/D1070*100,""),"")</f>
        <v/>
      </c>
      <c r="N1070" s="97" t="str">
        <f aca="false">IF(F1070&gt;0,IF(L1070&gt;=0,L1070/F1070*100,""),"")</f>
        <v/>
      </c>
      <c r="O1070" s="97" t="n">
        <f aca="false">IF(G1070&gt;0,IF(J1070&gt;=0,J1070/G1070*100,""),"")</f>
        <v>0</v>
      </c>
      <c r="P1070" s="97" t="n">
        <f aca="false">IF(I1070&gt;0,IF(L1070&gt;=0,L1070/I1070*100,""),"")</f>
        <v>0</v>
      </c>
      <c r="Q1070" s="52"/>
      <c r="S1070" s="52"/>
    </row>
    <row r="1071" s="48" customFormat="true" ht="12.75" hidden="true" customHeight="true" outlineLevel="0" collapsed="false">
      <c r="A1071" s="82" t="s">
        <v>1104</v>
      </c>
      <c r="B1071" s="55" t="s">
        <v>1014</v>
      </c>
      <c r="C1071" s="55" t="s">
        <v>1399</v>
      </c>
      <c r="D1071" s="77"/>
      <c r="E1071" s="77"/>
      <c r="F1071" s="77"/>
      <c r="G1071" s="79"/>
      <c r="H1071" s="88"/>
      <c r="I1071" s="95"/>
      <c r="J1071" s="77"/>
      <c r="K1071" s="77"/>
      <c r="L1071" s="77" t="n">
        <f aca="false">SUM(J1071:K1071)</f>
        <v>0</v>
      </c>
      <c r="M1071" s="81" t="str">
        <f aca="false">IF(D1071&gt;0,IF(J1071&gt;=0,J1071/D1071*100,""),"")</f>
        <v/>
      </c>
      <c r="N1071" s="81" t="str">
        <f aca="false">IF(F1071&gt;0,IF(L1071&gt;=0,L1071/F1071*100,""),"")</f>
        <v/>
      </c>
      <c r="O1071" s="81" t="str">
        <f aca="false">IF(G1071&gt;0,IF(J1071&gt;=0,J1071/G1071*100,""),"")</f>
        <v/>
      </c>
      <c r="P1071" s="81" t="str">
        <f aca="false">IF(I1071&gt;0,IF(L1071&gt;=0,L1071/I1071*100,""),"")</f>
        <v/>
      </c>
      <c r="Q1071" s="52"/>
      <c r="S1071" s="52"/>
    </row>
    <row r="1072" s="48" customFormat="true" ht="12.75" hidden="true" customHeight="true" outlineLevel="0" collapsed="false">
      <c r="A1072" s="87" t="s">
        <v>325</v>
      </c>
      <c r="B1072" s="55" t="s">
        <v>326</v>
      </c>
      <c r="C1072" s="55" t="s">
        <v>1400</v>
      </c>
      <c r="D1072" s="77"/>
      <c r="E1072" s="77"/>
      <c r="F1072" s="77"/>
      <c r="G1072" s="79"/>
      <c r="H1072" s="88"/>
      <c r="I1072" s="95"/>
      <c r="J1072" s="77"/>
      <c r="K1072" s="77"/>
      <c r="L1072" s="77"/>
      <c r="M1072" s="81" t="str">
        <f aca="false">IF(D1072&gt;0,IF(J1072&gt;=0,J1072/D1072*100,""),"")</f>
        <v/>
      </c>
      <c r="N1072" s="81" t="str">
        <f aca="false">IF(F1072&gt;0,IF(L1072&gt;=0,L1072/F1072*100,""),"")</f>
        <v/>
      </c>
      <c r="O1072" s="81" t="str">
        <f aca="false">IF(G1072&gt;0,IF(J1072&gt;=0,J1072/G1072*100,""),"")</f>
        <v/>
      </c>
      <c r="P1072" s="81" t="str">
        <f aca="false">IF(I1072&gt;0,IF(L1072&gt;=0,L1072/I1072*100,""),"")</f>
        <v/>
      </c>
      <c r="Q1072" s="52"/>
      <c r="S1072" s="52"/>
    </row>
    <row r="1073" s="48" customFormat="true" ht="6" hidden="false" customHeight="true" outlineLevel="0" collapsed="false">
      <c r="A1073" s="82"/>
      <c r="B1073" s="54"/>
      <c r="C1073" s="55" t="s">
        <v>28</v>
      </c>
      <c r="D1073" s="94"/>
      <c r="E1073" s="94"/>
      <c r="F1073" s="94"/>
      <c r="G1073" s="95"/>
      <c r="H1073" s="96"/>
      <c r="I1073" s="95"/>
      <c r="J1073" s="94"/>
      <c r="K1073" s="94"/>
      <c r="L1073" s="94"/>
      <c r="M1073" s="97" t="str">
        <f aca="false">IF(D1073&gt;0,IF(J1073&gt;=0,J1073/D1073*100,""),"")</f>
        <v/>
      </c>
      <c r="N1073" s="97" t="str">
        <f aca="false">IF(F1073&gt;0,IF(L1073&gt;=0,L1073/F1073*100,""),"")</f>
        <v/>
      </c>
      <c r="O1073" s="97" t="str">
        <f aca="false">IF(G1073&gt;0,IF(J1073&gt;=0,J1073/G1073*100,""),"")</f>
        <v/>
      </c>
      <c r="P1073" s="97" t="str">
        <f aca="false">IF(I1073&gt;0,IF(L1073&gt;=0,L1073/I1073*100,""),"")</f>
        <v/>
      </c>
      <c r="Q1073" s="52"/>
      <c r="S1073" s="52"/>
    </row>
    <row r="1074" s="155" customFormat="true" ht="14.25" hidden="false" customHeight="true" outlineLevel="0" collapsed="false">
      <c r="A1074" s="66" t="s">
        <v>1401</v>
      </c>
      <c r="B1074" s="135" t="s">
        <v>19</v>
      </c>
      <c r="C1074" s="136"/>
      <c r="D1074" s="139" t="n">
        <f aca="false">SUM(D1076:D1084)</f>
        <v>7174100</v>
      </c>
      <c r="E1074" s="139" t="n">
        <f aca="false">SUM(E1076:E1084)</f>
        <v>0</v>
      </c>
      <c r="F1074" s="139" t="n">
        <f aca="false">SUM(D1074:E1074)</f>
        <v>7174100</v>
      </c>
      <c r="G1074" s="109" t="n">
        <f aca="false">SUM(G1076:G1084)</f>
        <v>8315840</v>
      </c>
      <c r="H1074" s="110"/>
      <c r="I1074" s="109" t="n">
        <f aca="false">SUM(G1074:H1074)</f>
        <v>8315840</v>
      </c>
      <c r="J1074" s="139" t="n">
        <f aca="false">SUM(J1076:J1084)</f>
        <v>9054780</v>
      </c>
      <c r="K1074" s="139" t="n">
        <f aca="false">SUM(K1076:K1083)</f>
        <v>0</v>
      </c>
      <c r="L1074" s="139" t="n">
        <f aca="false">SUM(J1074:K1074)</f>
        <v>9054780</v>
      </c>
      <c r="M1074" s="140" t="n">
        <f aca="false">IF(D1074&gt;0,IF(J1074&gt;=0,J1074/D1074*100,""),"")</f>
        <v>126.214856218899</v>
      </c>
      <c r="N1074" s="140" t="n">
        <f aca="false">IF(F1074&gt;0,IF(L1074&gt;=0,L1074/F1074*100,""),"")</f>
        <v>126.214856218899</v>
      </c>
      <c r="O1074" s="140" t="n">
        <f aca="false">IF(G1074&gt;0,IF(J1074&gt;=0,J1074/G1074*100,""),"")</f>
        <v>108.885933351291</v>
      </c>
      <c r="P1074" s="140" t="n">
        <f aca="false">IF(I1074&gt;0,IF(L1074&gt;=0,L1074/I1074*100,""),"")</f>
        <v>108.885933351291</v>
      </c>
      <c r="Q1074" s="52"/>
      <c r="S1074" s="52"/>
    </row>
    <row r="1075" s="155" customFormat="true" ht="12" hidden="false" customHeight="false" outlineLevel="0" collapsed="false">
      <c r="A1075" s="82" t="s">
        <v>27</v>
      </c>
      <c r="B1075" s="227"/>
      <c r="C1075" s="228" t="s">
        <v>28</v>
      </c>
      <c r="D1075" s="143" t="n">
        <f aca="false">SUM(D1076:D1083)</f>
        <v>7174100</v>
      </c>
      <c r="E1075" s="215"/>
      <c r="F1075" s="94" t="n">
        <f aca="false">E1075+D1075</f>
        <v>7174100</v>
      </c>
      <c r="G1075" s="79" t="n">
        <f aca="false">SUM(G1076:G1083)</f>
        <v>7630840</v>
      </c>
      <c r="H1075" s="217"/>
      <c r="I1075" s="95" t="n">
        <f aca="false">H1075+G1075</f>
        <v>7630840</v>
      </c>
      <c r="J1075" s="94" t="n">
        <f aca="false">SUM(J1076:J1083)</f>
        <v>9054780</v>
      </c>
      <c r="K1075" s="215"/>
      <c r="L1075" s="94" t="n">
        <f aca="false">K1075+J1075</f>
        <v>9054780</v>
      </c>
      <c r="M1075" s="97" t="n">
        <f aca="false">IF(D1075&gt;0,IF(J1075&gt;=0,J1075/D1075*100,""),"")</f>
        <v>126.214856218899</v>
      </c>
      <c r="N1075" s="97" t="n">
        <f aca="false">IF(F1075&gt;0,IF(L1075&gt;=0,L1075/F1075*100,""),"")</f>
        <v>126.214856218899</v>
      </c>
      <c r="O1075" s="97" t="n">
        <f aca="false">IF(G1075&gt;0,IF(J1075&gt;=0,J1075/G1075*100,""),"")</f>
        <v>118.660330972737</v>
      </c>
      <c r="P1075" s="97" t="n">
        <f aca="false">IF(I1075&gt;0,IF(L1075&gt;=0,L1075/I1075*100,""),"")</f>
        <v>118.660330972737</v>
      </c>
      <c r="Q1075" s="52"/>
      <c r="S1075" s="52"/>
    </row>
    <row r="1076" s="48" customFormat="true" ht="12.75" hidden="false" customHeight="true" outlineLevel="0" collapsed="false">
      <c r="A1076" s="82" t="s">
        <v>1095</v>
      </c>
      <c r="B1076" s="54" t="s">
        <v>1011</v>
      </c>
      <c r="C1076" s="55" t="s">
        <v>1402</v>
      </c>
      <c r="D1076" s="77" t="n">
        <v>7156950</v>
      </c>
      <c r="E1076" s="77"/>
      <c r="F1076" s="94" t="n">
        <f aca="false">E1076+D1076</f>
        <v>7156950</v>
      </c>
      <c r="G1076" s="95" t="n">
        <v>7557650</v>
      </c>
      <c r="H1076" s="88"/>
      <c r="I1076" s="95" t="n">
        <f aca="false">H1076+G1076</f>
        <v>7557650</v>
      </c>
      <c r="J1076" s="77" t="n">
        <v>8939080</v>
      </c>
      <c r="K1076" s="77"/>
      <c r="L1076" s="94" t="n">
        <f aca="false">K1076+J1076</f>
        <v>8939080</v>
      </c>
      <c r="M1076" s="97" t="n">
        <f aca="false">IF(D1076&gt;0,IF(J1076&gt;=0,J1076/D1076*100,""),"")</f>
        <v>124.900690936782</v>
      </c>
      <c r="N1076" s="97" t="n">
        <f aca="false">IF(F1076&gt;0,IF(L1076&gt;=0,L1076/F1076*100,""),"")</f>
        <v>124.900690936782</v>
      </c>
      <c r="O1076" s="97" t="n">
        <f aca="false">IF(G1076&gt;0,IF(J1076&gt;=0,J1076/G1076*100,""),"")</f>
        <v>118.278565427084</v>
      </c>
      <c r="P1076" s="97" t="n">
        <f aca="false">IF(I1076&gt;0,IF(L1076&gt;=0,L1076/I1076*100,""),"")</f>
        <v>118.278565427084</v>
      </c>
      <c r="Q1076" s="52"/>
      <c r="S1076" s="52"/>
    </row>
    <row r="1077" s="48" customFormat="true" ht="12.75" hidden="false" customHeight="true" outlineLevel="0" collapsed="false">
      <c r="A1077" s="82" t="s">
        <v>1320</v>
      </c>
      <c r="B1077" s="54" t="s">
        <v>697</v>
      </c>
      <c r="C1077" s="55" t="s">
        <v>1403</v>
      </c>
      <c r="D1077" s="77" t="n">
        <v>6000</v>
      </c>
      <c r="E1077" s="77"/>
      <c r="F1077" s="94" t="n">
        <f aca="false">E1077+D1077</f>
        <v>6000</v>
      </c>
      <c r="G1077" s="79" t="n">
        <v>6000</v>
      </c>
      <c r="H1077" s="88"/>
      <c r="I1077" s="79" t="n">
        <f aca="false">SUM(G1077:H1077)</f>
        <v>6000</v>
      </c>
      <c r="J1077" s="77" t="n">
        <v>6000</v>
      </c>
      <c r="K1077" s="77"/>
      <c r="L1077" s="94" t="n">
        <f aca="false">K1077+J1077</f>
        <v>6000</v>
      </c>
      <c r="M1077" s="81" t="n">
        <f aca="false">IF(D1077&gt;0,IF(J1077&gt;=0,J1077/D1077*100,""),"")</f>
        <v>100</v>
      </c>
      <c r="N1077" s="81" t="n">
        <f aca="false">IF(F1077&gt;0,IF(L1077&gt;=0,L1077/F1077*100,""),"")</f>
        <v>100</v>
      </c>
      <c r="O1077" s="81" t="n">
        <f aca="false">IF(G1077&gt;0,IF(J1077&gt;=0,J1077/G1077*100,""),"")</f>
        <v>100</v>
      </c>
      <c r="P1077" s="81" t="n">
        <f aca="false">IF(I1077&gt;0,IF(L1077&gt;=0,L1077/I1077*100,""),"")</f>
        <v>100</v>
      </c>
      <c r="Q1077" s="52"/>
      <c r="S1077" s="52"/>
    </row>
    <row r="1078" s="48" customFormat="true" ht="12.75" hidden="false" customHeight="true" outlineLevel="0" collapsed="false">
      <c r="A1078" s="82" t="s">
        <v>1050</v>
      </c>
      <c r="B1078" s="54" t="s">
        <v>1051</v>
      </c>
      <c r="C1078" s="55" t="s">
        <v>1404</v>
      </c>
      <c r="D1078" s="77" t="n">
        <v>3150</v>
      </c>
      <c r="E1078" s="77"/>
      <c r="F1078" s="94" t="n">
        <f aca="false">E1078+D1078</f>
        <v>3150</v>
      </c>
      <c r="G1078" s="79" t="n">
        <v>10060</v>
      </c>
      <c r="H1078" s="88"/>
      <c r="I1078" s="79" t="n">
        <f aca="false">SUM(G1078:H1078)</f>
        <v>10060</v>
      </c>
      <c r="J1078" s="77"/>
      <c r="K1078" s="77"/>
      <c r="L1078" s="94" t="n">
        <f aca="false">K1078+J1078</f>
        <v>0</v>
      </c>
      <c r="M1078" s="97" t="n">
        <f aca="false">IF(D1078&gt;0,IF(J1078&gt;=0,J1078/D1078*100,""),"")</f>
        <v>0</v>
      </c>
      <c r="N1078" s="97" t="n">
        <f aca="false">IF(F1078&gt;0,IF(L1078&gt;=0,L1078/F1078*100,""),"")</f>
        <v>0</v>
      </c>
      <c r="O1078" s="97" t="n">
        <f aca="false">IF(G1078&gt;0,IF(J1078&gt;=0,J1078/G1078*100,""),"")</f>
        <v>0</v>
      </c>
      <c r="P1078" s="97" t="n">
        <f aca="false">IF(I1078&gt;0,IF(L1078&gt;=0,L1078/I1078*100,""),"")</f>
        <v>0</v>
      </c>
      <c r="Q1078" s="52"/>
      <c r="S1078" s="52"/>
    </row>
    <row r="1079" s="48" customFormat="true" ht="12.75" hidden="false" customHeight="true" outlineLevel="0" collapsed="false">
      <c r="A1079" s="82" t="s">
        <v>1097</v>
      </c>
      <c r="B1079" s="54" t="s">
        <v>1098</v>
      </c>
      <c r="C1079" s="55" t="s">
        <v>1405</v>
      </c>
      <c r="D1079" s="77" t="n">
        <v>8000</v>
      </c>
      <c r="E1079" s="77"/>
      <c r="F1079" s="77" t="n">
        <f aca="false">SUM(D1079:E1079)</f>
        <v>8000</v>
      </c>
      <c r="G1079" s="79" t="n">
        <v>8000</v>
      </c>
      <c r="H1079" s="88"/>
      <c r="I1079" s="79" t="n">
        <f aca="false">SUM(G1079:H1079)</f>
        <v>8000</v>
      </c>
      <c r="J1079" s="77" t="n">
        <v>8000</v>
      </c>
      <c r="K1079" s="77"/>
      <c r="L1079" s="77" t="n">
        <f aca="false">SUM(J1079:K1079)</f>
        <v>8000</v>
      </c>
      <c r="M1079" s="81" t="n">
        <f aca="false">IF(D1079&gt;0,IF(J1079&gt;=0,J1079/D1079*100,""),"")</f>
        <v>100</v>
      </c>
      <c r="N1079" s="81" t="n">
        <f aca="false">IF(F1079&gt;0,IF(L1079&gt;=0,L1079/F1079*100,""),"")</f>
        <v>100</v>
      </c>
      <c r="O1079" s="81" t="n">
        <f aca="false">IF(G1079&gt;0,IF(J1079&gt;=0,J1079/G1079*100,""),"")</f>
        <v>100</v>
      </c>
      <c r="P1079" s="81" t="n">
        <f aca="false">IF(I1079&gt;0,IF(L1079&gt;=0,L1079/I1079*100,""),"")</f>
        <v>100</v>
      </c>
      <c r="Q1079" s="52"/>
      <c r="S1079" s="52"/>
    </row>
    <row r="1080" s="155" customFormat="true" ht="12.75" hidden="false" customHeight="true" outlineLevel="0" collapsed="false">
      <c r="A1080" s="82" t="s">
        <v>1110</v>
      </c>
      <c r="B1080" s="54" t="s">
        <v>1111</v>
      </c>
      <c r="C1080" s="55" t="s">
        <v>1406</v>
      </c>
      <c r="D1080" s="220"/>
      <c r="E1080" s="221"/>
      <c r="F1080" s="94" t="n">
        <f aca="false">E1080+D1080</f>
        <v>0</v>
      </c>
      <c r="G1080" s="84" t="n">
        <v>11100</v>
      </c>
      <c r="H1080" s="222"/>
      <c r="I1080" s="95" t="n">
        <f aca="false">H1080+G1080</f>
        <v>11100</v>
      </c>
      <c r="J1080" s="77"/>
      <c r="K1080" s="221"/>
      <c r="L1080" s="77" t="n">
        <f aca="false">SUM(J1080:K1080)</f>
        <v>0</v>
      </c>
      <c r="M1080" s="97" t="str">
        <f aca="false">IF(D1080&gt;0,IF(J1080&gt;=0,J1080/D1080*100,""),"")</f>
        <v/>
      </c>
      <c r="N1080" s="97" t="str">
        <f aca="false">IF(F1080&gt;0,IF(L1080&gt;=0,L1080/F1080*100,""),"")</f>
        <v/>
      </c>
      <c r="O1080" s="97" t="n">
        <f aca="false">IF(G1080&gt;0,IF(J1080&gt;=0,J1080/G1080*100,""),"")</f>
        <v>0</v>
      </c>
      <c r="P1080" s="97" t="n">
        <f aca="false">IF(I1080&gt;0,IF(L1080&gt;=0,L1080/I1080*100,""),"")</f>
        <v>0</v>
      </c>
      <c r="Q1080" s="52"/>
      <c r="S1080" s="52"/>
    </row>
    <row r="1081" s="155" customFormat="true" ht="12.75" hidden="false" customHeight="true" outlineLevel="0" collapsed="false">
      <c r="A1081" s="82" t="s">
        <v>1142</v>
      </c>
      <c r="B1081" s="54" t="s">
        <v>1023</v>
      </c>
      <c r="C1081" s="55"/>
      <c r="D1081" s="220"/>
      <c r="E1081" s="221"/>
      <c r="F1081" s="77"/>
      <c r="G1081" s="84"/>
      <c r="H1081" s="222"/>
      <c r="I1081" s="79"/>
      <c r="J1081" s="77" t="n">
        <v>101700</v>
      </c>
      <c r="K1081" s="221"/>
      <c r="L1081" s="77" t="n">
        <f aca="false">SUM(J1081:K1081)</f>
        <v>101700</v>
      </c>
      <c r="M1081" s="81" t="str">
        <f aca="false">IF(D1081&gt;0,IF(J1081&gt;=0,J1081/D1081*100,""),"")</f>
        <v/>
      </c>
      <c r="N1081" s="81"/>
      <c r="O1081" s="81"/>
      <c r="P1081" s="81"/>
      <c r="Q1081" s="52"/>
      <c r="S1081" s="52"/>
    </row>
    <row r="1082" s="48" customFormat="true" ht="12.75" hidden="false" customHeight="true" outlineLevel="0" collapsed="false">
      <c r="A1082" s="82" t="s">
        <v>1140</v>
      </c>
      <c r="B1082" s="54" t="s">
        <v>1020</v>
      </c>
      <c r="C1082" s="55" t="s">
        <v>1407</v>
      </c>
      <c r="D1082" s="77"/>
      <c r="E1082" s="77"/>
      <c r="F1082" s="77" t="n">
        <f aca="false">E1082+D1082</f>
        <v>0</v>
      </c>
      <c r="G1082" s="79" t="n">
        <v>38030</v>
      </c>
      <c r="H1082" s="88"/>
      <c r="I1082" s="79" t="n">
        <f aca="false">H1082+G1082</f>
        <v>38030</v>
      </c>
      <c r="J1082" s="77"/>
      <c r="K1082" s="77"/>
      <c r="L1082" s="94" t="n">
        <f aca="false">K1082+J1082</f>
        <v>0</v>
      </c>
      <c r="M1082" s="81" t="str">
        <f aca="false">IF(D1082&gt;0,IF(J1082&gt;=0,J1082/D1082*100,""),"")</f>
        <v/>
      </c>
      <c r="N1082" s="81" t="str">
        <f aca="false">IF(F1082&gt;0,IF(L1082&gt;=0,L1082/F1082*100,""),"")</f>
        <v/>
      </c>
      <c r="O1082" s="81" t="n">
        <f aca="false">IF(G1082&gt;0,IF(J1082&gt;=0,J1082/G1082*100,""),"")</f>
        <v>0</v>
      </c>
      <c r="P1082" s="81" t="n">
        <f aca="false">IF(I1082&gt;0,IF(L1082&gt;=0,L1082/I1082*100,""),"")</f>
        <v>0</v>
      </c>
      <c r="Q1082" s="52"/>
      <c r="S1082" s="52"/>
    </row>
    <row r="1083" s="48" customFormat="true" ht="12" hidden="true" customHeight="false" outlineLevel="0" collapsed="false">
      <c r="A1083" s="82" t="s">
        <v>33</v>
      </c>
      <c r="B1083" s="54"/>
      <c r="C1083" s="55" t="s">
        <v>1408</v>
      </c>
      <c r="D1083" s="94"/>
      <c r="E1083" s="77"/>
      <c r="F1083" s="94" t="n">
        <f aca="false">E1083+D1083</f>
        <v>0</v>
      </c>
      <c r="G1083" s="95"/>
      <c r="H1083" s="88"/>
      <c r="I1083" s="79" t="n">
        <f aca="false">SUM(G1083:H1083)</f>
        <v>0</v>
      </c>
      <c r="J1083" s="77"/>
      <c r="K1083" s="77"/>
      <c r="L1083" s="94" t="n">
        <f aca="false">K1083+J1083</f>
        <v>0</v>
      </c>
      <c r="M1083" s="97" t="str">
        <f aca="false">IF(D1083&gt;0,IF(J1083&gt;=0,J1083/D1083*100,""),"")</f>
        <v/>
      </c>
      <c r="N1083" s="97" t="str">
        <f aca="false">IF(F1083&gt;0,IF(L1083&gt;=0,L1083/F1083*100,""),"")</f>
        <v/>
      </c>
      <c r="O1083" s="97" t="str">
        <f aca="false">IF(G1083&gt;0,IF(J1083&gt;=0,J1083/G1083*100,""),"")</f>
        <v/>
      </c>
      <c r="P1083" s="97" t="str">
        <f aca="false">IF(I1083&gt;0,IF(L1083&gt;=0,L1083/I1083*100,""),"")</f>
        <v/>
      </c>
      <c r="Q1083" s="52"/>
      <c r="S1083" s="52"/>
    </row>
    <row r="1084" s="48" customFormat="true" ht="12.75" hidden="false" customHeight="true" outlineLevel="0" collapsed="false">
      <c r="A1084" s="87" t="s">
        <v>65</v>
      </c>
      <c r="B1084" s="54" t="s">
        <v>66</v>
      </c>
      <c r="C1084" s="55" t="s">
        <v>1381</v>
      </c>
      <c r="D1084" s="143"/>
      <c r="E1084" s="77"/>
      <c r="F1084" s="94" t="n">
        <f aca="false">E1084+D1084</f>
        <v>0</v>
      </c>
      <c r="G1084" s="79" t="n">
        <v>685000</v>
      </c>
      <c r="H1084" s="88"/>
      <c r="I1084" s="95" t="n">
        <f aca="false">H1084+G1084</f>
        <v>685000</v>
      </c>
      <c r="J1084" s="143"/>
      <c r="K1084" s="77"/>
      <c r="L1084" s="94" t="n">
        <f aca="false">K1084+J1084</f>
        <v>0</v>
      </c>
      <c r="M1084" s="97" t="str">
        <f aca="false">IF(D1084&gt;0,IF(J1084&gt;=0,J1084/D1084*100,""),"")</f>
        <v/>
      </c>
      <c r="N1084" s="97" t="str">
        <f aca="false">IF(F1084&gt;0,IF(L1084&gt;=0,L1084/F1084*100,""),"")</f>
        <v/>
      </c>
      <c r="O1084" s="97" t="n">
        <f aca="false">IF(G1084&gt;0,IF(J1084&gt;=0,J1084/G1084*100,""),"")</f>
        <v>0</v>
      </c>
      <c r="P1084" s="97" t="n">
        <f aca="false">IF(I1084&gt;0,IF(L1084&gt;=0,L1084/I1084*100,""),"")</f>
        <v>0</v>
      </c>
      <c r="Q1084" s="52"/>
      <c r="S1084" s="52"/>
    </row>
    <row r="1085" s="48" customFormat="true" ht="6" hidden="false" customHeight="true" outlineLevel="0" collapsed="false">
      <c r="A1085" s="82"/>
      <c r="B1085" s="54"/>
      <c r="C1085" s="55" t="s">
        <v>28</v>
      </c>
      <c r="D1085" s="77"/>
      <c r="E1085" s="77"/>
      <c r="F1085" s="77"/>
      <c r="G1085" s="79"/>
      <c r="H1085" s="88"/>
      <c r="I1085" s="79"/>
      <c r="J1085" s="77"/>
      <c r="K1085" s="77"/>
      <c r="L1085" s="77"/>
      <c r="M1085" s="81" t="str">
        <f aca="false">IF(D1085&gt;0,IF(J1085&gt;=0,J1085/D1085*100,""),"")</f>
        <v/>
      </c>
      <c r="N1085" s="81" t="str">
        <f aca="false">IF(F1085&gt;0,IF(L1085&gt;=0,L1085/F1085*100,""),"")</f>
        <v/>
      </c>
      <c r="O1085" s="81" t="str">
        <f aca="false">IF(G1085&gt;0,IF(J1085&gt;=0,J1085/G1085*100,""),"")</f>
        <v/>
      </c>
      <c r="P1085" s="81" t="str">
        <f aca="false">IF(I1085&gt;0,IF(L1085&gt;=0,L1085/I1085*100,""),"")</f>
        <v/>
      </c>
      <c r="Q1085" s="52"/>
      <c r="S1085" s="52"/>
    </row>
    <row r="1086" s="155" customFormat="true" ht="16.5" hidden="false" customHeight="true" outlineLevel="0" collapsed="false">
      <c r="A1086" s="66" t="s">
        <v>1409</v>
      </c>
      <c r="B1086" s="135" t="s">
        <v>19</v>
      </c>
      <c r="C1086" s="136"/>
      <c r="D1086" s="139" t="n">
        <f aca="false">SUM(D1088:D1094)</f>
        <v>4569520</v>
      </c>
      <c r="E1086" s="139" t="n">
        <f aca="false">SUM(E1088:E1093)</f>
        <v>0</v>
      </c>
      <c r="F1086" s="139" t="n">
        <f aca="false">SUM(D1086:E1086)</f>
        <v>4569520</v>
      </c>
      <c r="G1086" s="109" t="n">
        <f aca="false">SUM(G1088:G1094)</f>
        <v>4994020</v>
      </c>
      <c r="H1086" s="110"/>
      <c r="I1086" s="109" t="n">
        <f aca="false">SUM(G1086:H1086)</f>
        <v>4994020</v>
      </c>
      <c r="J1086" s="139" t="n">
        <f aca="false">SUM(J1088:J1094)</f>
        <v>5543100</v>
      </c>
      <c r="K1086" s="139" t="n">
        <f aca="false">SUM(K1088:K1093)</f>
        <v>0</v>
      </c>
      <c r="L1086" s="139" t="n">
        <f aca="false">SUM(J1086:K1086)</f>
        <v>5543100</v>
      </c>
      <c r="M1086" s="140" t="n">
        <f aca="false">IF(D1086&gt;0,IF(J1086&gt;=0,J1086/D1086*100,""),"")</f>
        <v>121.305957737355</v>
      </c>
      <c r="N1086" s="140" t="n">
        <f aca="false">IF(F1086&gt;0,IF(L1086&gt;=0,L1086/F1086*100,""),"")</f>
        <v>121.305957737355</v>
      </c>
      <c r="O1086" s="140" t="n">
        <f aca="false">IF(G1086&gt;0,IF(J1086&gt;=0,J1086/G1086*100,""),"")</f>
        <v>110.994749720666</v>
      </c>
      <c r="P1086" s="140" t="n">
        <f aca="false">IF(I1086&gt;0,IF(L1086&gt;=0,L1086/I1086*100,""),"")</f>
        <v>110.994749720666</v>
      </c>
      <c r="Q1086" s="52"/>
      <c r="S1086" s="52"/>
    </row>
    <row r="1087" s="115" customFormat="true" ht="12" hidden="true" customHeight="false" outlineLevel="0" collapsed="false">
      <c r="A1087" s="87" t="s">
        <v>27</v>
      </c>
      <c r="B1087" s="100"/>
      <c r="C1087" s="101" t="s">
        <v>28</v>
      </c>
      <c r="D1087" s="77" t="n">
        <f aca="false">SUM(D1088:D1093)</f>
        <v>4569520</v>
      </c>
      <c r="E1087" s="77"/>
      <c r="F1087" s="94" t="n">
        <f aca="false">SUM(D1087:E1087)</f>
        <v>4569520</v>
      </c>
      <c r="G1087" s="79" t="n">
        <f aca="false">SUM(G1088:G1093)</f>
        <v>4994020</v>
      </c>
      <c r="H1087" s="88"/>
      <c r="I1087" s="95" t="n">
        <f aca="false">SUM(G1087:H1087)</f>
        <v>4994020</v>
      </c>
      <c r="J1087" s="94" t="n">
        <f aca="false">SUM(J1088:J1093)</f>
        <v>5543100</v>
      </c>
      <c r="K1087" s="77"/>
      <c r="L1087" s="94" t="n">
        <f aca="false">SUM(J1087:K1087)</f>
        <v>5543100</v>
      </c>
      <c r="M1087" s="97" t="n">
        <f aca="false">IF(D1087&gt;0,IF(J1087&gt;=0,J1087/D1087*100,""),"")</f>
        <v>121.305957737355</v>
      </c>
      <c r="N1087" s="97" t="n">
        <f aca="false">IF(F1087&gt;0,IF(L1087&gt;=0,L1087/F1087*100,""),"")</f>
        <v>121.305957737355</v>
      </c>
      <c r="O1087" s="97" t="n">
        <f aca="false">IF(G1087&gt;0,IF(J1087&gt;=0,J1087/G1087*100,""),"")</f>
        <v>110.994749720666</v>
      </c>
      <c r="P1087" s="97" t="n">
        <f aca="false">IF(I1087&gt;0,IF(L1087&gt;=0,L1087/I1087*100,""),"")</f>
        <v>110.994749720666</v>
      </c>
      <c r="Q1087" s="52"/>
      <c r="S1087" s="52"/>
    </row>
    <row r="1088" s="48" customFormat="true" ht="12.75" hidden="false" customHeight="true" outlineLevel="0" collapsed="false">
      <c r="A1088" s="82" t="s">
        <v>1095</v>
      </c>
      <c r="B1088" s="54" t="s">
        <v>1011</v>
      </c>
      <c r="C1088" s="55" t="s">
        <v>1410</v>
      </c>
      <c r="D1088" s="77" t="n">
        <v>4559020</v>
      </c>
      <c r="E1088" s="77"/>
      <c r="F1088" s="94" t="n">
        <f aca="false">SUM(D1088:E1088)</f>
        <v>4559020</v>
      </c>
      <c r="G1088" s="79" t="n">
        <v>4868020</v>
      </c>
      <c r="H1088" s="88"/>
      <c r="I1088" s="95" t="n">
        <f aca="false">SUM(G1088:H1088)</f>
        <v>4868020</v>
      </c>
      <c r="J1088" s="77" t="n">
        <v>5532600</v>
      </c>
      <c r="K1088" s="77"/>
      <c r="L1088" s="94" t="n">
        <f aca="false">SUM(J1088:K1088)</f>
        <v>5532600</v>
      </c>
      <c r="M1088" s="97" t="n">
        <f aca="false">IF(D1088&gt;0,IF(J1088&gt;=0,J1088/D1088*100,""),"")</f>
        <v>121.355028054275</v>
      </c>
      <c r="N1088" s="97" t="n">
        <f aca="false">IF(F1088&gt;0,IF(L1088&gt;=0,L1088/F1088*100,""),"")</f>
        <v>121.355028054275</v>
      </c>
      <c r="O1088" s="97" t="n">
        <f aca="false">IF(G1088&gt;0,IF(J1088&gt;=0,J1088/G1088*100,""),"")</f>
        <v>113.651957058517</v>
      </c>
      <c r="P1088" s="97" t="n">
        <f aca="false">IF(I1088&gt;0,IF(L1088&gt;=0,L1088/I1088*100,""),"")</f>
        <v>113.651957058517</v>
      </c>
      <c r="Q1088" s="52"/>
      <c r="S1088" s="52"/>
    </row>
    <row r="1089" s="48" customFormat="true" ht="12.75" hidden="false" customHeight="true" outlineLevel="0" collapsed="false">
      <c r="A1089" s="82" t="s">
        <v>33</v>
      </c>
      <c r="B1089" s="54" t="s">
        <v>34</v>
      </c>
      <c r="C1089" s="55" t="s">
        <v>1411</v>
      </c>
      <c r="D1089" s="77" t="n">
        <v>2500</v>
      </c>
      <c r="E1089" s="77"/>
      <c r="F1089" s="94" t="n">
        <f aca="false">SUM(D1089:E1089)</f>
        <v>2500</v>
      </c>
      <c r="G1089" s="79" t="n">
        <v>2500</v>
      </c>
      <c r="H1089" s="88"/>
      <c r="I1089" s="95" t="n">
        <f aca="false">SUM(G1089:H1089)</f>
        <v>2500</v>
      </c>
      <c r="J1089" s="77" t="n">
        <v>2500</v>
      </c>
      <c r="K1089" s="77"/>
      <c r="L1089" s="94" t="n">
        <f aca="false">SUM(J1089:K1089)</f>
        <v>2500</v>
      </c>
      <c r="M1089" s="97" t="n">
        <f aca="false">IF(D1089&gt;0,IF(J1089&gt;=0,J1089/D1089*100,""),"")</f>
        <v>100</v>
      </c>
      <c r="N1089" s="97" t="n">
        <f aca="false">IF(F1089&gt;0,IF(L1089&gt;=0,L1089/F1089*100,""),"")</f>
        <v>100</v>
      </c>
      <c r="O1089" s="97" t="n">
        <f aca="false">IF(G1089&gt;0,IF(J1089&gt;=0,J1089/G1089*100,""),"")</f>
        <v>100</v>
      </c>
      <c r="P1089" s="97" t="n">
        <f aca="false">IF(I1089&gt;0,IF(L1089&gt;=0,L1089/I1089*100,""),"")</f>
        <v>100</v>
      </c>
      <c r="Q1089" s="52"/>
      <c r="S1089" s="52"/>
    </row>
    <row r="1090" s="48" customFormat="true" ht="12.75" hidden="false" customHeight="true" outlineLevel="0" collapsed="false">
      <c r="A1090" s="82" t="s">
        <v>1097</v>
      </c>
      <c r="B1090" s="54" t="s">
        <v>1098</v>
      </c>
      <c r="C1090" s="55" t="s">
        <v>1412</v>
      </c>
      <c r="D1090" s="77" t="n">
        <v>8000</v>
      </c>
      <c r="E1090" s="94"/>
      <c r="F1090" s="94" t="n">
        <f aca="false">SUM(D1090:E1090)</f>
        <v>8000</v>
      </c>
      <c r="G1090" s="95" t="n">
        <v>86000</v>
      </c>
      <c r="H1090" s="96"/>
      <c r="I1090" s="95" t="n">
        <f aca="false">SUM(G1090:H1090)</f>
        <v>86000</v>
      </c>
      <c r="J1090" s="77" t="n">
        <v>8000</v>
      </c>
      <c r="K1090" s="94"/>
      <c r="L1090" s="94" t="n">
        <f aca="false">SUM(J1090:K1090)</f>
        <v>8000</v>
      </c>
      <c r="M1090" s="97" t="n">
        <f aca="false">IF(D1090&gt;0,IF(J1090&gt;=0,J1090/D1090*100,""),"")</f>
        <v>100</v>
      </c>
      <c r="N1090" s="97" t="n">
        <f aca="false">IF(F1090&gt;0,IF(L1090&gt;=0,L1090/F1090*100,""),"")</f>
        <v>100</v>
      </c>
      <c r="O1090" s="97" t="n">
        <f aca="false">IF(G1090&gt;0,IF(J1090&gt;=0,J1090/G1090*100,""),"")</f>
        <v>9.30232558139535</v>
      </c>
      <c r="P1090" s="97" t="n">
        <f aca="false">IF(I1090&gt;0,IF(L1090&gt;=0,L1090/I1090*100,""),"")</f>
        <v>9.30232558139535</v>
      </c>
      <c r="Q1090" s="52"/>
      <c r="S1090" s="52"/>
    </row>
    <row r="1091" s="48" customFormat="true" ht="13.5" hidden="false" customHeight="true" outlineLevel="0" collapsed="false">
      <c r="A1091" s="82" t="s">
        <v>1110</v>
      </c>
      <c r="B1091" s="54" t="s">
        <v>1111</v>
      </c>
      <c r="C1091" s="55" t="s">
        <v>1413</v>
      </c>
      <c r="D1091" s="77"/>
      <c r="E1091" s="77"/>
      <c r="F1091" s="94"/>
      <c r="G1091" s="79" t="n">
        <v>20000</v>
      </c>
      <c r="H1091" s="88"/>
      <c r="I1091" s="95" t="n">
        <f aca="false">SUM(G1091:H1091)</f>
        <v>20000</v>
      </c>
      <c r="J1091" s="77"/>
      <c r="K1091" s="77"/>
      <c r="L1091" s="94" t="n">
        <f aca="false">SUM(J1091:K1091)</f>
        <v>0</v>
      </c>
      <c r="M1091" s="97" t="str">
        <f aca="false">IF(D1091&gt;0,IF(J1091&gt;=0,J1091/D1091*100,""),"")</f>
        <v/>
      </c>
      <c r="N1091" s="97" t="str">
        <f aca="false">IF(F1091&gt;0,IF(L1091&gt;=0,L1091/F1091*100,""),"")</f>
        <v/>
      </c>
      <c r="O1091" s="97" t="n">
        <f aca="false">IF(G1091&gt;0,IF(J1091&gt;=0,J1091/G1091*100,""),"")</f>
        <v>0</v>
      </c>
      <c r="P1091" s="97" t="n">
        <f aca="false">IF(I1091&gt;0,IF(L1091&gt;=0,L1091/I1091*100,""),"")</f>
        <v>0</v>
      </c>
      <c r="Q1091" s="52"/>
      <c r="S1091" s="52"/>
    </row>
    <row r="1092" s="48" customFormat="true" ht="13.5" hidden="false" customHeight="true" outlineLevel="0" collapsed="false">
      <c r="A1092" s="82" t="s">
        <v>1057</v>
      </c>
      <c r="B1092" s="54" t="s">
        <v>1058</v>
      </c>
      <c r="C1092" s="55"/>
      <c r="D1092" s="77"/>
      <c r="E1092" s="77"/>
      <c r="F1092" s="94"/>
      <c r="G1092" s="79" t="n">
        <v>17500</v>
      </c>
      <c r="H1092" s="88"/>
      <c r="I1092" s="95" t="n">
        <f aca="false">SUM(G1092:H1092)</f>
        <v>17500</v>
      </c>
      <c r="J1092" s="77"/>
      <c r="K1092" s="77"/>
      <c r="L1092" s="94"/>
      <c r="M1092" s="97" t="str">
        <f aca="false">IF(D1092&gt;0,IF(J1092&gt;=0,J1092/D1092*100,""),"")</f>
        <v/>
      </c>
      <c r="N1092" s="97" t="str">
        <f aca="false">IF(F1092&gt;0,IF(L1092&gt;=0,L1092/F1092*100,""),"")</f>
        <v/>
      </c>
      <c r="O1092" s="97" t="n">
        <f aca="false">IF(G1092&gt;0,IF(J1092&gt;=0,J1092/G1092*100,""),"")</f>
        <v>0</v>
      </c>
      <c r="P1092" s="97" t="n">
        <f aca="false">IF(I1092&gt;0,IF(L1092&gt;=0,L1092/I1092*100,""),"")</f>
        <v>0</v>
      </c>
      <c r="Q1092" s="52"/>
      <c r="S1092" s="52"/>
    </row>
    <row r="1093" s="48" customFormat="true" ht="12.75" hidden="true" customHeight="true" outlineLevel="0" collapsed="false">
      <c r="A1093" s="82" t="s">
        <v>325</v>
      </c>
      <c r="B1093" s="55" t="s">
        <v>326</v>
      </c>
      <c r="C1093" s="55" t="s">
        <v>1414</v>
      </c>
      <c r="D1093" s="77"/>
      <c r="E1093" s="77"/>
      <c r="F1093" s="94"/>
      <c r="G1093" s="79"/>
      <c r="H1093" s="88"/>
      <c r="I1093" s="95"/>
      <c r="J1093" s="77"/>
      <c r="K1093" s="77"/>
      <c r="L1093" s="94"/>
      <c r="M1093" s="97" t="str">
        <f aca="false">IF(D1093&gt;0,IF(J1093&gt;=0,J1093/D1093*100,""),"")</f>
        <v/>
      </c>
      <c r="N1093" s="97" t="str">
        <f aca="false">IF(F1093&gt;0,IF(L1093&gt;=0,L1093/F1093*100,""),"")</f>
        <v/>
      </c>
      <c r="O1093" s="97" t="str">
        <f aca="false">IF(G1093&gt;0,IF(J1093&gt;=0,J1093/G1093*100,""),"")</f>
        <v/>
      </c>
      <c r="P1093" s="97" t="str">
        <f aca="false">IF(I1093&gt;0,IF(L1093&gt;=0,L1093/I1093*100,""),"")</f>
        <v/>
      </c>
      <c r="Q1093" s="52"/>
      <c r="S1093" s="52"/>
    </row>
    <row r="1094" s="48" customFormat="true" ht="12" hidden="true" customHeight="false" outlineLevel="0" collapsed="false">
      <c r="A1094" s="82" t="s">
        <v>65</v>
      </c>
      <c r="B1094" s="54"/>
      <c r="C1094" s="55" t="s">
        <v>1415</v>
      </c>
      <c r="D1094" s="77"/>
      <c r="E1094" s="77"/>
      <c r="F1094" s="94"/>
      <c r="G1094" s="79"/>
      <c r="H1094" s="88"/>
      <c r="I1094" s="95"/>
      <c r="J1094" s="94"/>
      <c r="K1094" s="77"/>
      <c r="L1094" s="94"/>
      <c r="M1094" s="97" t="str">
        <f aca="false">IF(D1094&gt;0,IF(J1094&gt;=0,J1094/D1094*100,""),"")</f>
        <v/>
      </c>
      <c r="N1094" s="97" t="str">
        <f aca="false">IF(F1094&gt;0,IF(L1094&gt;=0,L1094/F1094*100,""),"")</f>
        <v/>
      </c>
      <c r="O1094" s="97" t="str">
        <f aca="false">IF(G1094&gt;0,IF(J1094&gt;=0,J1094/G1094*100,""),"")</f>
        <v/>
      </c>
      <c r="P1094" s="97" t="str">
        <f aca="false">IF(I1094&gt;0,IF(L1094&gt;=0,L1094/I1094*100,""),"")</f>
        <v/>
      </c>
      <c r="Q1094" s="52"/>
      <c r="S1094" s="52"/>
    </row>
    <row r="1095" s="48" customFormat="true" ht="6" hidden="false" customHeight="true" outlineLevel="0" collapsed="false">
      <c r="A1095" s="87"/>
      <c r="B1095" s="54"/>
      <c r="C1095" s="55" t="s">
        <v>28</v>
      </c>
      <c r="D1095" s="77"/>
      <c r="E1095" s="77"/>
      <c r="F1095" s="94" t="n">
        <f aca="false">SUM(D1095:E1095)</f>
        <v>0</v>
      </c>
      <c r="G1095" s="79"/>
      <c r="H1095" s="88"/>
      <c r="I1095" s="95"/>
      <c r="J1095" s="94"/>
      <c r="K1095" s="77"/>
      <c r="L1095" s="94" t="n">
        <f aca="false">SUM(J1095:K1095)</f>
        <v>0</v>
      </c>
      <c r="M1095" s="97" t="str">
        <f aca="false">IF(D1095&gt;0,IF(J1095&gt;=0,J1095/D1095*100,""),"")</f>
        <v/>
      </c>
      <c r="N1095" s="97" t="str">
        <f aca="false">IF(F1095&gt;0,IF(L1095&gt;=0,L1095/F1095*100,""),"")</f>
        <v/>
      </c>
      <c r="O1095" s="97" t="str">
        <f aca="false">IF(G1095&gt;0,IF(J1095&gt;=0,J1095/G1095*100,""),"")</f>
        <v/>
      </c>
      <c r="P1095" s="97" t="str">
        <f aca="false">IF(I1095&gt;0,IF(L1095&gt;=0,L1095/I1095*100,""),"")</f>
        <v/>
      </c>
      <c r="Q1095" s="52"/>
      <c r="S1095" s="52"/>
    </row>
    <row r="1096" s="155" customFormat="true" ht="15.75" hidden="false" customHeight="true" outlineLevel="0" collapsed="false">
      <c r="A1096" s="66" t="s">
        <v>1416</v>
      </c>
      <c r="B1096" s="135" t="s">
        <v>19</v>
      </c>
      <c r="C1096" s="136"/>
      <c r="D1096" s="240" t="n">
        <f aca="false">SUM(D1098:D1106)</f>
        <v>7177520</v>
      </c>
      <c r="E1096" s="240" t="n">
        <f aca="false">SUM(E1098:E1106)</f>
        <v>0</v>
      </c>
      <c r="F1096" s="240" t="n">
        <f aca="false">SUM(D1096:E1096)</f>
        <v>7177520</v>
      </c>
      <c r="G1096" s="243" t="n">
        <f aca="false">SUM(G1098:G1106)</f>
        <v>7363910</v>
      </c>
      <c r="H1096" s="253"/>
      <c r="I1096" s="243" t="n">
        <f aca="false">SUM(G1096:H1096)</f>
        <v>7363910</v>
      </c>
      <c r="J1096" s="240" t="n">
        <f aca="false">SUM(J1098:J1106)</f>
        <v>7973540</v>
      </c>
      <c r="K1096" s="240" t="n">
        <f aca="false">SUM(K1098:K1106)</f>
        <v>0</v>
      </c>
      <c r="L1096" s="240" t="n">
        <f aca="false">SUM(J1096:K1096)</f>
        <v>7973540</v>
      </c>
      <c r="M1096" s="244" t="n">
        <f aca="false">IF(D1096&gt;0,IF(J1096&gt;=0,J1096/D1096*100,""),"")</f>
        <v>111.09046021467</v>
      </c>
      <c r="N1096" s="244" t="n">
        <f aca="false">IF(F1096&gt;0,IF(L1096&gt;=0,L1096/F1096*100,""),"")</f>
        <v>111.09046021467</v>
      </c>
      <c r="O1096" s="244" t="n">
        <f aca="false">IF(G1096&gt;0,IF(J1096&gt;=0,J1096/G1096*100,""),"")</f>
        <v>108.278618288382</v>
      </c>
      <c r="P1096" s="244" t="n">
        <f aca="false">IF(I1096&gt;0,IF(L1096&gt;=0,L1096/I1096*100,""),"")</f>
        <v>108.278618288382</v>
      </c>
      <c r="Q1096" s="52"/>
      <c r="S1096" s="52"/>
    </row>
    <row r="1097" s="48" customFormat="true" ht="12" hidden="true" customHeight="false" outlineLevel="0" collapsed="false">
      <c r="A1097" s="82" t="s">
        <v>27</v>
      </c>
      <c r="B1097" s="75"/>
      <c r="C1097" s="76" t="s">
        <v>28</v>
      </c>
      <c r="D1097" s="77" t="n">
        <f aca="false">SUM(D1098:D1105)</f>
        <v>7177520</v>
      </c>
      <c r="E1097" s="77" t="n">
        <f aca="false">SUM(E1098:E1105)</f>
        <v>0</v>
      </c>
      <c r="F1097" s="77" t="n">
        <f aca="false">SUM(D1097:E1097)</f>
        <v>7177520</v>
      </c>
      <c r="G1097" s="79" t="n">
        <f aca="false">SUM(G1098:G1105)</f>
        <v>7363910</v>
      </c>
      <c r="H1097" s="88" t="n">
        <f aca="false">SUM(H1098:H1105)</f>
        <v>0</v>
      </c>
      <c r="I1097" s="79" t="n">
        <f aca="false">SUM(G1097:H1097)</f>
        <v>7363910</v>
      </c>
      <c r="J1097" s="77" t="n">
        <f aca="false">SUM(J1098:J1105)</f>
        <v>7973540</v>
      </c>
      <c r="K1097" s="77" t="n">
        <f aca="false">SUM(K1098:K1105)</f>
        <v>0</v>
      </c>
      <c r="L1097" s="77" t="n">
        <f aca="false">SUM(J1097:K1097)</f>
        <v>7973540</v>
      </c>
      <c r="M1097" s="81" t="n">
        <f aca="false">IF(D1097&gt;0,IF(J1097&gt;=0,J1097/D1097*100,""),"")</f>
        <v>111.09046021467</v>
      </c>
      <c r="N1097" s="81" t="n">
        <f aca="false">IF(F1097&gt;0,IF(L1097&gt;=0,L1097/F1097*100,""),"")</f>
        <v>111.09046021467</v>
      </c>
      <c r="O1097" s="81" t="n">
        <f aca="false">IF(G1097&gt;0,IF(J1097&gt;=0,J1097/G1097*100,""),"")</f>
        <v>108.278618288382</v>
      </c>
      <c r="P1097" s="81" t="n">
        <f aca="false">IF(I1097&gt;0,IF(L1097&gt;=0,L1097/I1097*100,""),"")</f>
        <v>108.278618288382</v>
      </c>
      <c r="Q1097" s="52"/>
      <c r="S1097" s="52"/>
    </row>
    <row r="1098" s="155" customFormat="true" ht="12.75" hidden="false" customHeight="true" outlineLevel="0" collapsed="false">
      <c r="A1098" s="82" t="s">
        <v>1095</v>
      </c>
      <c r="B1098" s="54" t="s">
        <v>1011</v>
      </c>
      <c r="C1098" s="55" t="s">
        <v>1417</v>
      </c>
      <c r="D1098" s="77" t="n">
        <v>7148420</v>
      </c>
      <c r="E1098" s="246"/>
      <c r="F1098" s="77" t="n">
        <f aca="false">SUM(D1098:E1098)</f>
        <v>7148420</v>
      </c>
      <c r="G1098" s="247" t="n">
        <v>7321180</v>
      </c>
      <c r="H1098" s="248"/>
      <c r="I1098" s="79" t="n">
        <f aca="false">SUM(G1098:H1098)</f>
        <v>7321180</v>
      </c>
      <c r="J1098" s="77" t="n">
        <v>7965540</v>
      </c>
      <c r="K1098" s="246"/>
      <c r="L1098" s="77" t="n">
        <f aca="false">SUM(J1098:K1098)</f>
        <v>7965540</v>
      </c>
      <c r="M1098" s="81" t="n">
        <f aca="false">IF(D1098&gt;0,IF(J1098&gt;=0,J1098/D1098*100,""),"")</f>
        <v>111.430777710319</v>
      </c>
      <c r="N1098" s="81" t="n">
        <f aca="false">IF(F1098&gt;0,IF(L1098&gt;=0,L1098/F1098*100,""),"")</f>
        <v>111.430777710319</v>
      </c>
      <c r="O1098" s="81" t="n">
        <f aca="false">IF(G1098&gt;0,IF(J1098&gt;=0,J1098/G1098*100,""),"")</f>
        <v>108.801313449471</v>
      </c>
      <c r="P1098" s="81" t="n">
        <f aca="false">IF(I1098&gt;0,IF(L1098&gt;=0,L1098/I1098*100,""),"")</f>
        <v>108.801313449471</v>
      </c>
      <c r="Q1098" s="52"/>
      <c r="S1098" s="52"/>
    </row>
    <row r="1099" s="155" customFormat="true" ht="12.75" hidden="false" customHeight="true" outlineLevel="0" collapsed="false">
      <c r="A1099" s="82" t="s">
        <v>1050</v>
      </c>
      <c r="B1099" s="54" t="s">
        <v>1051</v>
      </c>
      <c r="C1099" s="55" t="s">
        <v>1418</v>
      </c>
      <c r="D1099" s="77" t="n">
        <v>2100</v>
      </c>
      <c r="E1099" s="221"/>
      <c r="F1099" s="77" t="n">
        <f aca="false">SUM(D1099:E1099)</f>
        <v>2100</v>
      </c>
      <c r="G1099" s="84" t="n">
        <v>7730</v>
      </c>
      <c r="H1099" s="222"/>
      <c r="I1099" s="79" t="n">
        <f aca="false">SUM(G1099:H1099)</f>
        <v>7730</v>
      </c>
      <c r="J1099" s="77"/>
      <c r="K1099" s="221"/>
      <c r="L1099" s="94" t="n">
        <f aca="false">K1099+J1099</f>
        <v>0</v>
      </c>
      <c r="M1099" s="81" t="n">
        <f aca="false">IF(D1099&gt;0,IF(J1099&gt;=0,J1099/D1099*100,""),"")</f>
        <v>0</v>
      </c>
      <c r="N1099" s="81" t="n">
        <f aca="false">IF(F1099&gt;0,IF(L1099&gt;=0,L1099/F1099*100,""),"")</f>
        <v>0</v>
      </c>
      <c r="O1099" s="81" t="n">
        <f aca="false">IF(G1099&gt;0,IF(J1099&gt;=0,J1099/G1099*100,""),"")</f>
        <v>0</v>
      </c>
      <c r="P1099" s="81" t="n">
        <f aca="false">IF(I1099&gt;0,IF(L1099&gt;=0,L1099/I1099*100,""),"")</f>
        <v>0</v>
      </c>
      <c r="Q1099" s="52"/>
      <c r="S1099" s="52"/>
    </row>
    <row r="1100" s="48" customFormat="true" ht="12.75" hidden="false" customHeight="true" outlineLevel="0" collapsed="false">
      <c r="A1100" s="82" t="s">
        <v>1140</v>
      </c>
      <c r="B1100" s="54" t="s">
        <v>1020</v>
      </c>
      <c r="C1100" s="55" t="s">
        <v>1419</v>
      </c>
      <c r="D1100" s="77" t="n">
        <v>19000</v>
      </c>
      <c r="E1100" s="77"/>
      <c r="F1100" s="77" t="n">
        <f aca="false">E1100+D1100</f>
        <v>19000</v>
      </c>
      <c r="G1100" s="79" t="n">
        <v>19000</v>
      </c>
      <c r="H1100" s="88"/>
      <c r="I1100" s="79" t="n">
        <f aca="false">SUM(G1100:H1100)</f>
        <v>19000</v>
      </c>
      <c r="J1100" s="77"/>
      <c r="K1100" s="77"/>
      <c r="L1100" s="77" t="n">
        <f aca="false">K1100+J1100</f>
        <v>0</v>
      </c>
      <c r="M1100" s="81" t="n">
        <f aca="false">IF(D1100&gt;0,IF(J1100&gt;=0,J1100/D1100*100,""),"")</f>
        <v>0</v>
      </c>
      <c r="N1100" s="81" t="n">
        <f aca="false">IF(F1100&gt;0,IF(L1100&gt;=0,L1100/F1100*100,""),"")</f>
        <v>0</v>
      </c>
      <c r="O1100" s="81" t="n">
        <f aca="false">IF(G1100&gt;0,IF(J1100&gt;=0,J1100/G1100*100,""),"")</f>
        <v>0</v>
      </c>
      <c r="P1100" s="81" t="n">
        <f aca="false">IF(I1100&gt;0,IF(L1100&gt;=0,L1100/I1100*100,""),"")</f>
        <v>0</v>
      </c>
      <c r="Q1100" s="52"/>
      <c r="S1100" s="52"/>
    </row>
    <row r="1101" s="48" customFormat="true" ht="12.75" hidden="false" customHeight="true" outlineLevel="0" collapsed="false">
      <c r="A1101" s="82" t="s">
        <v>1097</v>
      </c>
      <c r="B1101" s="54" t="s">
        <v>1098</v>
      </c>
      <c r="C1101" s="55" t="s">
        <v>1420</v>
      </c>
      <c r="D1101" s="77" t="n">
        <v>8000</v>
      </c>
      <c r="E1101" s="77"/>
      <c r="F1101" s="77" t="n">
        <f aca="false">SUM(D1101:E1101)</f>
        <v>8000</v>
      </c>
      <c r="G1101" s="79" t="n">
        <v>8000</v>
      </c>
      <c r="H1101" s="88"/>
      <c r="I1101" s="79" t="n">
        <f aca="false">SUM(G1101:H1101)</f>
        <v>8000</v>
      </c>
      <c r="J1101" s="77" t="n">
        <v>8000</v>
      </c>
      <c r="K1101" s="77"/>
      <c r="L1101" s="77" t="n">
        <f aca="false">SUM(J1101:K1101)</f>
        <v>8000</v>
      </c>
      <c r="M1101" s="81" t="n">
        <f aca="false">IF(D1101&gt;0,IF(J1101&gt;=0,J1101/D1101*100,""),"")</f>
        <v>100</v>
      </c>
      <c r="N1101" s="81" t="n">
        <f aca="false">IF(F1101&gt;0,IF(L1101&gt;=0,L1101/F1101*100,""),"")</f>
        <v>100</v>
      </c>
      <c r="O1101" s="81" t="n">
        <f aca="false">IF(G1101&gt;0,IF(J1101&gt;=0,J1101/G1101*100,""),"")</f>
        <v>100</v>
      </c>
      <c r="P1101" s="81" t="n">
        <f aca="false">IF(I1101&gt;0,IF(L1101&gt;=0,L1101/I1101*100,""),"")</f>
        <v>100</v>
      </c>
      <c r="Q1101" s="52"/>
      <c r="S1101" s="52"/>
    </row>
    <row r="1102" s="155" customFormat="true" ht="12.75" hidden="false" customHeight="true" outlineLevel="0" collapsed="false">
      <c r="A1102" s="82" t="s">
        <v>1104</v>
      </c>
      <c r="B1102" s="54" t="s">
        <v>1014</v>
      </c>
      <c r="C1102" s="55" t="s">
        <v>1421</v>
      </c>
      <c r="D1102" s="245"/>
      <c r="E1102" s="246"/>
      <c r="F1102" s="77"/>
      <c r="G1102" s="247" t="n">
        <v>8000</v>
      </c>
      <c r="H1102" s="248"/>
      <c r="I1102" s="79" t="n">
        <f aca="false">SUM(G1102:H1102)</f>
        <v>8000</v>
      </c>
      <c r="J1102" s="77"/>
      <c r="K1102" s="246"/>
      <c r="L1102" s="77"/>
      <c r="M1102" s="81" t="str">
        <f aca="false">IF(D1102&gt;0,IF(J1102&gt;=0,J1102/D1102*100,""),"")</f>
        <v/>
      </c>
      <c r="N1102" s="81" t="str">
        <f aca="false">IF(F1102&gt;0,IF(L1102&gt;=0,L1102/F1102*100,""),"")</f>
        <v/>
      </c>
      <c r="O1102" s="81" t="n">
        <f aca="false">IF(G1102&gt;0,IF(J1102&gt;=0,J1102/G1102*100,""),"")</f>
        <v>0</v>
      </c>
      <c r="P1102" s="81" t="n">
        <f aca="false">IF(I1102&gt;0,IF(L1102&gt;=0,L1102/I1102*100,""),"")</f>
        <v>0</v>
      </c>
      <c r="Q1102" s="52"/>
      <c r="S1102" s="52"/>
    </row>
    <row r="1103" s="155" customFormat="true" ht="12.75" hidden="true" customHeight="true" outlineLevel="0" collapsed="false">
      <c r="A1103" s="82" t="s">
        <v>1422</v>
      </c>
      <c r="B1103" s="55" t="s">
        <v>1363</v>
      </c>
      <c r="C1103" s="55" t="s">
        <v>1423</v>
      </c>
      <c r="D1103" s="220"/>
      <c r="E1103" s="221"/>
      <c r="F1103" s="94" t="n">
        <f aca="false">E1103+D1103</f>
        <v>0</v>
      </c>
      <c r="G1103" s="84"/>
      <c r="H1103" s="222"/>
      <c r="I1103" s="95" t="n">
        <f aca="false">H1103+G1103</f>
        <v>0</v>
      </c>
      <c r="J1103" s="77"/>
      <c r="K1103" s="221"/>
      <c r="L1103" s="94" t="n">
        <f aca="false">K1103+J1103</f>
        <v>0</v>
      </c>
      <c r="M1103" s="97" t="str">
        <f aca="false">IF(D1103&gt;0,IF(J1103&gt;=0,J1103/D1103*100,""),"")</f>
        <v/>
      </c>
      <c r="N1103" s="97" t="str">
        <f aca="false">IF(F1103&gt;0,IF(L1103&gt;=0,L1103/F1103*100,""),"")</f>
        <v/>
      </c>
      <c r="O1103" s="97" t="str">
        <f aca="false">IF(G1103&gt;0,IF(J1103&gt;=0,J1103/G1103*100,""),"")</f>
        <v/>
      </c>
      <c r="P1103" s="97" t="str">
        <f aca="false">IF(I1103&gt;0,IF(L1103&gt;=0,L1103/I1103*100,""),"")</f>
        <v/>
      </c>
      <c r="Q1103" s="52"/>
      <c r="S1103" s="52"/>
    </row>
    <row r="1104" s="48" customFormat="true" ht="12.75" hidden="true" customHeight="true" outlineLevel="0" collapsed="false">
      <c r="A1104" s="82" t="s">
        <v>1320</v>
      </c>
      <c r="B1104" s="55" t="s">
        <v>697</v>
      </c>
      <c r="C1104" s="55" t="s">
        <v>1424</v>
      </c>
      <c r="D1104" s="143"/>
      <c r="E1104" s="77"/>
      <c r="F1104" s="77" t="n">
        <f aca="false">SUM(D1104:E1104)</f>
        <v>0</v>
      </c>
      <c r="G1104" s="79"/>
      <c r="H1104" s="88"/>
      <c r="I1104" s="79" t="n">
        <f aca="false">H1104+G1104</f>
        <v>0</v>
      </c>
      <c r="J1104" s="77"/>
      <c r="K1104" s="77"/>
      <c r="L1104" s="77"/>
      <c r="M1104" s="81" t="str">
        <f aca="false">IF(D1104&gt;0,IF(J1104&gt;=0,J1104/D1104*100,""),"")</f>
        <v/>
      </c>
      <c r="N1104" s="81" t="str">
        <f aca="false">IF(F1104&gt;0,IF(L1104&gt;=0,L1104/F1104*100,""),"")</f>
        <v/>
      </c>
      <c r="O1104" s="81" t="str">
        <f aca="false">IF(G1104&gt;0,IF(J1104&gt;=0,J1104/G1104*100,""),"")</f>
        <v/>
      </c>
      <c r="P1104" s="81" t="str">
        <f aca="false">IF(I1104&gt;0,IF(L1104&gt;=0,L1104/I1104*100,""),"")</f>
        <v/>
      </c>
      <c r="Q1104" s="52"/>
      <c r="S1104" s="52"/>
    </row>
    <row r="1105" s="48" customFormat="true" ht="12.75" hidden="true" customHeight="true" outlineLevel="0" collapsed="false">
      <c r="A1105" s="82" t="s">
        <v>325</v>
      </c>
      <c r="B1105" s="55" t="s">
        <v>326</v>
      </c>
      <c r="C1105" s="55" t="s">
        <v>1425</v>
      </c>
      <c r="D1105" s="143"/>
      <c r="E1105" s="77"/>
      <c r="F1105" s="77"/>
      <c r="G1105" s="79"/>
      <c r="H1105" s="88"/>
      <c r="I1105" s="79" t="n">
        <f aca="false">H1105+G1105</f>
        <v>0</v>
      </c>
      <c r="J1105" s="77"/>
      <c r="K1105" s="77"/>
      <c r="L1105" s="77"/>
      <c r="M1105" s="81" t="str">
        <f aca="false">IF(D1105&gt;0,IF(J1105&gt;=0,J1105/D1105*100,""),"")</f>
        <v/>
      </c>
      <c r="N1105" s="81" t="str">
        <f aca="false">IF(F1105&gt;0,IF(L1105&gt;=0,L1105/F1105*100,""),"")</f>
        <v/>
      </c>
      <c r="O1105" s="81" t="str">
        <f aca="false">IF(G1105&gt;0,IF(J1105&gt;=0,J1105/G1105*100,""),"")</f>
        <v/>
      </c>
      <c r="P1105" s="81" t="str">
        <f aca="false">IF(I1105&gt;0,IF(L1105&gt;=0,L1105/I1105*100,""),"")</f>
        <v/>
      </c>
      <c r="Q1105" s="52"/>
      <c r="S1105" s="52"/>
    </row>
    <row r="1106" s="48" customFormat="true" ht="12" hidden="true" customHeight="false" outlineLevel="0" collapsed="false">
      <c r="A1106" s="82" t="s">
        <v>65</v>
      </c>
      <c r="B1106" s="54" t="s">
        <v>66</v>
      </c>
      <c r="C1106" s="55" t="s">
        <v>1426</v>
      </c>
      <c r="D1106" s="143"/>
      <c r="E1106" s="77"/>
      <c r="F1106" s="77" t="n">
        <f aca="false">SUM(D1106:E1106)</f>
        <v>0</v>
      </c>
      <c r="G1106" s="79"/>
      <c r="H1106" s="88"/>
      <c r="I1106" s="79" t="n">
        <f aca="false">SUM(G1106:H1106)</f>
        <v>0</v>
      </c>
      <c r="J1106" s="77"/>
      <c r="K1106" s="77"/>
      <c r="L1106" s="77" t="n">
        <f aca="false">SUM(J1106:K1106)</f>
        <v>0</v>
      </c>
      <c r="M1106" s="81" t="str">
        <f aca="false">IF(D1106&gt;0,IF(J1106&gt;=0,J1106/D1106*100,""),"")</f>
        <v/>
      </c>
      <c r="N1106" s="81" t="str">
        <f aca="false">IF(F1106&gt;0,IF(L1106&gt;=0,L1106/F1106*100,""),"")</f>
        <v/>
      </c>
      <c r="O1106" s="81" t="str">
        <f aca="false">IF(G1106&gt;0,IF(J1106&gt;=0,J1106/G1106*100,""),"")</f>
        <v/>
      </c>
      <c r="P1106" s="81" t="str">
        <f aca="false">IF(I1106&gt;0,IF(L1106&gt;=0,L1106/I1106*100,""),"")</f>
        <v/>
      </c>
      <c r="Q1106" s="52"/>
      <c r="S1106" s="52"/>
    </row>
    <row r="1107" s="48" customFormat="true" ht="6" hidden="false" customHeight="true" outlineLevel="0" collapsed="false">
      <c r="A1107" s="82"/>
      <c r="B1107" s="54"/>
      <c r="C1107" s="55" t="s">
        <v>28</v>
      </c>
      <c r="D1107" s="143"/>
      <c r="E1107" s="77"/>
      <c r="F1107" s="77"/>
      <c r="G1107" s="79"/>
      <c r="H1107" s="88"/>
      <c r="I1107" s="79"/>
      <c r="J1107" s="77"/>
      <c r="K1107" s="77"/>
      <c r="L1107" s="77"/>
      <c r="M1107" s="81" t="str">
        <f aca="false">IF(D1107&gt;0,IF(J1107&gt;=0,J1107/D1107*100,""),"")</f>
        <v/>
      </c>
      <c r="N1107" s="81" t="str">
        <f aca="false">IF(F1107&gt;0,IF(L1107&gt;=0,L1107/F1107*100,""),"")</f>
        <v/>
      </c>
      <c r="O1107" s="81" t="str">
        <f aca="false">IF(G1107&gt;0,IF(J1107&gt;=0,J1107/G1107*100,""),"")</f>
        <v/>
      </c>
      <c r="P1107" s="81" t="str">
        <f aca="false">IF(I1107&gt;0,IF(L1107&gt;=0,L1107/I1107*100,""),"")</f>
        <v/>
      </c>
      <c r="Q1107" s="52"/>
      <c r="S1107" s="52"/>
    </row>
    <row r="1108" s="48" customFormat="true" ht="15" hidden="false" customHeight="true" outlineLevel="0" collapsed="false">
      <c r="A1108" s="66" t="s">
        <v>1427</v>
      </c>
      <c r="B1108" s="135" t="s">
        <v>19</v>
      </c>
      <c r="C1108" s="136"/>
      <c r="D1108" s="139" t="n">
        <f aca="false">SUM(D1110:D1119)</f>
        <v>6019970</v>
      </c>
      <c r="E1108" s="139" t="n">
        <f aca="false">SUM(E1110:E1119)</f>
        <v>0</v>
      </c>
      <c r="F1108" s="139" t="n">
        <f aca="false">SUM(D1108:E1108)</f>
        <v>6019970</v>
      </c>
      <c r="G1108" s="109" t="n">
        <f aca="false">SUM(G1110:G1119)</f>
        <v>6892970</v>
      </c>
      <c r="H1108" s="110"/>
      <c r="I1108" s="109" t="n">
        <f aca="false">SUM(G1108:H1108)</f>
        <v>6892970</v>
      </c>
      <c r="J1108" s="139" t="n">
        <f aca="false">SUM(J1110:J1119)</f>
        <v>7081130</v>
      </c>
      <c r="K1108" s="139" t="n">
        <f aca="false">SUM(K1110:K1119)</f>
        <v>0</v>
      </c>
      <c r="L1108" s="139" t="n">
        <f aca="false">SUM(J1108:K1108)</f>
        <v>7081130</v>
      </c>
      <c r="M1108" s="140" t="n">
        <f aca="false">IF(D1108&gt;0,IF(J1108&gt;=0,J1108/D1108*100,""),"")</f>
        <v>117.627330368756</v>
      </c>
      <c r="N1108" s="140" t="n">
        <f aca="false">IF(F1108&gt;0,IF(L1108&gt;=0,L1108/F1108*100,""),"")</f>
        <v>117.627330368756</v>
      </c>
      <c r="O1108" s="140" t="n">
        <f aca="false">IF(G1108&gt;0,IF(J1108&gt;=0,J1108/G1108*100,""),"")</f>
        <v>102.729737689269</v>
      </c>
      <c r="P1108" s="140" t="n">
        <f aca="false">IF(I1108&gt;0,IF(L1108&gt;=0,L1108/I1108*100,""),"")</f>
        <v>102.729737689269</v>
      </c>
      <c r="Q1108" s="52"/>
      <c r="S1108" s="52"/>
    </row>
    <row r="1109" s="48" customFormat="true" ht="12" hidden="false" customHeight="false" outlineLevel="0" collapsed="false">
      <c r="A1109" s="74" t="s">
        <v>27</v>
      </c>
      <c r="B1109" s="227"/>
      <c r="C1109" s="228" t="s">
        <v>28</v>
      </c>
      <c r="D1109" s="194" t="n">
        <f aca="false">SUM(D1110:D1118)</f>
        <v>6019970</v>
      </c>
      <c r="E1109" s="209"/>
      <c r="F1109" s="94" t="n">
        <f aca="false">E1109+D1109</f>
        <v>6019970</v>
      </c>
      <c r="G1109" s="146" t="n">
        <f aca="false">SUM(G1110:G1118)</f>
        <v>6792970</v>
      </c>
      <c r="H1109" s="235"/>
      <c r="I1109" s="95" t="n">
        <f aca="false">H1109+G1109</f>
        <v>6792970</v>
      </c>
      <c r="J1109" s="94" t="n">
        <f aca="false">SUM(J1110:J1118)</f>
        <v>7081130</v>
      </c>
      <c r="K1109" s="209"/>
      <c r="L1109" s="94" t="n">
        <f aca="false">K1109+J1109</f>
        <v>7081130</v>
      </c>
      <c r="M1109" s="97" t="n">
        <f aca="false">IF(D1109&gt;0,IF(J1109&gt;=0,J1109/D1109*100,""),"")</f>
        <v>117.627330368756</v>
      </c>
      <c r="N1109" s="97" t="n">
        <f aca="false">IF(F1109&gt;0,IF(L1109&gt;=0,L1109/F1109*100,""),"")</f>
        <v>117.627330368756</v>
      </c>
      <c r="O1109" s="97" t="n">
        <f aca="false">IF(G1109&gt;0,IF(J1109&gt;=0,J1109/G1109*100,""),"")</f>
        <v>104.242032571909</v>
      </c>
      <c r="P1109" s="97" t="n">
        <f aca="false">IF(I1109&gt;0,IF(L1109&gt;=0,L1109/I1109*100,""),"")</f>
        <v>104.242032571909</v>
      </c>
      <c r="Q1109" s="52"/>
      <c r="S1109" s="52"/>
    </row>
    <row r="1110" s="48" customFormat="true" ht="12.75" hidden="false" customHeight="true" outlineLevel="0" collapsed="false">
      <c r="A1110" s="82" t="s">
        <v>1095</v>
      </c>
      <c r="B1110" s="54" t="s">
        <v>1011</v>
      </c>
      <c r="C1110" s="55" t="s">
        <v>1428</v>
      </c>
      <c r="D1110" s="77" t="n">
        <v>5917770</v>
      </c>
      <c r="E1110" s="77"/>
      <c r="F1110" s="94" t="n">
        <f aca="false">E1110+D1110</f>
        <v>5917770</v>
      </c>
      <c r="G1110" s="95" t="n">
        <v>6261270</v>
      </c>
      <c r="H1110" s="88"/>
      <c r="I1110" s="95" t="n">
        <f aca="false">H1110+G1110</f>
        <v>6261270</v>
      </c>
      <c r="J1110" s="77" t="n">
        <v>7068130</v>
      </c>
      <c r="K1110" s="77"/>
      <c r="L1110" s="94" t="n">
        <f aca="false">K1110+J1110</f>
        <v>7068130</v>
      </c>
      <c r="M1110" s="97" t="n">
        <f aca="false">IF(D1110&gt;0,IF(J1110&gt;=0,J1110/D1110*100,""),"")</f>
        <v>119.439079247757</v>
      </c>
      <c r="N1110" s="97" t="n">
        <f aca="false">IF(F1110&gt;0,IF(L1110&gt;=0,L1110/F1110*100,""),"")</f>
        <v>119.439079247757</v>
      </c>
      <c r="O1110" s="97" t="n">
        <f aca="false">IF(G1110&gt;0,IF(J1110&gt;=0,J1110/G1110*100,""),"")</f>
        <v>112.886523021687</v>
      </c>
      <c r="P1110" s="97" t="n">
        <f aca="false">IF(I1110&gt;0,IF(L1110&gt;=0,L1110/I1110*100,""),"")</f>
        <v>112.886523021687</v>
      </c>
      <c r="Q1110" s="52"/>
      <c r="S1110" s="52"/>
    </row>
    <row r="1111" s="48" customFormat="true" ht="12.75" hidden="false" customHeight="true" outlineLevel="0" collapsed="false">
      <c r="A1111" s="82" t="s">
        <v>1050</v>
      </c>
      <c r="B1111" s="54" t="s">
        <v>1051</v>
      </c>
      <c r="C1111" s="55" t="s">
        <v>1429</v>
      </c>
      <c r="D1111" s="77" t="n">
        <v>4200</v>
      </c>
      <c r="E1111" s="77"/>
      <c r="F1111" s="94" t="n">
        <f aca="false">E1111+D1111</f>
        <v>4200</v>
      </c>
      <c r="G1111" s="79" t="n">
        <v>6310</v>
      </c>
      <c r="H1111" s="88"/>
      <c r="I1111" s="95" t="n">
        <f aca="false">H1111+G1111</f>
        <v>6310</v>
      </c>
      <c r="J1111" s="77"/>
      <c r="K1111" s="77"/>
      <c r="L1111" s="94" t="n">
        <f aca="false">K1111+J1111</f>
        <v>0</v>
      </c>
      <c r="M1111" s="97" t="n">
        <f aca="false">IF(D1111&gt;0,IF(J1111&gt;=0,J1111/D1111*100,""),"")</f>
        <v>0</v>
      </c>
      <c r="N1111" s="97" t="n">
        <f aca="false">IF(F1111&gt;0,IF(L1111&gt;=0,L1111/F1111*100,""),"")</f>
        <v>0</v>
      </c>
      <c r="O1111" s="97" t="n">
        <f aca="false">IF(G1111&gt;0,IF(J1111&gt;=0,J1111/G1111*100,""),"")</f>
        <v>0</v>
      </c>
      <c r="P1111" s="97" t="n">
        <f aca="false">IF(I1111&gt;0,IF(L1111&gt;=0,L1111/I1111*100,""),"")</f>
        <v>0</v>
      </c>
      <c r="Q1111" s="52"/>
      <c r="S1111" s="52"/>
    </row>
    <row r="1112" s="48" customFormat="true" ht="24.75" hidden="false" customHeight="true" outlineLevel="0" collapsed="false">
      <c r="A1112" s="82" t="s">
        <v>1053</v>
      </c>
      <c r="B1112" s="54" t="s">
        <v>1054</v>
      </c>
      <c r="C1112" s="55"/>
      <c r="D1112" s="77" t="n">
        <v>25000</v>
      </c>
      <c r="E1112" s="77"/>
      <c r="F1112" s="94" t="n">
        <f aca="false">E1112+D1112</f>
        <v>25000</v>
      </c>
      <c r="G1112" s="79" t="n">
        <v>25000</v>
      </c>
      <c r="H1112" s="88"/>
      <c r="I1112" s="95" t="n">
        <f aca="false">H1112+G1112</f>
        <v>25000</v>
      </c>
      <c r="J1112" s="77"/>
      <c r="K1112" s="77"/>
      <c r="L1112" s="94" t="n">
        <f aca="false">K1112+J1112</f>
        <v>0</v>
      </c>
      <c r="M1112" s="97" t="n">
        <f aca="false">IF(D1112&gt;0,IF(J1112&gt;=0,J1112/D1112*100,""),"")</f>
        <v>0</v>
      </c>
      <c r="N1112" s="97" t="n">
        <f aca="false">IF(F1112&gt;0,IF(L1112&gt;=0,L1112/F1112*100,""),"")</f>
        <v>0</v>
      </c>
      <c r="O1112" s="97" t="n">
        <f aca="false">IF(G1112&gt;0,IF(J1112&gt;=0,J1112/G1112*100,""),"")</f>
        <v>0</v>
      </c>
      <c r="P1112" s="97" t="n">
        <f aca="false">IF(I1112&gt;0,IF(L1112&gt;=0,L1112/I1112*100,""),"")</f>
        <v>0</v>
      </c>
      <c r="Q1112" s="52"/>
      <c r="S1112" s="52"/>
    </row>
    <row r="1113" s="48" customFormat="true" ht="12.75" hidden="false" customHeight="true" outlineLevel="0" collapsed="false">
      <c r="A1113" s="82" t="s">
        <v>33</v>
      </c>
      <c r="B1113" s="54" t="s">
        <v>34</v>
      </c>
      <c r="C1113" s="55" t="s">
        <v>1430</v>
      </c>
      <c r="D1113" s="77" t="n">
        <v>15000</v>
      </c>
      <c r="E1113" s="77"/>
      <c r="F1113" s="94" t="n">
        <f aca="false">E1113+D1113</f>
        <v>15000</v>
      </c>
      <c r="G1113" s="79" t="n">
        <v>27000</v>
      </c>
      <c r="H1113" s="88"/>
      <c r="I1113" s="95" t="n">
        <f aca="false">H1113+G1113</f>
        <v>27000</v>
      </c>
      <c r="J1113" s="77" t="n">
        <v>5000</v>
      </c>
      <c r="K1113" s="77"/>
      <c r="L1113" s="94" t="n">
        <f aca="false">K1113+J1113</f>
        <v>5000</v>
      </c>
      <c r="M1113" s="97" t="n">
        <f aca="false">IF(D1113&gt;0,IF(J1113&gt;=0,J1113/D1113*100,""),"")</f>
        <v>33.3333333333333</v>
      </c>
      <c r="N1113" s="97" t="n">
        <f aca="false">IF(F1113&gt;0,IF(L1113&gt;=0,L1113/F1113*100,""),"")</f>
        <v>33.3333333333333</v>
      </c>
      <c r="O1113" s="97" t="n">
        <f aca="false">IF(G1113&gt;0,IF(J1113&gt;=0,J1113/G1113*100,""),"")</f>
        <v>18.5185185185185</v>
      </c>
      <c r="P1113" s="97" t="n">
        <f aca="false">IF(I1113&gt;0,IF(L1113&gt;=0,L1113/I1113*100,""),"")</f>
        <v>18.5185185185185</v>
      </c>
      <c r="Q1113" s="52"/>
      <c r="S1113" s="52"/>
    </row>
    <row r="1114" s="48" customFormat="true" ht="12.75" hidden="false" customHeight="true" outlineLevel="0" collapsed="false">
      <c r="A1114" s="82" t="s">
        <v>1097</v>
      </c>
      <c r="B1114" s="54" t="s">
        <v>1098</v>
      </c>
      <c r="C1114" s="55" t="s">
        <v>1431</v>
      </c>
      <c r="D1114" s="77" t="n">
        <v>8000</v>
      </c>
      <c r="E1114" s="77"/>
      <c r="F1114" s="94" t="n">
        <f aca="false">E1114+D1114</f>
        <v>8000</v>
      </c>
      <c r="G1114" s="79" t="n">
        <v>346500</v>
      </c>
      <c r="H1114" s="88"/>
      <c r="I1114" s="95" t="n">
        <f aca="false">H1114+G1114</f>
        <v>346500</v>
      </c>
      <c r="J1114" s="77" t="n">
        <v>8000</v>
      </c>
      <c r="K1114" s="77"/>
      <c r="L1114" s="77" t="n">
        <f aca="false">SUM(J1114:K1114)</f>
        <v>8000</v>
      </c>
      <c r="M1114" s="97" t="n">
        <f aca="false">IF(D1114&gt;0,IF(J1114&gt;=0,J1114/D1114*100,""),"")</f>
        <v>100</v>
      </c>
      <c r="N1114" s="97" t="n">
        <f aca="false">IF(F1114&gt;0,IF(L1114&gt;=0,L1114/F1114*100,""),"")</f>
        <v>100</v>
      </c>
      <c r="O1114" s="97" t="n">
        <f aca="false">IF(G1114&gt;0,IF(J1114&gt;=0,J1114/G1114*100,""),"")</f>
        <v>2.30880230880231</v>
      </c>
      <c r="P1114" s="97" t="n">
        <f aca="false">IF(I1114&gt;0,IF(L1114&gt;=0,L1114/I1114*100,""),"")</f>
        <v>2.30880230880231</v>
      </c>
      <c r="Q1114" s="52"/>
      <c r="S1114" s="52"/>
    </row>
    <row r="1115" s="48" customFormat="true" ht="12.75" hidden="false" customHeight="true" outlineLevel="0" collapsed="false">
      <c r="A1115" s="82" t="s">
        <v>1104</v>
      </c>
      <c r="B1115" s="54" t="s">
        <v>1014</v>
      </c>
      <c r="C1115" s="55" t="s">
        <v>1432</v>
      </c>
      <c r="D1115" s="77" t="n">
        <v>50000</v>
      </c>
      <c r="E1115" s="77"/>
      <c r="F1115" s="94" t="n">
        <f aca="false">E1115+D1115</f>
        <v>50000</v>
      </c>
      <c r="G1115" s="79" t="n">
        <v>83790</v>
      </c>
      <c r="H1115" s="88"/>
      <c r="I1115" s="95" t="n">
        <f aca="false">H1115+G1115</f>
        <v>83790</v>
      </c>
      <c r="J1115" s="77"/>
      <c r="K1115" s="77"/>
      <c r="L1115" s="94" t="n">
        <f aca="false">K1115+J1115</f>
        <v>0</v>
      </c>
      <c r="M1115" s="97" t="n">
        <f aca="false">IF(D1115&gt;0,IF(J1115&gt;=0,J1115/D1115*100,""),"")</f>
        <v>0</v>
      </c>
      <c r="N1115" s="97" t="n">
        <f aca="false">IF(F1115&gt;0,IF(L1115&gt;=0,L1115/F1115*100,""),"")</f>
        <v>0</v>
      </c>
      <c r="O1115" s="97" t="n">
        <f aca="false">IF(G1115&gt;0,IF(J1115&gt;=0,J1115/G1115*100,""),"")</f>
        <v>0</v>
      </c>
      <c r="P1115" s="97" t="n">
        <f aca="false">IF(I1115&gt;0,IF(L1115&gt;=0,L1115/I1115*100,""),"")</f>
        <v>0</v>
      </c>
      <c r="Q1115" s="52"/>
      <c r="S1115" s="52"/>
    </row>
    <row r="1116" s="48" customFormat="true" ht="12.75" hidden="false" customHeight="true" outlineLevel="0" collapsed="false">
      <c r="A1116" s="82" t="s">
        <v>1057</v>
      </c>
      <c r="B1116" s="54" t="s">
        <v>1058</v>
      </c>
      <c r="C1116" s="55" t="s">
        <v>1433</v>
      </c>
      <c r="D1116" s="77"/>
      <c r="E1116" s="77"/>
      <c r="F1116" s="77"/>
      <c r="G1116" s="79" t="n">
        <v>15000</v>
      </c>
      <c r="H1116" s="88"/>
      <c r="I1116" s="95" t="n">
        <f aca="false">H1116+G1116</f>
        <v>15000</v>
      </c>
      <c r="J1116" s="77"/>
      <c r="K1116" s="77"/>
      <c r="L1116" s="94"/>
      <c r="M1116" s="97" t="str">
        <f aca="false">IF(D1116&gt;0,IF(J1116&gt;=0,J1116/D1116*100,""),"")</f>
        <v/>
      </c>
      <c r="N1116" s="97" t="str">
        <f aca="false">IF(F1116&gt;0,IF(L1116&gt;=0,L1116/F1116*100,""),"")</f>
        <v/>
      </c>
      <c r="O1116" s="97" t="n">
        <f aca="false">IF(G1116&gt;0,IF(J1116&gt;=0,J1116/G1116*100,""),"")</f>
        <v>0</v>
      </c>
      <c r="P1116" s="97" t="n">
        <f aca="false">IF(I1116&gt;0,IF(L1116&gt;=0,L1116/I1116*100,""),"")</f>
        <v>0</v>
      </c>
      <c r="Q1116" s="52"/>
      <c r="S1116" s="52"/>
    </row>
    <row r="1117" s="48" customFormat="true" ht="12.75" hidden="false" customHeight="true" outlineLevel="0" collapsed="false">
      <c r="A1117" s="82" t="s">
        <v>1110</v>
      </c>
      <c r="B1117" s="54" t="s">
        <v>1111</v>
      </c>
      <c r="C1117" s="55"/>
      <c r="D1117" s="77"/>
      <c r="E1117" s="77"/>
      <c r="F1117" s="77"/>
      <c r="G1117" s="79" t="n">
        <v>22000</v>
      </c>
      <c r="H1117" s="88"/>
      <c r="I1117" s="95" t="n">
        <f aca="false">H1117+G1117</f>
        <v>22000</v>
      </c>
      <c r="J1117" s="77"/>
      <c r="K1117" s="77"/>
      <c r="L1117" s="94"/>
      <c r="M1117" s="97" t="str">
        <f aca="false">IF(D1117&gt;0,IF(J1117&gt;=0,J1117/D1117*100,""),"")</f>
        <v/>
      </c>
      <c r="N1117" s="97" t="str">
        <f aca="false">IF(F1117&gt;0,IF(L1117&gt;=0,L1117/F1117*100,""),"")</f>
        <v/>
      </c>
      <c r="O1117" s="97" t="n">
        <f aca="false">IF(G1117&gt;0,IF(J1117&gt;=0,J1117/G1117*100,""),"")</f>
        <v>0</v>
      </c>
      <c r="P1117" s="97" t="n">
        <f aca="false">IF(I1117&gt;0,IF(L1117&gt;=0,L1117/I1117*100,""),"")</f>
        <v>0</v>
      </c>
      <c r="Q1117" s="52"/>
      <c r="S1117" s="52"/>
    </row>
    <row r="1118" s="48" customFormat="true" ht="12.75" hidden="false" customHeight="true" outlineLevel="0" collapsed="false">
      <c r="A1118" s="82" t="s">
        <v>726</v>
      </c>
      <c r="B1118" s="54" t="s">
        <v>727</v>
      </c>
      <c r="C1118" s="55" t="s">
        <v>1434</v>
      </c>
      <c r="D1118" s="77"/>
      <c r="E1118" s="77"/>
      <c r="F1118" s="77" t="n">
        <f aca="false">SUM(D1118:E1118)</f>
        <v>0</v>
      </c>
      <c r="G1118" s="79" t="n">
        <v>6100</v>
      </c>
      <c r="H1118" s="88"/>
      <c r="I1118" s="95" t="n">
        <f aca="false">H1118+G1118</f>
        <v>6100</v>
      </c>
      <c r="J1118" s="77"/>
      <c r="K1118" s="77"/>
      <c r="L1118" s="94" t="n">
        <f aca="false">K1118+J1118</f>
        <v>0</v>
      </c>
      <c r="M1118" s="97" t="str">
        <f aca="false">IF(D1118&gt;0,IF(J1118&gt;=0,J1118/D1118*100,""),"")</f>
        <v/>
      </c>
      <c r="N1118" s="97" t="str">
        <f aca="false">IF(F1118&gt;0,IF(L1118&gt;=0,L1118/F1118*100,""),"")</f>
        <v/>
      </c>
      <c r="O1118" s="97" t="n">
        <f aca="false">IF(G1118&gt;0,IF(J1118&gt;=0,J1118/G1118*100,""),"")</f>
        <v>0</v>
      </c>
      <c r="P1118" s="97" t="n">
        <f aca="false">IF(I1118&gt;0,IF(L1118&gt;=0,L1118/I1118*100,""),"")</f>
        <v>0</v>
      </c>
      <c r="Q1118" s="52"/>
      <c r="S1118" s="52"/>
    </row>
    <row r="1119" s="48" customFormat="true" ht="12.75" hidden="false" customHeight="true" outlineLevel="0" collapsed="false">
      <c r="A1119" s="82" t="s">
        <v>65</v>
      </c>
      <c r="B1119" s="54" t="s">
        <v>66</v>
      </c>
      <c r="C1119" s="55"/>
      <c r="D1119" s="77"/>
      <c r="E1119" s="77"/>
      <c r="F1119" s="77"/>
      <c r="G1119" s="79" t="n">
        <v>100000</v>
      </c>
      <c r="H1119" s="88"/>
      <c r="I1119" s="95" t="n">
        <f aca="false">H1119+G1119</f>
        <v>100000</v>
      </c>
      <c r="J1119" s="77"/>
      <c r="K1119" s="77"/>
      <c r="L1119" s="77"/>
      <c r="M1119" s="81" t="str">
        <f aca="false">IF(D1119&gt;0,IF(J1119&gt;=0,J1119/D1119*100,""),"")</f>
        <v/>
      </c>
      <c r="N1119" s="81" t="str">
        <f aca="false">IF(F1119&gt;0,IF(L1119&gt;=0,L1119/F1119*100,""),"")</f>
        <v/>
      </c>
      <c r="O1119" s="81" t="n">
        <f aca="false">IF(G1119&gt;0,IF(J1119&gt;=0,J1119/G1119*100,""),"")</f>
        <v>0</v>
      </c>
      <c r="P1119" s="81" t="n">
        <f aca="false">IF(I1119&gt;0,IF(L1119&gt;=0,L1119/I1119*100,""),"")</f>
        <v>0</v>
      </c>
      <c r="Q1119" s="52"/>
      <c r="S1119" s="52"/>
    </row>
    <row r="1120" s="48" customFormat="true" ht="4.5" hidden="false" customHeight="true" outlineLevel="0" collapsed="false">
      <c r="A1120" s="126"/>
      <c r="B1120" s="160"/>
      <c r="C1120" s="161" t="s">
        <v>28</v>
      </c>
      <c r="D1120" s="130"/>
      <c r="E1120" s="130"/>
      <c r="F1120" s="130"/>
      <c r="G1120" s="131"/>
      <c r="H1120" s="151"/>
      <c r="I1120" s="131"/>
      <c r="J1120" s="130"/>
      <c r="K1120" s="130"/>
      <c r="L1120" s="130"/>
      <c r="M1120" s="118" t="str">
        <f aca="false">IF(D1120&gt;0,IF(J1120&gt;=0,J1120/D1120*100,""),"")</f>
        <v/>
      </c>
      <c r="N1120" s="118" t="str">
        <f aca="false">IF(F1120&gt;0,IF(L1120&gt;=0,L1120/F1120*100,""),"")</f>
        <v/>
      </c>
      <c r="O1120" s="118" t="str">
        <f aca="false">IF(G1120&gt;0,IF(J1120&gt;=0,J1120/G1120*100,""),"")</f>
        <v/>
      </c>
      <c r="P1120" s="118" t="str">
        <f aca="false">IF(I1120&gt;0,IF(L1120&gt;=0,L1120/I1120*100,""),"")</f>
        <v/>
      </c>
      <c r="Q1120" s="52"/>
      <c r="S1120" s="52"/>
    </row>
    <row r="1121" s="48" customFormat="true" ht="15.75" hidden="false" customHeight="true" outlineLevel="0" collapsed="false">
      <c r="A1121" s="66" t="s">
        <v>1435</v>
      </c>
      <c r="B1121" s="135" t="s">
        <v>19</v>
      </c>
      <c r="C1121" s="136"/>
      <c r="D1121" s="240" t="n">
        <f aca="false">SUM(D1123:D1127)</f>
        <v>6044280</v>
      </c>
      <c r="E1121" s="240" t="n">
        <f aca="false">SUM(E1123:E1127)</f>
        <v>0</v>
      </c>
      <c r="F1121" s="240" t="n">
        <f aca="false">SUM(D1121:E1121)</f>
        <v>6044280</v>
      </c>
      <c r="G1121" s="243" t="n">
        <f aca="false">SUM(G1123:G1127)</f>
        <v>6368380</v>
      </c>
      <c r="H1121" s="253"/>
      <c r="I1121" s="243" t="n">
        <f aca="false">SUM(G1121:H1121)</f>
        <v>6368380</v>
      </c>
      <c r="J1121" s="240" t="n">
        <f aca="false">SUM(J1123:J1127)</f>
        <v>7386340</v>
      </c>
      <c r="K1121" s="240" t="n">
        <f aca="false">SUM(K1123:K1127)</f>
        <v>0</v>
      </c>
      <c r="L1121" s="240" t="n">
        <f aca="false">SUM(J1121:K1121)</f>
        <v>7386340</v>
      </c>
      <c r="M1121" s="244" t="n">
        <f aca="false">IF(D1121&gt;0,IF(J1121&gt;=0,J1121/D1121*100,""),"")</f>
        <v>122.203802603453</v>
      </c>
      <c r="N1121" s="244" t="n">
        <f aca="false">IF(F1121&gt;0,IF(L1121&gt;=0,L1121/F1121*100,""),"")</f>
        <v>122.203802603453</v>
      </c>
      <c r="O1121" s="244" t="n">
        <f aca="false">IF(G1121&gt;0,IF(J1121&gt;=0,J1121/G1121*100,""),"")</f>
        <v>115.984598908985</v>
      </c>
      <c r="P1121" s="244" t="n">
        <f aca="false">IF(I1121&gt;0,IF(L1121&gt;=0,L1121/I1121*100,""),"")</f>
        <v>115.984598908985</v>
      </c>
      <c r="Q1121" s="52"/>
      <c r="S1121" s="52"/>
    </row>
    <row r="1122" s="48" customFormat="true" ht="12" hidden="false" customHeight="false" outlineLevel="0" collapsed="false">
      <c r="A1122" s="82" t="s">
        <v>27</v>
      </c>
      <c r="B1122" s="227"/>
      <c r="C1122" s="228" t="s">
        <v>28</v>
      </c>
      <c r="D1122" s="245" t="n">
        <f aca="false">SUM(D1123:D1126)</f>
        <v>6044280</v>
      </c>
      <c r="E1122" s="246"/>
      <c r="F1122" s="77" t="n">
        <f aca="false">SUM(D1122:E1122)</f>
        <v>6044280</v>
      </c>
      <c r="G1122" s="247" t="n">
        <f aca="false">SUM(G1123:G1126)</f>
        <v>6356380</v>
      </c>
      <c r="H1122" s="248"/>
      <c r="I1122" s="79" t="n">
        <f aca="false">SUM(G1122:H1122)</f>
        <v>6356380</v>
      </c>
      <c r="J1122" s="77" t="n">
        <f aca="false">SUM(J1123:J1126)</f>
        <v>7386340</v>
      </c>
      <c r="K1122" s="246"/>
      <c r="L1122" s="77" t="n">
        <f aca="false">SUM(J1122:K1122)</f>
        <v>7386340</v>
      </c>
      <c r="M1122" s="81" t="n">
        <f aca="false">IF(D1122&gt;0,IF(J1122&gt;=0,J1122/D1122*100,""),"")</f>
        <v>122.203802603453</v>
      </c>
      <c r="N1122" s="81" t="n">
        <f aca="false">IF(F1122&gt;0,IF(L1122&gt;=0,L1122/F1122*100,""),"")</f>
        <v>122.203802603453</v>
      </c>
      <c r="O1122" s="81" t="n">
        <f aca="false">IF(G1122&gt;0,IF(J1122&gt;=0,J1122/G1122*100,""),"")</f>
        <v>116.203562405017</v>
      </c>
      <c r="P1122" s="81" t="n">
        <f aca="false">IF(I1122&gt;0,IF(L1122&gt;=0,L1122/I1122*100,""),"")</f>
        <v>116.203562405017</v>
      </c>
      <c r="Q1122" s="52"/>
      <c r="S1122" s="52"/>
    </row>
    <row r="1123" s="48" customFormat="true" ht="12.75" hidden="false" customHeight="true" outlineLevel="0" collapsed="false">
      <c r="A1123" s="82" t="s">
        <v>1095</v>
      </c>
      <c r="B1123" s="54" t="s">
        <v>1011</v>
      </c>
      <c r="C1123" s="55" t="s">
        <v>1436</v>
      </c>
      <c r="D1123" s="77" t="n">
        <v>6036280</v>
      </c>
      <c r="E1123" s="246"/>
      <c r="F1123" s="77" t="n">
        <f aca="false">SUM(D1123:E1123)</f>
        <v>6036280</v>
      </c>
      <c r="G1123" s="247" t="n">
        <v>6299380</v>
      </c>
      <c r="H1123" s="248"/>
      <c r="I1123" s="79" t="n">
        <f aca="false">SUM(G1123:H1123)</f>
        <v>6299380</v>
      </c>
      <c r="J1123" s="77" t="n">
        <v>7373340</v>
      </c>
      <c r="K1123" s="246"/>
      <c r="L1123" s="77" t="n">
        <f aca="false">SUM(J1123:K1123)</f>
        <v>7373340</v>
      </c>
      <c r="M1123" s="81" t="n">
        <f aca="false">IF(D1123&gt;0,IF(J1123&gt;=0,J1123/D1123*100,""),"")</f>
        <v>122.15039726454</v>
      </c>
      <c r="N1123" s="81" t="n">
        <f aca="false">IF(F1123&gt;0,IF(L1123&gt;=0,L1123/F1123*100,""),"")</f>
        <v>122.15039726454</v>
      </c>
      <c r="O1123" s="81" t="n">
        <f aca="false">IF(G1123&gt;0,IF(J1123&gt;=0,J1123/G1123*100,""),"")</f>
        <v>117.048661931809</v>
      </c>
      <c r="P1123" s="81" t="n">
        <f aca="false">IF(I1123&gt;0,IF(L1123&gt;=0,L1123/I1123*100,""),"")</f>
        <v>117.048661931809</v>
      </c>
      <c r="Q1123" s="52"/>
      <c r="S1123" s="52"/>
    </row>
    <row r="1124" s="48" customFormat="true" ht="12.75" hidden="false" customHeight="true" outlineLevel="0" collapsed="false">
      <c r="A1124" s="82" t="s">
        <v>1097</v>
      </c>
      <c r="B1124" s="54" t="s">
        <v>1098</v>
      </c>
      <c r="C1124" s="55" t="s">
        <v>1437</v>
      </c>
      <c r="D1124" s="77" t="n">
        <v>8000</v>
      </c>
      <c r="E1124" s="77"/>
      <c r="F1124" s="77" t="n">
        <f aca="false">SUM(D1124:E1124)</f>
        <v>8000</v>
      </c>
      <c r="G1124" s="79" t="n">
        <v>8000</v>
      </c>
      <c r="H1124" s="88"/>
      <c r="I1124" s="79" t="n">
        <f aca="false">SUM(G1124:H1124)</f>
        <v>8000</v>
      </c>
      <c r="J1124" s="77" t="n">
        <v>8000</v>
      </c>
      <c r="K1124" s="77"/>
      <c r="L1124" s="77" t="n">
        <f aca="false">SUM(J1124:K1124)</f>
        <v>8000</v>
      </c>
      <c r="M1124" s="81" t="n">
        <f aca="false">IF(D1124&gt;0,IF(J1124&gt;=0,J1124/D1124*100,""),"")</f>
        <v>100</v>
      </c>
      <c r="N1124" s="81" t="n">
        <f aca="false">IF(F1124&gt;0,IF(L1124&gt;=0,L1124/F1124*100,""),"")</f>
        <v>100</v>
      </c>
      <c r="O1124" s="81" t="n">
        <f aca="false">IF(G1124&gt;0,IF(J1124&gt;=0,J1124/G1124*100,""),"")</f>
        <v>100</v>
      </c>
      <c r="P1124" s="81" t="n">
        <f aca="false">IF(I1124&gt;0,IF(L1124&gt;=0,L1124/I1124*100,""),"")</f>
        <v>100</v>
      </c>
      <c r="Q1124" s="52"/>
      <c r="S1124" s="52"/>
    </row>
    <row r="1125" s="48" customFormat="true" ht="12.75" hidden="false" customHeight="true" outlineLevel="0" collapsed="false">
      <c r="A1125" s="82" t="s">
        <v>33</v>
      </c>
      <c r="B1125" s="54" t="s">
        <v>34</v>
      </c>
      <c r="C1125" s="55"/>
      <c r="D1125" s="77"/>
      <c r="E1125" s="77"/>
      <c r="F1125" s="77"/>
      <c r="G1125" s="79"/>
      <c r="H1125" s="88"/>
      <c r="I1125" s="79"/>
      <c r="J1125" s="77" t="n">
        <v>5000</v>
      </c>
      <c r="K1125" s="77"/>
      <c r="L1125" s="77" t="n">
        <f aca="false">SUM(J1125:K1125)</f>
        <v>5000</v>
      </c>
      <c r="M1125" s="81" t="str">
        <f aca="false">IF(D1125&gt;0,IF(J1125&gt;=0,J1125/D1125*100,""),"")</f>
        <v/>
      </c>
      <c r="N1125" s="81"/>
      <c r="O1125" s="81"/>
      <c r="P1125" s="81"/>
      <c r="Q1125" s="52"/>
      <c r="S1125" s="52"/>
    </row>
    <row r="1126" s="48" customFormat="true" ht="12.75" hidden="false" customHeight="true" outlineLevel="0" collapsed="false">
      <c r="A1126" s="82" t="s">
        <v>1110</v>
      </c>
      <c r="B1126" s="54" t="s">
        <v>1111</v>
      </c>
      <c r="C1126" s="55" t="s">
        <v>1438</v>
      </c>
      <c r="D1126" s="245"/>
      <c r="E1126" s="246"/>
      <c r="F1126" s="77"/>
      <c r="G1126" s="247" t="n">
        <v>49000</v>
      </c>
      <c r="H1126" s="248"/>
      <c r="I1126" s="79" t="n">
        <f aca="false">SUM(G1126:H1126)</f>
        <v>49000</v>
      </c>
      <c r="J1126" s="77"/>
      <c r="K1126" s="246"/>
      <c r="L1126" s="77" t="n">
        <f aca="false">SUM(J1126:K1126)</f>
        <v>0</v>
      </c>
      <c r="M1126" s="81" t="str">
        <f aca="false">IF(D1126&gt;0,IF(J1126&gt;=0,J1126/D1126*100,""),"")</f>
        <v/>
      </c>
      <c r="N1126" s="81" t="str">
        <f aca="false">IF(F1126&gt;0,IF(L1126&gt;=0,L1126/F1126*100,""),"")</f>
        <v/>
      </c>
      <c r="O1126" s="81" t="n">
        <f aca="false">IF(G1126&gt;0,IF(J1126&gt;=0,J1126/G1126*100,""),"")</f>
        <v>0</v>
      </c>
      <c r="P1126" s="81" t="n">
        <f aca="false">IF(I1126&gt;0,IF(L1126&gt;=0,L1126/I1126*100,""),"")</f>
        <v>0</v>
      </c>
      <c r="Q1126" s="52"/>
      <c r="S1126" s="52"/>
    </row>
    <row r="1127" s="48" customFormat="true" ht="12.75" hidden="false" customHeight="true" outlineLevel="0" collapsed="false">
      <c r="A1127" s="82" t="s">
        <v>65</v>
      </c>
      <c r="B1127" s="54" t="s">
        <v>66</v>
      </c>
      <c r="C1127" s="55"/>
      <c r="D1127" s="77"/>
      <c r="E1127" s="77"/>
      <c r="F1127" s="77"/>
      <c r="G1127" s="79" t="n">
        <v>12000</v>
      </c>
      <c r="H1127" s="88"/>
      <c r="I1127" s="95" t="n">
        <f aca="false">H1127+G1127</f>
        <v>12000</v>
      </c>
      <c r="J1127" s="77"/>
      <c r="K1127" s="77"/>
      <c r="L1127" s="77"/>
      <c r="M1127" s="81" t="str">
        <f aca="false">IF(D1127&gt;0,IF(J1127&gt;=0,J1127/D1127*100,""),"")</f>
        <v/>
      </c>
      <c r="N1127" s="81" t="str">
        <f aca="false">IF(F1127&gt;0,IF(L1127&gt;=0,L1127/F1127*100,""),"")</f>
        <v/>
      </c>
      <c r="O1127" s="81" t="n">
        <f aca="false">IF(G1127&gt;0,IF(J1127&gt;=0,J1127/G1127*100,""),"")</f>
        <v>0</v>
      </c>
      <c r="P1127" s="81" t="n">
        <f aca="false">IF(I1127&gt;0,IF(L1127&gt;=0,L1127/I1127*100,""),"")</f>
        <v>0</v>
      </c>
      <c r="Q1127" s="52"/>
      <c r="S1127" s="52"/>
    </row>
    <row r="1128" s="48" customFormat="true" ht="6" hidden="false" customHeight="true" outlineLevel="0" collapsed="false">
      <c r="A1128" s="82"/>
      <c r="B1128" s="54"/>
      <c r="C1128" s="55" t="s">
        <v>28</v>
      </c>
      <c r="D1128" s="143"/>
      <c r="E1128" s="77"/>
      <c r="F1128" s="77"/>
      <c r="G1128" s="79"/>
      <c r="H1128" s="88"/>
      <c r="I1128" s="79"/>
      <c r="J1128" s="77"/>
      <c r="K1128" s="77"/>
      <c r="L1128" s="77"/>
      <c r="M1128" s="81" t="str">
        <f aca="false">IF(D1128&gt;0,IF(J1128&gt;=0,J1128/D1128*100,""),"")</f>
        <v/>
      </c>
      <c r="N1128" s="81" t="str">
        <f aca="false">IF(F1128&gt;0,IF(L1128&gt;=0,L1128/F1128*100,""),"")</f>
        <v/>
      </c>
      <c r="O1128" s="81" t="str">
        <f aca="false">IF(G1128&gt;0,IF(J1128&gt;=0,J1128/G1128*100,""),"")</f>
        <v/>
      </c>
      <c r="P1128" s="81" t="str">
        <f aca="false">IF(I1128&gt;0,IF(L1128&gt;=0,L1128/I1128*100,""),"")</f>
        <v/>
      </c>
      <c r="Q1128" s="52"/>
      <c r="S1128" s="52"/>
    </row>
    <row r="1129" s="155" customFormat="true" ht="12.75" hidden="false" customHeight="false" outlineLevel="0" collapsed="false">
      <c r="A1129" s="66" t="s">
        <v>1439</v>
      </c>
      <c r="B1129" s="135" t="s">
        <v>19</v>
      </c>
      <c r="C1129" s="136"/>
      <c r="D1129" s="139" t="n">
        <f aca="false">SUM(D1131:D1139)</f>
        <v>6644740</v>
      </c>
      <c r="E1129" s="139" t="n">
        <f aca="false">SUM(E1131:E1138)</f>
        <v>0</v>
      </c>
      <c r="F1129" s="139" t="n">
        <f aca="false">SUM(D1129:E1129)</f>
        <v>6644740</v>
      </c>
      <c r="G1129" s="109" t="n">
        <f aca="false">SUM(G1131:G1139)</f>
        <v>7619140</v>
      </c>
      <c r="H1129" s="110"/>
      <c r="I1129" s="109" t="n">
        <f aca="false">SUM(G1129:H1129)</f>
        <v>7619140</v>
      </c>
      <c r="J1129" s="139" t="n">
        <f aca="false">SUM(J1131:J1140)</f>
        <v>8553050</v>
      </c>
      <c r="K1129" s="139" t="n">
        <f aca="false">SUM(K1131:K1138)</f>
        <v>0</v>
      </c>
      <c r="L1129" s="139" t="n">
        <f aca="false">SUM(J1129:K1129)</f>
        <v>8553050</v>
      </c>
      <c r="M1129" s="140" t="n">
        <f aca="false">IF(D1129&gt;0,IF(J1129&gt;=0,J1129/D1129*100,""),"")</f>
        <v>128.719107143395</v>
      </c>
      <c r="N1129" s="140" t="n">
        <f aca="false">IF(F1129&gt;0,IF(L1129&gt;=0,L1129/F1129*100,""),"")</f>
        <v>128.719107143395</v>
      </c>
      <c r="O1129" s="140" t="n">
        <f aca="false">IF(G1129&gt;0,IF(J1129&gt;=0,J1129/G1129*100,""),"")</f>
        <v>112.257420128781</v>
      </c>
      <c r="P1129" s="140" t="n">
        <f aca="false">IF(I1129&gt;0,IF(L1129&gt;=0,L1129/I1129*100,""),"")</f>
        <v>112.257420128781</v>
      </c>
      <c r="Q1129" s="52"/>
      <c r="S1129" s="52"/>
    </row>
    <row r="1130" s="155" customFormat="true" ht="12" hidden="true" customHeight="false" outlineLevel="0" collapsed="false">
      <c r="A1130" s="82" t="s">
        <v>27</v>
      </c>
      <c r="B1130" s="227"/>
      <c r="C1130" s="228" t="s">
        <v>28</v>
      </c>
      <c r="D1130" s="143" t="n">
        <f aca="false">SUM(D1131:D1139)</f>
        <v>6644740</v>
      </c>
      <c r="E1130" s="215"/>
      <c r="F1130" s="77" t="n">
        <f aca="false">SUM(D1130:E1130)</f>
        <v>6644740</v>
      </c>
      <c r="G1130" s="79" t="n">
        <f aca="false">SUM(G1131:G1139)</f>
        <v>7619140</v>
      </c>
      <c r="H1130" s="217"/>
      <c r="I1130" s="79" t="n">
        <f aca="false">SUM(G1130:H1130)</f>
        <v>7619140</v>
      </c>
      <c r="J1130" s="77" t="n">
        <f aca="false">SUM(J1131:J1139)</f>
        <v>8553050</v>
      </c>
      <c r="K1130" s="215"/>
      <c r="L1130" s="77" t="n">
        <f aca="false">SUM(J1130:K1130)</f>
        <v>8553050</v>
      </c>
      <c r="M1130" s="81" t="n">
        <f aca="false">IF(D1130&gt;0,IF(J1130&gt;=0,J1130/D1130*100,""),"")</f>
        <v>128.719107143395</v>
      </c>
      <c r="N1130" s="81" t="n">
        <f aca="false">IF(F1130&gt;0,IF(L1130&gt;=0,L1130/F1130*100,""),"")</f>
        <v>128.719107143395</v>
      </c>
      <c r="O1130" s="81" t="n">
        <f aca="false">IF(G1130&gt;0,IF(J1130&gt;=0,J1130/G1130*100,""),"")</f>
        <v>112.257420128781</v>
      </c>
      <c r="P1130" s="81" t="n">
        <f aca="false">IF(I1130&gt;0,IF(L1130&gt;=0,L1130/I1130*100,""),"")</f>
        <v>112.257420128781</v>
      </c>
      <c r="Q1130" s="52"/>
      <c r="S1130" s="52"/>
    </row>
    <row r="1131" s="48" customFormat="true" ht="12.75" hidden="false" customHeight="true" outlineLevel="0" collapsed="false">
      <c r="A1131" s="82" t="s">
        <v>1095</v>
      </c>
      <c r="B1131" s="54" t="s">
        <v>1011</v>
      </c>
      <c r="C1131" s="55" t="s">
        <v>1440</v>
      </c>
      <c r="D1131" s="77" t="n">
        <v>6606740</v>
      </c>
      <c r="E1131" s="77"/>
      <c r="F1131" s="77" t="n">
        <f aca="false">SUM(D1131:E1131)</f>
        <v>6606740</v>
      </c>
      <c r="G1131" s="79" t="n">
        <v>7062640</v>
      </c>
      <c r="H1131" s="88"/>
      <c r="I1131" s="79" t="n">
        <f aca="false">SUM(G1131:H1131)</f>
        <v>7062640</v>
      </c>
      <c r="J1131" s="77" t="n">
        <v>8169050</v>
      </c>
      <c r="K1131" s="77"/>
      <c r="L1131" s="77" t="n">
        <f aca="false">SUM(J1131:K1131)</f>
        <v>8169050</v>
      </c>
      <c r="M1131" s="81" t="n">
        <f aca="false">IF(D1131&gt;0,IF(J1131&gt;=0,J1131/D1131*100,""),"")</f>
        <v>123.647214813963</v>
      </c>
      <c r="N1131" s="81" t="n">
        <f aca="false">IF(F1131&gt;0,IF(L1131&gt;=0,L1131/F1131*100,""),"")</f>
        <v>123.647214813963</v>
      </c>
      <c r="O1131" s="81" t="n">
        <f aca="false">IF(G1131&gt;0,IF(J1131&gt;=0,J1131/G1131*100,""),"")</f>
        <v>115.665671760135</v>
      </c>
      <c r="P1131" s="81" t="n">
        <f aca="false">IF(I1131&gt;0,IF(L1131&gt;=0,L1131/I1131*100,""),"")</f>
        <v>115.665671760135</v>
      </c>
      <c r="Q1131" s="52"/>
      <c r="S1131" s="52"/>
    </row>
    <row r="1132" s="48" customFormat="true" ht="12.75" hidden="false" customHeight="true" outlineLevel="0" collapsed="false">
      <c r="A1132" s="82" t="s">
        <v>1320</v>
      </c>
      <c r="B1132" s="54" t="s">
        <v>697</v>
      </c>
      <c r="C1132" s="55" t="s">
        <v>1441</v>
      </c>
      <c r="D1132" s="77" t="n">
        <v>6000</v>
      </c>
      <c r="E1132" s="77"/>
      <c r="F1132" s="77" t="n">
        <f aca="false">SUM(D1132:E1132)</f>
        <v>6000</v>
      </c>
      <c r="G1132" s="79" t="n">
        <v>6000</v>
      </c>
      <c r="H1132" s="88"/>
      <c r="I1132" s="79" t="n">
        <f aca="false">SUM(G1132:H1132)</f>
        <v>6000</v>
      </c>
      <c r="J1132" s="77" t="n">
        <v>6000</v>
      </c>
      <c r="K1132" s="77"/>
      <c r="L1132" s="77" t="n">
        <f aca="false">SUM(J1132:K1132)</f>
        <v>6000</v>
      </c>
      <c r="M1132" s="81" t="n">
        <f aca="false">IF(D1132&gt;0,IF(J1132&gt;=0,J1132/D1132*100,""),"")</f>
        <v>100</v>
      </c>
      <c r="N1132" s="81" t="n">
        <f aca="false">IF(F1132&gt;0,IF(L1132&gt;=0,L1132/F1132*100,""),"")</f>
        <v>100</v>
      </c>
      <c r="O1132" s="81" t="n">
        <f aca="false">IF(G1132&gt;0,IF(J1132&gt;=0,J1132/G1132*100,""),"")</f>
        <v>100</v>
      </c>
      <c r="P1132" s="81" t="n">
        <f aca="false">IF(I1132&gt;0,IF(L1132&gt;=0,L1132/I1132*100,""),"")</f>
        <v>100</v>
      </c>
      <c r="Q1132" s="52"/>
      <c r="S1132" s="52"/>
    </row>
    <row r="1133" s="48" customFormat="true" ht="12.75" hidden="false" customHeight="true" outlineLevel="0" collapsed="false">
      <c r="A1133" s="82" t="s">
        <v>33</v>
      </c>
      <c r="B1133" s="54" t="s">
        <v>34</v>
      </c>
      <c r="C1133" s="55" t="s">
        <v>1442</v>
      </c>
      <c r="D1133" s="77" t="n">
        <v>24000</v>
      </c>
      <c r="E1133" s="77"/>
      <c r="F1133" s="77" t="n">
        <f aca="false">SUM(D1133:E1133)</f>
        <v>24000</v>
      </c>
      <c r="G1133" s="79" t="n">
        <v>69000</v>
      </c>
      <c r="H1133" s="88"/>
      <c r="I1133" s="79" t="n">
        <f aca="false">SUM(G1133:H1133)</f>
        <v>69000</v>
      </c>
      <c r="J1133" s="77" t="n">
        <v>45000</v>
      </c>
      <c r="K1133" s="77"/>
      <c r="L1133" s="77" t="n">
        <f aca="false">SUM(J1133:K1133)</f>
        <v>45000</v>
      </c>
      <c r="M1133" s="81" t="n">
        <f aca="false">IF(D1133&gt;0,IF(J1133&gt;=0,J1133/D1133*100,""),"")</f>
        <v>187.5</v>
      </c>
      <c r="N1133" s="81" t="n">
        <f aca="false">IF(F1133&gt;0,IF(L1133&gt;=0,L1133/F1133*100,""),"")</f>
        <v>187.5</v>
      </c>
      <c r="O1133" s="81" t="n">
        <f aca="false">IF(G1133&gt;0,IF(J1133&gt;=0,J1133/G1133*100,""),"")</f>
        <v>65.2173913043478</v>
      </c>
      <c r="P1133" s="81" t="n">
        <f aca="false">IF(I1133&gt;0,IF(L1133&gt;=0,L1133/I1133*100,""),"")</f>
        <v>65.2173913043478</v>
      </c>
      <c r="Q1133" s="52"/>
      <c r="S1133" s="52"/>
    </row>
    <row r="1134" s="48" customFormat="true" ht="12.75" hidden="false" customHeight="true" outlineLevel="0" collapsed="false">
      <c r="A1134" s="82" t="s">
        <v>1097</v>
      </c>
      <c r="B1134" s="54" t="s">
        <v>1098</v>
      </c>
      <c r="C1134" s="55" t="s">
        <v>1443</v>
      </c>
      <c r="D1134" s="77" t="n">
        <v>8000</v>
      </c>
      <c r="E1134" s="77"/>
      <c r="F1134" s="94" t="n">
        <f aca="false">SUM(D1134:E1134)</f>
        <v>8000</v>
      </c>
      <c r="G1134" s="79" t="n">
        <v>401000</v>
      </c>
      <c r="H1134" s="88"/>
      <c r="I1134" s="95" t="n">
        <f aca="false">SUM(G1134:H1134)</f>
        <v>401000</v>
      </c>
      <c r="J1134" s="77" t="n">
        <v>8000</v>
      </c>
      <c r="K1134" s="77"/>
      <c r="L1134" s="94" t="n">
        <f aca="false">SUM(J1134:K1134)</f>
        <v>8000</v>
      </c>
      <c r="M1134" s="97" t="n">
        <f aca="false">IF(D1134&gt;0,IF(J1134&gt;=0,J1134/D1134*100,""),"")</f>
        <v>100</v>
      </c>
      <c r="N1134" s="97" t="n">
        <f aca="false">IF(F1134&gt;0,IF(L1134&gt;=0,L1134/F1134*100,""),"")</f>
        <v>100</v>
      </c>
      <c r="O1134" s="97" t="n">
        <f aca="false">IF(G1134&gt;0,IF(J1134&gt;=0,J1134/G1134*100,""),"")</f>
        <v>1.99501246882793</v>
      </c>
      <c r="P1134" s="97" t="n">
        <f aca="false">IF(I1134&gt;0,IF(L1134&gt;=0,L1134/I1134*100,""),"")</f>
        <v>1.99501246882793</v>
      </c>
      <c r="Q1134" s="52"/>
      <c r="S1134" s="52"/>
    </row>
    <row r="1135" s="48" customFormat="true" ht="12.75" hidden="false" customHeight="true" outlineLevel="0" collapsed="false">
      <c r="A1135" s="82" t="s">
        <v>1142</v>
      </c>
      <c r="B1135" s="54" t="s">
        <v>1023</v>
      </c>
      <c r="C1135" s="55"/>
      <c r="D1135" s="77"/>
      <c r="E1135" s="77"/>
      <c r="F1135" s="77"/>
      <c r="G1135" s="79"/>
      <c r="H1135" s="88"/>
      <c r="I1135" s="79"/>
      <c r="J1135" s="77" t="n">
        <v>325000</v>
      </c>
      <c r="K1135" s="77"/>
      <c r="L1135" s="77" t="n">
        <f aca="false">SUM(J1135:K1135)</f>
        <v>325000</v>
      </c>
      <c r="M1135" s="81" t="str">
        <f aca="false">IF(D1135&gt;0,IF(J1135&gt;=0,J1135/D1135*100,""),"")</f>
        <v/>
      </c>
      <c r="N1135" s="81"/>
      <c r="O1135" s="81"/>
      <c r="P1135" s="81"/>
      <c r="Q1135" s="52"/>
      <c r="S1135" s="52"/>
    </row>
    <row r="1136" s="48" customFormat="true" ht="12.75" hidden="false" customHeight="true" outlineLevel="0" collapsed="false">
      <c r="A1136" s="82" t="s">
        <v>1110</v>
      </c>
      <c r="B1136" s="54" t="s">
        <v>1111</v>
      </c>
      <c r="C1136" s="55" t="s">
        <v>1444</v>
      </c>
      <c r="D1136" s="77"/>
      <c r="E1136" s="77"/>
      <c r="F1136" s="77"/>
      <c r="G1136" s="79" t="n">
        <v>63000</v>
      </c>
      <c r="H1136" s="88"/>
      <c r="I1136" s="79" t="n">
        <f aca="false">SUM(G1136:H1136)</f>
        <v>63000</v>
      </c>
      <c r="J1136" s="77"/>
      <c r="K1136" s="77"/>
      <c r="L1136" s="77" t="n">
        <f aca="false">SUM(J1136:K1136)</f>
        <v>0</v>
      </c>
      <c r="M1136" s="81" t="str">
        <f aca="false">IF(D1136&gt;0,IF(J1136&gt;=0,J1136/D1136*100,""),"")</f>
        <v/>
      </c>
      <c r="N1136" s="81" t="str">
        <f aca="false">IF(F1136&gt;0,IF(L1136&gt;=0,L1136/F1136*100,""),"")</f>
        <v/>
      </c>
      <c r="O1136" s="81" t="n">
        <f aca="false">IF(G1136&gt;0,IF(J1136&gt;=0,J1136/G1136*100,""),"")</f>
        <v>0</v>
      </c>
      <c r="P1136" s="81" t="n">
        <f aca="false">IF(I1136&gt;0,IF(L1136&gt;=0,L1136/I1136*100,""),"")</f>
        <v>0</v>
      </c>
      <c r="Q1136" s="52"/>
      <c r="S1136" s="52"/>
    </row>
    <row r="1137" s="48" customFormat="true" ht="12.75" hidden="false" customHeight="true" outlineLevel="0" collapsed="false">
      <c r="A1137" s="82" t="s">
        <v>1057</v>
      </c>
      <c r="B1137" s="54" t="s">
        <v>1058</v>
      </c>
      <c r="C1137" s="55" t="s">
        <v>1445</v>
      </c>
      <c r="D1137" s="77"/>
      <c r="E1137" s="77"/>
      <c r="F1137" s="77" t="n">
        <f aca="false">SUM(D1137:E1137)</f>
        <v>0</v>
      </c>
      <c r="G1137" s="79" t="n">
        <v>17500</v>
      </c>
      <c r="H1137" s="88"/>
      <c r="I1137" s="79" t="n">
        <f aca="false">SUM(G1137:H1137)</f>
        <v>17500</v>
      </c>
      <c r="J1137" s="77"/>
      <c r="K1137" s="77"/>
      <c r="L1137" s="77" t="n">
        <f aca="false">SUM(J1137:K1137)</f>
        <v>0</v>
      </c>
      <c r="M1137" s="81" t="str">
        <f aca="false">IF(D1137&gt;0,IF(J1137&gt;=0,J1137/D1137*100,""),"")</f>
        <v/>
      </c>
      <c r="N1137" s="81" t="str">
        <f aca="false">IF(F1137&gt;0,IF(L1137&gt;=0,L1137/F1137*100,""),"")</f>
        <v/>
      </c>
      <c r="O1137" s="81" t="n">
        <f aca="false">IF(G1137&gt;0,IF(J1137&gt;=0,J1137/G1137*100,""),"")</f>
        <v>0</v>
      </c>
      <c r="P1137" s="81" t="n">
        <f aca="false">IF(I1137&gt;0,IF(L1137&gt;=0,L1137/I1137*100,""),"")</f>
        <v>0</v>
      </c>
      <c r="Q1137" s="52"/>
      <c r="S1137" s="52"/>
    </row>
    <row r="1138" s="48" customFormat="true" ht="12.75" hidden="true" customHeight="true" outlineLevel="0" collapsed="false">
      <c r="A1138" s="82" t="s">
        <v>1446</v>
      </c>
      <c r="B1138" s="55" t="s">
        <v>1447</v>
      </c>
      <c r="C1138" s="55" t="s">
        <v>1448</v>
      </c>
      <c r="D1138" s="77"/>
      <c r="E1138" s="77"/>
      <c r="F1138" s="77" t="n">
        <f aca="false">SUM(D1138:E1138)</f>
        <v>0</v>
      </c>
      <c r="G1138" s="79"/>
      <c r="H1138" s="88"/>
      <c r="I1138" s="79" t="n">
        <f aca="false">SUM(G1138:H1138)</f>
        <v>0</v>
      </c>
      <c r="J1138" s="77"/>
      <c r="K1138" s="77"/>
      <c r="L1138" s="77" t="n">
        <f aca="false">SUM(J1138:K1138)</f>
        <v>0</v>
      </c>
      <c r="M1138" s="81" t="str">
        <f aca="false">IF(D1138&gt;0,IF(J1138&gt;=0,J1138/D1138*100,""),"")</f>
        <v/>
      </c>
      <c r="N1138" s="81" t="str">
        <f aca="false">IF(F1138&gt;0,IF(L1138&gt;=0,L1138/F1138*100,""),"")</f>
        <v/>
      </c>
      <c r="O1138" s="81" t="str">
        <f aca="false">IF(G1138&gt;0,IF(J1138&gt;=0,J1138/G1138*100,""),"")</f>
        <v/>
      </c>
      <c r="P1138" s="81" t="str">
        <f aca="false">IF(I1138&gt;0,IF(L1138&gt;=0,L1138/I1138*100,""),"")</f>
        <v/>
      </c>
      <c r="Q1138" s="52"/>
      <c r="S1138" s="52"/>
    </row>
    <row r="1139" s="48" customFormat="true" ht="12.75" hidden="true" customHeight="true" outlineLevel="0" collapsed="false">
      <c r="A1139" s="82" t="s">
        <v>325</v>
      </c>
      <c r="B1139" s="55" t="s">
        <v>326</v>
      </c>
      <c r="C1139" s="55" t="s">
        <v>1449</v>
      </c>
      <c r="D1139" s="77"/>
      <c r="E1139" s="77"/>
      <c r="F1139" s="77"/>
      <c r="G1139" s="79"/>
      <c r="H1139" s="88"/>
      <c r="I1139" s="79" t="n">
        <f aca="false">SUM(G1139:H1139)</f>
        <v>0</v>
      </c>
      <c r="J1139" s="77"/>
      <c r="K1139" s="77"/>
      <c r="L1139" s="77" t="n">
        <f aca="false">SUM(J1139:K1139)</f>
        <v>0</v>
      </c>
      <c r="M1139" s="81" t="str">
        <f aca="false">IF(D1139&gt;0,IF(J1139&gt;=0,J1139/D1139*100,""),"")</f>
        <v/>
      </c>
      <c r="N1139" s="81" t="str">
        <f aca="false">IF(F1139&gt;0,IF(L1139&gt;=0,L1139/F1139*100,""),"")</f>
        <v/>
      </c>
      <c r="O1139" s="81" t="str">
        <f aca="false">IF(G1139&gt;0,IF(J1139&gt;=0,J1139/G1139*100,""),"")</f>
        <v/>
      </c>
      <c r="P1139" s="81" t="str">
        <f aca="false">IF(I1139&gt;0,IF(L1139&gt;=0,L1139/I1139*100,""),"")</f>
        <v/>
      </c>
      <c r="Q1139" s="52"/>
      <c r="S1139" s="52"/>
    </row>
    <row r="1140" s="48" customFormat="true" ht="6" hidden="false" customHeight="true" outlineLevel="0" collapsed="false">
      <c r="A1140" s="82"/>
      <c r="B1140" s="54"/>
      <c r="C1140" s="55" t="s">
        <v>28</v>
      </c>
      <c r="D1140" s="77"/>
      <c r="E1140" s="77"/>
      <c r="F1140" s="77" t="n">
        <f aca="false">SUM(D1140:E1140)</f>
        <v>0</v>
      </c>
      <c r="G1140" s="79"/>
      <c r="H1140" s="88"/>
      <c r="I1140" s="79"/>
      <c r="J1140" s="77"/>
      <c r="K1140" s="77"/>
      <c r="L1140" s="77" t="n">
        <f aca="false">SUM(J1140:K1140)</f>
        <v>0</v>
      </c>
      <c r="M1140" s="81" t="str">
        <f aca="false">IF(D1140&gt;0,IF(J1140&gt;=0,J1140/D1140*100,""),"")</f>
        <v/>
      </c>
      <c r="N1140" s="81" t="str">
        <f aca="false">IF(F1140&gt;0,IF(L1140&gt;=0,L1140/F1140*100,""),"")</f>
        <v/>
      </c>
      <c r="O1140" s="81" t="str">
        <f aca="false">IF(G1140&gt;0,IF(J1140&gt;=0,J1140/G1140*100,""),"")</f>
        <v/>
      </c>
      <c r="P1140" s="81" t="str">
        <f aca="false">IF(I1140&gt;0,IF(L1140&gt;=0,L1140/I1140*100,""),"")</f>
        <v/>
      </c>
      <c r="Q1140" s="52"/>
      <c r="S1140" s="52"/>
    </row>
    <row r="1141" s="155" customFormat="true" ht="12.75" hidden="false" customHeight="false" outlineLevel="0" collapsed="false">
      <c r="A1141" s="66" t="s">
        <v>1450</v>
      </c>
      <c r="B1141" s="135" t="s">
        <v>19</v>
      </c>
      <c r="C1141" s="136"/>
      <c r="D1141" s="139" t="n">
        <f aca="false">SUM(D1143:D1147)</f>
        <v>4299020</v>
      </c>
      <c r="E1141" s="139" t="n">
        <f aca="false">SUM(E1143:E1148)</f>
        <v>0</v>
      </c>
      <c r="F1141" s="139" t="n">
        <f aca="false">SUM(D1141:E1141)</f>
        <v>4299020</v>
      </c>
      <c r="G1141" s="109" t="n">
        <f aca="false">SUM(G1143:G1147)</f>
        <v>5265720</v>
      </c>
      <c r="H1141" s="110"/>
      <c r="I1141" s="109" t="n">
        <f aca="false">SUM(G1141:H1141)</f>
        <v>5265720</v>
      </c>
      <c r="J1141" s="139" t="n">
        <f aca="false">SUM(J1143:J1147)</f>
        <v>4843830</v>
      </c>
      <c r="K1141" s="139" t="n">
        <f aca="false">SUM(K1143:K1148)</f>
        <v>0</v>
      </c>
      <c r="L1141" s="139" t="n">
        <f aca="false">SUM(J1141:K1141)</f>
        <v>4843830</v>
      </c>
      <c r="M1141" s="140" t="n">
        <f aca="false">IF(D1141&gt;0,IF(J1141&gt;=0,J1141/D1141*100,""),"")</f>
        <v>112.672888239645</v>
      </c>
      <c r="N1141" s="140" t="n">
        <f aca="false">IF(F1141&gt;0,IF(L1141&gt;=0,L1141/F1141*100,""),"")</f>
        <v>112.672888239645</v>
      </c>
      <c r="O1141" s="140" t="n">
        <f aca="false">IF(G1141&gt;0,IF(J1141&gt;=0,J1141/G1141*100,""),"")</f>
        <v>91.9879902463481</v>
      </c>
      <c r="P1141" s="140" t="n">
        <f aca="false">IF(I1141&gt;0,IF(L1141&gt;=0,L1141/I1141*100,""),"")</f>
        <v>91.9879902463481</v>
      </c>
      <c r="Q1141" s="52"/>
      <c r="S1141" s="52"/>
    </row>
    <row r="1142" s="155" customFormat="true" ht="12" hidden="true" customHeight="false" outlineLevel="0" collapsed="false">
      <c r="A1142" s="82" t="s">
        <v>27</v>
      </c>
      <c r="B1142" s="227"/>
      <c r="C1142" s="228" t="s">
        <v>28</v>
      </c>
      <c r="D1142" s="143" t="n">
        <f aca="false">SUM(D1143:D1147)</f>
        <v>4299020</v>
      </c>
      <c r="E1142" s="215"/>
      <c r="F1142" s="77" t="n">
        <f aca="false">SUM(D1142:E1142)</f>
        <v>4299020</v>
      </c>
      <c r="G1142" s="79" t="n">
        <f aca="false">SUM(G1143:G1147)</f>
        <v>5265720</v>
      </c>
      <c r="H1142" s="217"/>
      <c r="I1142" s="79" t="n">
        <f aca="false">SUM(G1142:H1142)</f>
        <v>5265720</v>
      </c>
      <c r="J1142" s="77" t="n">
        <f aca="false">SUM(J1143:J1147)</f>
        <v>4843830</v>
      </c>
      <c r="K1142" s="215"/>
      <c r="L1142" s="77" t="n">
        <f aca="false">SUM(J1142:K1142)</f>
        <v>4843830</v>
      </c>
      <c r="M1142" s="81" t="n">
        <f aca="false">IF(D1142&gt;0,IF(J1142&gt;=0,J1142/D1142*100,""),"")</f>
        <v>112.672888239645</v>
      </c>
      <c r="N1142" s="81" t="n">
        <f aca="false">IF(F1142&gt;0,IF(L1142&gt;=0,L1142/F1142*100,""),"")</f>
        <v>112.672888239645</v>
      </c>
      <c r="O1142" s="81" t="n">
        <f aca="false">IF(G1142&gt;0,IF(J1142&gt;=0,J1142/G1142*100,""),"")</f>
        <v>91.9879902463481</v>
      </c>
      <c r="P1142" s="81" t="n">
        <f aca="false">IF(I1142&gt;0,IF(L1142&gt;=0,L1142/I1142*100,""),"")</f>
        <v>91.9879902463481</v>
      </c>
      <c r="Q1142" s="52"/>
      <c r="S1142" s="52"/>
    </row>
    <row r="1143" s="48" customFormat="true" ht="12.75" hidden="false" customHeight="true" outlineLevel="0" collapsed="false">
      <c r="A1143" s="82" t="s">
        <v>1095</v>
      </c>
      <c r="B1143" s="54" t="s">
        <v>1011</v>
      </c>
      <c r="C1143" s="55" t="s">
        <v>1451</v>
      </c>
      <c r="D1143" s="77" t="n">
        <v>4266020</v>
      </c>
      <c r="E1143" s="77"/>
      <c r="F1143" s="77" t="n">
        <f aca="false">SUM(D1143:E1143)</f>
        <v>4266020</v>
      </c>
      <c r="G1143" s="79" t="n">
        <v>4723420</v>
      </c>
      <c r="H1143" s="88"/>
      <c r="I1143" s="79" t="n">
        <f aca="false">SUM(G1143:H1143)</f>
        <v>4723420</v>
      </c>
      <c r="J1143" s="77" t="n">
        <v>4835830</v>
      </c>
      <c r="K1143" s="77"/>
      <c r="L1143" s="77" t="n">
        <f aca="false">SUM(J1143:K1143)</f>
        <v>4835830</v>
      </c>
      <c r="M1143" s="81" t="n">
        <f aca="false">IF(D1143&gt;0,IF(J1143&gt;=0,J1143/D1143*100,""),"")</f>
        <v>113.356946287172</v>
      </c>
      <c r="N1143" s="81" t="n">
        <f aca="false">IF(F1143&gt;0,IF(L1143&gt;=0,L1143/F1143*100,""),"")</f>
        <v>113.356946287172</v>
      </c>
      <c r="O1143" s="81" t="n">
        <f aca="false">IF(G1143&gt;0,IF(J1143&gt;=0,J1143/G1143*100,""),"")</f>
        <v>102.37984341854</v>
      </c>
      <c r="P1143" s="81" t="n">
        <f aca="false">IF(I1143&gt;0,IF(L1143&gt;=0,L1143/I1143*100,""),"")</f>
        <v>102.37984341854</v>
      </c>
      <c r="Q1143" s="52"/>
      <c r="S1143" s="52"/>
    </row>
    <row r="1144" s="48" customFormat="true" ht="23.25" hidden="false" customHeight="true" outlineLevel="0" collapsed="false">
      <c r="A1144" s="82" t="s">
        <v>1053</v>
      </c>
      <c r="B1144" s="54" t="s">
        <v>1054</v>
      </c>
      <c r="C1144" s="55"/>
      <c r="D1144" s="77" t="n">
        <v>25000</v>
      </c>
      <c r="E1144" s="77"/>
      <c r="F1144" s="77" t="n">
        <f aca="false">SUM(D1144:E1144)</f>
        <v>25000</v>
      </c>
      <c r="G1144" s="79" t="n">
        <v>25000</v>
      </c>
      <c r="H1144" s="88"/>
      <c r="I1144" s="79" t="n">
        <f aca="false">SUM(G1144:H1144)</f>
        <v>25000</v>
      </c>
      <c r="J1144" s="77"/>
      <c r="K1144" s="77"/>
      <c r="L1144" s="77" t="n">
        <f aca="false">SUM(J1144:K1144)</f>
        <v>0</v>
      </c>
      <c r="M1144" s="81" t="n">
        <f aca="false">IF(D1144&gt;0,IF(J1144&gt;=0,J1144/D1144*100,""),"")</f>
        <v>0</v>
      </c>
      <c r="N1144" s="81" t="n">
        <f aca="false">IF(F1144&gt;0,IF(L1144&gt;=0,L1144/F1144*100,""),"")</f>
        <v>0</v>
      </c>
      <c r="O1144" s="81" t="n">
        <f aca="false">IF(G1144&gt;0,IF(J1144&gt;=0,J1144/G1144*100,""),"")</f>
        <v>0</v>
      </c>
      <c r="P1144" s="81" t="n">
        <f aca="false">IF(I1144&gt;0,IF(L1144&gt;=0,L1144/I1144*100,""),"")</f>
        <v>0</v>
      </c>
      <c r="Q1144" s="52"/>
      <c r="S1144" s="52"/>
    </row>
    <row r="1145" s="48" customFormat="true" ht="12.75" hidden="false" customHeight="true" outlineLevel="0" collapsed="false">
      <c r="A1145" s="82" t="s">
        <v>1097</v>
      </c>
      <c r="B1145" s="54" t="s">
        <v>1098</v>
      </c>
      <c r="C1145" s="55" t="s">
        <v>1452</v>
      </c>
      <c r="D1145" s="77" t="n">
        <v>8000</v>
      </c>
      <c r="E1145" s="77"/>
      <c r="F1145" s="77" t="n">
        <f aca="false">SUM(D1145:E1145)</f>
        <v>8000</v>
      </c>
      <c r="G1145" s="79" t="n">
        <v>503300</v>
      </c>
      <c r="H1145" s="88"/>
      <c r="I1145" s="95" t="n">
        <f aca="false">SUM(G1145:H1145)</f>
        <v>503300</v>
      </c>
      <c r="J1145" s="77" t="n">
        <v>8000</v>
      </c>
      <c r="K1145" s="77"/>
      <c r="L1145" s="94" t="n">
        <f aca="false">SUM(J1145:K1145)</f>
        <v>8000</v>
      </c>
      <c r="M1145" s="97" t="n">
        <f aca="false">IF(D1145&gt;0,IF(J1145&gt;=0,J1145/D1145*100,""),"")</f>
        <v>100</v>
      </c>
      <c r="N1145" s="97" t="n">
        <f aca="false">IF(F1145&gt;0,IF(L1145&gt;=0,L1145/F1145*100,""),"")</f>
        <v>100</v>
      </c>
      <c r="O1145" s="97" t="n">
        <f aca="false">IF(G1145&gt;0,IF(J1145&gt;=0,J1145/G1145*100,""),"")</f>
        <v>1.58950923902245</v>
      </c>
      <c r="P1145" s="97" t="n">
        <f aca="false">IF(I1145&gt;0,IF(L1145&gt;=0,L1145/I1145*100,""),"")</f>
        <v>1.58950923902245</v>
      </c>
      <c r="Q1145" s="52"/>
      <c r="S1145" s="52"/>
    </row>
    <row r="1146" s="48" customFormat="true" ht="12.75" hidden="false" customHeight="true" outlineLevel="0" collapsed="false">
      <c r="A1146" s="82" t="s">
        <v>1110</v>
      </c>
      <c r="B1146" s="54" t="s">
        <v>1111</v>
      </c>
      <c r="C1146" s="55" t="s">
        <v>1453</v>
      </c>
      <c r="D1146" s="77"/>
      <c r="E1146" s="77"/>
      <c r="F1146" s="77"/>
      <c r="G1146" s="79" t="n">
        <v>14000</v>
      </c>
      <c r="H1146" s="88"/>
      <c r="I1146" s="79" t="n">
        <f aca="false">SUM(G1146:H1146)</f>
        <v>14000</v>
      </c>
      <c r="J1146" s="77"/>
      <c r="K1146" s="77"/>
      <c r="L1146" s="77" t="n">
        <f aca="false">SUM(J1146:K1146)</f>
        <v>0</v>
      </c>
      <c r="M1146" s="81" t="str">
        <f aca="false">IF(D1146&gt;0,IF(J1146&gt;=0,J1146/D1146*100,""),"")</f>
        <v/>
      </c>
      <c r="N1146" s="81" t="str">
        <f aca="false">IF(F1146&gt;0,IF(L1146&gt;=0,L1146/F1146*100,""),"")</f>
        <v/>
      </c>
      <c r="O1146" s="81" t="n">
        <f aca="false">IF(G1146&gt;0,IF(J1146&gt;=0,J1146/G1146*100,""),"")</f>
        <v>0</v>
      </c>
      <c r="P1146" s="81" t="n">
        <f aca="false">IF(I1146&gt;0,IF(L1146&gt;=0,L1146/I1146*100,""),"")</f>
        <v>0</v>
      </c>
      <c r="Q1146" s="52"/>
      <c r="S1146" s="52"/>
    </row>
    <row r="1147" s="48" customFormat="true" ht="12.75" hidden="true" customHeight="true" outlineLevel="0" collapsed="false">
      <c r="A1147" s="82" t="s">
        <v>325</v>
      </c>
      <c r="B1147" s="55" t="s">
        <v>326</v>
      </c>
      <c r="C1147" s="55" t="s">
        <v>1454</v>
      </c>
      <c r="D1147" s="77"/>
      <c r="E1147" s="77"/>
      <c r="F1147" s="77"/>
      <c r="G1147" s="79"/>
      <c r="H1147" s="88"/>
      <c r="I1147" s="79" t="n">
        <f aca="false">SUM(G1147:H1147)</f>
        <v>0</v>
      </c>
      <c r="J1147" s="77"/>
      <c r="K1147" s="77"/>
      <c r="L1147" s="77"/>
      <c r="M1147" s="81" t="str">
        <f aca="false">IF(D1147&gt;0,IF(J1147&gt;=0,J1147/D1147*100,""),"")</f>
        <v/>
      </c>
      <c r="N1147" s="81" t="str">
        <f aca="false">IF(F1147&gt;0,IF(L1147&gt;=0,L1147/F1147*100,""),"")</f>
        <v/>
      </c>
      <c r="O1147" s="81" t="str">
        <f aca="false">IF(G1147&gt;0,IF(J1147&gt;=0,J1147/G1147*100,""),"")</f>
        <v/>
      </c>
      <c r="P1147" s="81" t="str">
        <f aca="false">IF(I1147&gt;0,IF(L1147&gt;=0,L1147/I1147*100,""),"")</f>
        <v/>
      </c>
      <c r="Q1147" s="52"/>
      <c r="S1147" s="52"/>
    </row>
    <row r="1148" s="48" customFormat="true" ht="6" hidden="false" customHeight="true" outlineLevel="0" collapsed="false">
      <c r="A1148" s="254"/>
      <c r="B1148" s="254"/>
      <c r="C1148" s="255" t="s">
        <v>28</v>
      </c>
      <c r="D1148" s="77"/>
      <c r="E1148" s="77"/>
      <c r="F1148" s="77" t="n">
        <f aca="false">SUM(D1148:E1148)</f>
        <v>0</v>
      </c>
      <c r="G1148" s="79"/>
      <c r="H1148" s="88"/>
      <c r="I1148" s="79"/>
      <c r="J1148" s="77"/>
      <c r="K1148" s="77"/>
      <c r="L1148" s="77" t="n">
        <f aca="false">SUM(J1148:K1148)</f>
        <v>0</v>
      </c>
      <c r="M1148" s="81" t="str">
        <f aca="false">IF(D1148&gt;0,IF(J1148&gt;=0,J1148/D1148*100,""),"")</f>
        <v/>
      </c>
      <c r="N1148" s="81" t="str">
        <f aca="false">IF(F1148&gt;0,IF(L1148&gt;=0,L1148/F1148*100,""),"")</f>
        <v/>
      </c>
      <c r="O1148" s="81" t="str">
        <f aca="false">IF(G1148&gt;0,IF(J1148&gt;=0,J1148/G1148*100,""),"")</f>
        <v/>
      </c>
      <c r="P1148" s="81" t="str">
        <f aca="false">IF(I1148&gt;0,IF(L1148&gt;=0,L1148/I1148*100,""),"")</f>
        <v/>
      </c>
      <c r="Q1148" s="52"/>
      <c r="S1148" s="52"/>
    </row>
    <row r="1149" s="48" customFormat="true" ht="12.75" hidden="false" customHeight="false" outlineLevel="0" collapsed="false">
      <c r="A1149" s="66" t="s">
        <v>1455</v>
      </c>
      <c r="B1149" s="135" t="s">
        <v>19</v>
      </c>
      <c r="C1149" s="136"/>
      <c r="D1149" s="139" t="n">
        <f aca="false">SUM(D1151:D1158)</f>
        <v>5977350</v>
      </c>
      <c r="E1149" s="139" t="n">
        <f aca="false">SUM(E1151:E1157)</f>
        <v>0</v>
      </c>
      <c r="F1149" s="139" t="n">
        <f aca="false">SUM(D1149:E1149)</f>
        <v>5977350</v>
      </c>
      <c r="G1149" s="109" t="n">
        <f aca="false">SUM(G1151:G1158)</f>
        <v>7376483</v>
      </c>
      <c r="H1149" s="110"/>
      <c r="I1149" s="109" t="n">
        <f aca="false">SUM(G1149:H1149)</f>
        <v>7376483</v>
      </c>
      <c r="J1149" s="139" t="n">
        <f aca="false">SUM(J1151:J1158)</f>
        <v>7373320</v>
      </c>
      <c r="K1149" s="139" t="n">
        <f aca="false">SUM(K1151:K1157)</f>
        <v>0</v>
      </c>
      <c r="L1149" s="139" t="n">
        <f aca="false">SUM(J1149:K1149)</f>
        <v>7373320</v>
      </c>
      <c r="M1149" s="140" t="n">
        <f aca="false">IF(D1149&gt;0,IF(J1149&gt;=0,J1149/D1149*100,""),"")</f>
        <v>123.354329259622</v>
      </c>
      <c r="N1149" s="140" t="n">
        <f aca="false">IF(F1149&gt;0,IF(L1149&gt;=0,L1149/F1149*100,""),"")</f>
        <v>123.354329259622</v>
      </c>
      <c r="O1149" s="140" t="n">
        <f aca="false">IF(G1149&gt;0,IF(J1149&gt;=0,J1149/G1149*100,""),"")</f>
        <v>99.9571204868228</v>
      </c>
      <c r="P1149" s="140" t="n">
        <f aca="false">IF(I1149&gt;0,IF(L1149&gt;=0,L1149/I1149*100,""),"")</f>
        <v>99.9571204868228</v>
      </c>
      <c r="Q1149" s="52"/>
      <c r="S1149" s="52"/>
    </row>
    <row r="1150" s="48" customFormat="true" ht="12.75" hidden="false" customHeight="true" outlineLevel="0" collapsed="false">
      <c r="A1150" s="82" t="s">
        <v>27</v>
      </c>
      <c r="B1150" s="227"/>
      <c r="C1150" s="228" t="s">
        <v>28</v>
      </c>
      <c r="D1150" s="77" t="n">
        <f aca="false">SUM(D1151:D1157)</f>
        <v>5977350</v>
      </c>
      <c r="E1150" s="215"/>
      <c r="F1150" s="77" t="n">
        <f aca="false">SUM(D1150:E1150)</f>
        <v>5977350</v>
      </c>
      <c r="G1150" s="79" t="n">
        <f aca="false">SUM(G1151:G1157)</f>
        <v>7066483</v>
      </c>
      <c r="H1150" s="217"/>
      <c r="I1150" s="79" t="n">
        <f aca="false">SUM(G1150:H1150)</f>
        <v>7066483</v>
      </c>
      <c r="J1150" s="77" t="n">
        <f aca="false">SUM(J1151:J1157)</f>
        <v>7373320</v>
      </c>
      <c r="K1150" s="215"/>
      <c r="L1150" s="77" t="n">
        <f aca="false">SUM(J1150:K1150)</f>
        <v>7373320</v>
      </c>
      <c r="M1150" s="81" t="n">
        <f aca="false">IF(D1150&gt;0,IF(J1150&gt;=0,J1150/D1150*100,""),"")</f>
        <v>123.354329259622</v>
      </c>
      <c r="N1150" s="81" t="n">
        <f aca="false">IF(F1150&gt;0,IF(L1150&gt;=0,L1150/F1150*100,""),"")</f>
        <v>123.354329259622</v>
      </c>
      <c r="O1150" s="81" t="n">
        <f aca="false">IF(G1150&gt;0,IF(J1150&gt;=0,J1150/G1150*100,""),"")</f>
        <v>104.342145873697</v>
      </c>
      <c r="P1150" s="81" t="n">
        <f aca="false">IF(I1150&gt;0,IF(L1150&gt;=0,L1150/I1150*100,""),"")</f>
        <v>104.342145873697</v>
      </c>
      <c r="Q1150" s="52"/>
      <c r="S1150" s="52"/>
    </row>
    <row r="1151" s="48" customFormat="true" ht="12.75" hidden="false" customHeight="true" outlineLevel="0" collapsed="false">
      <c r="A1151" s="82" t="s">
        <v>1095</v>
      </c>
      <c r="B1151" s="54" t="s">
        <v>1011</v>
      </c>
      <c r="C1151" s="55" t="s">
        <v>1456</v>
      </c>
      <c r="D1151" s="77" t="n">
        <v>5817710</v>
      </c>
      <c r="E1151" s="77"/>
      <c r="F1151" s="77" t="n">
        <f aca="false">SUM(D1151:E1151)</f>
        <v>5817710</v>
      </c>
      <c r="G1151" s="79" t="n">
        <v>6680903</v>
      </c>
      <c r="H1151" s="88"/>
      <c r="I1151" s="79" t="n">
        <f aca="false">SUM(G1151:H1151)</f>
        <v>6680903</v>
      </c>
      <c r="J1151" s="77" t="n">
        <v>7357320</v>
      </c>
      <c r="K1151" s="77"/>
      <c r="L1151" s="77" t="n">
        <f aca="false">SUM(J1151:K1151)</f>
        <v>7357320</v>
      </c>
      <c r="M1151" s="81" t="n">
        <f aca="false">IF(D1151&gt;0,IF(J1151&gt;=0,J1151/D1151*100,""),"")</f>
        <v>126.464192955648</v>
      </c>
      <c r="N1151" s="81" t="n">
        <f aca="false">IF(F1151&gt;0,IF(L1151&gt;=0,L1151/F1151*100,""),"")</f>
        <v>126.464192955648</v>
      </c>
      <c r="O1151" s="81" t="n">
        <f aca="false">IF(G1151&gt;0,IF(J1151&gt;=0,J1151/G1151*100,""),"")</f>
        <v>110.124634349578</v>
      </c>
      <c r="P1151" s="81" t="n">
        <f aca="false">IF(I1151&gt;0,IF(L1151&gt;=0,L1151/I1151*100,""),"")</f>
        <v>110.124634349578</v>
      </c>
      <c r="Q1151" s="52"/>
      <c r="S1151" s="52"/>
    </row>
    <row r="1152" s="48" customFormat="true" ht="12.75" hidden="false" customHeight="true" outlineLevel="0" collapsed="false">
      <c r="A1152" s="82" t="s">
        <v>1142</v>
      </c>
      <c r="B1152" s="54" t="s">
        <v>1023</v>
      </c>
      <c r="C1152" s="55" t="s">
        <v>1457</v>
      </c>
      <c r="D1152" s="77" t="n">
        <v>98640</v>
      </c>
      <c r="E1152" s="77"/>
      <c r="F1152" s="77" t="n">
        <f aca="false">SUM(D1152:E1152)</f>
        <v>98640</v>
      </c>
      <c r="G1152" s="79" t="n">
        <v>110580</v>
      </c>
      <c r="H1152" s="88"/>
      <c r="I1152" s="79" t="n">
        <f aca="false">SUM(G1152:H1152)</f>
        <v>110580</v>
      </c>
      <c r="J1152" s="77"/>
      <c r="K1152" s="77"/>
      <c r="L1152" s="77" t="n">
        <f aca="false">SUM(J1152:K1152)</f>
        <v>0</v>
      </c>
      <c r="M1152" s="81" t="n">
        <f aca="false">IF(D1152&gt;0,IF(J1152&gt;=0,J1152/D1152*100,""),"")</f>
        <v>0</v>
      </c>
      <c r="N1152" s="81" t="n">
        <f aca="false">IF(F1152&gt;0,IF(L1152&gt;=0,L1152/F1152*100,""),"")</f>
        <v>0</v>
      </c>
      <c r="O1152" s="81" t="n">
        <f aca="false">IF(G1152&gt;0,IF(J1152&gt;=0,J1152/G1152*100,""),"")</f>
        <v>0</v>
      </c>
      <c r="P1152" s="81" t="n">
        <f aca="false">IF(I1152&gt;0,IF(L1152&gt;=0,L1152/I1152*100,""),"")</f>
        <v>0</v>
      </c>
      <c r="Q1152" s="52"/>
      <c r="S1152" s="52"/>
    </row>
    <row r="1153" s="48" customFormat="true" ht="12.75" hidden="false" customHeight="true" outlineLevel="0" collapsed="false">
      <c r="A1153" s="82" t="s">
        <v>1320</v>
      </c>
      <c r="B1153" s="54" t="s">
        <v>697</v>
      </c>
      <c r="C1153" s="55" t="s">
        <v>1458</v>
      </c>
      <c r="D1153" s="77" t="n">
        <v>6000</v>
      </c>
      <c r="E1153" s="77"/>
      <c r="F1153" s="77" t="n">
        <f aca="false">SUM(D1153:E1153)</f>
        <v>6000</v>
      </c>
      <c r="G1153" s="79" t="n">
        <v>6000</v>
      </c>
      <c r="H1153" s="88"/>
      <c r="I1153" s="79" t="n">
        <f aca="false">SUM(G1153:H1153)</f>
        <v>6000</v>
      </c>
      <c r="J1153" s="77" t="n">
        <v>6000</v>
      </c>
      <c r="K1153" s="77"/>
      <c r="L1153" s="77" t="n">
        <f aca="false">SUM(J1153:K1153)</f>
        <v>6000</v>
      </c>
      <c r="M1153" s="81" t="n">
        <f aca="false">IF(D1153&gt;0,IF(J1153&gt;=0,J1153/D1153*100,""),"")</f>
        <v>100</v>
      </c>
      <c r="N1153" s="81" t="n">
        <f aca="false">IF(F1153&gt;0,IF(L1153&gt;=0,L1153/F1153*100,""),"")</f>
        <v>100</v>
      </c>
      <c r="O1153" s="81" t="n">
        <f aca="false">IF(G1153&gt;0,IF(J1153&gt;=0,J1153/G1153*100,""),"")</f>
        <v>100</v>
      </c>
      <c r="P1153" s="81" t="n">
        <f aca="false">IF(I1153&gt;0,IF(L1153&gt;=0,L1153/I1153*100,""),"")</f>
        <v>100</v>
      </c>
      <c r="Q1153" s="52"/>
      <c r="S1153" s="52"/>
    </row>
    <row r="1154" s="48" customFormat="true" ht="21.75" hidden="false" customHeight="true" outlineLevel="0" collapsed="false">
      <c r="A1154" s="82" t="s">
        <v>1053</v>
      </c>
      <c r="B1154" s="54" t="s">
        <v>1054</v>
      </c>
      <c r="C1154" s="55"/>
      <c r="D1154" s="77" t="n">
        <v>25000</v>
      </c>
      <c r="E1154" s="77"/>
      <c r="F1154" s="77" t="n">
        <f aca="false">SUM(D1154:E1154)</f>
        <v>25000</v>
      </c>
      <c r="G1154" s="79" t="n">
        <v>25000</v>
      </c>
      <c r="H1154" s="88"/>
      <c r="I1154" s="79" t="n">
        <f aca="false">SUM(G1154:H1154)</f>
        <v>25000</v>
      </c>
      <c r="J1154" s="77"/>
      <c r="K1154" s="77"/>
      <c r="L1154" s="77" t="n">
        <f aca="false">SUM(J1154:K1154)</f>
        <v>0</v>
      </c>
      <c r="M1154" s="81" t="n">
        <f aca="false">IF(D1154&gt;0,IF(J1154&gt;=0,J1154/D1154*100,""),"")</f>
        <v>0</v>
      </c>
      <c r="N1154" s="81" t="n">
        <f aca="false">IF(F1154&gt;0,IF(L1154&gt;=0,L1154/F1154*100,""),"")</f>
        <v>0</v>
      </c>
      <c r="O1154" s="81" t="n">
        <f aca="false">IF(G1154&gt;0,IF(J1154&gt;=0,J1154/G1154*100,""),"")</f>
        <v>0</v>
      </c>
      <c r="P1154" s="81" t="n">
        <f aca="false">IF(I1154&gt;0,IF(L1154&gt;=0,L1154/I1154*100,""),"")</f>
        <v>0</v>
      </c>
      <c r="Q1154" s="52"/>
      <c r="S1154" s="52"/>
    </row>
    <row r="1155" s="48" customFormat="true" ht="12.75" hidden="false" customHeight="true" outlineLevel="0" collapsed="false">
      <c r="A1155" s="82" t="s">
        <v>33</v>
      </c>
      <c r="B1155" s="54" t="s">
        <v>34</v>
      </c>
      <c r="C1155" s="55" t="s">
        <v>1459</v>
      </c>
      <c r="D1155" s="77" t="n">
        <v>20000</v>
      </c>
      <c r="E1155" s="77"/>
      <c r="F1155" s="77" t="n">
        <f aca="false">SUM(D1155:E1155)</f>
        <v>20000</v>
      </c>
      <c r="G1155" s="79" t="n">
        <v>40000</v>
      </c>
      <c r="H1155" s="88"/>
      <c r="I1155" s="79" t="n">
        <f aca="false">SUM(G1155:H1155)</f>
        <v>40000</v>
      </c>
      <c r="J1155" s="77"/>
      <c r="K1155" s="77"/>
      <c r="L1155" s="77" t="n">
        <f aca="false">SUM(J1155:K1155)</f>
        <v>0</v>
      </c>
      <c r="M1155" s="81" t="n">
        <f aca="false">IF(D1155&gt;0,IF(J1155&gt;=0,J1155/D1155*100,""),"")</f>
        <v>0</v>
      </c>
      <c r="N1155" s="81" t="n">
        <f aca="false">IF(F1155&gt;0,IF(L1155&gt;=0,L1155/F1155*100,""),"")</f>
        <v>0</v>
      </c>
      <c r="O1155" s="81" t="n">
        <f aca="false">IF(G1155&gt;0,IF(J1155&gt;=0,J1155/G1155*100,""),"")</f>
        <v>0</v>
      </c>
      <c r="P1155" s="81" t="n">
        <f aca="false">IF(I1155&gt;0,IF(L1155&gt;=0,L1155/I1155*100,""),"")</f>
        <v>0</v>
      </c>
      <c r="Q1155" s="52"/>
      <c r="S1155" s="52"/>
    </row>
    <row r="1156" s="48" customFormat="true" ht="12.75" hidden="false" customHeight="true" outlineLevel="0" collapsed="false">
      <c r="A1156" s="82" t="s">
        <v>1097</v>
      </c>
      <c r="B1156" s="54" t="s">
        <v>1098</v>
      </c>
      <c r="C1156" s="55" t="s">
        <v>1460</v>
      </c>
      <c r="D1156" s="77" t="n">
        <v>10000</v>
      </c>
      <c r="E1156" s="77"/>
      <c r="F1156" s="77" t="n">
        <f aca="false">SUM(D1156:E1156)</f>
        <v>10000</v>
      </c>
      <c r="G1156" s="79" t="n">
        <v>146000</v>
      </c>
      <c r="H1156" s="88"/>
      <c r="I1156" s="79" t="n">
        <f aca="false">SUM(G1156:H1156)</f>
        <v>146000</v>
      </c>
      <c r="J1156" s="77" t="n">
        <v>10000</v>
      </c>
      <c r="K1156" s="77"/>
      <c r="L1156" s="77" t="n">
        <f aca="false">SUM(J1156:K1156)</f>
        <v>10000</v>
      </c>
      <c r="M1156" s="81" t="n">
        <f aca="false">IF(D1156&gt;0,IF(J1156&gt;=0,J1156/D1156*100,""),"")</f>
        <v>100</v>
      </c>
      <c r="N1156" s="81" t="n">
        <f aca="false">IF(F1156&gt;0,IF(L1156&gt;=0,L1156/F1156*100,""),"")</f>
        <v>100</v>
      </c>
      <c r="O1156" s="81" t="n">
        <f aca="false">IF(G1156&gt;0,IF(J1156&gt;=0,J1156/G1156*100,""),"")</f>
        <v>6.84931506849315</v>
      </c>
      <c r="P1156" s="81" t="n">
        <f aca="false">IF(I1156&gt;0,IF(L1156&gt;=0,L1156/I1156*100,""),"")</f>
        <v>6.84931506849315</v>
      </c>
      <c r="Q1156" s="52"/>
      <c r="S1156" s="52"/>
    </row>
    <row r="1157" s="48" customFormat="true" ht="12.75" hidden="false" customHeight="true" outlineLevel="0" collapsed="false">
      <c r="A1157" s="82" t="s">
        <v>1110</v>
      </c>
      <c r="B1157" s="54" t="s">
        <v>1111</v>
      </c>
      <c r="C1157" s="55" t="s">
        <v>1461</v>
      </c>
      <c r="D1157" s="77"/>
      <c r="E1157" s="77"/>
      <c r="F1157" s="77"/>
      <c r="G1157" s="79" t="n">
        <v>58000</v>
      </c>
      <c r="H1157" s="88"/>
      <c r="I1157" s="79" t="n">
        <f aca="false">SUM(G1157:H1157)</f>
        <v>58000</v>
      </c>
      <c r="J1157" s="77"/>
      <c r="K1157" s="77"/>
      <c r="L1157" s="77" t="n">
        <f aca="false">SUM(J1157:K1157)</f>
        <v>0</v>
      </c>
      <c r="M1157" s="81" t="str">
        <f aca="false">IF(D1157&gt;0,IF(J1157&gt;=0,J1157/D1157*100,""),"")</f>
        <v/>
      </c>
      <c r="N1157" s="81" t="str">
        <f aca="false">IF(F1157&gt;0,IF(L1157&gt;=0,L1157/F1157*100,""),"")</f>
        <v/>
      </c>
      <c r="O1157" s="81" t="n">
        <f aca="false">IF(G1157&gt;0,IF(J1157&gt;=0,J1157/G1157*100,""),"")</f>
        <v>0</v>
      </c>
      <c r="P1157" s="81" t="n">
        <f aca="false">IF(I1157&gt;0,IF(L1157&gt;=0,L1157/I1157*100,""),"")</f>
        <v>0</v>
      </c>
      <c r="Q1157" s="52"/>
      <c r="S1157" s="52"/>
    </row>
    <row r="1158" s="48" customFormat="true" ht="12.75" hidden="false" customHeight="true" outlineLevel="0" collapsed="false">
      <c r="A1158" s="82" t="s">
        <v>65</v>
      </c>
      <c r="B1158" s="54" t="s">
        <v>66</v>
      </c>
      <c r="C1158" s="55" t="s">
        <v>1462</v>
      </c>
      <c r="D1158" s="77"/>
      <c r="E1158" s="77"/>
      <c r="F1158" s="77"/>
      <c r="G1158" s="79" t="n">
        <v>310000</v>
      </c>
      <c r="H1158" s="88"/>
      <c r="I1158" s="79" t="n">
        <f aca="false">SUM(G1158:H1158)</f>
        <v>310000</v>
      </c>
      <c r="J1158" s="77"/>
      <c r="K1158" s="77"/>
      <c r="L1158" s="77" t="n">
        <f aca="false">SUM(J1158:K1158)</f>
        <v>0</v>
      </c>
      <c r="M1158" s="81" t="str">
        <f aca="false">IF(D1158&gt;0,IF(J1158&gt;=0,J1158/D1158*100,""),"")</f>
        <v/>
      </c>
      <c r="N1158" s="81" t="str">
        <f aca="false">IF(F1158&gt;0,IF(L1158&gt;=0,L1158/F1158*100,""),"")</f>
        <v/>
      </c>
      <c r="O1158" s="81" t="n">
        <f aca="false">IF(G1158&gt;0,IF(J1158&gt;=0,J1158/G1158*100,""),"")</f>
        <v>0</v>
      </c>
      <c r="P1158" s="81" t="n">
        <f aca="false">IF(I1158&gt;0,IF(L1158&gt;=0,L1158/I1158*100,""),"")</f>
        <v>0</v>
      </c>
      <c r="Q1158" s="52"/>
      <c r="S1158" s="52"/>
    </row>
    <row r="1159" s="48" customFormat="true" ht="6" hidden="false" customHeight="true" outlineLevel="0" collapsed="false">
      <c r="A1159" s="82"/>
      <c r="B1159" s="54"/>
      <c r="C1159" s="55" t="s">
        <v>28</v>
      </c>
      <c r="D1159" s="77" t="n">
        <f aca="false">8000-8000</f>
        <v>0</v>
      </c>
      <c r="E1159" s="77"/>
      <c r="F1159" s="77" t="n">
        <f aca="false">SUM(D1159:E1159)</f>
        <v>0</v>
      </c>
      <c r="G1159" s="79"/>
      <c r="H1159" s="88"/>
      <c r="I1159" s="79"/>
      <c r="J1159" s="77" t="n">
        <f aca="false">8000-8000</f>
        <v>0</v>
      </c>
      <c r="K1159" s="77"/>
      <c r="L1159" s="77" t="n">
        <f aca="false">SUM(J1159:K1159)</f>
        <v>0</v>
      </c>
      <c r="M1159" s="81" t="str">
        <f aca="false">IF(D1159&gt;0,IF(J1159&gt;=0,J1159/D1159*100,""),"")</f>
        <v/>
      </c>
      <c r="N1159" s="81" t="str">
        <f aca="false">IF(F1159&gt;0,IF(L1159&gt;=0,L1159/F1159*100,""),"")</f>
        <v/>
      </c>
      <c r="O1159" s="81" t="str">
        <f aca="false">IF(G1159&gt;0,IF(J1159&gt;=0,J1159/G1159*100,""),"")</f>
        <v/>
      </c>
      <c r="P1159" s="81" t="str">
        <f aca="false">IF(I1159&gt;0,IF(L1159&gt;=0,L1159/I1159*100,""),"")</f>
        <v/>
      </c>
      <c r="Q1159" s="52"/>
      <c r="S1159" s="52"/>
    </row>
    <row r="1160" s="155" customFormat="true" ht="12.75" hidden="false" customHeight="false" outlineLevel="0" collapsed="false">
      <c r="A1160" s="66" t="s">
        <v>1463</v>
      </c>
      <c r="B1160" s="135" t="s">
        <v>19</v>
      </c>
      <c r="C1160" s="136"/>
      <c r="D1160" s="108" t="n">
        <f aca="false">SUM(D1162:D1168)</f>
        <v>5773170</v>
      </c>
      <c r="E1160" s="229" t="n">
        <f aca="false">SUM(E1162:E1168)</f>
        <v>0</v>
      </c>
      <c r="F1160" s="139" t="n">
        <f aca="false">SUM(D1160:E1160)</f>
        <v>5773170</v>
      </c>
      <c r="G1160" s="109" t="n">
        <f aca="false">SUM(G1162:G1169)</f>
        <v>6406700</v>
      </c>
      <c r="H1160" s="151"/>
      <c r="I1160" s="109" t="n">
        <f aca="false">SUM(G1160:H1160)</f>
        <v>6406700</v>
      </c>
      <c r="J1160" s="139" t="n">
        <f aca="false">SUM(J1162:J1170)</f>
        <v>7068210</v>
      </c>
      <c r="K1160" s="229" t="n">
        <f aca="false">SUM(K1162:K1168)</f>
        <v>0</v>
      </c>
      <c r="L1160" s="139" t="n">
        <f aca="false">SUM(J1160:K1160)</f>
        <v>7068210</v>
      </c>
      <c r="M1160" s="140" t="n">
        <f aca="false">IF(D1160&gt;0,IF(J1160&gt;=0,J1160/D1160*100,""),"")</f>
        <v>122.432043400766</v>
      </c>
      <c r="N1160" s="140" t="n">
        <f aca="false">IF(F1160&gt;0,IF(L1160&gt;=0,L1160/F1160*100,""),"")</f>
        <v>122.432043400766</v>
      </c>
      <c r="O1160" s="140" t="n">
        <f aca="false">IF(G1160&gt;0,IF(J1160&gt;=0,J1160/G1160*100,""),"")</f>
        <v>110.325284467823</v>
      </c>
      <c r="P1160" s="140" t="n">
        <f aca="false">IF(I1160&gt;0,IF(L1160&gt;=0,L1160/I1160*100,""),"")</f>
        <v>110.325284467823</v>
      </c>
      <c r="Q1160" s="52"/>
      <c r="S1160" s="52"/>
    </row>
    <row r="1161" s="155" customFormat="true" ht="12.75" hidden="false" customHeight="true" outlineLevel="0" collapsed="false">
      <c r="A1161" s="82" t="s">
        <v>27</v>
      </c>
      <c r="B1161" s="227"/>
      <c r="C1161" s="228" t="s">
        <v>28</v>
      </c>
      <c r="D1161" s="143" t="n">
        <f aca="false">SUM(D1162:D1168)</f>
        <v>5773170</v>
      </c>
      <c r="E1161" s="256"/>
      <c r="F1161" s="249" t="n">
        <f aca="false">SUM(D1161:E1161)</f>
        <v>5773170</v>
      </c>
      <c r="G1161" s="79" t="n">
        <f aca="false">SUM(G1162:G1168)</f>
        <v>6406700</v>
      </c>
      <c r="H1161" s="173"/>
      <c r="I1161" s="95" t="n">
        <f aca="false">SUM(G1161:H1161)</f>
        <v>6406700</v>
      </c>
      <c r="J1161" s="249" t="n">
        <f aca="false">SUM(J1162:J1168)</f>
        <v>7068210</v>
      </c>
      <c r="K1161" s="256"/>
      <c r="L1161" s="249" t="n">
        <f aca="false">SUM(J1161:K1161)</f>
        <v>7068210</v>
      </c>
      <c r="M1161" s="257" t="n">
        <f aca="false">IF(D1161&gt;0,IF(J1161&gt;=0,J1161/D1161*100,""),"")</f>
        <v>122.432043400766</v>
      </c>
      <c r="N1161" s="257" t="n">
        <f aca="false">IF(F1161&gt;0,IF(L1161&gt;=0,L1161/F1161*100,""),"")</f>
        <v>122.432043400766</v>
      </c>
      <c r="O1161" s="257" t="n">
        <f aca="false">IF(G1161&gt;0,IF(J1161&gt;=0,J1161/G1161*100,""),"")</f>
        <v>110.325284467823</v>
      </c>
      <c r="P1161" s="257" t="n">
        <f aca="false">IF(I1161&gt;0,IF(L1161&gt;=0,L1161/I1161*100,""),"")</f>
        <v>110.325284467823</v>
      </c>
      <c r="Q1161" s="52"/>
      <c r="S1161" s="52"/>
    </row>
    <row r="1162" s="155" customFormat="true" ht="12.75" hidden="false" customHeight="true" outlineLevel="0" collapsed="false">
      <c r="A1162" s="82" t="s">
        <v>1095</v>
      </c>
      <c r="B1162" s="54" t="s">
        <v>1011</v>
      </c>
      <c r="C1162" s="55" t="s">
        <v>1464</v>
      </c>
      <c r="D1162" s="77" t="n">
        <v>5762020</v>
      </c>
      <c r="E1162" s="215"/>
      <c r="F1162" s="249" t="n">
        <f aca="false">SUM(D1162:E1162)</f>
        <v>5762020</v>
      </c>
      <c r="G1162" s="79" t="n">
        <v>6345820</v>
      </c>
      <c r="H1162" s="217"/>
      <c r="I1162" s="95" t="n">
        <f aca="false">SUM(G1162:H1162)</f>
        <v>6345820</v>
      </c>
      <c r="J1162" s="77" t="n">
        <v>7054210</v>
      </c>
      <c r="K1162" s="215"/>
      <c r="L1162" s="249" t="n">
        <f aca="false">SUM(J1162:K1162)</f>
        <v>7054210</v>
      </c>
      <c r="M1162" s="257" t="n">
        <f aca="false">IF(D1162&gt;0,IF(J1162&gt;=0,J1162/D1162*100,""),"")</f>
        <v>122.425989496739</v>
      </c>
      <c r="N1162" s="257" t="n">
        <f aca="false">IF(F1162&gt;0,IF(L1162&gt;=0,L1162/F1162*100,""),"")</f>
        <v>122.425989496739</v>
      </c>
      <c r="O1162" s="257" t="n">
        <f aca="false">IF(G1162&gt;0,IF(J1162&gt;=0,J1162/G1162*100,""),"")</f>
        <v>111.163096337432</v>
      </c>
      <c r="P1162" s="257" t="n">
        <f aca="false">IF(I1162&gt;0,IF(L1162&gt;=0,L1162/I1162*100,""),"")</f>
        <v>111.163096337432</v>
      </c>
      <c r="Q1162" s="52"/>
      <c r="S1162" s="52"/>
    </row>
    <row r="1163" s="155" customFormat="true" ht="12.75" hidden="false" customHeight="true" outlineLevel="0" collapsed="false">
      <c r="A1163" s="82" t="s">
        <v>1320</v>
      </c>
      <c r="B1163" s="54" t="s">
        <v>697</v>
      </c>
      <c r="C1163" s="55"/>
      <c r="D1163" s="77"/>
      <c r="E1163" s="215"/>
      <c r="F1163" s="249"/>
      <c r="G1163" s="79"/>
      <c r="H1163" s="217"/>
      <c r="I1163" s="95"/>
      <c r="J1163" s="77" t="n">
        <v>6000</v>
      </c>
      <c r="K1163" s="215"/>
      <c r="L1163" s="249" t="n">
        <f aca="false">SUM(J1163:K1163)</f>
        <v>6000</v>
      </c>
      <c r="M1163" s="257" t="str">
        <f aca="false">IF(D1163&gt;0,IF(J1163&gt;=0,J1163/D1163*100,""),"")</f>
        <v/>
      </c>
      <c r="N1163" s="257"/>
      <c r="O1163" s="257"/>
      <c r="P1163" s="257"/>
      <c r="Q1163" s="52"/>
      <c r="S1163" s="52"/>
    </row>
    <row r="1164" s="155" customFormat="true" ht="12.75" hidden="false" customHeight="true" outlineLevel="0" collapsed="false">
      <c r="A1164" s="82" t="s">
        <v>1050</v>
      </c>
      <c r="B1164" s="54" t="s">
        <v>1051</v>
      </c>
      <c r="C1164" s="55" t="s">
        <v>1465</v>
      </c>
      <c r="D1164" s="77" t="n">
        <v>3150</v>
      </c>
      <c r="E1164" s="215"/>
      <c r="F1164" s="249" t="n">
        <f aca="false">SUM(D1164:E1164)</f>
        <v>3150</v>
      </c>
      <c r="G1164" s="79" t="n">
        <v>7080</v>
      </c>
      <c r="H1164" s="217"/>
      <c r="I1164" s="95" t="n">
        <f aca="false">SUM(G1164:H1164)</f>
        <v>7080</v>
      </c>
      <c r="J1164" s="77"/>
      <c r="K1164" s="215"/>
      <c r="L1164" s="249" t="n">
        <f aca="false">SUM(J1164:K1164)</f>
        <v>0</v>
      </c>
      <c r="M1164" s="257" t="n">
        <f aca="false">IF(D1164&gt;0,IF(J1164&gt;=0,J1164/D1164*100,""),"")</f>
        <v>0</v>
      </c>
      <c r="N1164" s="257" t="n">
        <f aca="false">IF(F1164&gt;0,IF(L1164&gt;=0,L1164/F1164*100,""),"")</f>
        <v>0</v>
      </c>
      <c r="O1164" s="257" t="n">
        <f aca="false">IF(G1164&gt;0,IF(J1164&gt;=0,J1164/G1164*100,""),"")</f>
        <v>0</v>
      </c>
      <c r="P1164" s="257" t="n">
        <f aca="false">IF(I1164&gt;0,IF(L1164&gt;=0,L1164/I1164*100,""),"")</f>
        <v>0</v>
      </c>
      <c r="Q1164" s="52"/>
      <c r="S1164" s="52"/>
    </row>
    <row r="1165" s="48" customFormat="true" ht="12.75" hidden="false" customHeight="true" outlineLevel="0" collapsed="false">
      <c r="A1165" s="82" t="s">
        <v>1097</v>
      </c>
      <c r="B1165" s="54" t="s">
        <v>1098</v>
      </c>
      <c r="C1165" s="55" t="s">
        <v>1466</v>
      </c>
      <c r="D1165" s="77" t="n">
        <v>8000</v>
      </c>
      <c r="E1165" s="77"/>
      <c r="F1165" s="249" t="n">
        <f aca="false">SUM(D1165:E1165)</f>
        <v>8000</v>
      </c>
      <c r="G1165" s="79" t="n">
        <v>44000</v>
      </c>
      <c r="H1165" s="88"/>
      <c r="I1165" s="95" t="n">
        <f aca="false">SUM(G1165:H1165)</f>
        <v>44000</v>
      </c>
      <c r="J1165" s="77" t="n">
        <v>8000</v>
      </c>
      <c r="K1165" s="77"/>
      <c r="L1165" s="249" t="n">
        <f aca="false">SUM(J1165:K1165)</f>
        <v>8000</v>
      </c>
      <c r="M1165" s="257" t="n">
        <f aca="false">IF(D1165&gt;0,IF(J1165&gt;=0,J1165/D1165*100,""),"")</f>
        <v>100</v>
      </c>
      <c r="N1165" s="257" t="n">
        <f aca="false">IF(F1165&gt;0,IF(L1165&gt;=0,L1165/F1165*100,""),"")</f>
        <v>100</v>
      </c>
      <c r="O1165" s="257" t="n">
        <f aca="false">IF(G1165&gt;0,IF(J1165&gt;=0,J1165/G1165*100,""),"")</f>
        <v>18.1818181818182</v>
      </c>
      <c r="P1165" s="257" t="n">
        <f aca="false">IF(I1165&gt;0,IF(L1165&gt;=0,L1165/I1165*100,""),"")</f>
        <v>18.1818181818182</v>
      </c>
      <c r="Q1165" s="52"/>
      <c r="S1165" s="52"/>
    </row>
    <row r="1166" s="155" customFormat="true" ht="12.75" hidden="false" customHeight="true" outlineLevel="0" collapsed="false">
      <c r="A1166" s="82" t="s">
        <v>1140</v>
      </c>
      <c r="B1166" s="54" t="s">
        <v>1020</v>
      </c>
      <c r="C1166" s="55" t="s">
        <v>1467</v>
      </c>
      <c r="D1166" s="143"/>
      <c r="E1166" s="215"/>
      <c r="F1166" s="249"/>
      <c r="G1166" s="79" t="n">
        <v>9800</v>
      </c>
      <c r="H1166" s="217"/>
      <c r="I1166" s="95" t="n">
        <f aca="false">SUM(G1166:H1166)</f>
        <v>9800</v>
      </c>
      <c r="J1166" s="77"/>
      <c r="K1166" s="215"/>
      <c r="L1166" s="249" t="n">
        <f aca="false">SUM(J1166:K1166)</f>
        <v>0</v>
      </c>
      <c r="M1166" s="257" t="str">
        <f aca="false">IF(D1166&gt;0,IF(J1166&gt;=0,J1166/D1166*100,""),"")</f>
        <v/>
      </c>
      <c r="N1166" s="257" t="str">
        <f aca="false">IF(F1166&gt;0,IF(L1166&gt;=0,L1166/F1166*100,""),"")</f>
        <v/>
      </c>
      <c r="O1166" s="257" t="n">
        <f aca="false">IF(G1166&gt;0,IF(J1166&gt;=0,J1166/G1166*100,""),"")</f>
        <v>0</v>
      </c>
      <c r="P1166" s="257" t="n">
        <f aca="false">IF(I1166&gt;0,IF(L1166&gt;=0,L1166/I1166*100,""),"")</f>
        <v>0</v>
      </c>
      <c r="Q1166" s="52"/>
      <c r="S1166" s="52"/>
    </row>
    <row r="1167" s="48" customFormat="true" ht="12.75" hidden="true" customHeight="true" outlineLevel="0" collapsed="false">
      <c r="A1167" s="82" t="s">
        <v>1422</v>
      </c>
      <c r="B1167" s="55" t="s">
        <v>1363</v>
      </c>
      <c r="C1167" s="55" t="s">
        <v>1468</v>
      </c>
      <c r="D1167" s="143"/>
      <c r="E1167" s="77"/>
      <c r="F1167" s="249" t="n">
        <f aca="false">SUM(D1167:E1167)</f>
        <v>0</v>
      </c>
      <c r="G1167" s="79"/>
      <c r="H1167" s="88"/>
      <c r="I1167" s="95"/>
      <c r="J1167" s="77"/>
      <c r="K1167" s="77"/>
      <c r="L1167" s="249" t="n">
        <f aca="false">SUM(J1167:K1167)</f>
        <v>0</v>
      </c>
      <c r="M1167" s="257" t="str">
        <f aca="false">IF(D1167&gt;0,IF(J1167&gt;=0,J1167/D1167*100,""),"")</f>
        <v/>
      </c>
      <c r="N1167" s="257" t="str">
        <f aca="false">IF(F1167&gt;0,IF(L1167&gt;=0,L1167/F1167*100,""),"")</f>
        <v/>
      </c>
      <c r="O1167" s="257" t="str">
        <f aca="false">IF(G1167&gt;0,IF(J1167&gt;=0,J1167/G1167*100,""),"")</f>
        <v/>
      </c>
      <c r="P1167" s="257" t="str">
        <f aca="false">IF(I1167&gt;0,IF(L1167&gt;=0,L1167/I1167*100,""),"")</f>
        <v/>
      </c>
      <c r="Q1167" s="52"/>
      <c r="S1167" s="52"/>
    </row>
    <row r="1168" s="48" customFormat="true" ht="12.75" hidden="true" customHeight="true" outlineLevel="0" collapsed="false">
      <c r="A1168" s="82" t="s">
        <v>1104</v>
      </c>
      <c r="B1168" s="54"/>
      <c r="C1168" s="55" t="s">
        <v>1469</v>
      </c>
      <c r="D1168" s="143"/>
      <c r="E1168" s="77"/>
      <c r="F1168" s="249" t="n">
        <f aca="false">SUM(D1168:E1168)</f>
        <v>0</v>
      </c>
      <c r="G1168" s="79"/>
      <c r="H1168" s="88"/>
      <c r="I1168" s="95"/>
      <c r="J1168" s="77"/>
      <c r="K1168" s="77"/>
      <c r="L1168" s="249" t="n">
        <f aca="false">SUM(J1168:K1168)</f>
        <v>0</v>
      </c>
      <c r="M1168" s="257" t="str">
        <f aca="false">IF(D1168&gt;0,IF(J1168&gt;=0,J1168/D1168*100,""),"")</f>
        <v/>
      </c>
      <c r="N1168" s="257" t="str">
        <f aca="false">IF(F1168&gt;0,IF(L1168&gt;=0,L1168/F1168*100,""),"")</f>
        <v/>
      </c>
      <c r="O1168" s="257" t="str">
        <f aca="false">IF(G1168&gt;0,IF(J1168&gt;=0,J1168/G1168*100,""),"")</f>
        <v/>
      </c>
      <c r="P1168" s="257" t="str">
        <f aca="false">IF(I1168&gt;0,IF(L1168&gt;=0,L1168/I1168*100,""),"")</f>
        <v/>
      </c>
      <c r="Q1168" s="52"/>
      <c r="S1168" s="52"/>
    </row>
    <row r="1169" s="48" customFormat="true" ht="12.75" hidden="true" customHeight="true" outlineLevel="0" collapsed="false">
      <c r="A1169" s="82" t="s">
        <v>65</v>
      </c>
      <c r="B1169" s="55" t="s">
        <v>66</v>
      </c>
      <c r="C1169" s="55" t="s">
        <v>1470</v>
      </c>
      <c r="D1169" s="143"/>
      <c r="E1169" s="77"/>
      <c r="F1169" s="249"/>
      <c r="G1169" s="79"/>
      <c r="H1169" s="88"/>
      <c r="I1169" s="95"/>
      <c r="J1169" s="143"/>
      <c r="K1169" s="77"/>
      <c r="L1169" s="249"/>
      <c r="M1169" s="257" t="str">
        <f aca="false">IF(D1169&gt;0,IF(J1169&gt;=0,J1169/D1169*100,""),"")</f>
        <v/>
      </c>
      <c r="N1169" s="257" t="str">
        <f aca="false">IF(F1169&gt;0,IF(L1169&gt;=0,L1169/F1169*100,""),"")</f>
        <v/>
      </c>
      <c r="O1169" s="257" t="str">
        <f aca="false">IF(G1169&gt;0,IF(J1169&gt;=0,J1169/G1169*100,""),"")</f>
        <v/>
      </c>
      <c r="P1169" s="257" t="str">
        <f aca="false">IF(I1169&gt;0,IF(L1169&gt;=0,L1169/I1169*100,""),"")</f>
        <v/>
      </c>
      <c r="Q1169" s="52"/>
      <c r="S1169" s="52"/>
    </row>
    <row r="1170" s="48" customFormat="true" ht="6" hidden="false" customHeight="true" outlineLevel="0" collapsed="false">
      <c r="A1170" s="82"/>
      <c r="B1170" s="54"/>
      <c r="C1170" s="55" t="s">
        <v>28</v>
      </c>
      <c r="D1170" s="143"/>
      <c r="E1170" s="77"/>
      <c r="F1170" s="258" t="n">
        <f aca="false">SUM(D1170:E1170)</f>
        <v>0</v>
      </c>
      <c r="G1170" s="79"/>
      <c r="H1170" s="88"/>
      <c r="I1170" s="259"/>
      <c r="J1170" s="258"/>
      <c r="K1170" s="77"/>
      <c r="L1170" s="258" t="n">
        <f aca="false">SUM(J1170:K1170)</f>
        <v>0</v>
      </c>
      <c r="M1170" s="260" t="str">
        <f aca="false">IF(D1170&gt;0,IF(J1170&gt;=0,J1170/D1170*100,""),"")</f>
        <v/>
      </c>
      <c r="N1170" s="260" t="str">
        <f aca="false">IF(F1170&gt;0,IF(L1170&gt;=0,L1170/F1170*100,""),"")</f>
        <v/>
      </c>
      <c r="O1170" s="260" t="str">
        <f aca="false">IF(G1170&gt;0,IF(J1170&gt;=0,J1170/G1170*100,""),"")</f>
        <v/>
      </c>
      <c r="P1170" s="260" t="str">
        <f aca="false">IF(I1170&gt;0,IF(L1170&gt;=0,L1170/I1170*100,""),"")</f>
        <v/>
      </c>
      <c r="Q1170" s="52"/>
      <c r="S1170" s="52"/>
    </row>
    <row r="1171" s="155" customFormat="true" ht="12.75" hidden="false" customHeight="false" outlineLevel="0" collapsed="false">
      <c r="A1171" s="66" t="s">
        <v>1471</v>
      </c>
      <c r="B1171" s="135" t="s">
        <v>19</v>
      </c>
      <c r="C1171" s="136"/>
      <c r="D1171" s="139" t="n">
        <f aca="false">SUM(D1173:D1176)</f>
        <v>1193200</v>
      </c>
      <c r="E1171" s="139" t="n">
        <f aca="false">SUM(E1173:E1176)</f>
        <v>0</v>
      </c>
      <c r="F1171" s="152" t="n">
        <f aca="false">SUM(D1171:E1171)</f>
        <v>1193200</v>
      </c>
      <c r="G1171" s="109" t="n">
        <f aca="false">SUM(G1173:G1176)</f>
        <v>1801100</v>
      </c>
      <c r="H1171" s="110"/>
      <c r="I1171" s="153" t="n">
        <f aca="false">SUM(G1171:H1171)</f>
        <v>1801100</v>
      </c>
      <c r="J1171" s="152" t="n">
        <f aca="false">SUM(J1173:J1176)</f>
        <v>1797650</v>
      </c>
      <c r="K1171" s="139" t="n">
        <f aca="false">SUM(K1173:K1176)</f>
        <v>0</v>
      </c>
      <c r="L1171" s="152" t="n">
        <f aca="false">SUM(J1171:K1171)</f>
        <v>1797650</v>
      </c>
      <c r="M1171" s="154" t="n">
        <f aca="false">IF(D1171&gt;0,IF(J1171&gt;=0,J1171/D1171*100,""),"")</f>
        <v>150.657894736842</v>
      </c>
      <c r="N1171" s="154" t="n">
        <f aca="false">IF(F1171&gt;0,IF(L1171&gt;=0,L1171/F1171*100,""),"")</f>
        <v>150.657894736842</v>
      </c>
      <c r="O1171" s="154" t="n">
        <f aca="false">IF(G1171&gt;0,IF(J1171&gt;=0,J1171/G1171*100,""),"")</f>
        <v>99.8084503914275</v>
      </c>
      <c r="P1171" s="154" t="n">
        <f aca="false">IF(I1171&gt;0,IF(L1171&gt;=0,L1171/I1171*100,""),"")</f>
        <v>99.8084503914275</v>
      </c>
      <c r="Q1171" s="52"/>
      <c r="S1171" s="52"/>
    </row>
    <row r="1172" s="155" customFormat="true" ht="12" hidden="true" customHeight="false" outlineLevel="0" collapsed="false">
      <c r="A1172" s="82" t="s">
        <v>27</v>
      </c>
      <c r="B1172" s="227"/>
      <c r="C1172" s="228" t="s">
        <v>28</v>
      </c>
      <c r="D1172" s="143" t="n">
        <f aca="false">SUM(D1173:D1176)</f>
        <v>1193200</v>
      </c>
      <c r="E1172" s="215"/>
      <c r="F1172" s="77" t="n">
        <f aca="false">SUM(D1172:E1172)</f>
        <v>1193200</v>
      </c>
      <c r="G1172" s="79" t="n">
        <f aca="false">SUM(G1173:G1176)</f>
        <v>1801100</v>
      </c>
      <c r="H1172" s="217"/>
      <c r="I1172" s="79" t="n">
        <f aca="false">SUM(G1172:H1172)</f>
        <v>1801100</v>
      </c>
      <c r="J1172" s="77" t="n">
        <f aca="false">SUM(J1173:J1176)</f>
        <v>1797650</v>
      </c>
      <c r="K1172" s="215"/>
      <c r="L1172" s="77" t="n">
        <f aca="false">SUM(J1172:K1172)</f>
        <v>1797650</v>
      </c>
      <c r="M1172" s="81" t="n">
        <f aca="false">IF(D1172&gt;0,IF(J1172&gt;=0,J1172/D1172*100,""),"")</f>
        <v>150.657894736842</v>
      </c>
      <c r="N1172" s="81" t="n">
        <f aca="false">IF(F1172&gt;0,IF(L1172&gt;=0,L1172/F1172*100,""),"")</f>
        <v>150.657894736842</v>
      </c>
      <c r="O1172" s="81" t="n">
        <f aca="false">IF(G1172&gt;0,IF(J1172&gt;=0,J1172/G1172*100,""),"")</f>
        <v>99.8084503914275</v>
      </c>
      <c r="P1172" s="81" t="n">
        <f aca="false">IF(I1172&gt;0,IF(L1172&gt;=0,L1172/I1172*100,""),"")</f>
        <v>99.8084503914275</v>
      </c>
      <c r="Q1172" s="52"/>
      <c r="S1172" s="52"/>
    </row>
    <row r="1173" s="155" customFormat="true" ht="12.75" hidden="false" customHeight="true" outlineLevel="0" collapsed="false">
      <c r="A1173" s="82" t="s">
        <v>1095</v>
      </c>
      <c r="B1173" s="54" t="s">
        <v>1011</v>
      </c>
      <c r="C1173" s="55" t="s">
        <v>1472</v>
      </c>
      <c r="D1173" s="77" t="n">
        <v>1168200</v>
      </c>
      <c r="E1173" s="215"/>
      <c r="F1173" s="77" t="n">
        <f aca="false">SUM(D1173:E1173)</f>
        <v>1168200</v>
      </c>
      <c r="G1173" s="79" t="n">
        <v>1734100</v>
      </c>
      <c r="H1173" s="217"/>
      <c r="I1173" s="79" t="n">
        <f aca="false">SUM(G1173:H1173)</f>
        <v>1734100</v>
      </c>
      <c r="J1173" s="77" t="n">
        <v>1797650</v>
      </c>
      <c r="K1173" s="215"/>
      <c r="L1173" s="77" t="n">
        <f aca="false">SUM(J1173:K1173)</f>
        <v>1797650</v>
      </c>
      <c r="M1173" s="81" t="n">
        <f aca="false">IF(D1173&gt;0,IF(J1173&gt;=0,J1173/D1173*100,""),"")</f>
        <v>153.882040746448</v>
      </c>
      <c r="N1173" s="81" t="n">
        <f aca="false">IF(F1173&gt;0,IF(L1173&gt;=0,L1173/F1173*100,""),"")</f>
        <v>153.882040746448</v>
      </c>
      <c r="O1173" s="81" t="n">
        <f aca="false">IF(G1173&gt;0,IF(J1173&gt;=0,J1173/G1173*100,""),"")</f>
        <v>103.664725217692</v>
      </c>
      <c r="P1173" s="81" t="n">
        <f aca="false">IF(I1173&gt;0,IF(L1173&gt;=0,L1173/I1173*100,""),"")</f>
        <v>103.664725217692</v>
      </c>
      <c r="Q1173" s="52"/>
      <c r="S1173" s="52"/>
    </row>
    <row r="1174" s="155" customFormat="true" ht="24" hidden="false" customHeight="true" outlineLevel="0" collapsed="false">
      <c r="A1174" s="82" t="s">
        <v>1053</v>
      </c>
      <c r="B1174" s="54" t="s">
        <v>1054</v>
      </c>
      <c r="C1174" s="55"/>
      <c r="D1174" s="77" t="n">
        <v>25000</v>
      </c>
      <c r="E1174" s="215"/>
      <c r="F1174" s="77" t="n">
        <f aca="false">SUM(D1174:E1174)</f>
        <v>25000</v>
      </c>
      <c r="G1174" s="79" t="n">
        <v>25000</v>
      </c>
      <c r="H1174" s="217"/>
      <c r="I1174" s="79" t="n">
        <f aca="false">SUM(G1174:H1174)</f>
        <v>25000</v>
      </c>
      <c r="J1174" s="77"/>
      <c r="K1174" s="215"/>
      <c r="L1174" s="77" t="n">
        <f aca="false">SUM(J1174:K1174)</f>
        <v>0</v>
      </c>
      <c r="M1174" s="81" t="n">
        <f aca="false">IF(D1174&gt;0,IF(J1174&gt;=0,J1174/D1174*100,""),"")</f>
        <v>0</v>
      </c>
      <c r="N1174" s="81" t="n">
        <f aca="false">IF(F1174&gt;0,IF(L1174&gt;=0,L1174/F1174*100,""),"")</f>
        <v>0</v>
      </c>
      <c r="O1174" s="81" t="n">
        <f aca="false">IF(G1174&gt;0,IF(J1174&gt;=0,J1174/G1174*100,""),"")</f>
        <v>0</v>
      </c>
      <c r="P1174" s="81" t="n">
        <f aca="false">IF(I1174&gt;0,IF(L1174&gt;=0,L1174/I1174*100,""),"")</f>
        <v>0</v>
      </c>
      <c r="Q1174" s="52"/>
      <c r="S1174" s="52"/>
    </row>
    <row r="1175" s="48" customFormat="true" ht="12.75" hidden="false" customHeight="true" outlineLevel="0" collapsed="false">
      <c r="A1175" s="82" t="s">
        <v>1110</v>
      </c>
      <c r="B1175" s="54" t="s">
        <v>1111</v>
      </c>
      <c r="C1175" s="55" t="s">
        <v>1473</v>
      </c>
      <c r="D1175" s="143"/>
      <c r="E1175" s="77"/>
      <c r="F1175" s="249" t="n">
        <f aca="false">SUM(D1175:E1175)</f>
        <v>0</v>
      </c>
      <c r="G1175" s="79" t="n">
        <v>42000</v>
      </c>
      <c r="H1175" s="88"/>
      <c r="I1175" s="95" t="n">
        <f aca="false">SUM(G1175:H1175)</f>
        <v>42000</v>
      </c>
      <c r="J1175" s="249"/>
      <c r="K1175" s="77"/>
      <c r="L1175" s="249" t="n">
        <f aca="false">SUM(J1175:K1175)</f>
        <v>0</v>
      </c>
      <c r="M1175" s="257" t="str">
        <f aca="false">IF(D1175&gt;0,IF(J1175&gt;=0,J1175/D1175*100,""),"")</f>
        <v/>
      </c>
      <c r="N1175" s="257" t="str">
        <f aca="false">IF(F1175&gt;0,IF(L1175&gt;=0,L1175/F1175*100,""),"")</f>
        <v/>
      </c>
      <c r="O1175" s="257" t="n">
        <f aca="false">IF(G1175&gt;0,IF(J1175&gt;=0,J1175/G1175*100,""),"")</f>
        <v>0</v>
      </c>
      <c r="P1175" s="257" t="n">
        <f aca="false">IF(I1175&gt;0,IF(L1175&gt;=0,L1175/I1175*100,""),"")</f>
        <v>0</v>
      </c>
      <c r="Q1175" s="52"/>
      <c r="S1175" s="52"/>
    </row>
    <row r="1176" s="155" customFormat="true" ht="12" hidden="true" customHeight="false" outlineLevel="0" collapsed="false">
      <c r="A1176" s="82" t="s">
        <v>1104</v>
      </c>
      <c r="B1176" s="54" t="s">
        <v>1014</v>
      </c>
      <c r="C1176" s="55" t="s">
        <v>1474</v>
      </c>
      <c r="D1176" s="143"/>
      <c r="E1176" s="215"/>
      <c r="F1176" s="77"/>
      <c r="G1176" s="79"/>
      <c r="H1176" s="217"/>
      <c r="I1176" s="79"/>
      <c r="J1176" s="143"/>
      <c r="K1176" s="215"/>
      <c r="L1176" s="77" t="n">
        <f aca="false">SUM(J1176:K1176)</f>
        <v>0</v>
      </c>
      <c r="M1176" s="81" t="str">
        <f aca="false">IF(D1176&gt;0,IF(J1176&gt;=0,J1176/D1176*100,""),"")</f>
        <v/>
      </c>
      <c r="N1176" s="81" t="str">
        <f aca="false">IF(F1176&gt;0,IF(L1176&gt;=0,L1176/F1176*100,""),"")</f>
        <v/>
      </c>
      <c r="O1176" s="81" t="str">
        <f aca="false">IF(G1176&gt;0,IF(J1176&gt;=0,J1176/G1176*100,""),"")</f>
        <v/>
      </c>
      <c r="P1176" s="81" t="str">
        <f aca="false">IF(I1176&gt;0,IF(L1176&gt;=0,L1176/I1176*100,""),"")</f>
        <v/>
      </c>
      <c r="Q1176" s="52"/>
      <c r="S1176" s="52"/>
    </row>
    <row r="1177" s="48" customFormat="true" ht="6" hidden="false" customHeight="true" outlineLevel="0" collapsed="false">
      <c r="A1177" s="82"/>
      <c r="B1177" s="54"/>
      <c r="C1177" s="55" t="s">
        <v>28</v>
      </c>
      <c r="D1177" s="143"/>
      <c r="E1177" s="77"/>
      <c r="F1177" s="143"/>
      <c r="G1177" s="79"/>
      <c r="H1177" s="88"/>
      <c r="I1177" s="79"/>
      <c r="J1177" s="143"/>
      <c r="K1177" s="77"/>
      <c r="L1177" s="143"/>
      <c r="M1177" s="166" t="str">
        <f aca="false">IF(D1177&gt;0,IF(J1177&gt;=0,J1177/D1177*100,""),"")</f>
        <v/>
      </c>
      <c r="N1177" s="166" t="str">
        <f aca="false">IF(F1177&gt;0,IF(L1177&gt;=0,L1177/F1177*100,""),"")</f>
        <v/>
      </c>
      <c r="O1177" s="166" t="str">
        <f aca="false">IF(G1177&gt;0,IF(J1177&gt;=0,J1177/G1177*100,""),"")</f>
        <v/>
      </c>
      <c r="P1177" s="166" t="str">
        <f aca="false">IF(I1177&gt;0,IF(L1177&gt;=0,L1177/I1177*100,""),"")</f>
        <v/>
      </c>
      <c r="Q1177" s="52"/>
      <c r="S1177" s="52"/>
    </row>
    <row r="1178" s="155" customFormat="true" ht="12.75" hidden="false" customHeight="false" outlineLevel="0" collapsed="false">
      <c r="A1178" s="66" t="s">
        <v>1475</v>
      </c>
      <c r="B1178" s="135" t="s">
        <v>19</v>
      </c>
      <c r="C1178" s="136"/>
      <c r="D1178" s="139" t="n">
        <f aca="false">SUM(D1180:D1184)</f>
        <v>4585390</v>
      </c>
      <c r="E1178" s="139" t="n">
        <f aca="false">SUM(E1180:E1184)</f>
        <v>0</v>
      </c>
      <c r="F1178" s="152" t="n">
        <f aca="false">SUM(D1178:E1178)</f>
        <v>4585390</v>
      </c>
      <c r="G1178" s="109" t="n">
        <f aca="false">SUM(G1180:G1184)</f>
        <v>5351559</v>
      </c>
      <c r="H1178" s="110"/>
      <c r="I1178" s="153" t="n">
        <f aca="false">SUM(G1178:H1178)</f>
        <v>5351559</v>
      </c>
      <c r="J1178" s="152" t="n">
        <f aca="false">SUM(J1180:J1184)</f>
        <v>5452050</v>
      </c>
      <c r="K1178" s="139" t="n">
        <f aca="false">SUM(K1180:K1184)</f>
        <v>0</v>
      </c>
      <c r="L1178" s="152" t="n">
        <f aca="false">SUM(J1178:K1178)</f>
        <v>5452050</v>
      </c>
      <c r="M1178" s="154" t="n">
        <f aca="false">IF(D1178&gt;0,IF(J1178&gt;=0,J1178/D1178*100,""),"")</f>
        <v>118.900464300747</v>
      </c>
      <c r="N1178" s="154" t="n">
        <f aca="false">IF(F1178&gt;0,IF(L1178&gt;=0,L1178/F1178*100,""),"")</f>
        <v>118.900464300747</v>
      </c>
      <c r="O1178" s="154" t="n">
        <f aca="false">IF(G1178&gt;0,IF(J1178&gt;=0,J1178/G1178*100,""),"")</f>
        <v>101.877789257299</v>
      </c>
      <c r="P1178" s="154" t="n">
        <f aca="false">IF(I1178&gt;0,IF(L1178&gt;=0,L1178/I1178*100,""),"")</f>
        <v>101.877789257299</v>
      </c>
      <c r="Q1178" s="52"/>
      <c r="S1178" s="52"/>
    </row>
    <row r="1179" s="155" customFormat="true" ht="12" hidden="true" customHeight="false" outlineLevel="0" collapsed="false">
      <c r="A1179" s="82" t="s">
        <v>27</v>
      </c>
      <c r="B1179" s="227"/>
      <c r="C1179" s="228" t="s">
        <v>28</v>
      </c>
      <c r="D1179" s="143" t="n">
        <f aca="false">SUM(D1180:D1184)</f>
        <v>4585390</v>
      </c>
      <c r="E1179" s="215"/>
      <c r="F1179" s="77" t="n">
        <f aca="false">SUM(D1179:E1179)</f>
        <v>4585390</v>
      </c>
      <c r="G1179" s="79" t="n">
        <f aca="false">SUM(G1180:G1184)</f>
        <v>5351559</v>
      </c>
      <c r="H1179" s="217"/>
      <c r="I1179" s="79" t="n">
        <f aca="false">SUM(G1179:H1179)</f>
        <v>5351559</v>
      </c>
      <c r="J1179" s="77" t="n">
        <f aca="false">SUM(J1180:J1184)</f>
        <v>5452050</v>
      </c>
      <c r="K1179" s="215"/>
      <c r="L1179" s="77" t="n">
        <f aca="false">SUM(J1179:K1179)</f>
        <v>5452050</v>
      </c>
      <c r="M1179" s="81" t="n">
        <f aca="false">IF(D1179&gt;0,IF(J1179&gt;=0,J1179/D1179*100,""),"")</f>
        <v>118.900464300747</v>
      </c>
      <c r="N1179" s="81" t="n">
        <f aca="false">IF(F1179&gt;0,IF(L1179&gt;=0,L1179/F1179*100,""),"")</f>
        <v>118.900464300747</v>
      </c>
      <c r="O1179" s="81" t="n">
        <f aca="false">IF(G1179&gt;0,IF(J1179&gt;=0,J1179/G1179*100,""),"")</f>
        <v>101.877789257299</v>
      </c>
      <c r="P1179" s="81" t="n">
        <f aca="false">IF(I1179&gt;0,IF(L1179&gt;=0,L1179/I1179*100,""),"")</f>
        <v>101.877789257299</v>
      </c>
      <c r="Q1179" s="52"/>
      <c r="S1179" s="52"/>
    </row>
    <row r="1180" s="155" customFormat="true" ht="12.75" hidden="false" customHeight="true" outlineLevel="0" collapsed="false">
      <c r="A1180" s="82" t="s">
        <v>1095</v>
      </c>
      <c r="B1180" s="54" t="s">
        <v>1011</v>
      </c>
      <c r="C1180" s="55" t="s">
        <v>1476</v>
      </c>
      <c r="D1180" s="77" t="n">
        <v>4556390</v>
      </c>
      <c r="E1180" s="215"/>
      <c r="F1180" s="77" t="n">
        <f aca="false">SUM(D1180:E1180)</f>
        <v>4556390</v>
      </c>
      <c r="G1180" s="79" t="n">
        <v>5160859</v>
      </c>
      <c r="H1180" s="217"/>
      <c r="I1180" s="79" t="n">
        <f aca="false">SUM(G1180:H1180)</f>
        <v>5160859</v>
      </c>
      <c r="J1180" s="77" t="n">
        <v>5443050</v>
      </c>
      <c r="K1180" s="215"/>
      <c r="L1180" s="77" t="n">
        <f aca="false">SUM(J1180:K1180)</f>
        <v>5443050</v>
      </c>
      <c r="M1180" s="81" t="n">
        <f aca="false">IF(D1180&gt;0,IF(J1180&gt;=0,J1180/D1180*100,""),"")</f>
        <v>119.459703844491</v>
      </c>
      <c r="N1180" s="81" t="n">
        <f aca="false">IF(F1180&gt;0,IF(L1180&gt;=0,L1180/F1180*100,""),"")</f>
        <v>119.459703844491</v>
      </c>
      <c r="O1180" s="81" t="n">
        <f aca="false">IF(G1180&gt;0,IF(J1180&gt;=0,J1180/G1180*100,""),"")</f>
        <v>105.467907571201</v>
      </c>
      <c r="P1180" s="81" t="n">
        <f aca="false">IF(I1180&gt;0,IF(L1180&gt;=0,L1180/I1180*100,""),"")</f>
        <v>105.467907571201</v>
      </c>
      <c r="Q1180" s="52"/>
      <c r="S1180" s="52"/>
    </row>
    <row r="1181" s="155" customFormat="true" ht="12.75" hidden="false" customHeight="true" outlineLevel="0" collapsed="false">
      <c r="A1181" s="82" t="s">
        <v>33</v>
      </c>
      <c r="B1181" s="54" t="s">
        <v>34</v>
      </c>
      <c r="C1181" s="55" t="s">
        <v>1477</v>
      </c>
      <c r="D1181" s="77" t="n">
        <v>20000</v>
      </c>
      <c r="E1181" s="215"/>
      <c r="F1181" s="77" t="n">
        <f aca="false">SUM(D1181:E1181)</f>
        <v>20000</v>
      </c>
      <c r="G1181" s="79" t="n">
        <v>42000</v>
      </c>
      <c r="H1181" s="217"/>
      <c r="I1181" s="79" t="n">
        <f aca="false">SUM(G1181:H1181)</f>
        <v>42000</v>
      </c>
      <c r="J1181" s="77"/>
      <c r="K1181" s="215"/>
      <c r="L1181" s="77" t="n">
        <f aca="false">SUM(J1181:K1181)</f>
        <v>0</v>
      </c>
      <c r="M1181" s="81" t="n">
        <f aca="false">IF(D1181&gt;0,IF(J1181&gt;=0,J1181/D1181*100,""),"")</f>
        <v>0</v>
      </c>
      <c r="N1181" s="81" t="n">
        <f aca="false">IF(F1181&gt;0,IF(L1181&gt;=0,L1181/F1181*100,""),"")</f>
        <v>0</v>
      </c>
      <c r="O1181" s="81" t="n">
        <f aca="false">IF(G1181&gt;0,IF(J1181&gt;=0,J1181/G1181*100,""),"")</f>
        <v>0</v>
      </c>
      <c r="P1181" s="81" t="n">
        <f aca="false">IF(I1181&gt;0,IF(L1181&gt;=0,L1181/I1181*100,""),"")</f>
        <v>0</v>
      </c>
      <c r="Q1181" s="52"/>
      <c r="S1181" s="52"/>
    </row>
    <row r="1182" s="48" customFormat="true" ht="12.75" hidden="false" customHeight="true" outlineLevel="0" collapsed="false">
      <c r="A1182" s="82" t="s">
        <v>1097</v>
      </c>
      <c r="B1182" s="54" t="s">
        <v>1098</v>
      </c>
      <c r="C1182" s="55" t="s">
        <v>1478</v>
      </c>
      <c r="D1182" s="77" t="n">
        <v>9000</v>
      </c>
      <c r="E1182" s="77"/>
      <c r="F1182" s="77" t="n">
        <f aca="false">SUM(D1182:E1182)</f>
        <v>9000</v>
      </c>
      <c r="G1182" s="79" t="n">
        <v>109000</v>
      </c>
      <c r="H1182" s="88"/>
      <c r="I1182" s="79" t="n">
        <f aca="false">SUM(G1182:H1182)</f>
        <v>109000</v>
      </c>
      <c r="J1182" s="77" t="n">
        <v>9000</v>
      </c>
      <c r="K1182" s="77"/>
      <c r="L1182" s="143" t="n">
        <f aca="false">SUM(J1182:K1182)</f>
        <v>9000</v>
      </c>
      <c r="M1182" s="166" t="n">
        <f aca="false">IF(D1182&gt;0,IF(J1182&gt;=0,J1182/D1182*100,""),"")</f>
        <v>100</v>
      </c>
      <c r="N1182" s="166" t="n">
        <f aca="false">IF(F1182&gt;0,IF(L1182&gt;=0,L1182/F1182*100,""),"")</f>
        <v>100</v>
      </c>
      <c r="O1182" s="166" t="n">
        <f aca="false">IF(G1182&gt;0,IF(J1182&gt;=0,J1182/G1182*100,""),"")</f>
        <v>8.25688073394496</v>
      </c>
      <c r="P1182" s="166" t="n">
        <f aca="false">IF(I1182&gt;0,IF(L1182&gt;=0,L1182/I1182*100,""),"")</f>
        <v>8.25688073394496</v>
      </c>
      <c r="Q1182" s="52"/>
      <c r="S1182" s="52"/>
    </row>
    <row r="1183" s="48" customFormat="true" ht="12.75" hidden="false" customHeight="true" outlineLevel="0" collapsed="false">
      <c r="A1183" s="82" t="s">
        <v>1110</v>
      </c>
      <c r="B1183" s="54" t="s">
        <v>1111</v>
      </c>
      <c r="C1183" s="55"/>
      <c r="D1183" s="77"/>
      <c r="E1183" s="77"/>
      <c r="F1183" s="77"/>
      <c r="G1183" s="79" t="n">
        <v>31000</v>
      </c>
      <c r="H1183" s="88"/>
      <c r="I1183" s="79" t="n">
        <f aca="false">SUM(G1183:H1183)</f>
        <v>31000</v>
      </c>
      <c r="J1183" s="77"/>
      <c r="K1183" s="77"/>
      <c r="L1183" s="143"/>
      <c r="M1183" s="166" t="str">
        <f aca="false">IF(D1183&gt;0,IF(J1183&gt;=0,J1183/D1183*100,""),"")</f>
        <v/>
      </c>
      <c r="N1183" s="166" t="str">
        <f aca="false">IF(F1183&gt;0,IF(L1183&gt;=0,L1183/F1183*100,""),"")</f>
        <v/>
      </c>
      <c r="O1183" s="166" t="n">
        <f aca="false">IF(G1183&gt;0,IF(J1183&gt;=0,J1183/G1183*100,""),"")</f>
        <v>0</v>
      </c>
      <c r="P1183" s="166" t="n">
        <f aca="false">IF(I1183&gt;0,IF(L1183&gt;=0,L1183/I1183*100,""),"")</f>
        <v>0</v>
      </c>
      <c r="Q1183" s="52"/>
      <c r="S1183" s="52"/>
    </row>
    <row r="1184" s="155" customFormat="true" ht="12.75" hidden="false" customHeight="true" outlineLevel="0" collapsed="false">
      <c r="A1184" s="82" t="s">
        <v>1057</v>
      </c>
      <c r="B1184" s="54" t="s">
        <v>1058</v>
      </c>
      <c r="C1184" s="55" t="s">
        <v>1479</v>
      </c>
      <c r="D1184" s="143"/>
      <c r="E1184" s="215"/>
      <c r="F1184" s="77"/>
      <c r="G1184" s="79" t="n">
        <v>8700</v>
      </c>
      <c r="H1184" s="217"/>
      <c r="I1184" s="79" t="n">
        <f aca="false">SUM(G1184:H1184)</f>
        <v>8700</v>
      </c>
      <c r="J1184" s="77"/>
      <c r="K1184" s="215"/>
      <c r="L1184" s="77" t="n">
        <f aca="false">SUM(J1184:K1184)</f>
        <v>0</v>
      </c>
      <c r="M1184" s="81" t="str">
        <f aca="false">IF(D1184&gt;0,IF(J1184&gt;=0,J1184/D1184*100,""),"")</f>
        <v/>
      </c>
      <c r="N1184" s="81" t="str">
        <f aca="false">IF(F1184&gt;0,IF(L1184&gt;=0,L1184/F1184*100,""),"")</f>
        <v/>
      </c>
      <c r="O1184" s="81" t="n">
        <f aca="false">IF(G1184&gt;0,IF(J1184&gt;=0,J1184/G1184*100,""),"")</f>
        <v>0</v>
      </c>
      <c r="P1184" s="81" t="n">
        <f aca="false">IF(I1184&gt;0,IF(L1184&gt;=0,L1184/I1184*100,""),"")</f>
        <v>0</v>
      </c>
      <c r="Q1184" s="52"/>
      <c r="S1184" s="52"/>
    </row>
    <row r="1185" s="155" customFormat="true" ht="6" hidden="false" customHeight="true" outlineLevel="0" collapsed="false">
      <c r="A1185" s="82"/>
      <c r="B1185" s="54"/>
      <c r="C1185" s="55" t="s">
        <v>28</v>
      </c>
      <c r="D1185" s="143"/>
      <c r="E1185" s="215"/>
      <c r="F1185" s="77"/>
      <c r="G1185" s="79"/>
      <c r="H1185" s="217"/>
      <c r="I1185" s="79"/>
      <c r="J1185" s="77"/>
      <c r="K1185" s="215"/>
      <c r="L1185" s="77"/>
      <c r="M1185" s="81" t="str">
        <f aca="false">IF(D1185&gt;0,IF(J1185&gt;=0,J1185/D1185*100,""),"")</f>
        <v/>
      </c>
      <c r="N1185" s="81" t="str">
        <f aca="false">IF(F1185&gt;0,IF(L1185&gt;=0,L1185/F1185*100,""),"")</f>
        <v/>
      </c>
      <c r="O1185" s="81" t="str">
        <f aca="false">IF(G1185&gt;0,IF(J1185&gt;=0,J1185/G1185*100,""),"")</f>
        <v/>
      </c>
      <c r="P1185" s="81" t="str">
        <f aca="false">IF(I1185&gt;0,IF(L1185&gt;=0,L1185/I1185*100,""),"")</f>
        <v/>
      </c>
      <c r="Q1185" s="52"/>
      <c r="S1185" s="52"/>
    </row>
    <row r="1186" s="155" customFormat="true" ht="12.75" hidden="false" customHeight="false" outlineLevel="0" collapsed="false">
      <c r="A1186" s="66" t="s">
        <v>1480</v>
      </c>
      <c r="B1186" s="135" t="s">
        <v>19</v>
      </c>
      <c r="C1186" s="136"/>
      <c r="D1186" s="139" t="n">
        <f aca="false">SUM(D1188:D1194)</f>
        <v>3846740</v>
      </c>
      <c r="E1186" s="139" t="n">
        <f aca="false">SUM(E1188:E1194)</f>
        <v>0</v>
      </c>
      <c r="F1186" s="139" t="n">
        <f aca="false">SUM(D1186:E1186)</f>
        <v>3846740</v>
      </c>
      <c r="G1186" s="218" t="n">
        <f aca="false">SUM(G1188:G1194)</f>
        <v>4192540</v>
      </c>
      <c r="H1186" s="214"/>
      <c r="I1186" s="109" t="n">
        <f aca="false">SUM(G1186:H1186)</f>
        <v>4192540</v>
      </c>
      <c r="J1186" s="139" t="n">
        <f aca="false">SUM(J1188:J1194)</f>
        <v>4403830</v>
      </c>
      <c r="K1186" s="139" t="n">
        <f aca="false">SUM(K1188:K1194)</f>
        <v>0</v>
      </c>
      <c r="L1186" s="139" t="n">
        <f aca="false">SUM(J1186:K1186)</f>
        <v>4403830</v>
      </c>
      <c r="M1186" s="140" t="n">
        <f aca="false">IF(D1186&gt;0,IF(J1186&gt;=0,J1186/D1186*100,""),"")</f>
        <v>114.482132922943</v>
      </c>
      <c r="N1186" s="140" t="n">
        <f aca="false">IF(F1186&gt;0,IF(L1186&gt;=0,L1186/F1186*100,""),"")</f>
        <v>114.482132922943</v>
      </c>
      <c r="O1186" s="140" t="n">
        <f aca="false">IF(G1186&gt;0,IF(J1186&gt;=0,J1186/G1186*100,""),"")</f>
        <v>105.039665691919</v>
      </c>
      <c r="P1186" s="140" t="n">
        <f aca="false">IF(I1186&gt;0,IF(L1186&gt;=0,L1186/I1186*100,""),"")</f>
        <v>105.039665691919</v>
      </c>
      <c r="Q1186" s="52"/>
      <c r="S1186" s="52"/>
    </row>
    <row r="1187" s="155" customFormat="true" ht="12" hidden="false" customHeight="false" outlineLevel="0" collapsed="false">
      <c r="A1187" s="82" t="s">
        <v>27</v>
      </c>
      <c r="B1187" s="227"/>
      <c r="C1187" s="228" t="s">
        <v>28</v>
      </c>
      <c r="D1187" s="143" t="n">
        <f aca="false">SUM(D1188:D1193)</f>
        <v>3846740</v>
      </c>
      <c r="E1187" s="215"/>
      <c r="F1187" s="94" t="n">
        <f aca="false">E1187+D1187</f>
        <v>3846740</v>
      </c>
      <c r="G1187" s="79" t="n">
        <f aca="false">SUM(G1188:G1193)</f>
        <v>4034540</v>
      </c>
      <c r="H1187" s="217"/>
      <c r="I1187" s="95" t="n">
        <f aca="false">H1187+G1187</f>
        <v>4034540</v>
      </c>
      <c r="J1187" s="94" t="n">
        <f aca="false">SUM(J1188:J1193)</f>
        <v>4403830</v>
      </c>
      <c r="K1187" s="215"/>
      <c r="L1187" s="94" t="n">
        <f aca="false">K1187+J1187</f>
        <v>4403830</v>
      </c>
      <c r="M1187" s="97" t="n">
        <f aca="false">IF(D1187&gt;0,IF(J1187&gt;=0,J1187/D1187*100,""),"")</f>
        <v>114.482132922943</v>
      </c>
      <c r="N1187" s="97" t="n">
        <f aca="false">IF(F1187&gt;0,IF(L1187&gt;=0,L1187/F1187*100,""),"")</f>
        <v>114.482132922943</v>
      </c>
      <c r="O1187" s="97" t="n">
        <f aca="false">IF(G1187&gt;0,IF(J1187&gt;=0,J1187/G1187*100,""),"")</f>
        <v>109.153212014257</v>
      </c>
      <c r="P1187" s="97" t="n">
        <f aca="false">IF(I1187&gt;0,IF(L1187&gt;=0,L1187/I1187*100,""),"")</f>
        <v>109.153212014257</v>
      </c>
      <c r="Q1187" s="52"/>
      <c r="S1187" s="52"/>
    </row>
    <row r="1188" s="115" customFormat="true" ht="12.75" hidden="false" customHeight="true" outlineLevel="0" collapsed="false">
      <c r="A1188" s="82" t="s">
        <v>1095</v>
      </c>
      <c r="B1188" s="54" t="s">
        <v>1011</v>
      </c>
      <c r="C1188" s="55" t="s">
        <v>1481</v>
      </c>
      <c r="D1188" s="77" t="n">
        <v>3831740</v>
      </c>
      <c r="E1188" s="77"/>
      <c r="F1188" s="94" t="n">
        <f aca="false">E1188+D1188</f>
        <v>3831740</v>
      </c>
      <c r="G1188" s="79" t="n">
        <v>3925540</v>
      </c>
      <c r="H1188" s="88"/>
      <c r="I1188" s="95" t="n">
        <f aca="false">H1188+G1188</f>
        <v>3925540</v>
      </c>
      <c r="J1188" s="77" t="n">
        <v>4388830</v>
      </c>
      <c r="K1188" s="77"/>
      <c r="L1188" s="94" t="n">
        <f aca="false">K1188+J1188</f>
        <v>4388830</v>
      </c>
      <c r="M1188" s="97" t="n">
        <f aca="false">IF(D1188&gt;0,IF(J1188&gt;=0,J1188/D1188*100,""),"")</f>
        <v>114.538825703205</v>
      </c>
      <c r="N1188" s="97" t="n">
        <f aca="false">IF(F1188&gt;0,IF(L1188&gt;=0,L1188/F1188*100,""),"")</f>
        <v>114.538825703205</v>
      </c>
      <c r="O1188" s="97" t="n">
        <f aca="false">IF(G1188&gt;0,IF(J1188&gt;=0,J1188/G1188*100,""),"")</f>
        <v>111.80194317215</v>
      </c>
      <c r="P1188" s="97" t="n">
        <f aca="false">IF(I1188&gt;0,IF(L1188&gt;=0,L1188/I1188*100,""),"")</f>
        <v>111.80194317215</v>
      </c>
      <c r="Q1188" s="52"/>
      <c r="S1188" s="52"/>
    </row>
    <row r="1189" s="115" customFormat="true" ht="12.75" hidden="false" customHeight="true" outlineLevel="0" collapsed="false">
      <c r="A1189" s="82" t="s">
        <v>1320</v>
      </c>
      <c r="B1189" s="54" t="s">
        <v>697</v>
      </c>
      <c r="C1189" s="55" t="s">
        <v>1482</v>
      </c>
      <c r="D1189" s="77" t="n">
        <v>6000</v>
      </c>
      <c r="E1189" s="77"/>
      <c r="F1189" s="94" t="n">
        <f aca="false">E1189+D1189</f>
        <v>6000</v>
      </c>
      <c r="G1189" s="79" t="n">
        <v>6000</v>
      </c>
      <c r="H1189" s="88"/>
      <c r="I1189" s="95" t="n">
        <f aca="false">H1189+G1189</f>
        <v>6000</v>
      </c>
      <c r="J1189" s="77" t="n">
        <v>6000</v>
      </c>
      <c r="K1189" s="77"/>
      <c r="L1189" s="94" t="n">
        <f aca="false">K1189+J1189</f>
        <v>6000</v>
      </c>
      <c r="M1189" s="97" t="n">
        <f aca="false">IF(D1189&gt;0,IF(J1189&gt;=0,J1189/D1189*100,""),"")</f>
        <v>100</v>
      </c>
      <c r="N1189" s="97" t="n">
        <f aca="false">IF(F1189&gt;0,IF(L1189&gt;=0,L1189/F1189*100,""),"")</f>
        <v>100</v>
      </c>
      <c r="O1189" s="97" t="n">
        <f aca="false">IF(G1189&gt;0,IF(J1189&gt;=0,J1189/G1189*100,""),"")</f>
        <v>100</v>
      </c>
      <c r="P1189" s="97" t="n">
        <f aca="false">IF(I1189&gt;0,IF(L1189&gt;=0,L1189/I1189*100,""),"")</f>
        <v>100</v>
      </c>
      <c r="Q1189" s="52"/>
      <c r="S1189" s="52"/>
    </row>
    <row r="1190" s="115" customFormat="true" ht="12.75" hidden="false" customHeight="true" outlineLevel="0" collapsed="false">
      <c r="A1190" s="82" t="s">
        <v>33</v>
      </c>
      <c r="B1190" s="54" t="s">
        <v>34</v>
      </c>
      <c r="C1190" s="55" t="s">
        <v>1483</v>
      </c>
      <c r="D1190" s="77" t="n">
        <v>3000</v>
      </c>
      <c r="E1190" s="77"/>
      <c r="F1190" s="94" t="n">
        <f aca="false">E1190+D1190</f>
        <v>3000</v>
      </c>
      <c r="G1190" s="79" t="n">
        <v>3000</v>
      </c>
      <c r="H1190" s="88"/>
      <c r="I1190" s="95" t="n">
        <f aca="false">H1190+G1190</f>
        <v>3000</v>
      </c>
      <c r="J1190" s="77" t="n">
        <v>3000</v>
      </c>
      <c r="K1190" s="77"/>
      <c r="L1190" s="94" t="n">
        <f aca="false">K1190+J1190</f>
        <v>3000</v>
      </c>
      <c r="M1190" s="97" t="n">
        <f aca="false">IF(D1190&gt;0,IF(J1190&gt;=0,J1190/D1190*100,""),"")</f>
        <v>100</v>
      </c>
      <c r="N1190" s="97" t="n">
        <f aca="false">IF(F1190&gt;0,IF(L1190&gt;=0,L1190/F1190*100,""),"")</f>
        <v>100</v>
      </c>
      <c r="O1190" s="97" t="n">
        <f aca="false">IF(G1190&gt;0,IF(J1190&gt;=0,J1190/G1190*100,""),"")</f>
        <v>100</v>
      </c>
      <c r="P1190" s="97" t="n">
        <f aca="false">IF(I1190&gt;0,IF(L1190&gt;=0,L1190/I1190*100,""),"")</f>
        <v>100</v>
      </c>
      <c r="Q1190" s="52"/>
      <c r="S1190" s="52"/>
    </row>
    <row r="1191" s="115" customFormat="true" ht="12.75" hidden="false" customHeight="true" outlineLevel="0" collapsed="false">
      <c r="A1191" s="126" t="s">
        <v>1097</v>
      </c>
      <c r="B1191" s="160" t="s">
        <v>1098</v>
      </c>
      <c r="C1191" s="161" t="s">
        <v>1484</v>
      </c>
      <c r="D1191" s="130" t="n">
        <v>6000</v>
      </c>
      <c r="E1191" s="130"/>
      <c r="F1191" s="199" t="n">
        <f aca="false">E1191+D1191</f>
        <v>6000</v>
      </c>
      <c r="G1191" s="131" t="n">
        <v>31000</v>
      </c>
      <c r="H1191" s="151"/>
      <c r="I1191" s="236" t="n">
        <f aca="false">H1191+G1191</f>
        <v>31000</v>
      </c>
      <c r="J1191" s="130" t="n">
        <v>6000</v>
      </c>
      <c r="K1191" s="130"/>
      <c r="L1191" s="199" t="n">
        <f aca="false">K1191+J1191</f>
        <v>6000</v>
      </c>
      <c r="M1191" s="238" t="n">
        <f aca="false">IF(D1191&gt;0,IF(J1191&gt;=0,J1191/D1191*100,""),"")</f>
        <v>100</v>
      </c>
      <c r="N1191" s="238" t="n">
        <f aca="false">IF(F1191&gt;0,IF(L1191&gt;=0,L1191/F1191*100,""),"")</f>
        <v>100</v>
      </c>
      <c r="O1191" s="238" t="n">
        <f aca="false">IF(G1191&gt;0,IF(J1191&gt;=0,J1191/G1191*100,""),"")</f>
        <v>19.3548387096774</v>
      </c>
      <c r="P1191" s="238" t="n">
        <f aca="false">IF(I1191&gt;0,IF(L1191&gt;=0,L1191/I1191*100,""),"")</f>
        <v>19.3548387096774</v>
      </c>
      <c r="Q1191" s="52"/>
      <c r="S1191" s="52"/>
    </row>
    <row r="1192" s="115" customFormat="true" ht="12.75" hidden="false" customHeight="true" outlineLevel="0" collapsed="false">
      <c r="A1192" s="82" t="s">
        <v>1110</v>
      </c>
      <c r="B1192" s="54" t="s">
        <v>1111</v>
      </c>
      <c r="C1192" s="55" t="s">
        <v>1485</v>
      </c>
      <c r="D1192" s="77"/>
      <c r="E1192" s="77"/>
      <c r="F1192" s="94"/>
      <c r="G1192" s="79" t="n">
        <v>69000</v>
      </c>
      <c r="H1192" s="88"/>
      <c r="I1192" s="95" t="n">
        <f aca="false">H1192+G1192</f>
        <v>69000</v>
      </c>
      <c r="J1192" s="77"/>
      <c r="K1192" s="77"/>
      <c r="L1192" s="94" t="n">
        <f aca="false">K1192+J1192</f>
        <v>0</v>
      </c>
      <c r="M1192" s="97" t="str">
        <f aca="false">IF(D1192&gt;0,IF(J1192&gt;=0,J1192/D1192*100,""),"")</f>
        <v/>
      </c>
      <c r="N1192" s="97" t="str">
        <f aca="false">IF(F1192&gt;0,IF(L1192&gt;=0,L1192/F1192*100,""),"")</f>
        <v/>
      </c>
      <c r="O1192" s="97" t="n">
        <f aca="false">IF(G1192&gt;0,IF(J1192&gt;=0,J1192/G1192*100,""),"")</f>
        <v>0</v>
      </c>
      <c r="P1192" s="97" t="n">
        <f aca="false">IF(I1192&gt;0,IF(L1192&gt;=0,L1192/I1192*100,""),"")</f>
        <v>0</v>
      </c>
      <c r="Q1192" s="52"/>
      <c r="S1192" s="52"/>
    </row>
    <row r="1193" s="115" customFormat="true" ht="12.75" hidden="true" customHeight="true" outlineLevel="0" collapsed="false">
      <c r="A1193" s="82" t="s">
        <v>1057</v>
      </c>
      <c r="B1193" s="55" t="s">
        <v>1058</v>
      </c>
      <c r="C1193" s="55" t="s">
        <v>1486</v>
      </c>
      <c r="D1193" s="77"/>
      <c r="E1193" s="77"/>
      <c r="F1193" s="94"/>
      <c r="G1193" s="79"/>
      <c r="H1193" s="88"/>
      <c r="I1193" s="95" t="n">
        <f aca="false">H1193+G1193</f>
        <v>0</v>
      </c>
      <c r="J1193" s="77"/>
      <c r="K1193" s="77"/>
      <c r="L1193" s="94" t="n">
        <f aca="false">K1193+J1193</f>
        <v>0</v>
      </c>
      <c r="M1193" s="97" t="str">
        <f aca="false">IF(D1193&gt;0,IF(J1193&gt;=0,J1193/D1193*100,""),"")</f>
        <v/>
      </c>
      <c r="N1193" s="97" t="str">
        <f aca="false">IF(F1193&gt;0,IF(L1193&gt;=0,L1193/F1193*100,""),"")</f>
        <v/>
      </c>
      <c r="O1193" s="97" t="str">
        <f aca="false">IF(G1193&gt;0,IF(J1193&gt;=0,J1193/G1193*100,""),"")</f>
        <v/>
      </c>
      <c r="P1193" s="97" t="str">
        <f aca="false">IF(I1193&gt;0,IF(L1193&gt;=0,L1193/I1193*100,""),"")</f>
        <v/>
      </c>
      <c r="Q1193" s="52"/>
      <c r="S1193" s="52"/>
    </row>
    <row r="1194" s="115" customFormat="true" ht="12.75" hidden="false" customHeight="true" outlineLevel="0" collapsed="false">
      <c r="A1194" s="82" t="s">
        <v>65</v>
      </c>
      <c r="B1194" s="54" t="s">
        <v>66</v>
      </c>
      <c r="C1194" s="55"/>
      <c r="D1194" s="77"/>
      <c r="E1194" s="77"/>
      <c r="F1194" s="77"/>
      <c r="G1194" s="79" t="n">
        <v>158000</v>
      </c>
      <c r="H1194" s="88"/>
      <c r="I1194" s="95" t="n">
        <f aca="false">H1194+G1194</f>
        <v>158000</v>
      </c>
      <c r="J1194" s="77"/>
      <c r="K1194" s="77"/>
      <c r="L1194" s="77"/>
      <c r="M1194" s="81" t="str">
        <f aca="false">IF(D1194&gt;0,IF(J1194&gt;=0,J1194/D1194*100,""),"")</f>
        <v/>
      </c>
      <c r="N1194" s="81" t="str">
        <f aca="false">IF(F1194&gt;0,IF(L1194&gt;=0,L1194/F1194*100,""),"")</f>
        <v/>
      </c>
      <c r="O1194" s="81" t="n">
        <f aca="false">IF(G1194&gt;0,IF(J1194&gt;=0,J1194/G1194*100,""),"")</f>
        <v>0</v>
      </c>
      <c r="P1194" s="81" t="n">
        <f aca="false">IF(I1194&gt;0,IF(L1194&gt;=0,L1194/I1194*100,""),"")</f>
        <v>0</v>
      </c>
      <c r="Q1194" s="52"/>
      <c r="S1194" s="52"/>
    </row>
    <row r="1195" s="155" customFormat="true" ht="6" hidden="false" customHeight="true" outlineLevel="0" collapsed="false">
      <c r="A1195" s="82"/>
      <c r="B1195" s="54"/>
      <c r="C1195" s="55" t="s">
        <v>28</v>
      </c>
      <c r="D1195" s="143"/>
      <c r="E1195" s="215"/>
      <c r="F1195" s="77"/>
      <c r="G1195" s="79"/>
      <c r="H1195" s="217"/>
      <c r="I1195" s="95"/>
      <c r="J1195" s="77"/>
      <c r="K1195" s="215"/>
      <c r="L1195" s="77"/>
      <c r="M1195" s="81" t="str">
        <f aca="false">IF(D1195&gt;0,IF(J1195&gt;=0,J1195/D1195*100,""),"")</f>
        <v/>
      </c>
      <c r="N1195" s="81" t="str">
        <f aca="false">IF(F1195&gt;0,IF(L1195&gt;=0,L1195/F1195*100,""),"")</f>
        <v/>
      </c>
      <c r="O1195" s="81" t="str">
        <f aca="false">IF(G1195&gt;0,IF(J1195&gt;=0,J1195/G1195*100,""),"")</f>
        <v/>
      </c>
      <c r="P1195" s="81" t="str">
        <f aca="false">IF(I1195&gt;0,IF(L1195&gt;=0,L1195/I1195*100,""),"")</f>
        <v/>
      </c>
      <c r="Q1195" s="52"/>
      <c r="S1195" s="52"/>
    </row>
    <row r="1196" s="155" customFormat="true" ht="12.75" hidden="false" customHeight="false" outlineLevel="0" collapsed="false">
      <c r="A1196" s="66" t="s">
        <v>1487</v>
      </c>
      <c r="B1196" s="135" t="s">
        <v>19</v>
      </c>
      <c r="C1196" s="136"/>
      <c r="D1196" s="139" t="n">
        <f aca="false">SUM(D1198:D1204)</f>
        <v>3857420</v>
      </c>
      <c r="E1196" s="139" t="n">
        <f aca="false">SUM(E1198:E1204)</f>
        <v>0</v>
      </c>
      <c r="F1196" s="139" t="n">
        <f aca="false">SUM(D1196:E1196)</f>
        <v>3857420</v>
      </c>
      <c r="G1196" s="109" t="n">
        <f aca="false">SUM(G1198:G1205)</f>
        <v>4464660</v>
      </c>
      <c r="H1196" s="110"/>
      <c r="I1196" s="109" t="n">
        <f aca="false">SUM(G1196:H1196)</f>
        <v>4464660</v>
      </c>
      <c r="J1196" s="139" t="n">
        <f aca="false">SUM(J1198:J1206)</f>
        <v>5175740</v>
      </c>
      <c r="K1196" s="139" t="n">
        <f aca="false">SUM(K1198:K1204)</f>
        <v>0</v>
      </c>
      <c r="L1196" s="139" t="n">
        <f aca="false">SUM(J1196:K1196)</f>
        <v>5175740</v>
      </c>
      <c r="M1196" s="140" t="n">
        <f aca="false">IF(D1196&gt;0,IF(J1196&gt;=0,J1196/D1196*100,""),"")</f>
        <v>134.176211042614</v>
      </c>
      <c r="N1196" s="140" t="n">
        <f aca="false">IF(F1196&gt;0,IF(L1196&gt;=0,L1196/F1196*100,""),"")</f>
        <v>134.176211042614</v>
      </c>
      <c r="O1196" s="140" t="n">
        <f aca="false">IF(G1196&gt;0,IF(J1196&gt;=0,J1196/G1196*100,""),"")</f>
        <v>115.926856692335</v>
      </c>
      <c r="P1196" s="140" t="n">
        <f aca="false">IF(I1196&gt;0,IF(L1196&gt;=0,L1196/I1196*100,""),"")</f>
        <v>115.926856692335</v>
      </c>
      <c r="Q1196" s="52"/>
      <c r="S1196" s="52"/>
    </row>
    <row r="1197" s="115" customFormat="true" ht="12" hidden="true" customHeight="false" outlineLevel="0" collapsed="false">
      <c r="A1197" s="82" t="s">
        <v>27</v>
      </c>
      <c r="B1197" s="100"/>
      <c r="C1197" s="101" t="s">
        <v>28</v>
      </c>
      <c r="D1197" s="77" t="n">
        <f aca="false">SUM(D1198:D1204)</f>
        <v>3857420</v>
      </c>
      <c r="E1197" s="77"/>
      <c r="F1197" s="77" t="n">
        <f aca="false">SUM(D1197:E1197)</f>
        <v>3857420</v>
      </c>
      <c r="G1197" s="79" t="n">
        <f aca="false">SUM(G1198:G1204)</f>
        <v>4464660</v>
      </c>
      <c r="H1197" s="88"/>
      <c r="I1197" s="79" t="n">
        <f aca="false">SUM(G1197:H1197)</f>
        <v>4464660</v>
      </c>
      <c r="J1197" s="77" t="n">
        <f aca="false">SUM(J1198:J1204)</f>
        <v>5175740</v>
      </c>
      <c r="K1197" s="77"/>
      <c r="L1197" s="77" t="n">
        <f aca="false">SUM(J1197:K1197)</f>
        <v>5175740</v>
      </c>
      <c r="M1197" s="81" t="n">
        <f aca="false">IF(D1197&gt;0,IF(J1197&gt;=0,J1197/D1197*100,""),"")</f>
        <v>134.176211042614</v>
      </c>
      <c r="N1197" s="81" t="n">
        <f aca="false">IF(F1197&gt;0,IF(L1197&gt;=0,L1197/F1197*100,""),"")</f>
        <v>134.176211042614</v>
      </c>
      <c r="O1197" s="81" t="n">
        <f aca="false">IF(G1197&gt;0,IF(J1197&gt;=0,J1197/G1197*100,""),"")</f>
        <v>115.926856692335</v>
      </c>
      <c r="P1197" s="81" t="n">
        <f aca="false">IF(I1197&gt;0,IF(L1197&gt;=0,L1197/I1197*100,""),"")</f>
        <v>115.926856692335</v>
      </c>
      <c r="Q1197" s="52"/>
      <c r="S1197" s="52"/>
    </row>
    <row r="1198" s="155" customFormat="true" ht="12.75" hidden="false" customHeight="true" outlineLevel="0" collapsed="false">
      <c r="A1198" s="82" t="s">
        <v>1095</v>
      </c>
      <c r="B1198" s="54" t="s">
        <v>1011</v>
      </c>
      <c r="C1198" s="55" t="s">
        <v>1488</v>
      </c>
      <c r="D1198" s="77" t="n">
        <v>3825420</v>
      </c>
      <c r="E1198" s="77"/>
      <c r="F1198" s="77" t="n">
        <f aca="false">SUM(D1198:E1198)</f>
        <v>3825420</v>
      </c>
      <c r="G1198" s="79" t="n">
        <v>4310660</v>
      </c>
      <c r="H1198" s="88"/>
      <c r="I1198" s="79" t="n">
        <f aca="false">SUM(G1198:H1198)</f>
        <v>4310660</v>
      </c>
      <c r="J1198" s="77" t="n">
        <v>4917740</v>
      </c>
      <c r="K1198" s="77"/>
      <c r="L1198" s="77" t="n">
        <f aca="false">SUM(J1198:K1198)</f>
        <v>4917740</v>
      </c>
      <c r="M1198" s="81" t="n">
        <f aca="false">IF(D1198&gt;0,IF(J1198&gt;=0,J1198/D1198*100,""),"")</f>
        <v>128.55425025226</v>
      </c>
      <c r="N1198" s="81" t="n">
        <f aca="false">IF(F1198&gt;0,IF(L1198&gt;=0,L1198/F1198*100,""),"")</f>
        <v>128.55425025226</v>
      </c>
      <c r="O1198" s="81" t="n">
        <f aca="false">IF(G1198&gt;0,IF(J1198&gt;=0,J1198/G1198*100,""),"")</f>
        <v>114.083226234498</v>
      </c>
      <c r="P1198" s="81" t="n">
        <f aca="false">IF(I1198&gt;0,IF(L1198&gt;=0,L1198/I1198*100,""),"")</f>
        <v>114.083226234498</v>
      </c>
      <c r="Q1198" s="52"/>
      <c r="S1198" s="52"/>
    </row>
    <row r="1199" s="155" customFormat="true" ht="21.75" hidden="false" customHeight="true" outlineLevel="0" collapsed="false">
      <c r="A1199" s="82" t="s">
        <v>1053</v>
      </c>
      <c r="B1199" s="54" t="s">
        <v>1054</v>
      </c>
      <c r="C1199" s="55"/>
      <c r="D1199" s="77" t="n">
        <f aca="false">3750+21250</f>
        <v>25000</v>
      </c>
      <c r="E1199" s="77"/>
      <c r="F1199" s="77" t="n">
        <f aca="false">SUM(D1199:E1199)</f>
        <v>25000</v>
      </c>
      <c r="G1199" s="79" t="n">
        <v>25000</v>
      </c>
      <c r="H1199" s="88"/>
      <c r="I1199" s="79" t="n">
        <f aca="false">SUM(G1199:H1199)</f>
        <v>25000</v>
      </c>
      <c r="J1199" s="77"/>
      <c r="K1199" s="77"/>
      <c r="L1199" s="77" t="n">
        <f aca="false">SUM(J1199:K1199)</f>
        <v>0</v>
      </c>
      <c r="M1199" s="81" t="n">
        <f aca="false">IF(D1199&gt;0,IF(J1199&gt;=0,J1199/D1199*100,""),"")</f>
        <v>0</v>
      </c>
      <c r="N1199" s="81" t="n">
        <f aca="false">IF(F1199&gt;0,IF(L1199&gt;=0,L1199/F1199*100,""),"")</f>
        <v>0</v>
      </c>
      <c r="O1199" s="81" t="n">
        <f aca="false">IF(G1199&gt;0,IF(J1199&gt;=0,J1199/G1199*100,""),"")</f>
        <v>0</v>
      </c>
      <c r="P1199" s="81" t="n">
        <f aca="false">IF(I1199&gt;0,IF(L1199&gt;=0,L1199/I1199*100,""),"")</f>
        <v>0</v>
      </c>
      <c r="Q1199" s="52"/>
      <c r="S1199" s="52"/>
    </row>
    <row r="1200" s="155" customFormat="true" ht="12.75" hidden="false" customHeight="true" outlineLevel="0" collapsed="false">
      <c r="A1200" s="82" t="s">
        <v>1320</v>
      </c>
      <c r="B1200" s="54" t="s">
        <v>697</v>
      </c>
      <c r="C1200" s="55"/>
      <c r="D1200" s="77"/>
      <c r="E1200" s="77"/>
      <c r="F1200" s="77"/>
      <c r="G1200" s="79"/>
      <c r="H1200" s="88"/>
      <c r="I1200" s="79"/>
      <c r="J1200" s="77" t="n">
        <v>6000</v>
      </c>
      <c r="K1200" s="77"/>
      <c r="L1200" s="77" t="n">
        <f aca="false">SUM(J1200:K1200)</f>
        <v>6000</v>
      </c>
      <c r="M1200" s="81" t="str">
        <f aca="false">IF(D1200&gt;0,IF(J1200&gt;=0,J1200/D1200*100,""),"")</f>
        <v/>
      </c>
      <c r="N1200" s="81"/>
      <c r="O1200" s="81"/>
      <c r="P1200" s="81"/>
      <c r="Q1200" s="52"/>
      <c r="S1200" s="52"/>
    </row>
    <row r="1201" s="155" customFormat="true" ht="12.75" hidden="false" customHeight="true" outlineLevel="0" collapsed="false">
      <c r="A1201" s="82" t="s">
        <v>1142</v>
      </c>
      <c r="B1201" s="54" t="s">
        <v>1023</v>
      </c>
      <c r="C1201" s="55"/>
      <c r="D1201" s="77"/>
      <c r="E1201" s="77"/>
      <c r="F1201" s="77"/>
      <c r="G1201" s="79"/>
      <c r="H1201" s="88"/>
      <c r="I1201" s="79"/>
      <c r="J1201" s="77" t="n">
        <v>240000</v>
      </c>
      <c r="K1201" s="77"/>
      <c r="L1201" s="77" t="n">
        <f aca="false">SUM(J1201:K1201)</f>
        <v>240000</v>
      </c>
      <c r="M1201" s="81" t="str">
        <f aca="false">IF(D1201&gt;0,IF(J1201&gt;=0,J1201/D1201*100,""),"")</f>
        <v/>
      </c>
      <c r="N1201" s="81"/>
      <c r="O1201" s="81"/>
      <c r="P1201" s="81"/>
      <c r="Q1201" s="52"/>
      <c r="S1201" s="52"/>
    </row>
    <row r="1202" s="155" customFormat="true" ht="12.75" hidden="false" customHeight="true" outlineLevel="0" collapsed="false">
      <c r="A1202" s="82" t="s">
        <v>1097</v>
      </c>
      <c r="B1202" s="54" t="s">
        <v>1098</v>
      </c>
      <c r="C1202" s="55" t="s">
        <v>1489</v>
      </c>
      <c r="D1202" s="77" t="n">
        <v>7000</v>
      </c>
      <c r="E1202" s="77"/>
      <c r="F1202" s="77" t="n">
        <f aca="false">SUM(D1202:E1202)</f>
        <v>7000</v>
      </c>
      <c r="G1202" s="79" t="n">
        <v>80000</v>
      </c>
      <c r="H1202" s="88"/>
      <c r="I1202" s="79" t="n">
        <f aca="false">SUM(G1202:H1202)</f>
        <v>80000</v>
      </c>
      <c r="J1202" s="77" t="n">
        <v>7000</v>
      </c>
      <c r="K1202" s="77"/>
      <c r="L1202" s="77" t="n">
        <f aca="false">SUM(J1202:K1202)</f>
        <v>7000</v>
      </c>
      <c r="M1202" s="81" t="n">
        <f aca="false">IF(D1202&gt;0,IF(J1202&gt;=0,J1202/D1202*100,""),"")</f>
        <v>100</v>
      </c>
      <c r="N1202" s="81" t="n">
        <f aca="false">IF(F1202&gt;0,IF(L1202&gt;=0,L1202/F1202*100,""),"")</f>
        <v>100</v>
      </c>
      <c r="O1202" s="81" t="n">
        <f aca="false">IF(G1202&gt;0,IF(J1202&gt;=0,J1202/G1202*100,""),"")</f>
        <v>8.75</v>
      </c>
      <c r="P1202" s="81" t="n">
        <f aca="false">IF(I1202&gt;0,IF(L1202&gt;=0,L1202/I1202*100,""),"")</f>
        <v>8.75</v>
      </c>
      <c r="Q1202" s="52"/>
      <c r="S1202" s="52"/>
    </row>
    <row r="1203" s="155" customFormat="true" ht="12.75" hidden="false" customHeight="true" outlineLevel="0" collapsed="false">
      <c r="A1203" s="82" t="s">
        <v>1110</v>
      </c>
      <c r="B1203" s="54" t="s">
        <v>1111</v>
      </c>
      <c r="C1203" s="55" t="s">
        <v>1490</v>
      </c>
      <c r="D1203" s="77"/>
      <c r="E1203" s="77"/>
      <c r="F1203" s="77"/>
      <c r="G1203" s="79" t="n">
        <v>44000</v>
      </c>
      <c r="H1203" s="88"/>
      <c r="I1203" s="79" t="n">
        <f aca="false">SUM(G1203:H1203)</f>
        <v>44000</v>
      </c>
      <c r="J1203" s="77"/>
      <c r="K1203" s="77"/>
      <c r="L1203" s="77"/>
      <c r="M1203" s="81" t="str">
        <f aca="false">IF(D1203&gt;0,IF(J1203&gt;=0,J1203/D1203*100,""),"")</f>
        <v/>
      </c>
      <c r="N1203" s="81" t="str">
        <f aca="false">IF(F1203&gt;0,IF(L1203&gt;=0,L1203/F1203*100,""),"")</f>
        <v/>
      </c>
      <c r="O1203" s="81" t="n">
        <f aca="false">IF(G1203&gt;0,IF(J1203&gt;=0,J1203/G1203*100,""),"")</f>
        <v>0</v>
      </c>
      <c r="P1203" s="81" t="n">
        <f aca="false">IF(I1203&gt;0,IF(L1203&gt;=0,L1203/I1203*100,""),"")</f>
        <v>0</v>
      </c>
      <c r="Q1203" s="52"/>
      <c r="S1203" s="52"/>
    </row>
    <row r="1204" s="155" customFormat="true" ht="12.75" hidden="false" customHeight="true" outlineLevel="0" collapsed="false">
      <c r="A1204" s="82" t="s">
        <v>33</v>
      </c>
      <c r="B1204" s="54" t="s">
        <v>34</v>
      </c>
      <c r="C1204" s="55" t="s">
        <v>1491</v>
      </c>
      <c r="D1204" s="77"/>
      <c r="E1204" s="77"/>
      <c r="F1204" s="77" t="n">
        <f aca="false">SUM(D1204:E1204)</f>
        <v>0</v>
      </c>
      <c r="G1204" s="79" t="n">
        <v>5000</v>
      </c>
      <c r="H1204" s="88"/>
      <c r="I1204" s="79" t="n">
        <f aca="false">SUM(G1204:H1204)</f>
        <v>5000</v>
      </c>
      <c r="J1204" s="77" t="n">
        <v>5000</v>
      </c>
      <c r="K1204" s="77"/>
      <c r="L1204" s="77" t="n">
        <f aca="false">SUM(J1204:K1204)</f>
        <v>5000</v>
      </c>
      <c r="M1204" s="81" t="str">
        <f aca="false">IF(D1204&gt;0,IF(J1204&gt;=0,J1204/D1204*100,""),"")</f>
        <v/>
      </c>
      <c r="N1204" s="81" t="str">
        <f aca="false">IF(F1204&gt;0,IF(L1204&gt;=0,L1204/F1204*100,""),"")</f>
        <v/>
      </c>
      <c r="O1204" s="81" t="n">
        <f aca="false">IF(G1204&gt;0,IF(J1204&gt;=0,J1204/G1204*100,""),"")</f>
        <v>100</v>
      </c>
      <c r="P1204" s="81" t="n">
        <f aca="false">IF(I1204&gt;0,IF(L1204&gt;=0,L1204/I1204*100,""),"")</f>
        <v>100</v>
      </c>
      <c r="Q1204" s="52"/>
      <c r="S1204" s="52"/>
    </row>
    <row r="1205" s="155" customFormat="true" ht="12" hidden="true" customHeight="false" outlineLevel="0" collapsed="false">
      <c r="A1205" s="82" t="s">
        <v>65</v>
      </c>
      <c r="B1205" s="54" t="s">
        <v>66</v>
      </c>
      <c r="C1205" s="55" t="s">
        <v>1492</v>
      </c>
      <c r="D1205" s="77"/>
      <c r="E1205" s="77"/>
      <c r="F1205" s="77"/>
      <c r="G1205" s="79"/>
      <c r="H1205" s="88"/>
      <c r="I1205" s="79"/>
      <c r="J1205" s="77"/>
      <c r="K1205" s="77"/>
      <c r="L1205" s="77"/>
      <c r="M1205" s="81" t="str">
        <f aca="false">IF(D1205&gt;0,IF(J1205&gt;=0,J1205/D1205*100,""),"")</f>
        <v/>
      </c>
      <c r="N1205" s="81" t="str">
        <f aca="false">IF(F1205&gt;0,IF(L1205&gt;=0,L1205/F1205*100,""),"")</f>
        <v/>
      </c>
      <c r="O1205" s="81" t="str">
        <f aca="false">IF(G1205&gt;0,IF(J1205&gt;=0,J1205/G1205*100,""),"")</f>
        <v/>
      </c>
      <c r="P1205" s="81" t="str">
        <f aca="false">IF(I1205&gt;0,IF(L1205&gt;=0,L1205/I1205*100,""),"")</f>
        <v/>
      </c>
      <c r="Q1205" s="52"/>
      <c r="S1205" s="52"/>
    </row>
    <row r="1206" s="155" customFormat="true" ht="6" hidden="false" customHeight="true" outlineLevel="0" collapsed="false">
      <c r="A1206" s="82"/>
      <c r="B1206" s="54"/>
      <c r="C1206" s="55" t="s">
        <v>28</v>
      </c>
      <c r="D1206" s="143"/>
      <c r="E1206" s="215"/>
      <c r="F1206" s="77"/>
      <c r="G1206" s="79"/>
      <c r="H1206" s="217"/>
      <c r="I1206" s="79"/>
      <c r="J1206" s="77"/>
      <c r="K1206" s="215"/>
      <c r="L1206" s="77"/>
      <c r="M1206" s="81" t="str">
        <f aca="false">IF(D1206&gt;0,IF(J1206&gt;=0,J1206/D1206*100,""),"")</f>
        <v/>
      </c>
      <c r="N1206" s="81" t="str">
        <f aca="false">IF(F1206&gt;0,IF(L1206&gt;=0,L1206/F1206*100,""),"")</f>
        <v/>
      </c>
      <c r="O1206" s="81" t="str">
        <f aca="false">IF(G1206&gt;0,IF(J1206&gt;=0,J1206/G1206*100,""),"")</f>
        <v/>
      </c>
      <c r="P1206" s="81" t="str">
        <f aca="false">IF(I1206&gt;0,IF(L1206&gt;=0,L1206/I1206*100,""),"")</f>
        <v/>
      </c>
      <c r="Q1206" s="52"/>
      <c r="S1206" s="52"/>
    </row>
    <row r="1207" s="155" customFormat="true" ht="12.75" hidden="false" customHeight="false" outlineLevel="0" collapsed="false">
      <c r="A1207" s="66" t="s">
        <v>1493</v>
      </c>
      <c r="B1207" s="135" t="s">
        <v>19</v>
      </c>
      <c r="C1207" s="136"/>
      <c r="D1207" s="139" t="n">
        <f aca="false">SUM(D1209:D1215)</f>
        <v>4167660</v>
      </c>
      <c r="E1207" s="139" t="n">
        <f aca="false">SUM(E1209:E1215)</f>
        <v>0</v>
      </c>
      <c r="F1207" s="139" t="n">
        <f aca="false">SUM(D1207:E1207)</f>
        <v>4167660</v>
      </c>
      <c r="G1207" s="109" t="n">
        <f aca="false">SUM(G1209:G1215)</f>
        <v>4836550</v>
      </c>
      <c r="H1207" s="110"/>
      <c r="I1207" s="109" t="n">
        <f aca="false">SUM(G1207:H1207)</f>
        <v>4836550</v>
      </c>
      <c r="J1207" s="139" t="n">
        <f aca="false">SUM(J1209:J1215)</f>
        <v>4755420</v>
      </c>
      <c r="K1207" s="139" t="n">
        <f aca="false">SUM(K1209:K1215)</f>
        <v>0</v>
      </c>
      <c r="L1207" s="139" t="n">
        <f aca="false">SUM(J1207:K1207)</f>
        <v>4755420</v>
      </c>
      <c r="M1207" s="140" t="n">
        <f aca="false">IF(D1207&gt;0,IF(J1207&gt;=0,J1207/D1207*100,""),"")</f>
        <v>114.102877873915</v>
      </c>
      <c r="N1207" s="140" t="n">
        <f aca="false">IF(F1207&gt;0,IF(L1207&gt;=0,L1207/F1207*100,""),"")</f>
        <v>114.102877873915</v>
      </c>
      <c r="O1207" s="140" t="n">
        <f aca="false">IF(G1207&gt;0,IF(J1207&gt;=0,J1207/G1207*100,""),"")</f>
        <v>98.3225646380168</v>
      </c>
      <c r="P1207" s="140" t="n">
        <f aca="false">IF(I1207&gt;0,IF(L1207&gt;=0,L1207/I1207*100,""),"")</f>
        <v>98.3225646380168</v>
      </c>
      <c r="Q1207" s="52"/>
      <c r="S1207" s="52"/>
    </row>
    <row r="1208" s="155" customFormat="true" ht="12" hidden="true" customHeight="false" outlineLevel="0" collapsed="false">
      <c r="A1208" s="82" t="s">
        <v>27</v>
      </c>
      <c r="B1208" s="227"/>
      <c r="C1208" s="228" t="s">
        <v>28</v>
      </c>
      <c r="D1208" s="143" t="n">
        <f aca="false">SUM(D1209:D1215)</f>
        <v>4167660</v>
      </c>
      <c r="E1208" s="215"/>
      <c r="F1208" s="77" t="n">
        <f aca="false">SUM(D1208:E1208)</f>
        <v>4167660</v>
      </c>
      <c r="G1208" s="79" t="n">
        <f aca="false">SUM(G1209:G1215)</f>
        <v>4836550</v>
      </c>
      <c r="H1208" s="217"/>
      <c r="I1208" s="79" t="n">
        <f aca="false">SUM(G1208:H1208)</f>
        <v>4836550</v>
      </c>
      <c r="J1208" s="77" t="n">
        <f aca="false">SUM(J1209:J1215)</f>
        <v>4755420</v>
      </c>
      <c r="K1208" s="215"/>
      <c r="L1208" s="77" t="n">
        <f aca="false">SUM(J1208:K1208)</f>
        <v>4755420</v>
      </c>
      <c r="M1208" s="81" t="n">
        <f aca="false">IF(D1208&gt;0,IF(J1208&gt;=0,J1208/D1208*100,""),"")</f>
        <v>114.102877873915</v>
      </c>
      <c r="N1208" s="81" t="n">
        <f aca="false">IF(F1208&gt;0,IF(L1208&gt;=0,L1208/F1208*100,""),"")</f>
        <v>114.102877873915</v>
      </c>
      <c r="O1208" s="81" t="n">
        <f aca="false">IF(G1208&gt;0,IF(J1208&gt;=0,J1208/G1208*100,""),"")</f>
        <v>98.3225646380168</v>
      </c>
      <c r="P1208" s="81" t="n">
        <f aca="false">IF(I1208&gt;0,IF(L1208&gt;=0,L1208/I1208*100,""),"")</f>
        <v>98.3225646380168</v>
      </c>
      <c r="Q1208" s="52"/>
      <c r="S1208" s="52"/>
    </row>
    <row r="1209" s="155" customFormat="true" ht="12.75" hidden="false" customHeight="true" outlineLevel="0" collapsed="false">
      <c r="A1209" s="82" t="s">
        <v>1095</v>
      </c>
      <c r="B1209" s="54" t="s">
        <v>1011</v>
      </c>
      <c r="C1209" s="55" t="s">
        <v>1494</v>
      </c>
      <c r="D1209" s="77" t="n">
        <v>4138660</v>
      </c>
      <c r="E1209" s="77"/>
      <c r="F1209" s="77" t="n">
        <f aca="false">SUM(D1209:E1209)</f>
        <v>4138660</v>
      </c>
      <c r="G1209" s="79" t="n">
        <v>4701550</v>
      </c>
      <c r="H1209" s="88"/>
      <c r="I1209" s="79" t="n">
        <f aca="false">SUM(G1209:H1209)</f>
        <v>4701550</v>
      </c>
      <c r="J1209" s="77" t="n">
        <v>4743420</v>
      </c>
      <c r="K1209" s="77"/>
      <c r="L1209" s="77" t="n">
        <f aca="false">SUM(J1209:K1209)</f>
        <v>4743420</v>
      </c>
      <c r="M1209" s="81" t="n">
        <f aca="false">IF(D1209&gt;0,IF(J1209&gt;=0,J1209/D1209*100,""),"")</f>
        <v>114.612459105121</v>
      </c>
      <c r="N1209" s="81" t="n">
        <f aca="false">IF(F1209&gt;0,IF(L1209&gt;=0,L1209/F1209*100,""),"")</f>
        <v>114.612459105121</v>
      </c>
      <c r="O1209" s="81" t="n">
        <f aca="false">IF(G1209&gt;0,IF(J1209&gt;=0,J1209/G1209*100,""),"")</f>
        <v>100.890557369378</v>
      </c>
      <c r="P1209" s="81" t="n">
        <f aca="false">IF(I1209&gt;0,IF(L1209&gt;=0,L1209/I1209*100,""),"")</f>
        <v>100.890557369378</v>
      </c>
      <c r="Q1209" s="52"/>
      <c r="S1209" s="52"/>
    </row>
    <row r="1210" s="155" customFormat="true" ht="12.75" hidden="false" customHeight="true" outlineLevel="0" collapsed="false">
      <c r="A1210" s="82" t="s">
        <v>1104</v>
      </c>
      <c r="B1210" s="54" t="s">
        <v>1014</v>
      </c>
      <c r="C1210" s="55"/>
      <c r="D1210" s="77" t="n">
        <v>15000</v>
      </c>
      <c r="E1210" s="77"/>
      <c r="F1210" s="77" t="n">
        <f aca="false">SUM(D1210:E1210)</f>
        <v>15000</v>
      </c>
      <c r="G1210" s="79" t="n">
        <v>15000</v>
      </c>
      <c r="H1210" s="88"/>
      <c r="I1210" s="79" t="n">
        <f aca="false">SUM(G1210:H1210)</f>
        <v>15000</v>
      </c>
      <c r="J1210" s="77"/>
      <c r="K1210" s="77"/>
      <c r="L1210" s="77" t="n">
        <f aca="false">SUM(J1210:K1210)</f>
        <v>0</v>
      </c>
      <c r="M1210" s="81" t="n">
        <f aca="false">IF(D1210&gt;0,IF(J1210&gt;=0,J1210/D1210*100,""),"")</f>
        <v>0</v>
      </c>
      <c r="N1210" s="81" t="n">
        <f aca="false">IF(F1210&gt;0,IF(L1210&gt;=0,L1210/F1210*100,""),"")</f>
        <v>0</v>
      </c>
      <c r="O1210" s="81" t="n">
        <f aca="false">IF(G1210&gt;0,IF(J1210&gt;=0,J1210/G1210*100,""),"")</f>
        <v>0</v>
      </c>
      <c r="P1210" s="81" t="n">
        <f aca="false">IF(I1210&gt;0,IF(L1210&gt;=0,L1210/I1210*100,""),"")</f>
        <v>0</v>
      </c>
      <c r="Q1210" s="52"/>
      <c r="S1210" s="52"/>
    </row>
    <row r="1211" s="48" customFormat="true" ht="12.75" hidden="false" customHeight="true" outlineLevel="0" collapsed="false">
      <c r="A1211" s="82" t="s">
        <v>1320</v>
      </c>
      <c r="B1211" s="54" t="s">
        <v>697</v>
      </c>
      <c r="C1211" s="55" t="s">
        <v>1495</v>
      </c>
      <c r="D1211" s="77" t="n">
        <v>6000</v>
      </c>
      <c r="E1211" s="77"/>
      <c r="F1211" s="77" t="n">
        <f aca="false">SUM(D1211:E1211)</f>
        <v>6000</v>
      </c>
      <c r="G1211" s="79" t="n">
        <v>6000</v>
      </c>
      <c r="H1211" s="88"/>
      <c r="I1211" s="79" t="n">
        <f aca="false">SUM(G1211:H1211)</f>
        <v>6000</v>
      </c>
      <c r="J1211" s="77" t="n">
        <v>6000</v>
      </c>
      <c r="K1211" s="77"/>
      <c r="L1211" s="77" t="n">
        <f aca="false">SUM(J1211:K1211)</f>
        <v>6000</v>
      </c>
      <c r="M1211" s="81" t="n">
        <f aca="false">IF(D1211&gt;0,IF(J1211&gt;=0,J1211/D1211*100,""),"")</f>
        <v>100</v>
      </c>
      <c r="N1211" s="81" t="n">
        <f aca="false">IF(F1211&gt;0,IF(L1211&gt;=0,L1211/F1211*100,""),"")</f>
        <v>100</v>
      </c>
      <c r="O1211" s="81" t="n">
        <f aca="false">IF(G1211&gt;0,IF(J1211&gt;=0,J1211/G1211*100,""),"")</f>
        <v>100</v>
      </c>
      <c r="P1211" s="81" t="n">
        <f aca="false">IF(I1211&gt;0,IF(L1211&gt;=0,L1211/I1211*100,""),"")</f>
        <v>100</v>
      </c>
      <c r="Q1211" s="52"/>
      <c r="S1211" s="52"/>
    </row>
    <row r="1212" s="155" customFormat="true" ht="12.75" hidden="false" customHeight="true" outlineLevel="0" collapsed="false">
      <c r="A1212" s="82" t="s">
        <v>33</v>
      </c>
      <c r="B1212" s="54" t="s">
        <v>34</v>
      </c>
      <c r="C1212" s="55" t="s">
        <v>1496</v>
      </c>
      <c r="D1212" s="77" t="n">
        <v>2000</v>
      </c>
      <c r="E1212" s="77"/>
      <c r="F1212" s="77" t="n">
        <f aca="false">SUM(D1212:E1212)</f>
        <v>2000</v>
      </c>
      <c r="G1212" s="79" t="n">
        <v>2000</v>
      </c>
      <c r="H1212" s="88"/>
      <c r="I1212" s="79" t="n">
        <f aca="false">SUM(G1212:H1212)</f>
        <v>2000</v>
      </c>
      <c r="J1212" s="77"/>
      <c r="K1212" s="77"/>
      <c r="L1212" s="77" t="n">
        <f aca="false">SUM(J1212:K1212)</f>
        <v>0</v>
      </c>
      <c r="M1212" s="81" t="n">
        <f aca="false">IF(D1212&gt;0,IF(J1212&gt;=0,J1212/D1212*100,""),"")</f>
        <v>0</v>
      </c>
      <c r="N1212" s="81" t="n">
        <f aca="false">IF(F1212&gt;0,IF(L1212&gt;=0,L1212/F1212*100,""),"")</f>
        <v>0</v>
      </c>
      <c r="O1212" s="81" t="n">
        <f aca="false">IF(G1212&gt;0,IF(J1212&gt;=0,J1212/G1212*100,""),"")</f>
        <v>0</v>
      </c>
      <c r="P1212" s="81" t="n">
        <f aca="false">IF(I1212&gt;0,IF(L1212&gt;=0,L1212/I1212*100,""),"")</f>
        <v>0</v>
      </c>
      <c r="Q1212" s="52"/>
      <c r="S1212" s="52"/>
    </row>
    <row r="1213" s="155" customFormat="true" ht="12.75" hidden="false" customHeight="true" outlineLevel="0" collapsed="false">
      <c r="A1213" s="87" t="s">
        <v>1097</v>
      </c>
      <c r="B1213" s="54" t="s">
        <v>1098</v>
      </c>
      <c r="C1213" s="55" t="s">
        <v>1497</v>
      </c>
      <c r="D1213" s="77" t="n">
        <v>6000</v>
      </c>
      <c r="E1213" s="77"/>
      <c r="F1213" s="77" t="n">
        <f aca="false">SUM(D1213:E1213)</f>
        <v>6000</v>
      </c>
      <c r="G1213" s="79" t="n">
        <v>56000</v>
      </c>
      <c r="H1213" s="88"/>
      <c r="I1213" s="79" t="n">
        <f aca="false">SUM(G1213:H1213)</f>
        <v>56000</v>
      </c>
      <c r="J1213" s="77" t="n">
        <v>6000</v>
      </c>
      <c r="K1213" s="77"/>
      <c r="L1213" s="77" t="n">
        <f aca="false">SUM(J1213:K1213)</f>
        <v>6000</v>
      </c>
      <c r="M1213" s="81" t="n">
        <f aca="false">IF(D1213&gt;0,IF(J1213&gt;=0,J1213/D1213*100,""),"")</f>
        <v>100</v>
      </c>
      <c r="N1213" s="81" t="n">
        <f aca="false">IF(F1213&gt;0,IF(L1213&gt;=0,L1213/F1213*100,""),"")</f>
        <v>100</v>
      </c>
      <c r="O1213" s="81" t="n">
        <f aca="false">IF(G1213&gt;0,IF(J1213&gt;=0,J1213/G1213*100,""),"")</f>
        <v>10.7142857142857</v>
      </c>
      <c r="P1213" s="81" t="n">
        <f aca="false">IF(I1213&gt;0,IF(L1213&gt;=0,L1213/I1213*100,""),"")</f>
        <v>10.7142857142857</v>
      </c>
      <c r="Q1213" s="52"/>
      <c r="S1213" s="52"/>
    </row>
    <row r="1214" s="155" customFormat="true" ht="12.75" hidden="false" customHeight="true" outlineLevel="0" collapsed="false">
      <c r="A1214" s="82" t="s">
        <v>1110</v>
      </c>
      <c r="B1214" s="54" t="s">
        <v>1111</v>
      </c>
      <c r="C1214" s="55" t="s">
        <v>1498</v>
      </c>
      <c r="D1214" s="77"/>
      <c r="E1214" s="77"/>
      <c r="F1214" s="77"/>
      <c r="G1214" s="79" t="n">
        <v>56000</v>
      </c>
      <c r="H1214" s="88"/>
      <c r="I1214" s="79" t="n">
        <f aca="false">SUM(G1214:H1214)</f>
        <v>56000</v>
      </c>
      <c r="J1214" s="77"/>
      <c r="K1214" s="77"/>
      <c r="L1214" s="77" t="n">
        <f aca="false">SUM(J1214:K1214)</f>
        <v>0</v>
      </c>
      <c r="M1214" s="81" t="str">
        <f aca="false">IF(D1214&gt;0,IF(J1214&gt;=0,J1214/D1214*100,""),"")</f>
        <v/>
      </c>
      <c r="N1214" s="81" t="str">
        <f aca="false">IF(F1214&gt;0,IF(L1214&gt;=0,L1214/F1214*100,""),"")</f>
        <v/>
      </c>
      <c r="O1214" s="81" t="n">
        <f aca="false">IF(G1214&gt;0,IF(J1214&gt;=0,J1214/G1214*100,""),"")</f>
        <v>0</v>
      </c>
      <c r="P1214" s="81" t="n">
        <f aca="false">IF(I1214&gt;0,IF(L1214&gt;=0,L1214/I1214*100,""),"")</f>
        <v>0</v>
      </c>
      <c r="Q1214" s="52"/>
      <c r="S1214" s="52"/>
    </row>
    <row r="1215" s="48" customFormat="true" ht="12.75" hidden="true" customHeight="true" outlineLevel="0" collapsed="false">
      <c r="A1215" s="82"/>
      <c r="B1215" s="55" t="s">
        <v>1020</v>
      </c>
      <c r="C1215" s="55" t="s">
        <v>1499</v>
      </c>
      <c r="D1215" s="77"/>
      <c r="E1215" s="77"/>
      <c r="F1215" s="77" t="n">
        <f aca="false">SUM(D1215:E1215)</f>
        <v>0</v>
      </c>
      <c r="G1215" s="79"/>
      <c r="H1215" s="88"/>
      <c r="I1215" s="79"/>
      <c r="J1215" s="77"/>
      <c r="K1215" s="77"/>
      <c r="L1215" s="77" t="n">
        <f aca="false">SUM(J1215:K1215)</f>
        <v>0</v>
      </c>
      <c r="M1215" s="81" t="str">
        <f aca="false">IF(D1215&gt;0,IF(J1215&gt;=0,J1215/D1215*100,""),"")</f>
        <v/>
      </c>
      <c r="N1215" s="81" t="str">
        <f aca="false">IF(F1215&gt;0,IF(L1215&gt;=0,L1215/F1215*100,""),"")</f>
        <v/>
      </c>
      <c r="O1215" s="81" t="str">
        <f aca="false">IF(G1215&gt;0,IF(J1215&gt;=0,J1215/G1215*100,""),"")</f>
        <v/>
      </c>
      <c r="P1215" s="81" t="str">
        <f aca="false">IF(I1215&gt;0,IF(L1215&gt;=0,L1215/I1215*100,""),"")</f>
        <v/>
      </c>
      <c r="Q1215" s="52"/>
      <c r="S1215" s="52"/>
    </row>
    <row r="1216" s="155" customFormat="true" ht="6" hidden="false" customHeight="true" outlineLevel="0" collapsed="false">
      <c r="A1216" s="82"/>
      <c r="B1216" s="54"/>
      <c r="C1216" s="55" t="s">
        <v>28</v>
      </c>
      <c r="D1216" s="143"/>
      <c r="E1216" s="215"/>
      <c r="F1216" s="77"/>
      <c r="G1216" s="79"/>
      <c r="H1216" s="217"/>
      <c r="I1216" s="79"/>
      <c r="J1216" s="77"/>
      <c r="K1216" s="215"/>
      <c r="L1216" s="77"/>
      <c r="M1216" s="81" t="str">
        <f aca="false">IF(D1216&gt;0,IF(J1216&gt;=0,J1216/D1216*100,""),"")</f>
        <v/>
      </c>
      <c r="N1216" s="81" t="str">
        <f aca="false">IF(F1216&gt;0,IF(L1216&gt;=0,L1216/F1216*100,""),"")</f>
        <v/>
      </c>
      <c r="O1216" s="81" t="str">
        <f aca="false">IF(G1216&gt;0,IF(J1216&gt;=0,J1216/G1216*100,""),"")</f>
        <v/>
      </c>
      <c r="P1216" s="81" t="str">
        <f aca="false">IF(I1216&gt;0,IF(L1216&gt;=0,L1216/I1216*100,""),"")</f>
        <v/>
      </c>
      <c r="Q1216" s="52"/>
      <c r="S1216" s="52"/>
    </row>
    <row r="1217" s="155" customFormat="true" ht="12.75" hidden="false" customHeight="false" outlineLevel="0" collapsed="false">
      <c r="A1217" s="66" t="s">
        <v>1500</v>
      </c>
      <c r="B1217" s="135" t="s">
        <v>19</v>
      </c>
      <c r="C1217" s="136"/>
      <c r="D1217" s="139" t="n">
        <f aca="false">SUM(D1219:D1225)</f>
        <v>4309200</v>
      </c>
      <c r="E1217" s="139" t="n">
        <f aca="false">SUM(E1219:E1224)</f>
        <v>0</v>
      </c>
      <c r="F1217" s="139" t="n">
        <f aca="false">SUM(D1217:E1217)</f>
        <v>4309200</v>
      </c>
      <c r="G1217" s="109" t="n">
        <f aca="false">SUM(G1219:G1225)</f>
        <v>6076595</v>
      </c>
      <c r="H1217" s="110"/>
      <c r="I1217" s="109" t="n">
        <f aca="false">SUM(G1217:H1217)</f>
        <v>6076595</v>
      </c>
      <c r="J1217" s="139" t="n">
        <f aca="false">SUM(J1219:J1225)</f>
        <v>5460410</v>
      </c>
      <c r="K1217" s="139" t="n">
        <f aca="false">SUM(K1219:K1224)</f>
        <v>0</v>
      </c>
      <c r="L1217" s="139" t="n">
        <f aca="false">SUM(J1217:K1217)</f>
        <v>5460410</v>
      </c>
      <c r="M1217" s="140" t="n">
        <f aca="false">IF(D1217&gt;0,IF(J1217&gt;=0,J1217/D1217*100,""),"")</f>
        <v>126.715167548501</v>
      </c>
      <c r="N1217" s="140" t="n">
        <f aca="false">IF(F1217&gt;0,IF(L1217&gt;=0,L1217/F1217*100,""),"")</f>
        <v>126.715167548501</v>
      </c>
      <c r="O1217" s="140" t="n">
        <f aca="false">IF(G1217&gt;0,IF(J1217&gt;=0,J1217/G1217*100,""),"")</f>
        <v>89.8596993875682</v>
      </c>
      <c r="P1217" s="140" t="n">
        <f aca="false">IF(I1217&gt;0,IF(L1217&gt;=0,L1217/I1217*100,""),"")</f>
        <v>89.8596993875682</v>
      </c>
      <c r="Q1217" s="52"/>
      <c r="S1217" s="52"/>
    </row>
    <row r="1218" s="155" customFormat="true" ht="12.75" hidden="false" customHeight="true" outlineLevel="0" collapsed="false">
      <c r="A1218" s="82" t="s">
        <v>27</v>
      </c>
      <c r="B1218" s="227"/>
      <c r="C1218" s="228" t="s">
        <v>28</v>
      </c>
      <c r="D1218" s="77" t="n">
        <f aca="false">SUM(D1219:D1224)</f>
        <v>4309200</v>
      </c>
      <c r="E1218" s="215"/>
      <c r="F1218" s="77" t="n">
        <f aca="false">SUM(D1218:E1218)</f>
        <v>4309200</v>
      </c>
      <c r="G1218" s="79" t="n">
        <f aca="false">SUM(G1219:G1224)</f>
        <v>6016595</v>
      </c>
      <c r="H1218" s="217"/>
      <c r="I1218" s="79" t="n">
        <f aca="false">SUM(G1218:H1218)</f>
        <v>6016595</v>
      </c>
      <c r="J1218" s="77" t="n">
        <f aca="false">SUM(J1219:J1224)</f>
        <v>5460410</v>
      </c>
      <c r="K1218" s="215"/>
      <c r="L1218" s="77" t="n">
        <f aca="false">SUM(J1218:K1218)</f>
        <v>5460410</v>
      </c>
      <c r="M1218" s="81" t="n">
        <f aca="false">IF(D1218&gt;0,IF(J1218&gt;=0,J1218/D1218*100,""),"")</f>
        <v>126.715167548501</v>
      </c>
      <c r="N1218" s="81" t="n">
        <f aca="false">IF(F1218&gt;0,IF(L1218&gt;=0,L1218/F1218*100,""),"")</f>
        <v>126.715167548501</v>
      </c>
      <c r="O1218" s="81" t="n">
        <f aca="false">IF(G1218&gt;0,IF(J1218&gt;=0,J1218/G1218*100,""),"")</f>
        <v>90.7558178670826</v>
      </c>
      <c r="P1218" s="81" t="n">
        <f aca="false">IF(I1218&gt;0,IF(L1218&gt;=0,L1218/I1218*100,""),"")</f>
        <v>90.7558178670826</v>
      </c>
      <c r="Q1218" s="52"/>
      <c r="S1218" s="52"/>
    </row>
    <row r="1219" s="155" customFormat="true" ht="12.75" hidden="false" customHeight="true" outlineLevel="0" collapsed="false">
      <c r="A1219" s="82" t="s">
        <v>1095</v>
      </c>
      <c r="B1219" s="54" t="s">
        <v>1011</v>
      </c>
      <c r="C1219" s="55" t="s">
        <v>1501</v>
      </c>
      <c r="D1219" s="77" t="n">
        <v>4295200</v>
      </c>
      <c r="E1219" s="77"/>
      <c r="F1219" s="77" t="n">
        <f aca="false">SUM(D1219:E1219)</f>
        <v>4295200</v>
      </c>
      <c r="G1219" s="79" t="n">
        <v>5622340</v>
      </c>
      <c r="H1219" s="88"/>
      <c r="I1219" s="79" t="n">
        <f aca="false">SUM(G1219:H1219)</f>
        <v>5622340</v>
      </c>
      <c r="J1219" s="77" t="n">
        <v>5448410</v>
      </c>
      <c r="K1219" s="77"/>
      <c r="L1219" s="77" t="n">
        <f aca="false">SUM(J1219:K1219)</f>
        <v>5448410</v>
      </c>
      <c r="M1219" s="81" t="n">
        <f aca="false">IF(D1219&gt;0,IF(J1219&gt;=0,J1219/D1219*100,""),"")</f>
        <v>126.848807971689</v>
      </c>
      <c r="N1219" s="81" t="n">
        <f aca="false">IF(F1219&gt;0,IF(L1219&gt;=0,L1219/F1219*100,""),"")</f>
        <v>126.848807971689</v>
      </c>
      <c r="O1219" s="81" t="n">
        <f aca="false">IF(G1219&gt;0,IF(J1219&gt;=0,J1219/G1219*100,""),"")</f>
        <v>96.90644820484</v>
      </c>
      <c r="P1219" s="81" t="n">
        <f aca="false">IF(I1219&gt;0,IF(L1219&gt;=0,L1219/I1219*100,""),"")</f>
        <v>96.90644820484</v>
      </c>
      <c r="Q1219" s="52"/>
      <c r="S1219" s="52"/>
    </row>
    <row r="1220" s="155" customFormat="true" ht="12.75" hidden="false" customHeight="true" outlineLevel="0" collapsed="false">
      <c r="A1220" s="82" t="s">
        <v>1320</v>
      </c>
      <c r="B1220" s="54" t="s">
        <v>697</v>
      </c>
      <c r="C1220" s="55" t="s">
        <v>1502</v>
      </c>
      <c r="D1220" s="77" t="n">
        <v>6000</v>
      </c>
      <c r="E1220" s="77"/>
      <c r="F1220" s="77" t="n">
        <f aca="false">SUM(D1220:E1220)</f>
        <v>6000</v>
      </c>
      <c r="G1220" s="79" t="n">
        <v>6000</v>
      </c>
      <c r="H1220" s="88"/>
      <c r="I1220" s="79" t="n">
        <f aca="false">SUM(G1220:H1220)</f>
        <v>6000</v>
      </c>
      <c r="J1220" s="77" t="n">
        <v>6000</v>
      </c>
      <c r="K1220" s="77"/>
      <c r="L1220" s="77" t="n">
        <f aca="false">SUM(J1220:K1220)</f>
        <v>6000</v>
      </c>
      <c r="M1220" s="81" t="n">
        <f aca="false">IF(D1220&gt;0,IF(J1220&gt;=0,J1220/D1220*100,""),"")</f>
        <v>100</v>
      </c>
      <c r="N1220" s="81" t="n">
        <f aca="false">IF(F1220&gt;0,IF(L1220&gt;=0,L1220/F1220*100,""),"")</f>
        <v>100</v>
      </c>
      <c r="O1220" s="81" t="n">
        <f aca="false">IF(G1220&gt;0,IF(J1220&gt;=0,J1220/G1220*100,""),"")</f>
        <v>100</v>
      </c>
      <c r="P1220" s="81" t="n">
        <f aca="false">IF(I1220&gt;0,IF(L1220&gt;=0,L1220/I1220*100,""),"")</f>
        <v>100</v>
      </c>
      <c r="Q1220" s="52"/>
      <c r="S1220" s="52"/>
    </row>
    <row r="1221" s="155" customFormat="true" ht="12.75" hidden="false" customHeight="true" outlineLevel="0" collapsed="false">
      <c r="A1221" s="82" t="s">
        <v>33</v>
      </c>
      <c r="B1221" s="54" t="s">
        <v>34</v>
      </c>
      <c r="C1221" s="55" t="s">
        <v>1503</v>
      </c>
      <c r="D1221" s="77" t="n">
        <v>2000</v>
      </c>
      <c r="E1221" s="77"/>
      <c r="F1221" s="77" t="n">
        <f aca="false">SUM(D1221:E1221)</f>
        <v>2000</v>
      </c>
      <c r="G1221" s="79" t="n">
        <v>2000</v>
      </c>
      <c r="H1221" s="88"/>
      <c r="I1221" s="79" t="n">
        <f aca="false">SUM(G1221:H1221)</f>
        <v>2000</v>
      </c>
      <c r="J1221" s="77"/>
      <c r="K1221" s="77"/>
      <c r="L1221" s="77" t="n">
        <f aca="false">SUM(J1221:K1221)</f>
        <v>0</v>
      </c>
      <c r="M1221" s="81" t="n">
        <f aca="false">IF(D1221&gt;0,IF(J1221&gt;=0,J1221/D1221*100,""),"")</f>
        <v>0</v>
      </c>
      <c r="N1221" s="81" t="n">
        <f aca="false">IF(F1221&gt;0,IF(L1221&gt;=0,L1221/F1221*100,""),"")</f>
        <v>0</v>
      </c>
      <c r="O1221" s="81" t="n">
        <f aca="false">IF(G1221&gt;0,IF(J1221&gt;=0,J1221/G1221*100,""),"")</f>
        <v>0</v>
      </c>
      <c r="P1221" s="81" t="n">
        <f aca="false">IF(I1221&gt;0,IF(L1221&gt;=0,L1221/I1221*100,""),"")</f>
        <v>0</v>
      </c>
      <c r="Q1221" s="52"/>
      <c r="S1221" s="52"/>
    </row>
    <row r="1222" s="155" customFormat="true" ht="12.75" hidden="false" customHeight="true" outlineLevel="0" collapsed="false">
      <c r="A1222" s="87" t="s">
        <v>1097</v>
      </c>
      <c r="B1222" s="54" t="s">
        <v>1098</v>
      </c>
      <c r="C1222" s="55" t="s">
        <v>1504</v>
      </c>
      <c r="D1222" s="77" t="n">
        <v>6000</v>
      </c>
      <c r="E1222" s="77"/>
      <c r="F1222" s="77" t="n">
        <f aca="false">SUM(D1222:E1222)</f>
        <v>6000</v>
      </c>
      <c r="G1222" s="79" t="n">
        <v>357355</v>
      </c>
      <c r="H1222" s="88"/>
      <c r="I1222" s="79" t="n">
        <f aca="false">SUM(G1222:H1222)</f>
        <v>357355</v>
      </c>
      <c r="J1222" s="77" t="n">
        <v>6000</v>
      </c>
      <c r="K1222" s="77"/>
      <c r="L1222" s="77" t="n">
        <f aca="false">SUM(J1222:K1222)</f>
        <v>6000</v>
      </c>
      <c r="M1222" s="81" t="n">
        <f aca="false">IF(D1222&gt;0,IF(J1222&gt;=0,J1222/D1222*100,""),"")</f>
        <v>100</v>
      </c>
      <c r="N1222" s="81" t="n">
        <f aca="false">IF(F1222&gt;0,IF(L1222&gt;=0,L1222/F1222*100,""),"")</f>
        <v>100</v>
      </c>
      <c r="O1222" s="81" t="n">
        <f aca="false">IF(G1222&gt;0,IF(J1222&gt;=0,J1222/G1222*100,""),"")</f>
        <v>1.67900267241259</v>
      </c>
      <c r="P1222" s="81" t="n">
        <f aca="false">IF(I1222&gt;0,IF(L1222&gt;=0,L1222/I1222*100,""),"")</f>
        <v>1.67900267241259</v>
      </c>
      <c r="Q1222" s="52"/>
      <c r="S1222" s="52"/>
    </row>
    <row r="1223" s="155" customFormat="true" ht="12.75" hidden="false" customHeight="true" outlineLevel="0" collapsed="false">
      <c r="A1223" s="82" t="s">
        <v>1110</v>
      </c>
      <c r="B1223" s="54" t="s">
        <v>1111</v>
      </c>
      <c r="C1223" s="55" t="s">
        <v>1505</v>
      </c>
      <c r="D1223" s="77"/>
      <c r="E1223" s="77"/>
      <c r="F1223" s="77"/>
      <c r="G1223" s="79" t="n">
        <v>13900</v>
      </c>
      <c r="H1223" s="88"/>
      <c r="I1223" s="79" t="n">
        <f aca="false">SUM(G1223:H1223)</f>
        <v>13900</v>
      </c>
      <c r="J1223" s="77"/>
      <c r="K1223" s="77"/>
      <c r="L1223" s="77" t="n">
        <f aca="false">SUM(J1223:K1223)</f>
        <v>0</v>
      </c>
      <c r="M1223" s="81" t="str">
        <f aca="false">IF(D1223&gt;0,IF(J1223&gt;=0,J1223/D1223*100,""),"")</f>
        <v/>
      </c>
      <c r="N1223" s="81" t="str">
        <f aca="false">IF(F1223&gt;0,IF(L1223&gt;=0,L1223/F1223*100,""),"")</f>
        <v/>
      </c>
      <c r="O1223" s="81" t="n">
        <f aca="false">IF(G1223&gt;0,IF(J1223&gt;=0,J1223/G1223*100,""),"")</f>
        <v>0</v>
      </c>
      <c r="P1223" s="81" t="n">
        <f aca="false">IF(I1223&gt;0,IF(L1223&gt;=0,L1223/I1223*100,""),"")</f>
        <v>0</v>
      </c>
      <c r="Q1223" s="52"/>
      <c r="S1223" s="52"/>
    </row>
    <row r="1224" s="155" customFormat="true" ht="12.75" hidden="false" customHeight="true" outlineLevel="0" collapsed="false">
      <c r="A1224" s="82" t="s">
        <v>1057</v>
      </c>
      <c r="B1224" s="54" t="s">
        <v>1058</v>
      </c>
      <c r="C1224" s="55" t="s">
        <v>1506</v>
      </c>
      <c r="D1224" s="77"/>
      <c r="E1224" s="77"/>
      <c r="F1224" s="77"/>
      <c r="G1224" s="79" t="n">
        <v>15000</v>
      </c>
      <c r="H1224" s="88"/>
      <c r="I1224" s="79" t="n">
        <f aca="false">SUM(G1224:H1224)</f>
        <v>15000</v>
      </c>
      <c r="J1224" s="77"/>
      <c r="K1224" s="77"/>
      <c r="L1224" s="77" t="n">
        <f aca="false">SUM(J1224:K1224)</f>
        <v>0</v>
      </c>
      <c r="M1224" s="81" t="str">
        <f aca="false">IF(D1224&gt;0,IF(J1224&gt;=0,J1224/D1224*100,""),"")</f>
        <v/>
      </c>
      <c r="N1224" s="81" t="str">
        <f aca="false">IF(F1224&gt;0,IF(L1224&gt;=0,L1224/F1224*100,""),"")</f>
        <v/>
      </c>
      <c r="O1224" s="81" t="n">
        <f aca="false">IF(G1224&gt;0,IF(J1224&gt;=0,J1224/G1224*100,""),"")</f>
        <v>0</v>
      </c>
      <c r="P1224" s="81" t="n">
        <f aca="false">IF(I1224&gt;0,IF(L1224&gt;=0,L1224/I1224*100,""),"")</f>
        <v>0</v>
      </c>
      <c r="Q1224" s="52"/>
      <c r="S1224" s="52"/>
    </row>
    <row r="1225" s="155" customFormat="true" ht="12.75" hidden="false" customHeight="true" outlineLevel="0" collapsed="false">
      <c r="A1225" s="87" t="s">
        <v>65</v>
      </c>
      <c r="B1225" s="54" t="s">
        <v>66</v>
      </c>
      <c r="C1225" s="55" t="s">
        <v>1507</v>
      </c>
      <c r="D1225" s="77"/>
      <c r="E1225" s="77"/>
      <c r="F1225" s="77"/>
      <c r="G1225" s="79" t="n">
        <v>60000</v>
      </c>
      <c r="H1225" s="88"/>
      <c r="I1225" s="79" t="n">
        <f aca="false">SUM(G1225:H1225)</f>
        <v>60000</v>
      </c>
      <c r="J1225" s="77"/>
      <c r="K1225" s="77"/>
      <c r="L1225" s="77" t="n">
        <f aca="false">SUM(J1225:K1225)</f>
        <v>0</v>
      </c>
      <c r="M1225" s="81" t="str">
        <f aca="false">IF(D1225&gt;0,IF(J1225&gt;=0,J1225/D1225*100,""),"")</f>
        <v/>
      </c>
      <c r="N1225" s="81" t="str">
        <f aca="false">IF(F1225&gt;0,IF(L1225&gt;=0,L1225/F1225*100,""),"")</f>
        <v/>
      </c>
      <c r="O1225" s="81" t="n">
        <f aca="false">IF(G1225&gt;0,IF(J1225&gt;=0,J1225/G1225*100,""),"")</f>
        <v>0</v>
      </c>
      <c r="P1225" s="81" t="n">
        <f aca="false">IF(I1225&gt;0,IF(L1225&gt;=0,L1225/I1225*100,""),"")</f>
        <v>0</v>
      </c>
      <c r="Q1225" s="52"/>
      <c r="S1225" s="52"/>
    </row>
    <row r="1226" s="155" customFormat="true" ht="6" hidden="false" customHeight="true" outlineLevel="0" collapsed="false">
      <c r="A1226" s="261"/>
      <c r="B1226" s="167"/>
      <c r="C1226" s="168" t="s">
        <v>28</v>
      </c>
      <c r="D1226" s="215"/>
      <c r="E1226" s="215"/>
      <c r="F1226" s="215"/>
      <c r="G1226" s="144"/>
      <c r="H1226" s="217"/>
      <c r="I1226" s="144"/>
      <c r="J1226" s="215"/>
      <c r="K1226" s="215"/>
      <c r="L1226" s="215"/>
      <c r="M1226" s="262" t="str">
        <f aca="false">IF(D1226&gt;0,IF(J1226&gt;=0,J1226/D1226*100,""),"")</f>
        <v/>
      </c>
      <c r="N1226" s="262" t="str">
        <f aca="false">IF(F1226&gt;0,IF(L1226&gt;=0,L1226/F1226*100,""),"")</f>
        <v/>
      </c>
      <c r="O1226" s="262" t="str">
        <f aca="false">IF(G1226&gt;0,IF(J1226&gt;=0,J1226/G1226*100,""),"")</f>
        <v/>
      </c>
      <c r="P1226" s="262" t="str">
        <f aca="false">IF(I1226&gt;0,IF(L1226&gt;=0,L1226/I1226*100,""),"")</f>
        <v/>
      </c>
      <c r="Q1226" s="52"/>
      <c r="S1226" s="52"/>
    </row>
    <row r="1227" s="155" customFormat="true" ht="12.75" hidden="false" customHeight="false" outlineLevel="0" collapsed="false">
      <c r="A1227" s="66" t="s">
        <v>1508</v>
      </c>
      <c r="B1227" s="135" t="s">
        <v>19</v>
      </c>
      <c r="C1227" s="136"/>
      <c r="D1227" s="139" t="n">
        <f aca="false">SUM(D1229:D1238)</f>
        <v>7082060</v>
      </c>
      <c r="E1227" s="139" t="n">
        <f aca="false">SUM(E1229:E1237)</f>
        <v>0</v>
      </c>
      <c r="F1227" s="139" t="n">
        <f aca="false">SUM(D1227:E1227)</f>
        <v>7082060</v>
      </c>
      <c r="G1227" s="109" t="n">
        <f aca="false">SUM(G1229:G1238)</f>
        <v>9325330</v>
      </c>
      <c r="H1227" s="110"/>
      <c r="I1227" s="109" t="n">
        <f aca="false">SUM(G1227:H1227)</f>
        <v>9325330</v>
      </c>
      <c r="J1227" s="139" t="n">
        <f aca="false">SUM(J1229:J1239)</f>
        <v>9246370</v>
      </c>
      <c r="K1227" s="139" t="n">
        <f aca="false">SUM(K1229:K1237)</f>
        <v>0</v>
      </c>
      <c r="L1227" s="139" t="n">
        <f aca="false">SUM(J1227:K1227)</f>
        <v>9246370</v>
      </c>
      <c r="M1227" s="140" t="n">
        <f aca="false">IF(D1227&gt;0,IF(J1227&gt;=0,J1227/D1227*100,""),"")</f>
        <v>130.560458397698</v>
      </c>
      <c r="N1227" s="140" t="n">
        <f aca="false">IF(F1227&gt;0,IF(L1227&gt;=0,L1227/F1227*100,""),"")</f>
        <v>130.560458397698</v>
      </c>
      <c r="O1227" s="140" t="n">
        <f aca="false">IF(G1227&gt;0,IF(J1227&gt;=0,J1227/G1227*100,""),"")</f>
        <v>99.153273932397</v>
      </c>
      <c r="P1227" s="140" t="n">
        <f aca="false">IF(I1227&gt;0,IF(L1227&gt;=0,L1227/I1227*100,""),"")</f>
        <v>99.153273932397</v>
      </c>
      <c r="Q1227" s="52"/>
      <c r="S1227" s="52"/>
    </row>
    <row r="1228" s="155" customFormat="true" ht="12" hidden="true" customHeight="false" outlineLevel="0" collapsed="false">
      <c r="A1228" s="87" t="s">
        <v>27</v>
      </c>
      <c r="B1228" s="227"/>
      <c r="C1228" s="228" t="s">
        <v>28</v>
      </c>
      <c r="D1228" s="143" t="n">
        <f aca="false">SUM(D1229:D1238)</f>
        <v>7082060</v>
      </c>
      <c r="E1228" s="215"/>
      <c r="F1228" s="77" t="n">
        <f aca="false">SUM(D1228:E1228)</f>
        <v>7082060</v>
      </c>
      <c r="G1228" s="79" t="n">
        <f aca="false">SUM(G1229:G1238)</f>
        <v>9325330</v>
      </c>
      <c r="H1228" s="217"/>
      <c r="I1228" s="79" t="n">
        <f aca="false">SUM(G1228:H1228)</f>
        <v>9325330</v>
      </c>
      <c r="J1228" s="77" t="n">
        <f aca="false">SUM(J1229:J1238)</f>
        <v>9246370</v>
      </c>
      <c r="K1228" s="215"/>
      <c r="L1228" s="77" t="n">
        <f aca="false">SUM(J1228:K1228)</f>
        <v>9246370</v>
      </c>
      <c r="M1228" s="81" t="n">
        <f aca="false">IF(D1228&gt;0,IF(J1228&gt;=0,J1228/D1228*100,""),"")</f>
        <v>130.560458397698</v>
      </c>
      <c r="N1228" s="81" t="n">
        <f aca="false">IF(F1228&gt;0,IF(L1228&gt;=0,L1228/F1228*100,""),"")</f>
        <v>130.560458397698</v>
      </c>
      <c r="O1228" s="81" t="n">
        <f aca="false">IF(G1228&gt;0,IF(J1228&gt;=0,J1228/G1228*100,""),"")</f>
        <v>99.153273932397</v>
      </c>
      <c r="P1228" s="81" t="n">
        <f aca="false">IF(I1228&gt;0,IF(L1228&gt;=0,L1228/I1228*100,""),"")</f>
        <v>99.153273932397</v>
      </c>
      <c r="Q1228" s="52"/>
      <c r="S1228" s="52"/>
    </row>
    <row r="1229" s="155" customFormat="true" ht="12" hidden="false" customHeight="true" outlineLevel="0" collapsed="false">
      <c r="A1229" s="82" t="s">
        <v>1095</v>
      </c>
      <c r="B1229" s="54" t="s">
        <v>1011</v>
      </c>
      <c r="C1229" s="55" t="s">
        <v>1509</v>
      </c>
      <c r="D1229" s="77" t="n">
        <v>7028930</v>
      </c>
      <c r="E1229" s="143"/>
      <c r="F1229" s="77" t="n">
        <f aca="false">SUM(D1229:E1229)</f>
        <v>7028930</v>
      </c>
      <c r="G1229" s="79" t="n">
        <v>8985230</v>
      </c>
      <c r="H1229" s="88"/>
      <c r="I1229" s="79" t="n">
        <f aca="false">SUM(G1229:H1229)</f>
        <v>8985230</v>
      </c>
      <c r="J1229" s="77" t="n">
        <v>9214870</v>
      </c>
      <c r="K1229" s="143"/>
      <c r="L1229" s="77" t="n">
        <f aca="false">SUM(J1229:K1229)</f>
        <v>9214870</v>
      </c>
      <c r="M1229" s="81" t="n">
        <f aca="false">IF(D1229&gt;0,IF(J1229&gt;=0,J1229/D1229*100,""),"")</f>
        <v>131.09918579357</v>
      </c>
      <c r="N1229" s="81" t="n">
        <f aca="false">IF(F1229&gt;0,IF(L1229&gt;=0,L1229/F1229*100,""),"")</f>
        <v>131.09918579357</v>
      </c>
      <c r="O1229" s="81" t="n">
        <f aca="false">IF(G1229&gt;0,IF(J1229&gt;=0,J1229/G1229*100,""),"")</f>
        <v>102.555749824991</v>
      </c>
      <c r="P1229" s="81" t="n">
        <f aca="false">IF(I1229&gt;0,IF(L1229&gt;=0,L1229/I1229*100,""),"")</f>
        <v>102.555749824991</v>
      </c>
      <c r="Q1229" s="52"/>
      <c r="S1229" s="52"/>
    </row>
    <row r="1230" s="155" customFormat="true" ht="12" hidden="false" customHeight="true" outlineLevel="0" collapsed="false">
      <c r="A1230" s="82" t="s">
        <v>1031</v>
      </c>
      <c r="B1230" s="54" t="s">
        <v>1032</v>
      </c>
      <c r="C1230" s="55" t="s">
        <v>1510</v>
      </c>
      <c r="D1230" s="77" t="n">
        <v>15000</v>
      </c>
      <c r="E1230" s="143"/>
      <c r="F1230" s="77" t="n">
        <f aca="false">SUM(D1230:E1230)</f>
        <v>15000</v>
      </c>
      <c r="G1230" s="79" t="n">
        <v>15000</v>
      </c>
      <c r="H1230" s="88"/>
      <c r="I1230" s="79" t="n">
        <f aca="false">SUM(G1230:H1230)</f>
        <v>15000</v>
      </c>
      <c r="J1230" s="77"/>
      <c r="K1230" s="143"/>
      <c r="L1230" s="77" t="n">
        <f aca="false">SUM(J1230:K1230)</f>
        <v>0</v>
      </c>
      <c r="M1230" s="81" t="n">
        <f aca="false">IF(D1230&gt;0,IF(J1230&gt;=0,J1230/D1230*100,""),"")</f>
        <v>0</v>
      </c>
      <c r="N1230" s="81" t="n">
        <f aca="false">IF(F1230&gt;0,IF(L1230&gt;=0,L1230/F1230*100,""),"")</f>
        <v>0</v>
      </c>
      <c r="O1230" s="81" t="n">
        <f aca="false">IF(G1230&gt;0,IF(J1230&gt;=0,J1230/G1230*100,""),"")</f>
        <v>0</v>
      </c>
      <c r="P1230" s="81" t="n">
        <f aca="false">IF(I1230&gt;0,IF(L1230&gt;=0,L1230/I1230*100,""),"")</f>
        <v>0</v>
      </c>
      <c r="Q1230" s="52"/>
      <c r="S1230" s="52"/>
    </row>
    <row r="1231" s="155" customFormat="true" ht="12" hidden="false" customHeight="true" outlineLevel="0" collapsed="false">
      <c r="A1231" s="82" t="s">
        <v>1046</v>
      </c>
      <c r="B1231" s="54" t="s">
        <v>1047</v>
      </c>
      <c r="C1231" s="55" t="s">
        <v>1511</v>
      </c>
      <c r="D1231" s="77" t="n">
        <v>3130</v>
      </c>
      <c r="E1231" s="143"/>
      <c r="F1231" s="77" t="n">
        <f aca="false">SUM(D1231:E1231)</f>
        <v>3130</v>
      </c>
      <c r="G1231" s="79" t="n">
        <v>3130</v>
      </c>
      <c r="H1231" s="88"/>
      <c r="I1231" s="79" t="n">
        <f aca="false">SUM(G1231:H1231)</f>
        <v>3130</v>
      </c>
      <c r="J1231" s="77"/>
      <c r="K1231" s="143"/>
      <c r="L1231" s="77" t="n">
        <f aca="false">SUM(J1231:K1231)</f>
        <v>0</v>
      </c>
      <c r="M1231" s="81" t="n">
        <f aca="false">IF(D1231&gt;0,IF(J1231&gt;=0,J1231/D1231*100,""),"")</f>
        <v>0</v>
      </c>
      <c r="N1231" s="81" t="n">
        <f aca="false">IF(F1231&gt;0,IF(L1231&gt;=0,L1231/F1231*100,""),"")</f>
        <v>0</v>
      </c>
      <c r="O1231" s="81" t="n">
        <f aca="false">IF(G1231&gt;0,IF(J1231&gt;=0,J1231/G1231*100,""),"")</f>
        <v>0</v>
      </c>
      <c r="P1231" s="81" t="n">
        <f aca="false">IF(I1231&gt;0,IF(L1231&gt;=0,L1231/I1231*100,""),"")</f>
        <v>0</v>
      </c>
      <c r="Q1231" s="52"/>
      <c r="S1231" s="52"/>
    </row>
    <row r="1232" s="48" customFormat="true" ht="12" hidden="false" customHeight="true" outlineLevel="0" collapsed="false">
      <c r="A1232" s="82" t="s">
        <v>1320</v>
      </c>
      <c r="B1232" s="54" t="s">
        <v>697</v>
      </c>
      <c r="C1232" s="55" t="s">
        <v>1512</v>
      </c>
      <c r="D1232" s="77" t="n">
        <v>18000</v>
      </c>
      <c r="E1232" s="77"/>
      <c r="F1232" s="77" t="n">
        <f aca="false">SUM(D1232:E1232)</f>
        <v>18000</v>
      </c>
      <c r="G1232" s="79" t="n">
        <v>18000</v>
      </c>
      <c r="H1232" s="88"/>
      <c r="I1232" s="79" t="n">
        <f aca="false">SUM(G1232:H1232)</f>
        <v>18000</v>
      </c>
      <c r="J1232" s="77" t="n">
        <v>18000</v>
      </c>
      <c r="K1232" s="77"/>
      <c r="L1232" s="77" t="n">
        <f aca="false">SUM(J1232:K1232)</f>
        <v>18000</v>
      </c>
      <c r="M1232" s="81" t="n">
        <f aca="false">IF(D1232&gt;0,IF(J1232&gt;=0,J1232/D1232*100,""),"")</f>
        <v>100</v>
      </c>
      <c r="N1232" s="81" t="n">
        <f aca="false">IF(F1232&gt;0,IF(L1232&gt;=0,L1232/F1232*100,""),"")</f>
        <v>100</v>
      </c>
      <c r="O1232" s="81" t="n">
        <f aca="false">IF(G1232&gt;0,IF(J1232&gt;=0,J1232/G1232*100,""),"")</f>
        <v>100</v>
      </c>
      <c r="P1232" s="81" t="n">
        <f aca="false">IF(I1232&gt;0,IF(L1232&gt;=0,L1232/I1232*100,""),"")</f>
        <v>100</v>
      </c>
      <c r="Q1232" s="52"/>
      <c r="S1232" s="52"/>
    </row>
    <row r="1233" s="48" customFormat="true" ht="12" hidden="false" customHeight="true" outlineLevel="0" collapsed="false">
      <c r="A1233" s="87" t="s">
        <v>33</v>
      </c>
      <c r="B1233" s="54" t="s">
        <v>34</v>
      </c>
      <c r="C1233" s="55" t="s">
        <v>1513</v>
      </c>
      <c r="D1233" s="77" t="n">
        <v>6000</v>
      </c>
      <c r="E1233" s="77"/>
      <c r="F1233" s="77" t="n">
        <f aca="false">SUM(D1233:E1233)</f>
        <v>6000</v>
      </c>
      <c r="G1233" s="79" t="n">
        <v>26000</v>
      </c>
      <c r="H1233" s="88"/>
      <c r="I1233" s="79" t="n">
        <f aca="false">SUM(G1233:H1233)</f>
        <v>26000</v>
      </c>
      <c r="J1233" s="77" t="n">
        <v>2500</v>
      </c>
      <c r="K1233" s="77"/>
      <c r="L1233" s="77" t="n">
        <f aca="false">SUM(J1233:K1233)</f>
        <v>2500</v>
      </c>
      <c r="M1233" s="81" t="n">
        <f aca="false">IF(D1233&gt;0,IF(J1233&gt;=0,J1233/D1233*100,""),"")</f>
        <v>41.6666666666667</v>
      </c>
      <c r="N1233" s="81" t="n">
        <f aca="false">IF(F1233&gt;0,IF(L1233&gt;=0,L1233/F1233*100,""),"")</f>
        <v>41.6666666666667</v>
      </c>
      <c r="O1233" s="81" t="n">
        <f aca="false">IF(G1233&gt;0,IF(J1233&gt;=0,J1233/G1233*100,""),"")</f>
        <v>9.61538461538462</v>
      </c>
      <c r="P1233" s="81" t="n">
        <f aca="false">IF(I1233&gt;0,IF(L1233&gt;=0,L1233/I1233*100,""),"")</f>
        <v>9.61538461538462</v>
      </c>
      <c r="Q1233" s="52"/>
      <c r="S1233" s="52"/>
    </row>
    <row r="1234" s="48" customFormat="true" ht="12" hidden="false" customHeight="true" outlineLevel="0" collapsed="false">
      <c r="A1234" s="82" t="s">
        <v>1097</v>
      </c>
      <c r="B1234" s="54" t="s">
        <v>1098</v>
      </c>
      <c r="C1234" s="55" t="s">
        <v>1514</v>
      </c>
      <c r="D1234" s="77" t="n">
        <v>11000</v>
      </c>
      <c r="E1234" s="77"/>
      <c r="F1234" s="77" t="n">
        <f aca="false">SUM(D1234:E1234)</f>
        <v>11000</v>
      </c>
      <c r="G1234" s="79" t="n">
        <v>11000</v>
      </c>
      <c r="H1234" s="88"/>
      <c r="I1234" s="79" t="n">
        <f aca="false">SUM(G1234:H1234)</f>
        <v>11000</v>
      </c>
      <c r="J1234" s="77" t="n">
        <v>11000</v>
      </c>
      <c r="K1234" s="77"/>
      <c r="L1234" s="77" t="n">
        <f aca="false">SUM(J1234:K1234)</f>
        <v>11000</v>
      </c>
      <c r="M1234" s="81" t="n">
        <f aca="false">IF(D1234&gt;0,IF(J1234&gt;=0,J1234/D1234*100,""),"")</f>
        <v>100</v>
      </c>
      <c r="N1234" s="81" t="n">
        <f aca="false">IF(F1234&gt;0,IF(L1234&gt;=0,L1234/F1234*100,""),"")</f>
        <v>100</v>
      </c>
      <c r="O1234" s="81" t="n">
        <f aca="false">IF(G1234&gt;0,IF(J1234&gt;=0,J1234/G1234*100,""),"")</f>
        <v>100</v>
      </c>
      <c r="P1234" s="81" t="n">
        <f aca="false">IF(I1234&gt;0,IF(L1234&gt;=0,L1234/I1234*100,""),"")</f>
        <v>100</v>
      </c>
      <c r="Q1234" s="52"/>
      <c r="S1234" s="52"/>
    </row>
    <row r="1235" s="48" customFormat="true" ht="12" hidden="false" customHeight="true" outlineLevel="0" collapsed="false">
      <c r="A1235" s="82" t="s">
        <v>1057</v>
      </c>
      <c r="B1235" s="54" t="s">
        <v>1058</v>
      </c>
      <c r="C1235" s="55"/>
      <c r="D1235" s="77"/>
      <c r="E1235" s="77"/>
      <c r="F1235" s="77"/>
      <c r="G1235" s="79" t="n">
        <v>15000</v>
      </c>
      <c r="H1235" s="88"/>
      <c r="I1235" s="79" t="n">
        <f aca="false">SUM(G1235:H1235)</f>
        <v>15000</v>
      </c>
      <c r="J1235" s="77"/>
      <c r="K1235" s="77"/>
      <c r="L1235" s="77"/>
      <c r="M1235" s="81" t="str">
        <f aca="false">IF(D1235&gt;0,IF(J1235&gt;=0,J1235/D1235*100,""),"")</f>
        <v/>
      </c>
      <c r="N1235" s="81" t="str">
        <f aca="false">IF(F1235&gt;0,IF(L1235&gt;=0,L1235/F1235*100,""),"")</f>
        <v/>
      </c>
      <c r="O1235" s="81" t="n">
        <f aca="false">IF(G1235&gt;0,IF(J1235&gt;=0,J1235/G1235*100,""),"")</f>
        <v>0</v>
      </c>
      <c r="P1235" s="81" t="n">
        <f aca="false">IF(I1235&gt;0,IF(L1235&gt;=0,L1235/I1235*100,""),"")</f>
        <v>0</v>
      </c>
      <c r="Q1235" s="52"/>
      <c r="S1235" s="52"/>
    </row>
    <row r="1236" s="48" customFormat="true" ht="12" hidden="false" customHeight="true" outlineLevel="0" collapsed="false">
      <c r="A1236" s="82" t="s">
        <v>1059</v>
      </c>
      <c r="B1236" s="54" t="s">
        <v>1060</v>
      </c>
      <c r="C1236" s="55"/>
      <c r="D1236" s="77"/>
      <c r="E1236" s="77"/>
      <c r="F1236" s="77"/>
      <c r="G1236" s="79" t="n">
        <v>156170</v>
      </c>
      <c r="H1236" s="88"/>
      <c r="I1236" s="79" t="n">
        <f aca="false">SUM(G1236:H1236)</f>
        <v>156170</v>
      </c>
      <c r="J1236" s="77"/>
      <c r="K1236" s="77"/>
      <c r="L1236" s="77"/>
      <c r="M1236" s="81" t="str">
        <f aca="false">IF(D1236&gt;0,IF(J1236&gt;=0,J1236/D1236*100,""),"")</f>
        <v/>
      </c>
      <c r="N1236" s="81" t="str">
        <f aca="false">IF(F1236&gt;0,IF(L1236&gt;=0,L1236/F1236*100,""),"")</f>
        <v/>
      </c>
      <c r="O1236" s="81" t="n">
        <f aca="false">IF(G1236&gt;0,IF(J1236&gt;=0,J1236/G1236*100,""),"")</f>
        <v>0</v>
      </c>
      <c r="P1236" s="81" t="n">
        <f aca="false">IF(I1236&gt;0,IF(L1236&gt;=0,L1236/I1236*100,""),"")</f>
        <v>0</v>
      </c>
      <c r="Q1236" s="52"/>
      <c r="S1236" s="52"/>
    </row>
    <row r="1237" s="155" customFormat="true" ht="12" hidden="false" customHeight="true" outlineLevel="0" collapsed="false">
      <c r="A1237" s="82" t="s">
        <v>1110</v>
      </c>
      <c r="B1237" s="54" t="s">
        <v>1111</v>
      </c>
      <c r="C1237" s="55" t="s">
        <v>1515</v>
      </c>
      <c r="D1237" s="143"/>
      <c r="E1237" s="143"/>
      <c r="F1237" s="77"/>
      <c r="G1237" s="79" t="n">
        <v>95800</v>
      </c>
      <c r="H1237" s="88"/>
      <c r="I1237" s="79" t="n">
        <f aca="false">SUM(G1237:H1237)</f>
        <v>95800</v>
      </c>
      <c r="J1237" s="77"/>
      <c r="K1237" s="143"/>
      <c r="L1237" s="77" t="n">
        <f aca="false">SUM(J1237:K1237)</f>
        <v>0</v>
      </c>
      <c r="M1237" s="81" t="str">
        <f aca="false">IF(D1237&gt;0,IF(J1237&gt;=0,J1237/D1237*100,""),"")</f>
        <v/>
      </c>
      <c r="N1237" s="81" t="str">
        <f aca="false">IF(F1237&gt;0,IF(L1237&gt;=0,L1237/F1237*100,""),"")</f>
        <v/>
      </c>
      <c r="O1237" s="81" t="n">
        <f aca="false">IF(G1237&gt;0,IF(J1237&gt;=0,J1237/G1237*100,""),"")</f>
        <v>0</v>
      </c>
      <c r="P1237" s="81" t="n">
        <f aca="false">IF(I1237&gt;0,IF(L1237&gt;=0,L1237/I1237*100,""),"")</f>
        <v>0</v>
      </c>
      <c r="Q1237" s="52"/>
      <c r="S1237" s="52"/>
    </row>
    <row r="1238" s="155" customFormat="true" ht="12.75" hidden="true" customHeight="true" outlineLevel="0" collapsed="false">
      <c r="A1238" s="82" t="s">
        <v>325</v>
      </c>
      <c r="B1238" s="55" t="s">
        <v>326</v>
      </c>
      <c r="C1238" s="55" t="s">
        <v>1516</v>
      </c>
      <c r="D1238" s="143"/>
      <c r="E1238" s="143"/>
      <c r="F1238" s="77"/>
      <c r="G1238" s="79"/>
      <c r="H1238" s="88"/>
      <c r="I1238" s="79" t="n">
        <f aca="false">SUM(G1238:H1238)</f>
        <v>0</v>
      </c>
      <c r="J1238" s="77"/>
      <c r="K1238" s="143"/>
      <c r="L1238" s="77" t="n">
        <f aca="false">SUM(J1238:K1238)</f>
        <v>0</v>
      </c>
      <c r="M1238" s="81" t="str">
        <f aca="false">IF(D1238&gt;0,IF(J1238&gt;=0,J1238/D1238*100,""),"")</f>
        <v/>
      </c>
      <c r="N1238" s="81" t="str">
        <f aca="false">IF(F1238&gt;0,IF(L1238&gt;=0,L1238/F1238*100,""),"")</f>
        <v/>
      </c>
      <c r="O1238" s="81" t="str">
        <f aca="false">IF(G1238&gt;0,IF(J1238&gt;=0,J1238/G1238*100,""),"")</f>
        <v/>
      </c>
      <c r="P1238" s="81" t="str">
        <f aca="false">IF(I1238&gt;0,IF(L1238&gt;=0,L1238/I1238*100,""),"")</f>
        <v/>
      </c>
      <c r="Q1238" s="52"/>
      <c r="S1238" s="52"/>
    </row>
    <row r="1239" s="48" customFormat="true" ht="6" hidden="false" customHeight="true" outlineLevel="0" collapsed="false">
      <c r="A1239" s="82"/>
      <c r="B1239" s="54"/>
      <c r="C1239" s="55" t="s">
        <v>28</v>
      </c>
      <c r="D1239" s="77"/>
      <c r="E1239" s="77"/>
      <c r="F1239" s="77" t="n">
        <f aca="false">SUM(D1239:E1239)</f>
        <v>0</v>
      </c>
      <c r="G1239" s="79"/>
      <c r="H1239" s="88"/>
      <c r="I1239" s="79"/>
      <c r="J1239" s="77"/>
      <c r="K1239" s="77"/>
      <c r="L1239" s="77" t="n">
        <f aca="false">SUM(J1239:K1239)</f>
        <v>0</v>
      </c>
      <c r="M1239" s="81" t="str">
        <f aca="false">IF(D1239&gt;0,IF(J1239&gt;=0,J1239/D1239*100,""),"")</f>
        <v/>
      </c>
      <c r="N1239" s="81" t="str">
        <f aca="false">IF(F1239&gt;0,IF(L1239&gt;=0,L1239/F1239*100,""),"")</f>
        <v/>
      </c>
      <c r="O1239" s="81" t="str">
        <f aca="false">IF(G1239&gt;0,IF(J1239&gt;=0,J1239/G1239*100,""),"")</f>
        <v/>
      </c>
      <c r="P1239" s="81" t="str">
        <f aca="false">IF(I1239&gt;0,IF(L1239&gt;=0,L1239/I1239*100,""),"")</f>
        <v/>
      </c>
      <c r="Q1239" s="52"/>
      <c r="S1239" s="52"/>
    </row>
    <row r="1240" s="155" customFormat="true" ht="12.75" hidden="false" customHeight="false" outlineLevel="0" collapsed="false">
      <c r="A1240" s="66" t="s">
        <v>1517</v>
      </c>
      <c r="B1240" s="135" t="s">
        <v>19</v>
      </c>
      <c r="C1240" s="136"/>
      <c r="D1240" s="139" t="n">
        <f aca="false">SUM(D1242:D1251)</f>
        <v>5724650</v>
      </c>
      <c r="E1240" s="139" t="n">
        <f aca="false">SUM(E1242:E1251)</f>
        <v>0</v>
      </c>
      <c r="F1240" s="139" t="n">
        <f aca="false">SUM(D1240:E1240)</f>
        <v>5724650</v>
      </c>
      <c r="G1240" s="109" t="n">
        <f aca="false">SUM(G1242:G1251)</f>
        <v>6609700</v>
      </c>
      <c r="H1240" s="110"/>
      <c r="I1240" s="109" t="n">
        <f aca="false">SUM(G1240:H1240)</f>
        <v>6609700</v>
      </c>
      <c r="J1240" s="139" t="n">
        <f aca="false">SUM(J1242:J1251)</f>
        <v>6536020</v>
      </c>
      <c r="K1240" s="139" t="n">
        <f aca="false">SUM(K1242:K1251)</f>
        <v>0</v>
      </c>
      <c r="L1240" s="139" t="n">
        <f aca="false">SUM(J1240:K1240)</f>
        <v>6536020</v>
      </c>
      <c r="M1240" s="140" t="n">
        <f aca="false">IF(D1240&gt;0,IF(J1240&gt;=0,J1240/D1240*100,""),"")</f>
        <v>114.173268234739</v>
      </c>
      <c r="N1240" s="140" t="n">
        <f aca="false">IF(F1240&gt;0,IF(L1240&gt;=0,L1240/F1240*100,""),"")</f>
        <v>114.173268234739</v>
      </c>
      <c r="O1240" s="140" t="n">
        <f aca="false">IF(G1240&gt;0,IF(J1240&gt;=0,J1240/G1240*100,""),"")</f>
        <v>98.8852746720729</v>
      </c>
      <c r="P1240" s="140" t="n">
        <f aca="false">IF(I1240&gt;0,IF(L1240&gt;=0,L1240/I1240*100,""),"")</f>
        <v>98.8852746720729</v>
      </c>
      <c r="Q1240" s="52"/>
      <c r="S1240" s="52"/>
    </row>
    <row r="1241" s="155" customFormat="true" ht="12" hidden="true" customHeight="false" outlineLevel="0" collapsed="false">
      <c r="A1241" s="87" t="s">
        <v>27</v>
      </c>
      <c r="B1241" s="227"/>
      <c r="C1241" s="228" t="s">
        <v>28</v>
      </c>
      <c r="D1241" s="143" t="n">
        <f aca="false">SUM(D1242:D1251)</f>
        <v>5724650</v>
      </c>
      <c r="E1241" s="215"/>
      <c r="F1241" s="77" t="n">
        <f aca="false">SUM(D1241:E1241)</f>
        <v>5724650</v>
      </c>
      <c r="G1241" s="79" t="n">
        <f aca="false">SUM(G1242:G1251)</f>
        <v>6609700</v>
      </c>
      <c r="H1241" s="217"/>
      <c r="I1241" s="79" t="n">
        <f aca="false">SUM(G1241:H1241)</f>
        <v>6609700</v>
      </c>
      <c r="J1241" s="77" t="n">
        <f aca="false">SUM(J1242:J1251)</f>
        <v>6536020</v>
      </c>
      <c r="K1241" s="215"/>
      <c r="L1241" s="77" t="n">
        <f aca="false">SUM(J1241:K1241)</f>
        <v>6536020</v>
      </c>
      <c r="M1241" s="81" t="n">
        <f aca="false">IF(D1241&gt;0,IF(J1241&gt;=0,J1241/D1241*100,""),"")</f>
        <v>114.173268234739</v>
      </c>
      <c r="N1241" s="81" t="n">
        <f aca="false">IF(F1241&gt;0,IF(L1241&gt;=0,L1241/F1241*100,""),"")</f>
        <v>114.173268234739</v>
      </c>
      <c r="O1241" s="81" t="n">
        <f aca="false">IF(G1241&gt;0,IF(J1241&gt;=0,J1241/G1241*100,""),"")</f>
        <v>98.8852746720729</v>
      </c>
      <c r="P1241" s="81" t="n">
        <f aca="false">IF(I1241&gt;0,IF(L1241&gt;=0,L1241/I1241*100,""),"")</f>
        <v>98.8852746720729</v>
      </c>
      <c r="Q1241" s="52"/>
      <c r="S1241" s="52"/>
    </row>
    <row r="1242" s="155" customFormat="true" ht="12" hidden="false" customHeight="true" outlineLevel="0" collapsed="false">
      <c r="A1242" s="82" t="s">
        <v>1095</v>
      </c>
      <c r="B1242" s="54" t="s">
        <v>1011</v>
      </c>
      <c r="C1242" s="55" t="s">
        <v>1518</v>
      </c>
      <c r="D1242" s="77" t="n">
        <v>5376860</v>
      </c>
      <c r="E1242" s="143"/>
      <c r="F1242" s="77" t="n">
        <f aca="false">SUM(D1242:E1242)</f>
        <v>5376860</v>
      </c>
      <c r="G1242" s="79" t="n">
        <v>5969680</v>
      </c>
      <c r="H1242" s="88"/>
      <c r="I1242" s="79" t="n">
        <f aca="false">SUM(G1242:H1242)</f>
        <v>5969680</v>
      </c>
      <c r="J1242" s="77" t="n">
        <v>6516020</v>
      </c>
      <c r="K1242" s="143"/>
      <c r="L1242" s="77" t="n">
        <f aca="false">SUM(J1242:K1242)</f>
        <v>6516020</v>
      </c>
      <c r="M1242" s="81" t="n">
        <f aca="false">IF(D1242&gt;0,IF(J1242&gt;=0,J1242/D1242*100,""),"")</f>
        <v>121.18634295853</v>
      </c>
      <c r="N1242" s="81" t="n">
        <f aca="false">IF(F1242&gt;0,IF(L1242&gt;=0,L1242/F1242*100,""),"")</f>
        <v>121.18634295853</v>
      </c>
      <c r="O1242" s="81" t="n">
        <f aca="false">IF(G1242&gt;0,IF(J1242&gt;=0,J1242/G1242*100,""),"")</f>
        <v>109.151914340467</v>
      </c>
      <c r="P1242" s="81" t="n">
        <f aca="false">IF(I1242&gt;0,IF(L1242&gt;=0,L1242/I1242*100,""),"")</f>
        <v>109.151914340467</v>
      </c>
      <c r="Q1242" s="52"/>
      <c r="S1242" s="52"/>
    </row>
    <row r="1243" s="48" customFormat="true" ht="12" hidden="false" customHeight="true" outlineLevel="0" collapsed="false">
      <c r="A1243" s="82" t="s">
        <v>1028</v>
      </c>
      <c r="B1243" s="54" t="s">
        <v>1029</v>
      </c>
      <c r="C1243" s="55" t="s">
        <v>1519</v>
      </c>
      <c r="D1243" s="77" t="n">
        <v>15520</v>
      </c>
      <c r="E1243" s="77"/>
      <c r="F1243" s="77" t="n">
        <f aca="false">SUM(D1243:E1243)</f>
        <v>15520</v>
      </c>
      <c r="G1243" s="79" t="n">
        <v>17000</v>
      </c>
      <c r="H1243" s="88"/>
      <c r="I1243" s="79" t="n">
        <f aca="false">SUM(G1243:H1243)</f>
        <v>17000</v>
      </c>
      <c r="J1243" s="77"/>
      <c r="K1243" s="77"/>
      <c r="L1243" s="77" t="n">
        <f aca="false">SUM(J1243:K1243)</f>
        <v>0</v>
      </c>
      <c r="M1243" s="81" t="n">
        <f aca="false">IF(D1243&gt;0,IF(J1243&gt;=0,J1243/D1243*100,""),"")</f>
        <v>0</v>
      </c>
      <c r="N1243" s="81" t="n">
        <f aca="false">IF(F1243&gt;0,IF(L1243&gt;=0,L1243/F1243*100,""),"")</f>
        <v>0</v>
      </c>
      <c r="O1243" s="81" t="n">
        <f aca="false">IF(G1243&gt;0,IF(J1243&gt;=0,J1243/G1243*100,""),"")</f>
        <v>0</v>
      </c>
      <c r="P1243" s="81" t="n">
        <f aca="false">IF(I1243&gt;0,IF(L1243&gt;=0,L1243/I1243*100,""),"")</f>
        <v>0</v>
      </c>
      <c r="Q1243" s="52"/>
      <c r="S1243" s="52"/>
    </row>
    <row r="1244" s="155" customFormat="true" ht="12" hidden="false" customHeight="true" outlineLevel="0" collapsed="false">
      <c r="A1244" s="82" t="s">
        <v>1050</v>
      </c>
      <c r="B1244" s="54" t="s">
        <v>1051</v>
      </c>
      <c r="C1244" s="55" t="s">
        <v>1520</v>
      </c>
      <c r="D1244" s="77" t="n">
        <v>3150</v>
      </c>
      <c r="E1244" s="143"/>
      <c r="F1244" s="77" t="n">
        <f aca="false">SUM(D1244:E1244)</f>
        <v>3150</v>
      </c>
      <c r="G1244" s="79" t="n">
        <v>3900</v>
      </c>
      <c r="H1244" s="88"/>
      <c r="I1244" s="79" t="n">
        <f aca="false">SUM(G1244:H1244)</f>
        <v>3900</v>
      </c>
      <c r="J1244" s="77"/>
      <c r="K1244" s="143"/>
      <c r="L1244" s="77" t="n">
        <f aca="false">SUM(J1244:K1244)</f>
        <v>0</v>
      </c>
      <c r="M1244" s="81" t="n">
        <f aca="false">IF(D1244&gt;0,IF(J1244&gt;=0,J1244/D1244*100,""),"")</f>
        <v>0</v>
      </c>
      <c r="N1244" s="81" t="n">
        <f aca="false">IF(F1244&gt;0,IF(L1244&gt;=0,L1244/F1244*100,""),"")</f>
        <v>0</v>
      </c>
      <c r="O1244" s="81" t="n">
        <f aca="false">IF(G1244&gt;0,IF(J1244&gt;=0,J1244/G1244*100,""),"")</f>
        <v>0</v>
      </c>
      <c r="P1244" s="81" t="n">
        <f aca="false">IF(I1244&gt;0,IF(L1244&gt;=0,L1244/I1244*100,""),"")</f>
        <v>0</v>
      </c>
      <c r="Q1244" s="52"/>
      <c r="S1244" s="52"/>
    </row>
    <row r="1245" s="155" customFormat="true" ht="12" hidden="false" customHeight="true" outlineLevel="0" collapsed="false">
      <c r="A1245" s="82" t="s">
        <v>1142</v>
      </c>
      <c r="B1245" s="54" t="s">
        <v>1023</v>
      </c>
      <c r="C1245" s="55" t="s">
        <v>1521</v>
      </c>
      <c r="D1245" s="77" t="n">
        <v>309120</v>
      </c>
      <c r="E1245" s="143"/>
      <c r="F1245" s="77" t="n">
        <f aca="false">SUM(D1245:E1245)</f>
        <v>309120</v>
      </c>
      <c r="G1245" s="79" t="n">
        <v>309120</v>
      </c>
      <c r="H1245" s="88"/>
      <c r="I1245" s="79" t="n">
        <f aca="false">SUM(G1245:H1245)</f>
        <v>309120</v>
      </c>
      <c r="J1245" s="77"/>
      <c r="K1245" s="143"/>
      <c r="L1245" s="77" t="n">
        <f aca="false">SUM(J1245:K1245)</f>
        <v>0</v>
      </c>
      <c r="M1245" s="81" t="n">
        <f aca="false">IF(D1245&gt;0,IF(J1245&gt;=0,J1245/D1245*100,""),"")</f>
        <v>0</v>
      </c>
      <c r="N1245" s="81" t="n">
        <f aca="false">IF(F1245&gt;0,IF(L1245&gt;=0,L1245/F1245*100,""),"")</f>
        <v>0</v>
      </c>
      <c r="O1245" s="81" t="n">
        <f aca="false">IF(G1245&gt;0,IF(J1245&gt;=0,J1245/G1245*100,""),"")</f>
        <v>0</v>
      </c>
      <c r="P1245" s="81" t="n">
        <f aca="false">IF(I1245&gt;0,IF(L1245&gt;=0,L1245/I1245*100,""),"")</f>
        <v>0</v>
      </c>
      <c r="Q1245" s="52"/>
      <c r="S1245" s="52"/>
    </row>
    <row r="1246" s="48" customFormat="true" ht="12" hidden="false" customHeight="true" outlineLevel="0" collapsed="false">
      <c r="A1246" s="82" t="s">
        <v>1320</v>
      </c>
      <c r="B1246" s="54" t="s">
        <v>697</v>
      </c>
      <c r="C1246" s="55" t="s">
        <v>1522</v>
      </c>
      <c r="D1246" s="77" t="n">
        <v>12000</v>
      </c>
      <c r="E1246" s="77"/>
      <c r="F1246" s="77" t="n">
        <f aca="false">SUM(D1246:E1246)</f>
        <v>12000</v>
      </c>
      <c r="G1246" s="79" t="n">
        <v>12000</v>
      </c>
      <c r="H1246" s="88"/>
      <c r="I1246" s="79" t="n">
        <f aca="false">SUM(G1246:H1246)</f>
        <v>12000</v>
      </c>
      <c r="J1246" s="77" t="n">
        <v>12000</v>
      </c>
      <c r="K1246" s="77"/>
      <c r="L1246" s="77" t="n">
        <f aca="false">SUM(J1246:K1246)</f>
        <v>12000</v>
      </c>
      <c r="M1246" s="81" t="n">
        <f aca="false">IF(D1246&gt;0,IF(J1246&gt;=0,J1246/D1246*100,""),"")</f>
        <v>100</v>
      </c>
      <c r="N1246" s="81" t="n">
        <f aca="false">IF(F1246&gt;0,IF(L1246&gt;=0,L1246/F1246*100,""),"")</f>
        <v>100</v>
      </c>
      <c r="O1246" s="81" t="n">
        <f aca="false">IF(G1246&gt;0,IF(J1246&gt;=0,J1246/G1246*100,""),"")</f>
        <v>100</v>
      </c>
      <c r="P1246" s="81" t="n">
        <f aca="false">IF(I1246&gt;0,IF(L1246&gt;=0,L1246/I1246*100,""),"")</f>
        <v>100</v>
      </c>
      <c r="Q1246" s="52"/>
      <c r="S1246" s="52"/>
    </row>
    <row r="1247" s="48" customFormat="true" ht="12" hidden="false" customHeight="true" outlineLevel="0" collapsed="false">
      <c r="A1247" s="82" t="s">
        <v>1097</v>
      </c>
      <c r="B1247" s="54" t="s">
        <v>1098</v>
      </c>
      <c r="C1247" s="55" t="s">
        <v>1523</v>
      </c>
      <c r="D1247" s="77" t="n">
        <v>8000</v>
      </c>
      <c r="E1247" s="77"/>
      <c r="F1247" s="77" t="n">
        <f aca="false">SUM(D1247:E1247)</f>
        <v>8000</v>
      </c>
      <c r="G1247" s="79" t="n">
        <v>187000</v>
      </c>
      <c r="H1247" s="88"/>
      <c r="I1247" s="79" t="n">
        <f aca="false">SUM(G1247:H1247)</f>
        <v>187000</v>
      </c>
      <c r="J1247" s="77" t="n">
        <v>8000</v>
      </c>
      <c r="K1247" s="77"/>
      <c r="L1247" s="77" t="n">
        <f aca="false">SUM(J1247:K1247)</f>
        <v>8000</v>
      </c>
      <c r="M1247" s="81" t="n">
        <f aca="false">IF(D1247&gt;0,IF(J1247&gt;=0,J1247/D1247*100,""),"")</f>
        <v>100</v>
      </c>
      <c r="N1247" s="81" t="n">
        <f aca="false">IF(F1247&gt;0,IF(L1247&gt;=0,L1247/F1247*100,""),"")</f>
        <v>100</v>
      </c>
      <c r="O1247" s="81" t="n">
        <f aca="false">IF(G1247&gt;0,IF(J1247&gt;=0,J1247/G1247*100,""),"")</f>
        <v>4.27807486631016</v>
      </c>
      <c r="P1247" s="81" t="n">
        <f aca="false">IF(I1247&gt;0,IF(L1247&gt;=0,L1247/I1247*100,""),"")</f>
        <v>4.27807486631016</v>
      </c>
      <c r="Q1247" s="52"/>
      <c r="S1247" s="52"/>
    </row>
    <row r="1248" s="48" customFormat="true" ht="12" hidden="false" customHeight="true" outlineLevel="0" collapsed="false">
      <c r="A1248" s="82" t="s">
        <v>1110</v>
      </c>
      <c r="B1248" s="54" t="s">
        <v>1111</v>
      </c>
      <c r="C1248" s="55"/>
      <c r="D1248" s="77"/>
      <c r="E1248" s="77"/>
      <c r="F1248" s="77"/>
      <c r="G1248" s="79" t="n">
        <v>96000</v>
      </c>
      <c r="H1248" s="88"/>
      <c r="I1248" s="79" t="n">
        <f aca="false">SUM(G1248:H1248)</f>
        <v>96000</v>
      </c>
      <c r="J1248" s="77"/>
      <c r="K1248" s="77"/>
      <c r="L1248" s="77"/>
      <c r="M1248" s="81" t="str">
        <f aca="false">IF(D1248&gt;0,IF(J1248&gt;=0,J1248/D1248*100,""),"")</f>
        <v/>
      </c>
      <c r="N1248" s="81" t="str">
        <f aca="false">IF(F1248&gt;0,IF(L1248&gt;=0,L1248/F1248*100,""),"")</f>
        <v/>
      </c>
      <c r="O1248" s="81" t="n">
        <f aca="false">IF(G1248&gt;0,IF(J1248&gt;=0,J1248/G1248*100,""),"")</f>
        <v>0</v>
      </c>
      <c r="P1248" s="81" t="n">
        <f aca="false">IF(I1248&gt;0,IF(L1248&gt;=0,L1248/I1248*100,""),"")</f>
        <v>0</v>
      </c>
      <c r="Q1248" s="52"/>
      <c r="S1248" s="52"/>
    </row>
    <row r="1249" s="155" customFormat="true" ht="12" hidden="false" customHeight="true" outlineLevel="0" collapsed="false">
      <c r="A1249" s="82" t="s">
        <v>1057</v>
      </c>
      <c r="B1249" s="54" t="s">
        <v>1058</v>
      </c>
      <c r="C1249" s="55" t="s">
        <v>1524</v>
      </c>
      <c r="D1249" s="143"/>
      <c r="E1249" s="143"/>
      <c r="F1249" s="77"/>
      <c r="G1249" s="79" t="n">
        <v>15000</v>
      </c>
      <c r="H1249" s="88"/>
      <c r="I1249" s="79" t="n">
        <f aca="false">SUM(G1249:H1249)</f>
        <v>15000</v>
      </c>
      <c r="J1249" s="77"/>
      <c r="K1249" s="143"/>
      <c r="L1249" s="77" t="n">
        <f aca="false">SUM(J1249:K1249)</f>
        <v>0</v>
      </c>
      <c r="M1249" s="81" t="str">
        <f aca="false">IF(D1249&gt;0,IF(J1249&gt;=0,J1249/D1249*100,""),"")</f>
        <v/>
      </c>
      <c r="N1249" s="81" t="str">
        <f aca="false">IF(F1249&gt;0,IF(L1249&gt;=0,L1249/F1249*100,""),"")</f>
        <v/>
      </c>
      <c r="O1249" s="81" t="n">
        <f aca="false">IF(G1249&gt;0,IF(J1249&gt;=0,J1249/G1249*100,""),"")</f>
        <v>0</v>
      </c>
      <c r="P1249" s="81" t="n">
        <f aca="false">IF(I1249&gt;0,IF(L1249&gt;=0,L1249/I1249*100,""),"")</f>
        <v>0</v>
      </c>
      <c r="Q1249" s="52"/>
      <c r="S1249" s="52"/>
    </row>
    <row r="1250" s="155" customFormat="true" ht="12.75" hidden="true" customHeight="true" outlineLevel="0" collapsed="false">
      <c r="A1250" s="82" t="s">
        <v>1422</v>
      </c>
      <c r="B1250" s="55" t="s">
        <v>1363</v>
      </c>
      <c r="C1250" s="55" t="s">
        <v>1525</v>
      </c>
      <c r="D1250" s="143"/>
      <c r="E1250" s="143"/>
      <c r="F1250" s="77" t="n">
        <f aca="false">SUM(D1250:E1250)</f>
        <v>0</v>
      </c>
      <c r="G1250" s="79"/>
      <c r="H1250" s="88"/>
      <c r="I1250" s="79" t="n">
        <f aca="false">SUM(G1250:H1250)</f>
        <v>0</v>
      </c>
      <c r="J1250" s="77"/>
      <c r="K1250" s="143"/>
      <c r="L1250" s="77" t="n">
        <f aca="false">SUM(J1250:K1250)</f>
        <v>0</v>
      </c>
      <c r="M1250" s="81" t="str">
        <f aca="false">IF(D1250&gt;0,IF(J1250&gt;=0,J1250/D1250*100,""),"")</f>
        <v/>
      </c>
      <c r="N1250" s="81" t="str">
        <f aca="false">IF(F1250&gt;0,IF(L1250&gt;=0,L1250/F1250*100,""),"")</f>
        <v/>
      </c>
      <c r="O1250" s="81" t="str">
        <f aca="false">IF(G1250&gt;0,IF(J1250&gt;=0,J1250/G1250*100,""),"")</f>
        <v/>
      </c>
      <c r="P1250" s="81" t="str">
        <f aca="false">IF(I1250&gt;0,IF(L1250&gt;=0,L1250/I1250*100,""),"")</f>
        <v/>
      </c>
      <c r="Q1250" s="52"/>
      <c r="S1250" s="52"/>
    </row>
    <row r="1251" s="155" customFormat="true" ht="12.75" hidden="true" customHeight="true" outlineLevel="0" collapsed="false">
      <c r="A1251" s="82" t="s">
        <v>1140</v>
      </c>
      <c r="B1251" s="55" t="s">
        <v>1020</v>
      </c>
      <c r="C1251" s="55" t="s">
        <v>1526</v>
      </c>
      <c r="D1251" s="143"/>
      <c r="E1251" s="143"/>
      <c r="F1251" s="77" t="n">
        <f aca="false">SUM(D1251:E1251)</f>
        <v>0</v>
      </c>
      <c r="G1251" s="79"/>
      <c r="H1251" s="88"/>
      <c r="I1251" s="79" t="n">
        <f aca="false">SUM(G1251:H1251)</f>
        <v>0</v>
      </c>
      <c r="J1251" s="77"/>
      <c r="K1251" s="143"/>
      <c r="L1251" s="77" t="n">
        <f aca="false">SUM(J1251:K1251)</f>
        <v>0</v>
      </c>
      <c r="M1251" s="81" t="str">
        <f aca="false">IF(D1251&gt;0,IF(J1251&gt;=0,J1251/D1251*100,""),"")</f>
        <v/>
      </c>
      <c r="N1251" s="81" t="str">
        <f aca="false">IF(F1251&gt;0,IF(L1251&gt;=0,L1251/F1251*100,""),"")</f>
        <v/>
      </c>
      <c r="O1251" s="81" t="str">
        <f aca="false">IF(G1251&gt;0,IF(J1251&gt;=0,J1251/G1251*100,""),"")</f>
        <v/>
      </c>
      <c r="P1251" s="81" t="str">
        <f aca="false">IF(I1251&gt;0,IF(L1251&gt;=0,L1251/I1251*100,""),"")</f>
        <v/>
      </c>
      <c r="Q1251" s="52"/>
      <c r="S1251" s="52"/>
    </row>
    <row r="1252" s="48" customFormat="true" ht="6" hidden="false" customHeight="true" outlineLevel="0" collapsed="false">
      <c r="A1252" s="82"/>
      <c r="B1252" s="54"/>
      <c r="C1252" s="55" t="s">
        <v>28</v>
      </c>
      <c r="D1252" s="77"/>
      <c r="E1252" s="77"/>
      <c r="F1252" s="77"/>
      <c r="G1252" s="79"/>
      <c r="H1252" s="88"/>
      <c r="I1252" s="79"/>
      <c r="J1252" s="77"/>
      <c r="K1252" s="77"/>
      <c r="L1252" s="77"/>
      <c r="M1252" s="81" t="str">
        <f aca="false">IF(D1252&gt;0,IF(J1252&gt;=0,J1252/D1252*100,""),"")</f>
        <v/>
      </c>
      <c r="N1252" s="81" t="str">
        <f aca="false">IF(F1252&gt;0,IF(L1252&gt;=0,L1252/F1252*100,""),"")</f>
        <v/>
      </c>
      <c r="O1252" s="81" t="str">
        <f aca="false">IF(G1252&gt;0,IF(J1252&gt;=0,J1252/G1252*100,""),"")</f>
        <v/>
      </c>
      <c r="P1252" s="81" t="str">
        <f aca="false">IF(I1252&gt;0,IF(L1252&gt;=0,L1252/I1252*100,""),"")</f>
        <v/>
      </c>
      <c r="Q1252" s="52"/>
      <c r="S1252" s="52"/>
    </row>
    <row r="1253" s="48" customFormat="true" ht="12.75" hidden="false" customHeight="false" outlineLevel="0" collapsed="false">
      <c r="A1253" s="66" t="s">
        <v>1527</v>
      </c>
      <c r="B1253" s="135" t="s">
        <v>19</v>
      </c>
      <c r="C1253" s="136"/>
      <c r="D1253" s="139" t="n">
        <f aca="false">SUM(D1255:D1267)</f>
        <v>7923900</v>
      </c>
      <c r="E1253" s="139" t="n">
        <f aca="false">SUM(E1255:E1266)</f>
        <v>0</v>
      </c>
      <c r="F1253" s="139" t="n">
        <f aca="false">SUM(D1253:E1253)</f>
        <v>7923900</v>
      </c>
      <c r="G1253" s="109" t="n">
        <f aca="false">SUM(G1255:G1267)</f>
        <v>8725070</v>
      </c>
      <c r="H1253" s="110"/>
      <c r="I1253" s="109" t="n">
        <f aca="false">SUM(G1253:H1253)</f>
        <v>8725070</v>
      </c>
      <c r="J1253" s="139" t="n">
        <f aca="false">SUM(J1255:J1267)</f>
        <v>8456440</v>
      </c>
      <c r="K1253" s="139" t="n">
        <f aca="false">SUM(K1255:K1266)</f>
        <v>0</v>
      </c>
      <c r="L1253" s="139" t="n">
        <f aca="false">SUM(J1253:K1253)</f>
        <v>8456440</v>
      </c>
      <c r="M1253" s="140" t="n">
        <f aca="false">IF(D1253&gt;0,IF(J1253&gt;=0,J1253/D1253*100,""),"")</f>
        <v>106.720680472999</v>
      </c>
      <c r="N1253" s="140" t="n">
        <f aca="false">IF(F1253&gt;0,IF(L1253&gt;=0,L1253/F1253*100,""),"")</f>
        <v>106.720680472999</v>
      </c>
      <c r="O1253" s="140" t="n">
        <f aca="false">IF(G1253&gt;0,IF(J1253&gt;=0,J1253/G1253*100,""),"")</f>
        <v>96.9211708330134</v>
      </c>
      <c r="P1253" s="140" t="n">
        <f aca="false">IF(I1253&gt;0,IF(L1253&gt;=0,L1253/I1253*100,""),"")</f>
        <v>96.9211708330134</v>
      </c>
      <c r="Q1253" s="52"/>
      <c r="S1253" s="52"/>
    </row>
    <row r="1254" s="48" customFormat="true" ht="12" hidden="true" customHeight="false" outlineLevel="0" collapsed="false">
      <c r="A1254" s="87" t="s">
        <v>27</v>
      </c>
      <c r="B1254" s="100"/>
      <c r="C1254" s="101" t="s">
        <v>28</v>
      </c>
      <c r="D1254" s="77" t="n">
        <f aca="false">SUM(D1255:D1266)</f>
        <v>7923900</v>
      </c>
      <c r="E1254" s="77"/>
      <c r="F1254" s="77" t="n">
        <f aca="false">SUM(D1254:E1254)</f>
        <v>7923900</v>
      </c>
      <c r="G1254" s="79" t="n">
        <f aca="false">SUM(G1255:G1266)</f>
        <v>8725070</v>
      </c>
      <c r="H1254" s="88"/>
      <c r="I1254" s="79" t="n">
        <f aca="false">SUM(G1254:H1254)</f>
        <v>8725070</v>
      </c>
      <c r="J1254" s="77" t="n">
        <f aca="false">SUM(J1255:J1266)</f>
        <v>8456440</v>
      </c>
      <c r="K1254" s="77"/>
      <c r="L1254" s="77" t="n">
        <f aca="false">SUM(J1254:K1254)</f>
        <v>8456440</v>
      </c>
      <c r="M1254" s="81" t="n">
        <f aca="false">IF(D1254&gt;0,IF(J1254&gt;=0,J1254/D1254*100,""),"")</f>
        <v>106.720680472999</v>
      </c>
      <c r="N1254" s="81" t="n">
        <f aca="false">IF(F1254&gt;0,IF(L1254&gt;=0,L1254/F1254*100,""),"")</f>
        <v>106.720680472999</v>
      </c>
      <c r="O1254" s="81" t="n">
        <f aca="false">IF(G1254&gt;0,IF(J1254&gt;=0,J1254/G1254*100,""),"")</f>
        <v>96.9211708330134</v>
      </c>
      <c r="P1254" s="81" t="n">
        <f aca="false">IF(I1254&gt;0,IF(L1254&gt;=0,L1254/I1254*100,""),"")</f>
        <v>96.9211708330134</v>
      </c>
      <c r="Q1254" s="52"/>
      <c r="S1254" s="52"/>
    </row>
    <row r="1255" s="48" customFormat="true" ht="12.75" hidden="false" customHeight="true" outlineLevel="0" collapsed="false">
      <c r="A1255" s="82" t="s">
        <v>1095</v>
      </c>
      <c r="B1255" s="54" t="s">
        <v>1011</v>
      </c>
      <c r="C1255" s="55" t="s">
        <v>1528</v>
      </c>
      <c r="D1255" s="77" t="n">
        <v>7547720</v>
      </c>
      <c r="E1255" s="143"/>
      <c r="F1255" s="77" t="n">
        <f aca="false">SUM(D1255:E1255)</f>
        <v>7547720</v>
      </c>
      <c r="G1255" s="79" t="n">
        <v>7895020</v>
      </c>
      <c r="H1255" s="88"/>
      <c r="I1255" s="79" t="n">
        <f aca="false">SUM(G1255:H1255)</f>
        <v>7895020</v>
      </c>
      <c r="J1255" s="77" t="n">
        <v>8241490</v>
      </c>
      <c r="K1255" s="143"/>
      <c r="L1255" s="77" t="n">
        <f aca="false">SUM(J1255:K1255)</f>
        <v>8241490</v>
      </c>
      <c r="M1255" s="81" t="n">
        <f aca="false">IF(D1255&gt;0,IF(J1255&gt;=0,J1255/D1255*100,""),"")</f>
        <v>109.191782419062</v>
      </c>
      <c r="N1255" s="81" t="n">
        <f aca="false">IF(F1255&gt;0,IF(L1255&gt;=0,L1255/F1255*100,""),"")</f>
        <v>109.191782419062</v>
      </c>
      <c r="O1255" s="81" t="n">
        <f aca="false">IF(G1255&gt;0,IF(J1255&gt;=0,J1255/G1255*100,""),"")</f>
        <v>104.388462600475</v>
      </c>
      <c r="P1255" s="81" t="n">
        <f aca="false">IF(I1255&gt;0,IF(L1255&gt;=0,L1255/I1255*100,""),"")</f>
        <v>104.388462600475</v>
      </c>
      <c r="Q1255" s="52"/>
      <c r="S1255" s="52"/>
    </row>
    <row r="1256" s="48" customFormat="true" ht="12.75" hidden="false" customHeight="true" outlineLevel="0" collapsed="false">
      <c r="A1256" s="82" t="s">
        <v>1028</v>
      </c>
      <c r="B1256" s="54" t="s">
        <v>1029</v>
      </c>
      <c r="C1256" s="55" t="s">
        <v>1529</v>
      </c>
      <c r="D1256" s="77" t="n">
        <v>6810</v>
      </c>
      <c r="E1256" s="143"/>
      <c r="F1256" s="77" t="n">
        <f aca="false">SUM(D1256:E1256)</f>
        <v>6810</v>
      </c>
      <c r="G1256" s="79" t="n">
        <v>7480</v>
      </c>
      <c r="H1256" s="88"/>
      <c r="I1256" s="79" t="n">
        <f aca="false">SUM(G1256:H1256)</f>
        <v>7480</v>
      </c>
      <c r="J1256" s="77"/>
      <c r="K1256" s="143"/>
      <c r="L1256" s="77" t="n">
        <f aca="false">SUM(J1256:K1256)</f>
        <v>0</v>
      </c>
      <c r="M1256" s="81" t="n">
        <f aca="false">IF(D1256&gt;0,IF(J1256&gt;=0,J1256/D1256*100,""),"")</f>
        <v>0</v>
      </c>
      <c r="N1256" s="81" t="n">
        <f aca="false">IF(F1256&gt;0,IF(L1256&gt;=0,L1256/F1256*100,""),"")</f>
        <v>0</v>
      </c>
      <c r="O1256" s="81" t="n">
        <f aca="false">IF(G1256&gt;0,IF(J1256&gt;=0,J1256/G1256*100,""),"")</f>
        <v>0</v>
      </c>
      <c r="P1256" s="81" t="n">
        <f aca="false">IF(I1256&gt;0,IF(L1256&gt;=0,L1256/I1256*100,""),"")</f>
        <v>0</v>
      </c>
      <c r="Q1256" s="52"/>
      <c r="S1256" s="52"/>
    </row>
    <row r="1257" s="48" customFormat="true" ht="12.75" hidden="false" customHeight="true" outlineLevel="0" collapsed="false">
      <c r="A1257" s="82" t="s">
        <v>1043</v>
      </c>
      <c r="B1257" s="54" t="s">
        <v>1044</v>
      </c>
      <c r="C1257" s="55" t="s">
        <v>1530</v>
      </c>
      <c r="D1257" s="77" t="n">
        <v>7320</v>
      </c>
      <c r="E1257" s="143"/>
      <c r="F1257" s="77" t="n">
        <f aca="false">SUM(D1257:E1257)</f>
        <v>7320</v>
      </c>
      <c r="G1257" s="79" t="n">
        <v>7700</v>
      </c>
      <c r="H1257" s="88"/>
      <c r="I1257" s="79" t="n">
        <f aca="false">SUM(G1257:H1257)</f>
        <v>7700</v>
      </c>
      <c r="J1257" s="77"/>
      <c r="K1257" s="143"/>
      <c r="L1257" s="77" t="n">
        <f aca="false">SUM(J1257:K1257)</f>
        <v>0</v>
      </c>
      <c r="M1257" s="81" t="n">
        <f aca="false">IF(D1257&gt;0,IF(J1257&gt;=0,J1257/D1257*100,""),"")</f>
        <v>0</v>
      </c>
      <c r="N1257" s="81" t="n">
        <f aca="false">IF(F1257&gt;0,IF(L1257&gt;=0,L1257/F1257*100,""),"")</f>
        <v>0</v>
      </c>
      <c r="O1257" s="81" t="n">
        <f aca="false">IF(G1257&gt;0,IF(J1257&gt;=0,J1257/G1257*100,""),"")</f>
        <v>0</v>
      </c>
      <c r="P1257" s="81" t="n">
        <f aca="false">IF(I1257&gt;0,IF(L1257&gt;=0,L1257/I1257*100,""),"")</f>
        <v>0</v>
      </c>
      <c r="Q1257" s="52"/>
      <c r="S1257" s="52"/>
    </row>
    <row r="1258" s="48" customFormat="true" ht="12.75" hidden="false" customHeight="true" outlineLevel="0" collapsed="false">
      <c r="A1258" s="82" t="s">
        <v>1050</v>
      </c>
      <c r="B1258" s="54" t="s">
        <v>1051</v>
      </c>
      <c r="C1258" s="55" t="s">
        <v>1531</v>
      </c>
      <c r="D1258" s="77" t="n">
        <v>1050</v>
      </c>
      <c r="E1258" s="143"/>
      <c r="F1258" s="77" t="n">
        <f aca="false">SUM(D1258:E1258)</f>
        <v>1050</v>
      </c>
      <c r="G1258" s="79" t="n">
        <v>1770</v>
      </c>
      <c r="H1258" s="88"/>
      <c r="I1258" s="79" t="n">
        <f aca="false">SUM(G1258:H1258)</f>
        <v>1770</v>
      </c>
      <c r="J1258" s="77"/>
      <c r="K1258" s="143"/>
      <c r="L1258" s="77" t="n">
        <f aca="false">SUM(J1258:K1258)</f>
        <v>0</v>
      </c>
      <c r="M1258" s="81" t="n">
        <f aca="false">IF(D1258&gt;0,IF(J1258&gt;=0,J1258/D1258*100,""),"")</f>
        <v>0</v>
      </c>
      <c r="N1258" s="81" t="n">
        <f aca="false">IF(F1258&gt;0,IF(L1258&gt;=0,L1258/F1258*100,""),"")</f>
        <v>0</v>
      </c>
      <c r="O1258" s="81" t="n">
        <f aca="false">IF(G1258&gt;0,IF(J1258&gt;=0,J1258/G1258*100,""),"")</f>
        <v>0</v>
      </c>
      <c r="P1258" s="81" t="n">
        <f aca="false">IF(I1258&gt;0,IF(L1258&gt;=0,L1258/I1258*100,""),"")</f>
        <v>0</v>
      </c>
      <c r="Q1258" s="52"/>
      <c r="S1258" s="52"/>
    </row>
    <row r="1259" s="48" customFormat="true" ht="12.75" hidden="false" customHeight="true" outlineLevel="0" collapsed="false">
      <c r="A1259" s="82" t="s">
        <v>1142</v>
      </c>
      <c r="B1259" s="54" t="s">
        <v>1023</v>
      </c>
      <c r="C1259" s="55" t="s">
        <v>1532</v>
      </c>
      <c r="D1259" s="77" t="n">
        <v>340000</v>
      </c>
      <c r="E1259" s="143"/>
      <c r="F1259" s="77" t="n">
        <f aca="false">SUM(D1259:E1259)</f>
        <v>340000</v>
      </c>
      <c r="G1259" s="79" t="n">
        <v>340000</v>
      </c>
      <c r="H1259" s="88"/>
      <c r="I1259" s="79" t="n">
        <f aca="false">SUM(G1259:H1259)</f>
        <v>340000</v>
      </c>
      <c r="J1259" s="77" t="n">
        <v>193950</v>
      </c>
      <c r="K1259" s="143"/>
      <c r="L1259" s="77" t="n">
        <f aca="false">SUM(J1259:K1259)</f>
        <v>193950</v>
      </c>
      <c r="M1259" s="81" t="n">
        <f aca="false">IF(D1259&gt;0,IF(J1259&gt;=0,J1259/D1259*100,""),"")</f>
        <v>57.0441176470588</v>
      </c>
      <c r="N1259" s="81" t="n">
        <f aca="false">IF(F1259&gt;0,IF(L1259&gt;=0,L1259/F1259*100,""),"")</f>
        <v>57.0441176470588</v>
      </c>
      <c r="O1259" s="81" t="n">
        <f aca="false">IF(G1259&gt;0,IF(J1259&gt;=0,J1259/G1259*100,""),"")</f>
        <v>57.0441176470588</v>
      </c>
      <c r="P1259" s="81" t="n">
        <f aca="false">IF(I1259&gt;0,IF(L1259&gt;=0,L1259/I1259*100,""),"")</f>
        <v>57.0441176470588</v>
      </c>
      <c r="Q1259" s="52"/>
      <c r="S1259" s="52"/>
    </row>
    <row r="1260" s="48" customFormat="true" ht="12.75" hidden="false" customHeight="true" outlineLevel="0" collapsed="false">
      <c r="A1260" s="82" t="s">
        <v>1320</v>
      </c>
      <c r="B1260" s="54" t="s">
        <v>697</v>
      </c>
      <c r="C1260" s="55" t="s">
        <v>1533</v>
      </c>
      <c r="D1260" s="77" t="n">
        <v>6000</v>
      </c>
      <c r="E1260" s="77"/>
      <c r="F1260" s="77" t="n">
        <f aca="false">SUM(D1260:E1260)</f>
        <v>6000</v>
      </c>
      <c r="G1260" s="79" t="n">
        <v>6000</v>
      </c>
      <c r="H1260" s="88"/>
      <c r="I1260" s="79" t="n">
        <f aca="false">SUM(G1260:H1260)</f>
        <v>6000</v>
      </c>
      <c r="J1260" s="77" t="n">
        <v>6000</v>
      </c>
      <c r="K1260" s="77"/>
      <c r="L1260" s="77" t="n">
        <f aca="false">SUM(J1260:K1260)</f>
        <v>6000</v>
      </c>
      <c r="M1260" s="81" t="n">
        <f aca="false">IF(D1260&gt;0,IF(J1260&gt;=0,J1260/D1260*100,""),"")</f>
        <v>100</v>
      </c>
      <c r="N1260" s="81" t="n">
        <f aca="false">IF(F1260&gt;0,IF(L1260&gt;=0,L1260/F1260*100,""),"")</f>
        <v>100</v>
      </c>
      <c r="O1260" s="81" t="n">
        <f aca="false">IF(G1260&gt;0,IF(J1260&gt;=0,J1260/G1260*100,""),"")</f>
        <v>100</v>
      </c>
      <c r="P1260" s="81" t="n">
        <f aca="false">IF(I1260&gt;0,IF(L1260&gt;=0,L1260/I1260*100,""),"")</f>
        <v>100</v>
      </c>
      <c r="Q1260" s="52"/>
      <c r="S1260" s="52"/>
    </row>
    <row r="1261" s="48" customFormat="true" ht="12.75" hidden="false" customHeight="true" outlineLevel="0" collapsed="false">
      <c r="A1261" s="82" t="s">
        <v>1097</v>
      </c>
      <c r="B1261" s="54" t="s">
        <v>1098</v>
      </c>
      <c r="C1261" s="55" t="s">
        <v>1534</v>
      </c>
      <c r="D1261" s="77" t="n">
        <v>15000</v>
      </c>
      <c r="E1261" s="77"/>
      <c r="F1261" s="77" t="n">
        <f aca="false">SUM(D1261:E1261)</f>
        <v>15000</v>
      </c>
      <c r="G1261" s="79" t="n">
        <v>215000</v>
      </c>
      <c r="H1261" s="88"/>
      <c r="I1261" s="79" t="n">
        <f aca="false">SUM(G1261:H1261)</f>
        <v>215000</v>
      </c>
      <c r="J1261" s="77" t="n">
        <v>15000</v>
      </c>
      <c r="K1261" s="77"/>
      <c r="L1261" s="77" t="n">
        <f aca="false">SUM(J1261:K1261)</f>
        <v>15000</v>
      </c>
      <c r="M1261" s="81" t="n">
        <f aca="false">IF(D1261&gt;0,IF(J1261&gt;=0,J1261/D1261*100,""),"")</f>
        <v>100</v>
      </c>
      <c r="N1261" s="81" t="n">
        <f aca="false">IF(F1261&gt;0,IF(L1261&gt;=0,L1261/F1261*100,""),"")</f>
        <v>100</v>
      </c>
      <c r="O1261" s="81" t="n">
        <f aca="false">IF(G1261&gt;0,IF(J1261&gt;=0,J1261/G1261*100,""),"")</f>
        <v>6.97674418604651</v>
      </c>
      <c r="P1261" s="81" t="n">
        <f aca="false">IF(I1261&gt;0,IF(L1261&gt;=0,L1261/I1261*100,""),"")</f>
        <v>6.97674418604651</v>
      </c>
      <c r="Q1261" s="52"/>
      <c r="S1261" s="52"/>
    </row>
    <row r="1262" s="48" customFormat="true" ht="12.75" hidden="false" customHeight="true" outlineLevel="0" collapsed="false">
      <c r="A1262" s="82" t="s">
        <v>1110</v>
      </c>
      <c r="B1262" s="54" t="s">
        <v>1111</v>
      </c>
      <c r="C1262" s="55" t="s">
        <v>1535</v>
      </c>
      <c r="D1262" s="143"/>
      <c r="E1262" s="143"/>
      <c r="F1262" s="77"/>
      <c r="G1262" s="79" t="n">
        <v>86000</v>
      </c>
      <c r="H1262" s="88"/>
      <c r="I1262" s="79" t="n">
        <f aca="false">SUM(G1262:H1262)</f>
        <v>86000</v>
      </c>
      <c r="J1262" s="77"/>
      <c r="K1262" s="143"/>
      <c r="L1262" s="77" t="n">
        <f aca="false">SUM(J1262:K1262)</f>
        <v>0</v>
      </c>
      <c r="M1262" s="81" t="str">
        <f aca="false">IF(D1262&gt;0,IF(J1262&gt;=0,J1262/D1262*100,""),"")</f>
        <v/>
      </c>
      <c r="N1262" s="81" t="str">
        <f aca="false">IF(F1262&gt;0,IF(L1262&gt;=0,L1262/F1262*100,""),"")</f>
        <v/>
      </c>
      <c r="O1262" s="81" t="n">
        <f aca="false">IF(G1262&gt;0,IF(J1262&gt;=0,J1262/G1262*100,""),"")</f>
        <v>0</v>
      </c>
      <c r="P1262" s="81" t="n">
        <f aca="false">IF(I1262&gt;0,IF(L1262&gt;=0,L1262/I1262*100,""),"")</f>
        <v>0</v>
      </c>
      <c r="Q1262" s="52"/>
      <c r="S1262" s="52"/>
    </row>
    <row r="1263" s="155" customFormat="true" ht="12.75" hidden="false" customHeight="true" outlineLevel="0" collapsed="false">
      <c r="A1263" s="82" t="s">
        <v>726</v>
      </c>
      <c r="B1263" s="54" t="s">
        <v>727</v>
      </c>
      <c r="C1263" s="55" t="s">
        <v>1536</v>
      </c>
      <c r="D1263" s="143"/>
      <c r="E1263" s="143"/>
      <c r="F1263" s="77" t="n">
        <f aca="false">SUM(D1263:E1263)</f>
        <v>0</v>
      </c>
      <c r="G1263" s="79" t="n">
        <v>3500</v>
      </c>
      <c r="H1263" s="88"/>
      <c r="I1263" s="79" t="n">
        <f aca="false">SUM(G1263:H1263)</f>
        <v>3500</v>
      </c>
      <c r="J1263" s="77"/>
      <c r="K1263" s="143"/>
      <c r="L1263" s="77" t="n">
        <f aca="false">SUM(J1263:K1263)</f>
        <v>0</v>
      </c>
      <c r="M1263" s="81" t="str">
        <f aca="false">IF(D1263&gt;0,IF(J1263&gt;=0,J1263/D1263*100,""),"")</f>
        <v/>
      </c>
      <c r="N1263" s="81" t="str">
        <f aca="false">IF(F1263&gt;0,IF(L1263&gt;=0,L1263/F1263*100,""),"")</f>
        <v/>
      </c>
      <c r="O1263" s="81" t="n">
        <f aca="false">IF(G1263&gt;0,IF(J1263&gt;=0,J1263/G1263*100,""),"")</f>
        <v>0</v>
      </c>
      <c r="P1263" s="81" t="n">
        <f aca="false">IF(I1263&gt;0,IF(L1263&gt;=0,L1263/I1263*100,""),"")</f>
        <v>0</v>
      </c>
      <c r="Q1263" s="52"/>
      <c r="S1263" s="52"/>
    </row>
    <row r="1264" customFormat="false" ht="12.75" hidden="false" customHeight="true" outlineLevel="0" collapsed="false">
      <c r="A1264" s="126" t="s">
        <v>1057</v>
      </c>
      <c r="B1264" s="160" t="s">
        <v>1058</v>
      </c>
      <c r="C1264" s="161" t="s">
        <v>1537</v>
      </c>
      <c r="D1264" s="263"/>
      <c r="E1264" s="263"/>
      <c r="F1264" s="130" t="n">
        <f aca="false">SUM(D1264:E1264)</f>
        <v>0</v>
      </c>
      <c r="G1264" s="133" t="n">
        <v>162600</v>
      </c>
      <c r="H1264" s="264"/>
      <c r="I1264" s="131" t="n">
        <f aca="false">SUM(G1264:H1264)</f>
        <v>162600</v>
      </c>
      <c r="J1264" s="130"/>
      <c r="K1264" s="263"/>
      <c r="L1264" s="130" t="n">
        <f aca="false">SUM(J1264:K1264)</f>
        <v>0</v>
      </c>
      <c r="M1264" s="118" t="str">
        <f aca="false">IF(D1264&gt;0,IF(J1264&gt;=0,J1264/D1264*100,""),"")</f>
        <v/>
      </c>
      <c r="N1264" s="118" t="str">
        <f aca="false">IF(F1264&gt;0,IF(L1264&gt;=0,L1264/F1264*100,""),"")</f>
        <v/>
      </c>
      <c r="O1264" s="118" t="n">
        <f aca="false">IF(G1264&gt;0,IF(J1264&gt;=0,J1264/G1264*100,""),"")</f>
        <v>0</v>
      </c>
      <c r="P1264" s="118" t="n">
        <f aca="false">IF(I1264&gt;0,IF(L1264&gt;=0,L1264/I1264*100,""),"")</f>
        <v>0</v>
      </c>
      <c r="Q1264" s="52"/>
      <c r="S1264" s="52"/>
    </row>
    <row r="1265" s="48" customFormat="true" ht="12.75" hidden="true" customHeight="true" outlineLevel="0" collapsed="false">
      <c r="A1265" s="82" t="s">
        <v>1446</v>
      </c>
      <c r="B1265" s="55" t="s">
        <v>1447</v>
      </c>
      <c r="C1265" s="55" t="s">
        <v>1538</v>
      </c>
      <c r="D1265" s="143"/>
      <c r="E1265" s="143"/>
      <c r="F1265" s="77" t="n">
        <f aca="false">SUM(D1265:E1265)</f>
        <v>0</v>
      </c>
      <c r="G1265" s="79"/>
      <c r="H1265" s="88"/>
      <c r="I1265" s="79"/>
      <c r="J1265" s="77"/>
      <c r="K1265" s="143"/>
      <c r="L1265" s="77" t="n">
        <f aca="false">SUM(J1265:K1265)</f>
        <v>0</v>
      </c>
      <c r="M1265" s="81" t="str">
        <f aca="false">IF(D1265&gt;0,IF(J1265&gt;=0,J1265/D1265*100,""),"")</f>
        <v/>
      </c>
      <c r="N1265" s="81" t="str">
        <f aca="false">IF(F1265&gt;0,IF(L1265&gt;=0,L1265/F1265*100,""),"")</f>
        <v/>
      </c>
      <c r="O1265" s="81" t="str">
        <f aca="false">IF(G1265&gt;0,IF(J1265&gt;=0,J1265/G1265*100,""),"")</f>
        <v/>
      </c>
      <c r="P1265" s="81" t="str">
        <f aca="false">IF(I1265&gt;0,IF(L1265&gt;=0,L1265/I1265*100,""),"")</f>
        <v/>
      </c>
      <c r="Q1265" s="52"/>
      <c r="S1265" s="52"/>
    </row>
    <row r="1266" s="48" customFormat="true" ht="12" hidden="true" customHeight="false" outlineLevel="0" collapsed="false">
      <c r="A1266" s="82" t="s">
        <v>1539</v>
      </c>
      <c r="B1266" s="55" t="s">
        <v>1540</v>
      </c>
      <c r="C1266" s="55" t="s">
        <v>1541</v>
      </c>
      <c r="D1266" s="143"/>
      <c r="E1266" s="143"/>
      <c r="F1266" s="77" t="n">
        <f aca="false">SUM(D1266:E1266)</f>
        <v>0</v>
      </c>
      <c r="G1266" s="79"/>
      <c r="H1266" s="88"/>
      <c r="I1266" s="79" t="n">
        <f aca="false">SUM(G1266:H1266)</f>
        <v>0</v>
      </c>
      <c r="J1266" s="143"/>
      <c r="K1266" s="143"/>
      <c r="L1266" s="77" t="n">
        <f aca="false">SUM(J1266:K1266)</f>
        <v>0</v>
      </c>
      <c r="M1266" s="81" t="str">
        <f aca="false">IF(D1266&gt;0,IF(J1266&gt;=0,J1266/D1266*100,""),"")</f>
        <v/>
      </c>
      <c r="N1266" s="81" t="str">
        <f aca="false">IF(F1266&gt;0,IF(L1266&gt;=0,L1266/F1266*100,""),"")</f>
        <v/>
      </c>
      <c r="O1266" s="81" t="str">
        <f aca="false">IF(G1266&gt;0,IF(J1266&gt;=0,J1266/G1266*100,""),"")</f>
        <v/>
      </c>
      <c r="P1266" s="81" t="str">
        <f aca="false">IF(I1266&gt;0,IF(L1266&gt;=0,L1266/I1266*100,""),"")</f>
        <v/>
      </c>
      <c r="Q1266" s="52"/>
      <c r="S1266" s="52"/>
    </row>
    <row r="1267" customFormat="false" ht="12" hidden="true" customHeight="false" outlineLevel="0" collapsed="false">
      <c r="A1267" s="82" t="s">
        <v>65</v>
      </c>
      <c r="B1267" s="55" t="s">
        <v>66</v>
      </c>
      <c r="C1267" s="55" t="s">
        <v>1542</v>
      </c>
      <c r="D1267" s="220"/>
      <c r="E1267" s="220"/>
      <c r="F1267" s="77"/>
      <c r="G1267" s="84"/>
      <c r="H1267" s="85"/>
      <c r="I1267" s="79" t="n">
        <f aca="false">SUM(G1267:H1267)</f>
        <v>0</v>
      </c>
      <c r="J1267" s="77"/>
      <c r="K1267" s="220"/>
      <c r="L1267" s="77"/>
      <c r="M1267" s="81" t="str">
        <f aca="false">IF(D1267&gt;0,IF(J1267&gt;=0,J1267/D1267*100,""),"")</f>
        <v/>
      </c>
      <c r="N1267" s="81" t="str">
        <f aca="false">IF(F1267&gt;0,IF(L1267&gt;=0,L1267/F1267*100,""),"")</f>
        <v/>
      </c>
      <c r="O1267" s="81" t="str">
        <f aca="false">IF(G1267&gt;0,IF(J1267&gt;=0,J1267/G1267*100,""),"")</f>
        <v/>
      </c>
      <c r="P1267" s="81" t="str">
        <f aca="false">IF(I1267&gt;0,IF(L1267&gt;=0,L1267/I1267*100,""),"")</f>
        <v/>
      </c>
      <c r="Q1267" s="52"/>
      <c r="S1267" s="52"/>
    </row>
    <row r="1268" s="48" customFormat="true" ht="6" hidden="false" customHeight="true" outlineLevel="0" collapsed="false">
      <c r="A1268" s="82"/>
      <c r="B1268" s="55"/>
      <c r="C1268" s="55" t="s">
        <v>28</v>
      </c>
      <c r="D1268" s="77"/>
      <c r="E1268" s="77"/>
      <c r="F1268" s="77" t="n">
        <f aca="false">SUM(D1268:E1268)</f>
        <v>0</v>
      </c>
      <c r="G1268" s="79"/>
      <c r="H1268" s="88"/>
      <c r="I1268" s="79"/>
      <c r="J1268" s="77"/>
      <c r="K1268" s="77"/>
      <c r="L1268" s="77" t="n">
        <f aca="false">SUM(J1268:K1268)</f>
        <v>0</v>
      </c>
      <c r="M1268" s="81" t="str">
        <f aca="false">IF(D1268&gt;0,IF(J1268&gt;=0,J1268/D1268*100,""),"")</f>
        <v/>
      </c>
      <c r="N1268" s="81" t="str">
        <f aca="false">IF(F1268&gt;0,IF(L1268&gt;=0,L1268/F1268*100,""),"")</f>
        <v/>
      </c>
      <c r="O1268" s="81" t="str">
        <f aca="false">IF(G1268&gt;0,IF(J1268&gt;=0,J1268/G1268*100,""),"")</f>
        <v/>
      </c>
      <c r="P1268" s="81" t="str">
        <f aca="false">IF(I1268&gt;0,IF(L1268&gt;=0,L1268/I1268*100,""),"")</f>
        <v/>
      </c>
      <c r="Q1268" s="52"/>
      <c r="S1268" s="52"/>
    </row>
    <row r="1269" s="155" customFormat="true" ht="12.75" hidden="false" customHeight="false" outlineLevel="0" collapsed="false">
      <c r="A1269" s="66" t="s">
        <v>1543</v>
      </c>
      <c r="B1269" s="135" t="s">
        <v>19</v>
      </c>
      <c r="C1269" s="136"/>
      <c r="D1269" s="139" t="n">
        <f aca="false">SUM(D1271:D1279)</f>
        <v>9078030</v>
      </c>
      <c r="E1269" s="139" t="n">
        <f aca="false">SUM(E1271:E1279)</f>
        <v>0</v>
      </c>
      <c r="F1269" s="139" t="n">
        <f aca="false">SUM(D1269:E1269)</f>
        <v>9078030</v>
      </c>
      <c r="G1269" s="109" t="n">
        <f aca="false">SUM(G1271:G1279)</f>
        <v>10290050</v>
      </c>
      <c r="H1269" s="110"/>
      <c r="I1269" s="109" t="n">
        <f aca="false">SUM(G1269:H1269)</f>
        <v>10290050</v>
      </c>
      <c r="J1269" s="139" t="n">
        <f aca="false">SUM(J1271:J1279)</f>
        <v>10528200</v>
      </c>
      <c r="K1269" s="139" t="n">
        <f aca="false">SUM(K1271:K1279)</f>
        <v>0</v>
      </c>
      <c r="L1269" s="139" t="n">
        <f aca="false">SUM(J1269:K1269)</f>
        <v>10528200</v>
      </c>
      <c r="M1269" s="140" t="n">
        <f aca="false">IF(D1269&gt;0,IF(J1269&gt;=0,J1269/D1269*100,""),"")</f>
        <v>115.974501075674</v>
      </c>
      <c r="N1269" s="140" t="n">
        <f aca="false">IF(F1269&gt;0,IF(L1269&gt;=0,L1269/F1269*100,""),"")</f>
        <v>115.974501075674</v>
      </c>
      <c r="O1269" s="140" t="n">
        <f aca="false">IF(G1269&gt;0,IF(J1269&gt;=0,J1269/G1269*100,""),"")</f>
        <v>102.314371650284</v>
      </c>
      <c r="P1269" s="140" t="n">
        <f aca="false">IF(I1269&gt;0,IF(L1269&gt;=0,L1269/I1269*100,""),"")</f>
        <v>102.314371650284</v>
      </c>
      <c r="Q1269" s="52"/>
      <c r="S1269" s="52"/>
    </row>
    <row r="1270" s="155" customFormat="true" ht="12" hidden="true" customHeight="false" outlineLevel="0" collapsed="false">
      <c r="A1270" s="87" t="s">
        <v>27</v>
      </c>
      <c r="B1270" s="227"/>
      <c r="C1270" s="228" t="s">
        <v>28</v>
      </c>
      <c r="D1270" s="143" t="n">
        <f aca="false">SUM(D1271:D1279)</f>
        <v>9078030</v>
      </c>
      <c r="E1270" s="215"/>
      <c r="F1270" s="77" t="n">
        <f aca="false">SUM(D1270:E1270)</f>
        <v>9078030</v>
      </c>
      <c r="G1270" s="79" t="n">
        <f aca="false">SUM(G1271:G1279)</f>
        <v>10290050</v>
      </c>
      <c r="H1270" s="217"/>
      <c r="I1270" s="79" t="n">
        <f aca="false">SUM(G1270:H1270)</f>
        <v>10290050</v>
      </c>
      <c r="J1270" s="77" t="n">
        <f aca="false">SUM(J1271:J1279)</f>
        <v>10528200</v>
      </c>
      <c r="K1270" s="215"/>
      <c r="L1270" s="77" t="n">
        <f aca="false">SUM(J1270:K1270)</f>
        <v>10528200</v>
      </c>
      <c r="M1270" s="81" t="n">
        <f aca="false">IF(D1270&gt;0,IF(J1270&gt;=0,J1270/D1270*100,""),"")</f>
        <v>115.974501075674</v>
      </c>
      <c r="N1270" s="81" t="n">
        <f aca="false">IF(F1270&gt;0,IF(L1270&gt;=0,L1270/F1270*100,""),"")</f>
        <v>115.974501075674</v>
      </c>
      <c r="O1270" s="81" t="n">
        <f aca="false">IF(G1270&gt;0,IF(J1270&gt;=0,J1270/G1270*100,""),"")</f>
        <v>102.314371650284</v>
      </c>
      <c r="P1270" s="81" t="n">
        <f aca="false">IF(I1270&gt;0,IF(L1270&gt;=0,L1270/I1270*100,""),"")</f>
        <v>102.314371650284</v>
      </c>
      <c r="Q1270" s="52"/>
      <c r="S1270" s="52"/>
    </row>
    <row r="1271" s="155" customFormat="true" ht="12.75" hidden="false" customHeight="true" outlineLevel="0" collapsed="false">
      <c r="A1271" s="82" t="s">
        <v>1095</v>
      </c>
      <c r="B1271" s="54" t="s">
        <v>1011</v>
      </c>
      <c r="C1271" s="55" t="s">
        <v>1544</v>
      </c>
      <c r="D1271" s="77" t="n">
        <v>8756290</v>
      </c>
      <c r="E1271" s="143"/>
      <c r="F1271" s="77" t="n">
        <f aca="false">SUM(D1271:E1271)</f>
        <v>8756290</v>
      </c>
      <c r="G1271" s="79" t="n">
        <v>9373990</v>
      </c>
      <c r="H1271" s="88"/>
      <c r="I1271" s="79" t="n">
        <f aca="false">SUM(G1271:H1271)</f>
        <v>9373990</v>
      </c>
      <c r="J1271" s="77" t="n">
        <v>10207700</v>
      </c>
      <c r="K1271" s="143"/>
      <c r="L1271" s="77" t="n">
        <f aca="false">SUM(J1271:K1271)</f>
        <v>10207700</v>
      </c>
      <c r="M1271" s="81" t="n">
        <f aca="false">IF(D1271&gt;0,IF(J1271&gt;=0,J1271/D1271*100,""),"")</f>
        <v>116.575627349026</v>
      </c>
      <c r="N1271" s="81" t="n">
        <f aca="false">IF(F1271&gt;0,IF(L1271&gt;=0,L1271/F1271*100,""),"")</f>
        <v>116.575627349026</v>
      </c>
      <c r="O1271" s="81" t="n">
        <f aca="false">IF(G1271&gt;0,IF(J1271&gt;=0,J1271/G1271*100,""),"")</f>
        <v>108.893864832371</v>
      </c>
      <c r="P1271" s="81" t="n">
        <f aca="false">IF(I1271&gt;0,IF(L1271&gt;=0,L1271/I1271*100,""),"")</f>
        <v>108.893864832371</v>
      </c>
      <c r="Q1271" s="52"/>
      <c r="S1271" s="52"/>
    </row>
    <row r="1272" s="155" customFormat="true" ht="12.75" hidden="false" customHeight="true" outlineLevel="0" collapsed="false">
      <c r="A1272" s="82" t="s">
        <v>1028</v>
      </c>
      <c r="B1272" s="54" t="s">
        <v>1029</v>
      </c>
      <c r="C1272" s="55" t="s">
        <v>1545</v>
      </c>
      <c r="D1272" s="77" t="n">
        <v>22320</v>
      </c>
      <c r="E1272" s="143"/>
      <c r="F1272" s="77" t="n">
        <f aca="false">SUM(D1272:E1272)</f>
        <v>22320</v>
      </c>
      <c r="G1272" s="79" t="n">
        <v>26020</v>
      </c>
      <c r="H1272" s="88"/>
      <c r="I1272" s="79" t="n">
        <f aca="false">SUM(G1272:H1272)</f>
        <v>26020</v>
      </c>
      <c r="J1272" s="77"/>
      <c r="K1272" s="143"/>
      <c r="L1272" s="77" t="n">
        <f aca="false">SUM(J1272:K1272)</f>
        <v>0</v>
      </c>
      <c r="M1272" s="81" t="n">
        <f aca="false">IF(D1272&gt;0,IF(J1272&gt;=0,J1272/D1272*100,""),"")</f>
        <v>0</v>
      </c>
      <c r="N1272" s="81" t="n">
        <f aca="false">IF(F1272&gt;0,IF(L1272&gt;=0,L1272/F1272*100,""),"")</f>
        <v>0</v>
      </c>
      <c r="O1272" s="81" t="n">
        <f aca="false">IF(G1272&gt;0,IF(J1272&gt;=0,J1272/G1272*100,""),"")</f>
        <v>0</v>
      </c>
      <c r="P1272" s="81" t="n">
        <f aca="false">IF(I1272&gt;0,IF(L1272&gt;=0,L1272/I1272*100,""),"")</f>
        <v>0</v>
      </c>
      <c r="Q1272" s="52"/>
      <c r="S1272" s="52"/>
    </row>
    <row r="1273" s="155" customFormat="true" ht="12.75" hidden="false" customHeight="true" outlineLevel="0" collapsed="false">
      <c r="A1273" s="82" t="s">
        <v>1043</v>
      </c>
      <c r="B1273" s="54" t="s">
        <v>1044</v>
      </c>
      <c r="C1273" s="55" t="s">
        <v>1546</v>
      </c>
      <c r="D1273" s="77" t="n">
        <v>14420</v>
      </c>
      <c r="E1273" s="143"/>
      <c r="F1273" s="77" t="n">
        <f aca="false">SUM(D1273:E1273)</f>
        <v>14420</v>
      </c>
      <c r="G1273" s="79" t="n">
        <v>16040</v>
      </c>
      <c r="H1273" s="88"/>
      <c r="I1273" s="79" t="n">
        <f aca="false">SUM(G1273:H1273)</f>
        <v>16040</v>
      </c>
      <c r="J1273" s="77"/>
      <c r="K1273" s="143"/>
      <c r="L1273" s="77" t="n">
        <f aca="false">SUM(J1273:K1273)</f>
        <v>0</v>
      </c>
      <c r="M1273" s="81" t="n">
        <f aca="false">IF(D1273&gt;0,IF(J1273&gt;=0,J1273/D1273*100,""),"")</f>
        <v>0</v>
      </c>
      <c r="N1273" s="81" t="n">
        <f aca="false">IF(F1273&gt;0,IF(L1273&gt;=0,L1273/F1273*100,""),"")</f>
        <v>0</v>
      </c>
      <c r="O1273" s="81" t="n">
        <f aca="false">IF(G1273&gt;0,IF(J1273&gt;=0,J1273/G1273*100,""),"")</f>
        <v>0</v>
      </c>
      <c r="P1273" s="81" t="n">
        <f aca="false">IF(I1273&gt;0,IF(L1273&gt;=0,L1273/I1273*100,""),"")</f>
        <v>0</v>
      </c>
      <c r="Q1273" s="52"/>
      <c r="S1273" s="52"/>
    </row>
    <row r="1274" s="48" customFormat="true" ht="12.75" hidden="false" customHeight="true" outlineLevel="0" collapsed="false">
      <c r="A1274" s="82" t="s">
        <v>1142</v>
      </c>
      <c r="B1274" s="54" t="s">
        <v>1023</v>
      </c>
      <c r="C1274" s="55" t="s">
        <v>1547</v>
      </c>
      <c r="D1274" s="77" t="n">
        <v>270500</v>
      </c>
      <c r="E1274" s="143"/>
      <c r="F1274" s="77" t="n">
        <f aca="false">SUM(D1274:E1274)</f>
        <v>270500</v>
      </c>
      <c r="G1274" s="79" t="n">
        <v>505500</v>
      </c>
      <c r="H1274" s="88"/>
      <c r="I1274" s="79" t="n">
        <f aca="false">SUM(G1274:H1274)</f>
        <v>505500</v>
      </c>
      <c r="J1274" s="77" t="n">
        <v>305000</v>
      </c>
      <c r="K1274" s="143"/>
      <c r="L1274" s="77" t="n">
        <f aca="false">SUM(J1274:K1274)</f>
        <v>305000</v>
      </c>
      <c r="M1274" s="81" t="n">
        <f aca="false">IF(D1274&gt;0,IF(J1274&gt;=0,J1274/D1274*100,""),"")</f>
        <v>112.75415896488</v>
      </c>
      <c r="N1274" s="81" t="n">
        <f aca="false">IF(F1274&gt;0,IF(L1274&gt;=0,L1274/F1274*100,""),"")</f>
        <v>112.75415896488</v>
      </c>
      <c r="O1274" s="81" t="n">
        <f aca="false">IF(G1274&gt;0,IF(J1274&gt;=0,J1274/G1274*100,""),"")</f>
        <v>60.3363006923838</v>
      </c>
      <c r="P1274" s="81" t="n">
        <f aca="false">IF(I1274&gt;0,IF(L1274&gt;=0,L1274/I1274*100,""),"")</f>
        <v>60.3363006923838</v>
      </c>
      <c r="Q1274" s="52"/>
      <c r="S1274" s="52"/>
    </row>
    <row r="1275" s="155" customFormat="true" ht="12.75" hidden="false" customHeight="true" outlineLevel="0" collapsed="false">
      <c r="A1275" s="87" t="s">
        <v>33</v>
      </c>
      <c r="B1275" s="54" t="s">
        <v>34</v>
      </c>
      <c r="C1275" s="55" t="s">
        <v>1548</v>
      </c>
      <c r="D1275" s="77" t="n">
        <v>4000</v>
      </c>
      <c r="E1275" s="143"/>
      <c r="F1275" s="77" t="n">
        <f aca="false">SUM(D1275:E1275)</f>
        <v>4000</v>
      </c>
      <c r="G1275" s="79" t="n">
        <v>4000</v>
      </c>
      <c r="H1275" s="88"/>
      <c r="I1275" s="79" t="n">
        <f aca="false">SUM(G1275:H1275)</f>
        <v>4000</v>
      </c>
      <c r="J1275" s="77" t="n">
        <v>5000</v>
      </c>
      <c r="K1275" s="143"/>
      <c r="L1275" s="77" t="n">
        <f aca="false">SUM(J1275:K1275)</f>
        <v>5000</v>
      </c>
      <c r="M1275" s="81" t="n">
        <f aca="false">IF(D1275&gt;0,IF(J1275&gt;=0,J1275/D1275*100,""),"")</f>
        <v>125</v>
      </c>
      <c r="N1275" s="81" t="n">
        <f aca="false">IF(F1275&gt;0,IF(L1275&gt;=0,L1275/F1275*100,""),"")</f>
        <v>125</v>
      </c>
      <c r="O1275" s="81" t="n">
        <f aca="false">IF(G1275&gt;0,IF(J1275&gt;=0,J1275/G1275*100,""),"")</f>
        <v>125</v>
      </c>
      <c r="P1275" s="81" t="n">
        <f aca="false">IF(I1275&gt;0,IF(L1275&gt;=0,L1275/I1275*100,""),"")</f>
        <v>125</v>
      </c>
      <c r="Q1275" s="52"/>
      <c r="S1275" s="52"/>
    </row>
    <row r="1276" s="155" customFormat="true" ht="12.75" hidden="false" customHeight="true" outlineLevel="0" collapsed="false">
      <c r="A1276" s="82" t="s">
        <v>1097</v>
      </c>
      <c r="B1276" s="54" t="s">
        <v>1098</v>
      </c>
      <c r="C1276" s="55" t="s">
        <v>1549</v>
      </c>
      <c r="D1276" s="77" t="n">
        <v>10500</v>
      </c>
      <c r="E1276" s="143"/>
      <c r="F1276" s="77" t="n">
        <f aca="false">SUM(D1276:E1276)</f>
        <v>10500</v>
      </c>
      <c r="G1276" s="79" t="n">
        <v>230500</v>
      </c>
      <c r="H1276" s="88"/>
      <c r="I1276" s="79" t="n">
        <f aca="false">SUM(G1276:H1276)</f>
        <v>230500</v>
      </c>
      <c r="J1276" s="77" t="n">
        <v>10500</v>
      </c>
      <c r="K1276" s="143"/>
      <c r="L1276" s="77" t="n">
        <f aca="false">SUM(J1276:K1276)</f>
        <v>10500</v>
      </c>
      <c r="M1276" s="81" t="n">
        <f aca="false">IF(D1276&gt;0,IF(J1276&gt;=0,J1276/D1276*100,""),"")</f>
        <v>100</v>
      </c>
      <c r="N1276" s="81" t="n">
        <f aca="false">IF(F1276&gt;0,IF(L1276&gt;=0,L1276/F1276*100,""),"")</f>
        <v>100</v>
      </c>
      <c r="O1276" s="81" t="n">
        <f aca="false">IF(G1276&gt;0,IF(J1276&gt;=0,J1276/G1276*100,""),"")</f>
        <v>4.55531453362256</v>
      </c>
      <c r="P1276" s="81" t="n">
        <f aca="false">IF(I1276&gt;0,IF(L1276&gt;=0,L1276/I1276*100,""),"")</f>
        <v>4.55531453362256</v>
      </c>
      <c r="Q1276" s="52"/>
      <c r="S1276" s="52"/>
    </row>
    <row r="1277" s="155" customFormat="true" ht="12.75" hidden="false" customHeight="true" outlineLevel="0" collapsed="false">
      <c r="A1277" s="82" t="s">
        <v>1110</v>
      </c>
      <c r="B1277" s="54" t="s">
        <v>1111</v>
      </c>
      <c r="C1277" s="55" t="s">
        <v>1550</v>
      </c>
      <c r="D1277" s="143"/>
      <c r="E1277" s="143"/>
      <c r="F1277" s="77"/>
      <c r="G1277" s="79" t="n">
        <v>99000</v>
      </c>
      <c r="H1277" s="88"/>
      <c r="I1277" s="79" t="n">
        <f aca="false">SUM(G1277:H1277)</f>
        <v>99000</v>
      </c>
      <c r="J1277" s="77"/>
      <c r="K1277" s="143"/>
      <c r="L1277" s="77" t="n">
        <f aca="false">SUM(J1277:K1277)</f>
        <v>0</v>
      </c>
      <c r="M1277" s="81" t="str">
        <f aca="false">IF(D1277&gt;0,IF(J1277&gt;=0,J1277/D1277*100,""),"")</f>
        <v/>
      </c>
      <c r="N1277" s="81" t="str">
        <f aca="false">IF(F1277&gt;0,IF(L1277&gt;=0,L1277/F1277*100,""),"")</f>
        <v/>
      </c>
      <c r="O1277" s="81" t="n">
        <f aca="false">IF(G1277&gt;0,IF(J1277&gt;=0,J1277/G1277*100,""),"")</f>
        <v>0</v>
      </c>
      <c r="P1277" s="81" t="n">
        <f aca="false">IF(I1277&gt;0,IF(L1277&gt;=0,L1277/I1277*100,""),"")</f>
        <v>0</v>
      </c>
      <c r="Q1277" s="52"/>
      <c r="S1277" s="52"/>
    </row>
    <row r="1278" s="48" customFormat="true" ht="12.75" hidden="false" customHeight="true" outlineLevel="0" collapsed="false">
      <c r="A1278" s="82" t="s">
        <v>1551</v>
      </c>
      <c r="B1278" s="54" t="s">
        <v>1552</v>
      </c>
      <c r="C1278" s="55" t="s">
        <v>1553</v>
      </c>
      <c r="D1278" s="143"/>
      <c r="E1278" s="143"/>
      <c r="F1278" s="77" t="n">
        <f aca="false">SUM(D1278:E1278)</f>
        <v>0</v>
      </c>
      <c r="G1278" s="79" t="n">
        <v>35000</v>
      </c>
      <c r="H1278" s="88"/>
      <c r="I1278" s="79" t="n">
        <f aca="false">SUM(G1278:H1278)</f>
        <v>35000</v>
      </c>
      <c r="J1278" s="77"/>
      <c r="K1278" s="143"/>
      <c r="L1278" s="77" t="n">
        <f aca="false">SUM(J1278:K1278)</f>
        <v>0</v>
      </c>
      <c r="M1278" s="81" t="str">
        <f aca="false">IF(D1278&gt;0,IF(J1278&gt;=0,J1278/D1278*100,""),"")</f>
        <v/>
      </c>
      <c r="N1278" s="81" t="str">
        <f aca="false">IF(F1278&gt;0,IF(L1278&gt;=0,L1278/F1278*100,""),"")</f>
        <v/>
      </c>
      <c r="O1278" s="81" t="n">
        <f aca="false">IF(G1278&gt;0,IF(J1278&gt;=0,J1278/G1278*100,""),"")</f>
        <v>0</v>
      </c>
      <c r="P1278" s="81" t="n">
        <f aca="false">IF(I1278&gt;0,IF(L1278&gt;=0,L1278/I1278*100,""),"")</f>
        <v>0</v>
      </c>
      <c r="Q1278" s="52"/>
      <c r="S1278" s="52"/>
    </row>
    <row r="1279" s="155" customFormat="true" ht="12.75" hidden="true" customHeight="true" outlineLevel="0" collapsed="false">
      <c r="A1279" s="82" t="s">
        <v>1046</v>
      </c>
      <c r="B1279" s="55" t="s">
        <v>1047</v>
      </c>
      <c r="C1279" s="55" t="s">
        <v>1554</v>
      </c>
      <c r="D1279" s="143"/>
      <c r="E1279" s="143"/>
      <c r="F1279" s="77" t="n">
        <f aca="false">SUM(D1279:E1279)</f>
        <v>0</v>
      </c>
      <c r="G1279" s="79"/>
      <c r="H1279" s="88"/>
      <c r="I1279" s="79" t="n">
        <f aca="false">SUM(G1279:H1279)</f>
        <v>0</v>
      </c>
      <c r="J1279" s="77"/>
      <c r="K1279" s="143"/>
      <c r="L1279" s="77" t="n">
        <f aca="false">SUM(J1279:K1279)</f>
        <v>0</v>
      </c>
      <c r="M1279" s="81" t="str">
        <f aca="false">IF(D1279&gt;0,IF(J1279&gt;=0,J1279/D1279*100,""),"")</f>
        <v/>
      </c>
      <c r="N1279" s="81" t="str">
        <f aca="false">IF(F1279&gt;0,IF(L1279&gt;=0,L1279/F1279*100,""),"")</f>
        <v/>
      </c>
      <c r="O1279" s="81" t="str">
        <f aca="false">IF(G1279&gt;0,IF(J1279&gt;=0,J1279/G1279*100,""),"")</f>
        <v/>
      </c>
      <c r="P1279" s="81" t="str">
        <f aca="false">IF(I1279&gt;0,IF(L1279&gt;=0,L1279/I1279*100,""),"")</f>
        <v/>
      </c>
      <c r="Q1279" s="52"/>
      <c r="S1279" s="52"/>
    </row>
    <row r="1280" s="48" customFormat="true" ht="6" hidden="false" customHeight="true" outlineLevel="0" collapsed="false">
      <c r="A1280" s="82"/>
      <c r="B1280" s="54"/>
      <c r="C1280" s="55" t="s">
        <v>28</v>
      </c>
      <c r="D1280" s="77"/>
      <c r="E1280" s="77"/>
      <c r="F1280" s="77"/>
      <c r="G1280" s="79"/>
      <c r="H1280" s="88"/>
      <c r="I1280" s="79"/>
      <c r="J1280" s="77"/>
      <c r="K1280" s="77"/>
      <c r="L1280" s="77"/>
      <c r="M1280" s="81" t="str">
        <f aca="false">IF(D1280&gt;0,IF(J1280&gt;=0,J1280/D1280*100,""),"")</f>
        <v/>
      </c>
      <c r="N1280" s="81" t="str">
        <f aca="false">IF(F1280&gt;0,IF(L1280&gt;=0,L1280/F1280*100,""),"")</f>
        <v/>
      </c>
      <c r="O1280" s="81" t="str">
        <f aca="false">IF(G1280&gt;0,IF(J1280&gt;=0,J1280/G1280*100,""),"")</f>
        <v/>
      </c>
      <c r="P1280" s="81" t="str">
        <f aca="false">IF(I1280&gt;0,IF(L1280&gt;=0,L1280/I1280*100,""),"")</f>
        <v/>
      </c>
      <c r="Q1280" s="52"/>
      <c r="S1280" s="52"/>
    </row>
    <row r="1281" s="155" customFormat="true" ht="12.75" hidden="false" customHeight="false" outlineLevel="0" collapsed="false">
      <c r="A1281" s="66" t="s">
        <v>1555</v>
      </c>
      <c r="B1281" s="135" t="s">
        <v>19</v>
      </c>
      <c r="C1281" s="136"/>
      <c r="D1281" s="139" t="n">
        <f aca="false">SUM(D1283:D1294)</f>
        <v>12915850</v>
      </c>
      <c r="E1281" s="139" t="n">
        <f aca="false">SUM(E1283:E1293)</f>
        <v>0</v>
      </c>
      <c r="F1281" s="139" t="n">
        <f aca="false">SUM(D1281:E1281)</f>
        <v>12915850</v>
      </c>
      <c r="G1281" s="109" t="n">
        <f aca="false">SUM(G1283:G1294)</f>
        <v>14435750</v>
      </c>
      <c r="H1281" s="110"/>
      <c r="I1281" s="109" t="n">
        <f aca="false">SUM(G1281:H1281)</f>
        <v>14435750</v>
      </c>
      <c r="J1281" s="139" t="n">
        <f aca="false">SUM(J1283:J1294)</f>
        <v>15001120</v>
      </c>
      <c r="K1281" s="139" t="n">
        <f aca="false">SUM(K1283:K1293)</f>
        <v>0</v>
      </c>
      <c r="L1281" s="139" t="n">
        <f aca="false">SUM(J1281:K1281)</f>
        <v>15001120</v>
      </c>
      <c r="M1281" s="140" t="n">
        <f aca="false">IF(D1281&gt;0,IF(J1281&gt;=0,J1281/D1281*100,""),"")</f>
        <v>116.145046590042</v>
      </c>
      <c r="N1281" s="140" t="n">
        <f aca="false">IF(F1281&gt;0,IF(L1281&gt;=0,L1281/F1281*100,""),"")</f>
        <v>116.145046590042</v>
      </c>
      <c r="O1281" s="140" t="n">
        <f aca="false">IF(G1281&gt;0,IF(J1281&gt;=0,J1281/G1281*100,""),"")</f>
        <v>103.916457406093</v>
      </c>
      <c r="P1281" s="140" t="n">
        <f aca="false">IF(I1281&gt;0,IF(L1281&gt;=0,L1281/I1281*100,""),"")</f>
        <v>103.916457406093</v>
      </c>
      <c r="Q1281" s="52"/>
      <c r="S1281" s="52"/>
    </row>
    <row r="1282" s="155" customFormat="true" ht="12.75" hidden="false" customHeight="true" outlineLevel="0" collapsed="false">
      <c r="A1282" s="87" t="s">
        <v>27</v>
      </c>
      <c r="B1282" s="227"/>
      <c r="C1282" s="228" t="s">
        <v>28</v>
      </c>
      <c r="D1282" s="143" t="n">
        <f aca="false">SUM(D1283:D1293)</f>
        <v>12915850</v>
      </c>
      <c r="E1282" s="215"/>
      <c r="F1282" s="94" t="n">
        <f aca="false">E1282+D1282</f>
        <v>12915850</v>
      </c>
      <c r="G1282" s="79" t="n">
        <f aca="false">SUM(G1283:G1293)</f>
        <v>14435750</v>
      </c>
      <c r="H1282" s="217"/>
      <c r="I1282" s="95" t="n">
        <f aca="false">H1282+G1282</f>
        <v>14435750</v>
      </c>
      <c r="J1282" s="94" t="n">
        <f aca="false">SUM(J1283:J1293)</f>
        <v>15001120</v>
      </c>
      <c r="K1282" s="215"/>
      <c r="L1282" s="94" t="n">
        <f aca="false">K1282+J1282</f>
        <v>15001120</v>
      </c>
      <c r="M1282" s="97" t="n">
        <f aca="false">IF(D1282&gt;0,IF(J1282&gt;=0,J1282/D1282*100,""),"")</f>
        <v>116.145046590042</v>
      </c>
      <c r="N1282" s="97" t="n">
        <f aca="false">IF(F1282&gt;0,IF(L1282&gt;=0,L1282/F1282*100,""),"")</f>
        <v>116.145046590042</v>
      </c>
      <c r="O1282" s="97" t="n">
        <f aca="false">IF(G1282&gt;0,IF(J1282&gt;=0,J1282/G1282*100,""),"")</f>
        <v>103.916457406093</v>
      </c>
      <c r="P1282" s="97" t="n">
        <f aca="false">IF(I1282&gt;0,IF(L1282&gt;=0,L1282/I1282*100,""),"")</f>
        <v>103.916457406093</v>
      </c>
      <c r="Q1282" s="52"/>
      <c r="S1282" s="52"/>
    </row>
    <row r="1283" s="48" customFormat="true" ht="12.75" hidden="false" customHeight="true" outlineLevel="0" collapsed="false">
      <c r="A1283" s="82" t="s">
        <v>1095</v>
      </c>
      <c r="B1283" s="54" t="s">
        <v>1011</v>
      </c>
      <c r="C1283" s="55" t="s">
        <v>1556</v>
      </c>
      <c r="D1283" s="77" t="n">
        <v>12444610</v>
      </c>
      <c r="E1283" s="77"/>
      <c r="F1283" s="94" t="n">
        <f aca="false">E1283+D1283</f>
        <v>12444610</v>
      </c>
      <c r="G1283" s="79" t="n">
        <v>13451610</v>
      </c>
      <c r="H1283" s="88"/>
      <c r="I1283" s="95" t="n">
        <f aca="false">H1283+G1283</f>
        <v>13451610</v>
      </c>
      <c r="J1283" s="77" t="n">
        <v>14508720</v>
      </c>
      <c r="K1283" s="77"/>
      <c r="L1283" s="94" t="n">
        <f aca="false">K1283+J1283</f>
        <v>14508720</v>
      </c>
      <c r="M1283" s="97" t="n">
        <f aca="false">IF(D1283&gt;0,IF(J1283&gt;=0,J1283/D1283*100,""),"")</f>
        <v>116.586377556227</v>
      </c>
      <c r="N1283" s="97" t="n">
        <f aca="false">IF(F1283&gt;0,IF(L1283&gt;=0,L1283/F1283*100,""),"")</f>
        <v>116.586377556227</v>
      </c>
      <c r="O1283" s="97" t="n">
        <f aca="false">IF(G1283&gt;0,IF(J1283&gt;=0,J1283/G1283*100,""),"")</f>
        <v>107.858613206895</v>
      </c>
      <c r="P1283" s="97" t="n">
        <f aca="false">IF(I1283&gt;0,IF(L1283&gt;=0,L1283/I1283*100,""),"")</f>
        <v>107.858613206895</v>
      </c>
      <c r="Q1283" s="52"/>
      <c r="S1283" s="52"/>
    </row>
    <row r="1284" s="48" customFormat="true" ht="12.75" hidden="false" customHeight="true" outlineLevel="0" collapsed="false">
      <c r="A1284" s="82" t="s">
        <v>1034</v>
      </c>
      <c r="B1284" s="54" t="s">
        <v>1035</v>
      </c>
      <c r="C1284" s="55" t="s">
        <v>1557</v>
      </c>
      <c r="D1284" s="77" t="n">
        <v>6000</v>
      </c>
      <c r="E1284" s="77"/>
      <c r="F1284" s="94" t="n">
        <f aca="false">E1284+D1284</f>
        <v>6000</v>
      </c>
      <c r="G1284" s="79" t="n">
        <v>20800</v>
      </c>
      <c r="H1284" s="88"/>
      <c r="I1284" s="95" t="n">
        <f aca="false">H1284+G1284</f>
        <v>20800</v>
      </c>
      <c r="J1284" s="77"/>
      <c r="K1284" s="77"/>
      <c r="L1284" s="94" t="n">
        <f aca="false">K1284+J1284</f>
        <v>0</v>
      </c>
      <c r="M1284" s="97" t="n">
        <f aca="false">IF(D1284&gt;0,IF(J1284&gt;=0,J1284/D1284*100,""),"")</f>
        <v>0</v>
      </c>
      <c r="N1284" s="97" t="n">
        <f aca="false">IF(F1284&gt;0,IF(L1284&gt;=0,L1284/F1284*100,""),"")</f>
        <v>0</v>
      </c>
      <c r="O1284" s="97" t="n">
        <f aca="false">IF(G1284&gt;0,IF(J1284&gt;=0,J1284/G1284*100,""),"")</f>
        <v>0</v>
      </c>
      <c r="P1284" s="97" t="n">
        <f aca="false">IF(I1284&gt;0,IF(L1284&gt;=0,L1284/I1284*100,""),"")</f>
        <v>0</v>
      </c>
      <c r="Q1284" s="52"/>
      <c r="S1284" s="52"/>
    </row>
    <row r="1285" s="48" customFormat="true" ht="12.75" hidden="false" customHeight="true" outlineLevel="0" collapsed="false">
      <c r="A1285" s="82" t="s">
        <v>1142</v>
      </c>
      <c r="B1285" s="54" t="s">
        <v>1023</v>
      </c>
      <c r="C1285" s="55" t="s">
        <v>1558</v>
      </c>
      <c r="D1285" s="77" t="n">
        <v>395430</v>
      </c>
      <c r="E1285" s="77"/>
      <c r="F1285" s="94" t="n">
        <f aca="false">E1285+D1285</f>
        <v>395430</v>
      </c>
      <c r="G1285" s="79" t="n">
        <v>395430</v>
      </c>
      <c r="H1285" s="88"/>
      <c r="I1285" s="95" t="n">
        <f aca="false">H1285+G1285</f>
        <v>395430</v>
      </c>
      <c r="J1285" s="77" t="n">
        <v>421400</v>
      </c>
      <c r="K1285" s="77"/>
      <c r="L1285" s="94" t="n">
        <f aca="false">K1285+J1285</f>
        <v>421400</v>
      </c>
      <c r="M1285" s="97" t="n">
        <f aca="false">IF(D1285&gt;0,IF(J1285&gt;=0,J1285/D1285*100,""),"")</f>
        <v>106.567534076828</v>
      </c>
      <c r="N1285" s="97" t="n">
        <f aca="false">IF(F1285&gt;0,IF(L1285&gt;=0,L1285/F1285*100,""),"")</f>
        <v>106.567534076828</v>
      </c>
      <c r="O1285" s="97" t="n">
        <f aca="false">IF(G1285&gt;0,IF(J1285&gt;=0,J1285/G1285*100,""),"")</f>
        <v>106.567534076828</v>
      </c>
      <c r="P1285" s="97" t="n">
        <f aca="false">IF(I1285&gt;0,IF(L1285&gt;=0,L1285/I1285*100,""),"")</f>
        <v>106.567534076828</v>
      </c>
      <c r="Q1285" s="52"/>
      <c r="S1285" s="52"/>
    </row>
    <row r="1286" customFormat="false" ht="12.75" hidden="false" customHeight="true" outlineLevel="0" collapsed="false">
      <c r="A1286" s="82" t="s">
        <v>1057</v>
      </c>
      <c r="B1286" s="54" t="s">
        <v>1058</v>
      </c>
      <c r="C1286" s="55" t="s">
        <v>1559</v>
      </c>
      <c r="D1286" s="77" t="n">
        <v>800</v>
      </c>
      <c r="E1286" s="191"/>
      <c r="F1286" s="94" t="n">
        <f aca="false">E1286+D1286</f>
        <v>800</v>
      </c>
      <c r="G1286" s="124" t="n">
        <v>400</v>
      </c>
      <c r="H1286" s="149"/>
      <c r="I1286" s="95" t="n">
        <f aca="false">H1286+G1286</f>
        <v>400</v>
      </c>
      <c r="J1286" s="77"/>
      <c r="K1286" s="191"/>
      <c r="L1286" s="77" t="n">
        <f aca="false">SUM(J1286:K1286)</f>
        <v>0</v>
      </c>
      <c r="M1286" s="81" t="n">
        <f aca="false">IF(D1286&gt;0,IF(J1286&gt;=0,J1286/D1286*100,""),"")</f>
        <v>0</v>
      </c>
      <c r="N1286" s="81" t="n">
        <f aca="false">IF(F1286&gt;0,IF(L1286&gt;=0,L1286/F1286*100,""),"")</f>
        <v>0</v>
      </c>
      <c r="O1286" s="81" t="n">
        <f aca="false">IF(G1286&gt;0,IF(J1286&gt;=0,J1286/G1286*100,""),"")</f>
        <v>0</v>
      </c>
      <c r="P1286" s="81" t="n">
        <f aca="false">IF(I1286&gt;0,IF(L1286&gt;=0,L1286/I1286*100,""),"")</f>
        <v>0</v>
      </c>
      <c r="Q1286" s="52"/>
      <c r="S1286" s="52"/>
    </row>
    <row r="1287" s="48" customFormat="true" ht="12.75" hidden="false" customHeight="true" outlineLevel="0" collapsed="false">
      <c r="A1287" s="82" t="s">
        <v>1046</v>
      </c>
      <c r="B1287" s="54" t="s">
        <v>1047</v>
      </c>
      <c r="C1287" s="55" t="s">
        <v>1560</v>
      </c>
      <c r="D1287" s="77" t="n">
        <v>5010</v>
      </c>
      <c r="E1287" s="77"/>
      <c r="F1287" s="94" t="n">
        <f aca="false">E1287+D1287</f>
        <v>5010</v>
      </c>
      <c r="G1287" s="79" t="n">
        <v>5010</v>
      </c>
      <c r="H1287" s="88"/>
      <c r="I1287" s="95" t="n">
        <f aca="false">H1287+G1287</f>
        <v>5010</v>
      </c>
      <c r="J1287" s="77"/>
      <c r="K1287" s="77"/>
      <c r="L1287" s="94" t="n">
        <f aca="false">SUM(J1287:K1287)</f>
        <v>0</v>
      </c>
      <c r="M1287" s="97" t="n">
        <f aca="false">IF(D1287&gt;0,IF(J1287&gt;=0,J1287/D1287*100,""),"")</f>
        <v>0</v>
      </c>
      <c r="N1287" s="97" t="n">
        <f aca="false">IF(F1287&gt;0,IF(L1287&gt;=0,L1287/F1287*100,""),"")</f>
        <v>0</v>
      </c>
      <c r="O1287" s="97" t="n">
        <f aca="false">IF(G1287&gt;0,IF(J1287&gt;=0,J1287/G1287*100,""),"")</f>
        <v>0</v>
      </c>
      <c r="P1287" s="97" t="n">
        <f aca="false">IF(I1287&gt;0,IF(L1287&gt;=0,L1287/I1287*100,""),"")</f>
        <v>0</v>
      </c>
      <c r="Q1287" s="52"/>
      <c r="S1287" s="52"/>
    </row>
    <row r="1288" s="48" customFormat="true" ht="12.75" hidden="false" customHeight="true" outlineLevel="0" collapsed="false">
      <c r="A1288" s="82" t="s">
        <v>1320</v>
      </c>
      <c r="B1288" s="54" t="s">
        <v>697</v>
      </c>
      <c r="C1288" s="55" t="s">
        <v>1561</v>
      </c>
      <c r="D1288" s="77" t="n">
        <v>6000</v>
      </c>
      <c r="E1288" s="77"/>
      <c r="F1288" s="94" t="n">
        <f aca="false">E1288+D1288</f>
        <v>6000</v>
      </c>
      <c r="G1288" s="79" t="n">
        <v>6000</v>
      </c>
      <c r="H1288" s="88"/>
      <c r="I1288" s="95" t="n">
        <f aca="false">H1288+G1288</f>
        <v>6000</v>
      </c>
      <c r="J1288" s="77" t="n">
        <v>18000</v>
      </c>
      <c r="K1288" s="77"/>
      <c r="L1288" s="94" t="n">
        <f aca="false">SUM(J1288:K1288)</f>
        <v>18000</v>
      </c>
      <c r="M1288" s="97" t="n">
        <f aca="false">IF(D1288&gt;0,IF(J1288&gt;=0,J1288/D1288*100,""),"")</f>
        <v>300</v>
      </c>
      <c r="N1288" s="97" t="n">
        <f aca="false">IF(F1288&gt;0,IF(L1288&gt;=0,L1288/F1288*100,""),"")</f>
        <v>300</v>
      </c>
      <c r="O1288" s="97" t="n">
        <f aca="false">IF(G1288&gt;0,IF(J1288&gt;=0,J1288/G1288*100,""),"")</f>
        <v>300</v>
      </c>
      <c r="P1288" s="97" t="n">
        <f aca="false">IF(I1288&gt;0,IF(L1288&gt;=0,L1288/I1288*100,""),"")</f>
        <v>300</v>
      </c>
      <c r="Q1288" s="52"/>
      <c r="S1288" s="52"/>
    </row>
    <row r="1289" s="48" customFormat="true" ht="12.75" hidden="false" customHeight="true" outlineLevel="0" collapsed="false">
      <c r="A1289" s="87" t="s">
        <v>33</v>
      </c>
      <c r="B1289" s="54" t="s">
        <v>34</v>
      </c>
      <c r="C1289" s="55" t="s">
        <v>1562</v>
      </c>
      <c r="D1289" s="77" t="n">
        <v>43000</v>
      </c>
      <c r="E1289" s="77"/>
      <c r="F1289" s="94" t="n">
        <f aca="false">E1289+D1289</f>
        <v>43000</v>
      </c>
      <c r="G1289" s="79" t="n">
        <v>53000</v>
      </c>
      <c r="H1289" s="88"/>
      <c r="I1289" s="95" t="n">
        <f aca="false">H1289+G1289</f>
        <v>53000</v>
      </c>
      <c r="J1289" s="77" t="n">
        <v>38000</v>
      </c>
      <c r="K1289" s="77"/>
      <c r="L1289" s="94" t="n">
        <f aca="false">K1289+J1289</f>
        <v>38000</v>
      </c>
      <c r="M1289" s="97" t="n">
        <f aca="false">IF(D1289&gt;0,IF(J1289&gt;=0,J1289/D1289*100,""),"")</f>
        <v>88.3720930232558</v>
      </c>
      <c r="N1289" s="97" t="n">
        <f aca="false">IF(F1289&gt;0,IF(L1289&gt;=0,L1289/F1289*100,""),"")</f>
        <v>88.3720930232558</v>
      </c>
      <c r="O1289" s="97" t="n">
        <f aca="false">IF(G1289&gt;0,IF(J1289&gt;=0,J1289/G1289*100,""),"")</f>
        <v>71.6981132075472</v>
      </c>
      <c r="P1289" s="97" t="n">
        <f aca="false">IF(I1289&gt;0,IF(L1289&gt;=0,L1289/I1289*100,""),"")</f>
        <v>71.6981132075472</v>
      </c>
      <c r="Q1289" s="52"/>
      <c r="S1289" s="52"/>
    </row>
    <row r="1290" s="48" customFormat="true" ht="12.75" hidden="false" customHeight="true" outlineLevel="0" collapsed="false">
      <c r="A1290" s="82" t="s">
        <v>1097</v>
      </c>
      <c r="B1290" s="54" t="s">
        <v>1098</v>
      </c>
      <c r="C1290" s="55" t="s">
        <v>1563</v>
      </c>
      <c r="D1290" s="77" t="n">
        <v>15000</v>
      </c>
      <c r="E1290" s="77"/>
      <c r="F1290" s="94" t="n">
        <f aca="false">E1290+D1290</f>
        <v>15000</v>
      </c>
      <c r="G1290" s="79" t="n">
        <v>372000</v>
      </c>
      <c r="H1290" s="88"/>
      <c r="I1290" s="95" t="n">
        <f aca="false">H1290+G1290</f>
        <v>372000</v>
      </c>
      <c r="J1290" s="77" t="n">
        <v>15000</v>
      </c>
      <c r="K1290" s="77"/>
      <c r="L1290" s="94" t="n">
        <f aca="false">K1290+J1290</f>
        <v>15000</v>
      </c>
      <c r="M1290" s="97" t="n">
        <f aca="false">IF(D1290&gt;0,IF(J1290&gt;=0,J1290/D1290*100,""),"")</f>
        <v>100</v>
      </c>
      <c r="N1290" s="97" t="n">
        <f aca="false">IF(F1290&gt;0,IF(L1290&gt;=0,L1290/F1290*100,""),"")</f>
        <v>100</v>
      </c>
      <c r="O1290" s="97" t="n">
        <f aca="false">IF(G1290&gt;0,IF(J1290&gt;=0,J1290/G1290*100,""),"")</f>
        <v>4.03225806451613</v>
      </c>
      <c r="P1290" s="97" t="n">
        <f aca="false">IF(I1290&gt;0,IF(L1290&gt;=0,L1290/I1290*100,""),"")</f>
        <v>4.03225806451613</v>
      </c>
      <c r="Q1290" s="52"/>
      <c r="S1290" s="52"/>
    </row>
    <row r="1291" s="48" customFormat="true" ht="12.75" hidden="false" customHeight="true" outlineLevel="0" collapsed="false">
      <c r="A1291" s="82" t="s">
        <v>1104</v>
      </c>
      <c r="B1291" s="54" t="s">
        <v>1014</v>
      </c>
      <c r="C1291" s="55" t="s">
        <v>1564</v>
      </c>
      <c r="D1291" s="77"/>
      <c r="E1291" s="77"/>
      <c r="F1291" s="94"/>
      <c r="G1291" s="79" t="n">
        <v>25500</v>
      </c>
      <c r="H1291" s="88"/>
      <c r="I1291" s="95" t="n">
        <f aca="false">H1291+G1291</f>
        <v>25500</v>
      </c>
      <c r="J1291" s="77"/>
      <c r="K1291" s="77"/>
      <c r="L1291" s="94" t="n">
        <f aca="false">K1291+J1291</f>
        <v>0</v>
      </c>
      <c r="M1291" s="97" t="str">
        <f aca="false">IF(D1291&gt;0,IF(J1291&gt;=0,J1291/D1291*100,""),"")</f>
        <v/>
      </c>
      <c r="N1291" s="97" t="str">
        <f aca="false">IF(F1291&gt;0,IF(L1291&gt;=0,L1291/F1291*100,""),"")</f>
        <v/>
      </c>
      <c r="O1291" s="97" t="n">
        <f aca="false">IF(G1291&gt;0,IF(J1291&gt;=0,J1291/G1291*100,""),"")</f>
        <v>0</v>
      </c>
      <c r="P1291" s="97" t="n">
        <f aca="false">IF(I1291&gt;0,IF(L1291&gt;=0,L1291/I1291*100,""),"")</f>
        <v>0</v>
      </c>
      <c r="Q1291" s="52"/>
      <c r="S1291" s="52"/>
    </row>
    <row r="1292" s="48" customFormat="true" ht="12.75" hidden="false" customHeight="true" outlineLevel="0" collapsed="false">
      <c r="A1292" s="82" t="s">
        <v>1110</v>
      </c>
      <c r="B1292" s="54" t="s">
        <v>1111</v>
      </c>
      <c r="C1292" s="55" t="s">
        <v>1565</v>
      </c>
      <c r="D1292" s="77"/>
      <c r="E1292" s="77"/>
      <c r="F1292" s="94" t="n">
        <f aca="false">E1292+D1292</f>
        <v>0</v>
      </c>
      <c r="G1292" s="79" t="n">
        <v>106000</v>
      </c>
      <c r="H1292" s="88"/>
      <c r="I1292" s="95" t="n">
        <f aca="false">H1292+G1292</f>
        <v>106000</v>
      </c>
      <c r="J1292" s="77"/>
      <c r="K1292" s="77"/>
      <c r="L1292" s="94" t="n">
        <f aca="false">K1292+J1292</f>
        <v>0</v>
      </c>
      <c r="M1292" s="97" t="str">
        <f aca="false">IF(D1292&gt;0,IF(J1292&gt;=0,J1292/D1292*100,""),"")</f>
        <v/>
      </c>
      <c r="N1292" s="97" t="str">
        <f aca="false">IF(F1292&gt;0,IF(L1292&gt;=0,L1292/F1292*100,""),"")</f>
        <v/>
      </c>
      <c r="O1292" s="97" t="n">
        <f aca="false">IF(G1292&gt;0,IF(J1292&gt;=0,J1292/G1292*100,""),"")</f>
        <v>0</v>
      </c>
      <c r="P1292" s="97" t="n">
        <f aca="false">IF(I1292&gt;0,IF(L1292&gt;=0,L1292/I1292*100,""),"")</f>
        <v>0</v>
      </c>
      <c r="Q1292" s="52"/>
      <c r="S1292" s="52"/>
    </row>
    <row r="1293" s="48" customFormat="true" ht="12.75" hidden="true" customHeight="true" outlineLevel="0" collapsed="false">
      <c r="A1293" s="82" t="s">
        <v>325</v>
      </c>
      <c r="B1293" s="55" t="s">
        <v>326</v>
      </c>
      <c r="C1293" s="55" t="s">
        <v>1566</v>
      </c>
      <c r="D1293" s="77"/>
      <c r="E1293" s="77"/>
      <c r="F1293" s="94"/>
      <c r="G1293" s="79"/>
      <c r="H1293" s="88"/>
      <c r="I1293" s="95" t="n">
        <f aca="false">H1293+G1293</f>
        <v>0</v>
      </c>
      <c r="J1293" s="77"/>
      <c r="K1293" s="77"/>
      <c r="L1293" s="94"/>
      <c r="M1293" s="97" t="str">
        <f aca="false">IF(D1293&gt;0,IF(J1293&gt;=0,J1293/D1293*100,""),"")</f>
        <v/>
      </c>
      <c r="N1293" s="97" t="str">
        <f aca="false">IF(F1293&gt;0,IF(L1293&gt;=0,L1293/F1293*100,""),"")</f>
        <v/>
      </c>
      <c r="O1293" s="97" t="str">
        <f aca="false">IF(G1293&gt;0,IF(J1293&gt;=0,J1293/G1293*100,""),"")</f>
        <v/>
      </c>
      <c r="P1293" s="97" t="str">
        <f aca="false">IF(I1293&gt;0,IF(L1293&gt;=0,L1293/I1293*100,""),"")</f>
        <v/>
      </c>
      <c r="Q1293" s="52"/>
      <c r="S1293" s="52"/>
    </row>
    <row r="1294" s="48" customFormat="true" ht="12.75" hidden="true" customHeight="true" outlineLevel="0" collapsed="false">
      <c r="A1294" s="82" t="s">
        <v>65</v>
      </c>
      <c r="B1294" s="55" t="s">
        <v>66</v>
      </c>
      <c r="C1294" s="55" t="s">
        <v>1567</v>
      </c>
      <c r="D1294" s="77"/>
      <c r="E1294" s="77"/>
      <c r="F1294" s="77"/>
      <c r="G1294" s="79"/>
      <c r="H1294" s="88"/>
      <c r="I1294" s="95" t="n">
        <f aca="false">H1294+G1294</f>
        <v>0</v>
      </c>
      <c r="J1294" s="77"/>
      <c r="K1294" s="77"/>
      <c r="L1294" s="94" t="n">
        <f aca="false">K1294+J1294</f>
        <v>0</v>
      </c>
      <c r="M1294" s="81" t="str">
        <f aca="false">IF(D1294&gt;0,IF(J1294&gt;=0,J1294/D1294*100,""),"")</f>
        <v/>
      </c>
      <c r="N1294" s="81" t="str">
        <f aca="false">IF(F1294&gt;0,IF(L1294&gt;=0,L1294/F1294*100,""),"")</f>
        <v/>
      </c>
      <c r="O1294" s="81" t="str">
        <f aca="false">IF(G1294&gt;0,IF(J1294&gt;=0,J1294/G1294*100,""),"")</f>
        <v/>
      </c>
      <c r="P1294" s="81" t="str">
        <f aca="false">IF(I1294&gt;0,IF(L1294&gt;=0,L1294/I1294*100,""),"")</f>
        <v/>
      </c>
      <c r="Q1294" s="52"/>
      <c r="S1294" s="52"/>
    </row>
    <row r="1295" s="48" customFormat="true" ht="6" hidden="false" customHeight="true" outlineLevel="0" collapsed="false">
      <c r="A1295" s="82"/>
      <c r="B1295" s="54"/>
      <c r="C1295" s="55" t="s">
        <v>28</v>
      </c>
      <c r="D1295" s="77"/>
      <c r="E1295" s="77"/>
      <c r="F1295" s="77"/>
      <c r="G1295" s="79"/>
      <c r="H1295" s="88"/>
      <c r="I1295" s="79"/>
      <c r="J1295" s="77"/>
      <c r="K1295" s="77"/>
      <c r="L1295" s="77"/>
      <c r="M1295" s="81" t="str">
        <f aca="false">IF(D1295&gt;0,IF(J1295&gt;=0,J1295/D1295*100,""),"")</f>
        <v/>
      </c>
      <c r="N1295" s="81" t="str">
        <f aca="false">IF(F1295&gt;0,IF(L1295&gt;=0,L1295/F1295*100,""),"")</f>
        <v/>
      </c>
      <c r="O1295" s="81" t="str">
        <f aca="false">IF(G1295&gt;0,IF(J1295&gt;=0,J1295/G1295*100,""),"")</f>
        <v/>
      </c>
      <c r="P1295" s="81" t="str">
        <f aca="false">IF(I1295&gt;0,IF(L1295&gt;=0,L1295/I1295*100,""),"")</f>
        <v/>
      </c>
      <c r="Q1295" s="52"/>
      <c r="S1295" s="52"/>
    </row>
    <row r="1296" s="155" customFormat="true" ht="12.75" hidden="false" customHeight="false" outlineLevel="0" collapsed="false">
      <c r="A1296" s="66" t="s">
        <v>1568</v>
      </c>
      <c r="B1296" s="135" t="s">
        <v>19</v>
      </c>
      <c r="C1296" s="136"/>
      <c r="D1296" s="139" t="n">
        <f aca="false">SUM(D1298:D1306)</f>
        <v>6459090</v>
      </c>
      <c r="E1296" s="139" t="n">
        <f aca="false">SUM(E1298:E1306)</f>
        <v>0</v>
      </c>
      <c r="F1296" s="139" t="n">
        <f aca="false">SUM(D1296:E1296)</f>
        <v>6459090</v>
      </c>
      <c r="G1296" s="109" t="n">
        <f aca="false">SUM(G1298:G1306)</f>
        <v>6910100</v>
      </c>
      <c r="H1296" s="110"/>
      <c r="I1296" s="109" t="n">
        <f aca="false">SUM(G1296:H1296)</f>
        <v>6910100</v>
      </c>
      <c r="J1296" s="139" t="n">
        <f aca="false">SUM(J1298:J1306)</f>
        <v>7912990</v>
      </c>
      <c r="K1296" s="139" t="n">
        <f aca="false">SUM(K1298:K1306)</f>
        <v>0</v>
      </c>
      <c r="L1296" s="139" t="n">
        <f aca="false">SUM(J1296:K1296)</f>
        <v>7912990</v>
      </c>
      <c r="M1296" s="140" t="n">
        <f aca="false">IF(D1296&gt;0,IF(J1296&gt;=0,J1296/D1296*100,""),"")</f>
        <v>122.509362774013</v>
      </c>
      <c r="N1296" s="140" t="n">
        <f aca="false">IF(F1296&gt;0,IF(L1296&gt;=0,L1296/F1296*100,""),"")</f>
        <v>122.509362774013</v>
      </c>
      <c r="O1296" s="140" t="n">
        <f aca="false">IF(G1296&gt;0,IF(J1296&gt;=0,J1296/G1296*100,""),"")</f>
        <v>114.51339343859</v>
      </c>
      <c r="P1296" s="140" t="n">
        <f aca="false">IF(I1296&gt;0,IF(L1296&gt;=0,L1296/I1296*100,""),"")</f>
        <v>114.51339343859</v>
      </c>
      <c r="Q1296" s="52"/>
      <c r="S1296" s="52"/>
    </row>
    <row r="1297" s="155" customFormat="true" ht="12" hidden="true" customHeight="false" outlineLevel="0" collapsed="false">
      <c r="A1297" s="87" t="s">
        <v>27</v>
      </c>
      <c r="B1297" s="227"/>
      <c r="C1297" s="228" t="s">
        <v>28</v>
      </c>
      <c r="D1297" s="143" t="n">
        <f aca="false">SUM(D1298:D1306)</f>
        <v>6459090</v>
      </c>
      <c r="E1297" s="215"/>
      <c r="F1297" s="249" t="n">
        <f aca="false">SUM(D1297:E1297)</f>
        <v>6459090</v>
      </c>
      <c r="G1297" s="79" t="n">
        <f aca="false">SUM(G1298:G1306)</f>
        <v>6910100</v>
      </c>
      <c r="H1297" s="217"/>
      <c r="I1297" s="95" t="n">
        <f aca="false">SUM(G1297:H1297)</f>
        <v>6910100</v>
      </c>
      <c r="J1297" s="249" t="n">
        <f aca="false">SUM(J1298:J1306)</f>
        <v>7912990</v>
      </c>
      <c r="K1297" s="215"/>
      <c r="L1297" s="249" t="n">
        <f aca="false">SUM(J1297:K1297)</f>
        <v>7912990</v>
      </c>
      <c r="M1297" s="257" t="n">
        <f aca="false">IF(D1297&gt;0,IF(J1297&gt;=0,J1297/D1297*100,""),"")</f>
        <v>122.509362774013</v>
      </c>
      <c r="N1297" s="257" t="n">
        <f aca="false">IF(F1297&gt;0,IF(L1297&gt;=0,L1297/F1297*100,""),"")</f>
        <v>122.509362774013</v>
      </c>
      <c r="O1297" s="257" t="n">
        <f aca="false">IF(G1297&gt;0,IF(J1297&gt;=0,J1297/G1297*100,""),"")</f>
        <v>114.51339343859</v>
      </c>
      <c r="P1297" s="257" t="n">
        <f aca="false">IF(I1297&gt;0,IF(L1297&gt;=0,L1297/I1297*100,""),"")</f>
        <v>114.51339343859</v>
      </c>
      <c r="Q1297" s="52"/>
      <c r="S1297" s="52"/>
    </row>
    <row r="1298" s="155" customFormat="true" ht="12.75" hidden="false" customHeight="true" outlineLevel="0" collapsed="false">
      <c r="A1298" s="82" t="s">
        <v>1095</v>
      </c>
      <c r="B1298" s="54" t="s">
        <v>1011</v>
      </c>
      <c r="C1298" s="55" t="s">
        <v>1569</v>
      </c>
      <c r="D1298" s="77" t="n">
        <v>6413520</v>
      </c>
      <c r="E1298" s="143"/>
      <c r="F1298" s="249" t="n">
        <f aca="false">SUM(D1298:E1298)</f>
        <v>6413520</v>
      </c>
      <c r="G1298" s="79" t="n">
        <v>6761620</v>
      </c>
      <c r="H1298" s="88"/>
      <c r="I1298" s="95" t="n">
        <f aca="false">SUM(G1298:H1298)</f>
        <v>6761620</v>
      </c>
      <c r="J1298" s="77" t="n">
        <v>7898990</v>
      </c>
      <c r="K1298" s="143"/>
      <c r="L1298" s="249" t="n">
        <f aca="false">SUM(J1298:K1298)</f>
        <v>7898990</v>
      </c>
      <c r="M1298" s="257" t="n">
        <f aca="false">IF(D1298&gt;0,IF(J1298&gt;=0,J1298/D1298*100,""),"")</f>
        <v>123.161539996757</v>
      </c>
      <c r="N1298" s="257" t="n">
        <f aca="false">IF(F1298&gt;0,IF(L1298&gt;=0,L1298/F1298*100,""),"")</f>
        <v>123.161539996757</v>
      </c>
      <c r="O1298" s="257" t="n">
        <f aca="false">IF(G1298&gt;0,IF(J1298&gt;=0,J1298/G1298*100,""),"")</f>
        <v>116.820968939396</v>
      </c>
      <c r="P1298" s="257" t="n">
        <f aca="false">IF(I1298&gt;0,IF(L1298&gt;=0,L1298/I1298*100,""),"")</f>
        <v>116.820968939396</v>
      </c>
      <c r="Q1298" s="52"/>
      <c r="S1298" s="52"/>
    </row>
    <row r="1299" s="155" customFormat="true" ht="12.75" hidden="false" customHeight="true" outlineLevel="0" collapsed="false">
      <c r="A1299" s="82" t="s">
        <v>1034</v>
      </c>
      <c r="B1299" s="54" t="s">
        <v>1035</v>
      </c>
      <c r="C1299" s="55" t="s">
        <v>1570</v>
      </c>
      <c r="D1299" s="77" t="n">
        <v>28360</v>
      </c>
      <c r="E1299" s="143"/>
      <c r="F1299" s="77" t="n">
        <f aca="false">SUM(D1299:E1299)</f>
        <v>28360</v>
      </c>
      <c r="G1299" s="79" t="n">
        <v>27810</v>
      </c>
      <c r="H1299" s="88"/>
      <c r="I1299" s="79" t="n">
        <f aca="false">SUM(G1299:H1299)</f>
        <v>27810</v>
      </c>
      <c r="J1299" s="77"/>
      <c r="K1299" s="143"/>
      <c r="L1299" s="77" t="n">
        <f aca="false">SUM(J1299:K1299)</f>
        <v>0</v>
      </c>
      <c r="M1299" s="81" t="n">
        <f aca="false">IF(D1299&gt;0,IF(J1299&gt;=0,J1299/D1299*100,""),"")</f>
        <v>0</v>
      </c>
      <c r="N1299" s="81" t="n">
        <f aca="false">IF(F1299&gt;0,IF(L1299&gt;=0,L1299/F1299*100,""),"")</f>
        <v>0</v>
      </c>
      <c r="O1299" s="81" t="n">
        <f aca="false">IF(G1299&gt;0,IF(J1299&gt;=0,J1299/G1299*100,""),"")</f>
        <v>0</v>
      </c>
      <c r="P1299" s="81" t="n">
        <f aca="false">IF(I1299&gt;0,IF(L1299&gt;=0,L1299/I1299*100,""),"")</f>
        <v>0</v>
      </c>
      <c r="Q1299" s="52"/>
      <c r="S1299" s="52"/>
    </row>
    <row r="1300" s="48" customFormat="true" ht="12.75" hidden="false" customHeight="true" outlineLevel="0" collapsed="false">
      <c r="A1300" s="82" t="s">
        <v>1046</v>
      </c>
      <c r="B1300" s="54" t="s">
        <v>1047</v>
      </c>
      <c r="C1300" s="55" t="s">
        <v>1571</v>
      </c>
      <c r="D1300" s="77" t="n">
        <v>2110</v>
      </c>
      <c r="E1300" s="77"/>
      <c r="F1300" s="77" t="n">
        <f aca="false">SUM(D1300:E1300)</f>
        <v>2110</v>
      </c>
      <c r="G1300" s="79" t="n">
        <v>2110</v>
      </c>
      <c r="H1300" s="88"/>
      <c r="I1300" s="79" t="n">
        <f aca="false">SUM(G1300:H1300)</f>
        <v>2110</v>
      </c>
      <c r="J1300" s="77"/>
      <c r="K1300" s="77"/>
      <c r="L1300" s="77" t="n">
        <f aca="false">SUM(J1300:K1300)</f>
        <v>0</v>
      </c>
      <c r="M1300" s="81" t="n">
        <f aca="false">IF(D1300&gt;0,IF(J1300&gt;=0,J1300/D1300*100,""),"")</f>
        <v>0</v>
      </c>
      <c r="N1300" s="81" t="n">
        <f aca="false">IF(F1300&gt;0,IF(L1300&gt;=0,L1300/F1300*100,""),"")</f>
        <v>0</v>
      </c>
      <c r="O1300" s="81" t="n">
        <f aca="false">IF(G1300&gt;0,IF(J1300&gt;=0,J1300/G1300*100,""),"")</f>
        <v>0</v>
      </c>
      <c r="P1300" s="81" t="n">
        <f aca="false">IF(I1300&gt;0,IF(L1300&gt;=0,L1300/I1300*100,""),"")</f>
        <v>0</v>
      </c>
      <c r="Q1300" s="52"/>
      <c r="S1300" s="52"/>
    </row>
    <row r="1301" s="48" customFormat="true" ht="12.75" hidden="false" customHeight="true" outlineLevel="0" collapsed="false">
      <c r="A1301" s="82" t="s">
        <v>1050</v>
      </c>
      <c r="B1301" s="54" t="s">
        <v>1051</v>
      </c>
      <c r="C1301" s="55" t="s">
        <v>1572</v>
      </c>
      <c r="D1301" s="77" t="n">
        <v>2100</v>
      </c>
      <c r="E1301" s="77"/>
      <c r="F1301" s="77" t="n">
        <f aca="false">SUM(D1301:E1301)</f>
        <v>2100</v>
      </c>
      <c r="G1301" s="79" t="n">
        <v>2560</v>
      </c>
      <c r="H1301" s="88"/>
      <c r="I1301" s="79" t="n">
        <f aca="false">SUM(G1301:H1301)</f>
        <v>2560</v>
      </c>
      <c r="J1301" s="77"/>
      <c r="K1301" s="77"/>
      <c r="L1301" s="77" t="n">
        <f aca="false">SUM(J1301:K1301)</f>
        <v>0</v>
      </c>
      <c r="M1301" s="81" t="n">
        <f aca="false">IF(D1301&gt;0,IF(J1301&gt;=0,J1301/D1301*100,""),"")</f>
        <v>0</v>
      </c>
      <c r="N1301" s="81" t="n">
        <f aca="false">IF(F1301&gt;0,IF(L1301&gt;=0,L1301/F1301*100,""),"")</f>
        <v>0</v>
      </c>
      <c r="O1301" s="81" t="n">
        <f aca="false">IF(G1301&gt;0,IF(J1301&gt;=0,J1301/G1301*100,""),"")</f>
        <v>0</v>
      </c>
      <c r="P1301" s="81" t="n">
        <f aca="false">IF(I1301&gt;0,IF(L1301&gt;=0,L1301/I1301*100,""),"")</f>
        <v>0</v>
      </c>
      <c r="Q1301" s="52"/>
      <c r="S1301" s="52"/>
    </row>
    <row r="1302" s="155" customFormat="true" ht="12.75" hidden="false" customHeight="true" outlineLevel="0" collapsed="false">
      <c r="A1302" s="87" t="s">
        <v>33</v>
      </c>
      <c r="B1302" s="54" t="s">
        <v>34</v>
      </c>
      <c r="C1302" s="55" t="s">
        <v>1573</v>
      </c>
      <c r="D1302" s="77" t="n">
        <v>4000</v>
      </c>
      <c r="E1302" s="143"/>
      <c r="F1302" s="77" t="n">
        <f aca="false">SUM(D1302:E1302)</f>
        <v>4000</v>
      </c>
      <c r="G1302" s="79" t="n">
        <v>4000</v>
      </c>
      <c r="H1302" s="88"/>
      <c r="I1302" s="79" t="n">
        <f aca="false">SUM(G1302:H1302)</f>
        <v>4000</v>
      </c>
      <c r="J1302" s="77" t="n">
        <v>5000</v>
      </c>
      <c r="K1302" s="143"/>
      <c r="L1302" s="77" t="n">
        <f aca="false">SUM(J1302:K1302)</f>
        <v>5000</v>
      </c>
      <c r="M1302" s="81" t="n">
        <f aca="false">IF(D1302&gt;0,IF(J1302&gt;=0,J1302/D1302*100,""),"")</f>
        <v>125</v>
      </c>
      <c r="N1302" s="81" t="n">
        <f aca="false">IF(F1302&gt;0,IF(L1302&gt;=0,L1302/F1302*100,""),"")</f>
        <v>125</v>
      </c>
      <c r="O1302" s="81" t="n">
        <f aca="false">IF(G1302&gt;0,IF(J1302&gt;=0,J1302/G1302*100,""),"")</f>
        <v>125</v>
      </c>
      <c r="P1302" s="81" t="n">
        <f aca="false">IF(I1302&gt;0,IF(L1302&gt;=0,L1302/I1302*100,""),"")</f>
        <v>125</v>
      </c>
      <c r="Q1302" s="52"/>
      <c r="S1302" s="52"/>
    </row>
    <row r="1303" s="48" customFormat="true" ht="12.75" hidden="false" customHeight="true" outlineLevel="0" collapsed="false">
      <c r="A1303" s="82" t="s">
        <v>1097</v>
      </c>
      <c r="B1303" s="54" t="s">
        <v>1098</v>
      </c>
      <c r="C1303" s="55" t="s">
        <v>1574</v>
      </c>
      <c r="D1303" s="77" t="n">
        <v>9000</v>
      </c>
      <c r="E1303" s="77"/>
      <c r="F1303" s="77" t="n">
        <f aca="false">SUM(D1303:E1303)</f>
        <v>9000</v>
      </c>
      <c r="G1303" s="79" t="n">
        <v>41000</v>
      </c>
      <c r="H1303" s="88"/>
      <c r="I1303" s="79" t="n">
        <f aca="false">SUM(G1303:H1303)</f>
        <v>41000</v>
      </c>
      <c r="J1303" s="77" t="n">
        <v>9000</v>
      </c>
      <c r="K1303" s="77"/>
      <c r="L1303" s="77" t="n">
        <f aca="false">SUM(J1303:K1303)</f>
        <v>9000</v>
      </c>
      <c r="M1303" s="81" t="n">
        <f aca="false">IF(D1303&gt;0,IF(J1303&gt;=0,J1303/D1303*100,""),"")</f>
        <v>100</v>
      </c>
      <c r="N1303" s="81" t="n">
        <f aca="false">IF(F1303&gt;0,IF(L1303&gt;=0,L1303/F1303*100,""),"")</f>
        <v>100</v>
      </c>
      <c r="O1303" s="81" t="n">
        <f aca="false">IF(G1303&gt;0,IF(J1303&gt;=0,J1303/G1303*100,""),"")</f>
        <v>21.9512195121951</v>
      </c>
      <c r="P1303" s="81" t="n">
        <f aca="false">IF(I1303&gt;0,IF(L1303&gt;=0,L1303/I1303*100,""),"")</f>
        <v>21.9512195121951</v>
      </c>
      <c r="Q1303" s="52"/>
      <c r="S1303" s="52"/>
    </row>
    <row r="1304" s="155" customFormat="true" ht="12.75" hidden="false" customHeight="true" outlineLevel="0" collapsed="false">
      <c r="A1304" s="82" t="s">
        <v>1104</v>
      </c>
      <c r="B1304" s="54" t="s">
        <v>1014</v>
      </c>
      <c r="C1304" s="55" t="s">
        <v>1575</v>
      </c>
      <c r="D1304" s="143"/>
      <c r="E1304" s="143"/>
      <c r="F1304" s="143"/>
      <c r="G1304" s="79" t="n">
        <v>4000</v>
      </c>
      <c r="H1304" s="88"/>
      <c r="I1304" s="79" t="n">
        <f aca="false">SUM(G1304:H1304)</f>
        <v>4000</v>
      </c>
      <c r="J1304" s="77"/>
      <c r="K1304" s="143"/>
      <c r="L1304" s="249" t="n">
        <f aca="false">SUM(J1304:K1304)</f>
        <v>0</v>
      </c>
      <c r="M1304" s="166" t="str">
        <f aca="false">IF(D1304&gt;0,IF(J1304&gt;=0,J1304/D1304*100,""),"")</f>
        <v/>
      </c>
      <c r="N1304" s="166" t="str">
        <f aca="false">IF(F1304&gt;0,IF(L1304&gt;=0,L1304/F1304*100,""),"")</f>
        <v/>
      </c>
      <c r="O1304" s="166" t="n">
        <f aca="false">IF(G1304&gt;0,IF(J1304&gt;=0,J1304/G1304*100,""),"")</f>
        <v>0</v>
      </c>
      <c r="P1304" s="166" t="n">
        <f aca="false">IF(I1304&gt;0,IF(L1304&gt;=0,L1304/I1304*100,""),"")</f>
        <v>0</v>
      </c>
      <c r="Q1304" s="52"/>
      <c r="S1304" s="52"/>
    </row>
    <row r="1305" s="48" customFormat="true" ht="12.75" hidden="false" customHeight="true" outlineLevel="0" collapsed="false">
      <c r="A1305" s="82" t="s">
        <v>1110</v>
      </c>
      <c r="B1305" s="54" t="s">
        <v>1111</v>
      </c>
      <c r="C1305" s="55" t="s">
        <v>1576</v>
      </c>
      <c r="D1305" s="77"/>
      <c r="E1305" s="77"/>
      <c r="F1305" s="77" t="n">
        <f aca="false">SUM(D1305:E1305)</f>
        <v>0</v>
      </c>
      <c r="G1305" s="79" t="n">
        <v>67000</v>
      </c>
      <c r="H1305" s="88"/>
      <c r="I1305" s="79" t="n">
        <f aca="false">SUM(G1305:H1305)</f>
        <v>67000</v>
      </c>
      <c r="J1305" s="77"/>
      <c r="K1305" s="77"/>
      <c r="L1305" s="77" t="n">
        <f aca="false">SUM(J1305:K1305)</f>
        <v>0</v>
      </c>
      <c r="M1305" s="81" t="str">
        <f aca="false">IF(D1305&gt;0,IF(J1305&gt;=0,J1305/D1305*100,""),"")</f>
        <v/>
      </c>
      <c r="N1305" s="81" t="str">
        <f aca="false">IF(F1305&gt;0,IF(L1305&gt;=0,L1305/F1305*100,""),"")</f>
        <v/>
      </c>
      <c r="O1305" s="81" t="n">
        <f aca="false">IF(G1305&gt;0,IF(J1305&gt;=0,J1305/G1305*100,""),"")</f>
        <v>0</v>
      </c>
      <c r="P1305" s="81" t="n">
        <f aca="false">IF(I1305&gt;0,IF(L1305&gt;=0,L1305/I1305*100,""),"")</f>
        <v>0</v>
      </c>
      <c r="Q1305" s="52"/>
      <c r="S1305" s="52"/>
    </row>
    <row r="1306" s="48" customFormat="true" ht="12.75" hidden="true" customHeight="true" outlineLevel="0" collapsed="false">
      <c r="A1306" s="82" t="s">
        <v>1057</v>
      </c>
      <c r="B1306" s="55" t="s">
        <v>1058</v>
      </c>
      <c r="C1306" s="55" t="s">
        <v>1577</v>
      </c>
      <c r="D1306" s="77"/>
      <c r="E1306" s="77"/>
      <c r="F1306" s="77"/>
      <c r="G1306" s="79"/>
      <c r="H1306" s="88"/>
      <c r="I1306" s="79" t="n">
        <f aca="false">SUM(G1306:H1306)</f>
        <v>0</v>
      </c>
      <c r="J1306" s="77"/>
      <c r="K1306" s="77"/>
      <c r="L1306" s="77"/>
      <c r="M1306" s="81" t="str">
        <f aca="false">IF(D1306&gt;0,IF(J1306&gt;=0,J1306/D1306*100,""),"")</f>
        <v/>
      </c>
      <c r="N1306" s="81" t="str">
        <f aca="false">IF(F1306&gt;0,IF(L1306&gt;=0,L1306/F1306*100,""),"")</f>
        <v/>
      </c>
      <c r="O1306" s="81" t="str">
        <f aca="false">IF(G1306&gt;0,IF(J1306&gt;=0,J1306/G1306*100,""),"")</f>
        <v/>
      </c>
      <c r="P1306" s="81" t="str">
        <f aca="false">IF(I1306&gt;0,IF(L1306&gt;=0,L1306/I1306*100,""),"")</f>
        <v/>
      </c>
      <c r="Q1306" s="52"/>
      <c r="S1306" s="52"/>
    </row>
    <row r="1307" s="48" customFormat="true" ht="6" hidden="false" customHeight="true" outlineLevel="0" collapsed="false">
      <c r="A1307" s="82"/>
      <c r="B1307" s="54"/>
      <c r="C1307" s="55" t="s">
        <v>28</v>
      </c>
      <c r="D1307" s="77"/>
      <c r="E1307" s="77"/>
      <c r="F1307" s="77" t="n">
        <f aca="false">SUM(D1307:E1307)</f>
        <v>0</v>
      </c>
      <c r="G1307" s="79"/>
      <c r="H1307" s="88"/>
      <c r="I1307" s="79"/>
      <c r="J1307" s="77"/>
      <c r="K1307" s="77"/>
      <c r="L1307" s="77" t="n">
        <f aca="false">SUM(J1307:K1307)</f>
        <v>0</v>
      </c>
      <c r="M1307" s="81" t="str">
        <f aca="false">IF(D1307&gt;0,IF(J1307&gt;=0,J1307/D1307*100,""),"")</f>
        <v/>
      </c>
      <c r="N1307" s="81" t="str">
        <f aca="false">IF(F1307&gt;0,IF(L1307&gt;=0,L1307/F1307*100,""),"")</f>
        <v/>
      </c>
      <c r="O1307" s="81" t="str">
        <f aca="false">IF(G1307&gt;0,IF(J1307&gt;=0,J1307/G1307*100,""),"")</f>
        <v/>
      </c>
      <c r="P1307" s="81" t="str">
        <f aca="false">IF(I1307&gt;0,IF(L1307&gt;=0,L1307/I1307*100,""),"")</f>
        <v/>
      </c>
      <c r="Q1307" s="52"/>
      <c r="S1307" s="52"/>
    </row>
    <row r="1308" s="155" customFormat="true" ht="12.75" hidden="false" customHeight="false" outlineLevel="0" collapsed="false">
      <c r="A1308" s="66" t="s">
        <v>1578</v>
      </c>
      <c r="B1308" s="135" t="s">
        <v>19</v>
      </c>
      <c r="C1308" s="136"/>
      <c r="D1308" s="240" t="n">
        <f aca="false">SUM(D1310:D1317)</f>
        <v>6561590</v>
      </c>
      <c r="E1308" s="240" t="n">
        <f aca="false">SUM(E1310:E1316)</f>
        <v>0</v>
      </c>
      <c r="F1308" s="240" t="n">
        <f aca="false">SUM(D1308:E1308)</f>
        <v>6561590</v>
      </c>
      <c r="G1308" s="243" t="n">
        <f aca="false">SUM(G1310:G1317)</f>
        <v>7154060</v>
      </c>
      <c r="H1308" s="253"/>
      <c r="I1308" s="243" t="n">
        <f aca="false">SUM(G1308:H1308)</f>
        <v>7154060</v>
      </c>
      <c r="J1308" s="240" t="n">
        <f aca="false">SUM(J1310:J1317)</f>
        <v>7522440</v>
      </c>
      <c r="K1308" s="240" t="n">
        <f aca="false">SUM(K1310:K1316)</f>
        <v>0</v>
      </c>
      <c r="L1308" s="240" t="n">
        <f aca="false">SUM(J1308:K1308)</f>
        <v>7522440</v>
      </c>
      <c r="M1308" s="244" t="n">
        <f aca="false">IF(D1308&gt;0,IF(J1308&gt;=0,J1308/D1308*100,""),"")</f>
        <v>114.643554382398</v>
      </c>
      <c r="N1308" s="244" t="n">
        <f aca="false">IF(F1308&gt;0,IF(L1308&gt;=0,L1308/F1308*100,""),"")</f>
        <v>114.643554382398</v>
      </c>
      <c r="O1308" s="244" t="n">
        <f aca="false">IF(G1308&gt;0,IF(J1308&gt;=0,J1308/G1308*100,""),"")</f>
        <v>105.149243925827</v>
      </c>
      <c r="P1308" s="244" t="n">
        <f aca="false">IF(I1308&gt;0,IF(L1308&gt;=0,L1308/I1308*100,""),"")</f>
        <v>105.149243925827</v>
      </c>
      <c r="Q1308" s="52"/>
      <c r="S1308" s="52"/>
    </row>
    <row r="1309" s="115" customFormat="true" ht="12" hidden="true" customHeight="false" outlineLevel="0" collapsed="false">
      <c r="A1309" s="87" t="s">
        <v>27</v>
      </c>
      <c r="B1309" s="100"/>
      <c r="C1309" s="101" t="s">
        <v>28</v>
      </c>
      <c r="D1309" s="265" t="n">
        <f aca="false">SUM(D1310:D1316)</f>
        <v>6561590</v>
      </c>
      <c r="E1309" s="265"/>
      <c r="F1309" s="77" t="n">
        <f aca="false">SUM(D1309:E1309)</f>
        <v>6561590</v>
      </c>
      <c r="G1309" s="247" t="n">
        <f aca="false">SUM(G1310:G1316)</f>
        <v>7154060</v>
      </c>
      <c r="H1309" s="266"/>
      <c r="I1309" s="79" t="n">
        <f aca="false">SUM(G1309:H1309)</f>
        <v>7154060</v>
      </c>
      <c r="J1309" s="77" t="n">
        <f aca="false">SUM(J1310:J1316)</f>
        <v>7522440</v>
      </c>
      <c r="K1309" s="265"/>
      <c r="L1309" s="77" t="n">
        <f aca="false">SUM(J1309:K1309)</f>
        <v>7522440</v>
      </c>
      <c r="M1309" s="81" t="n">
        <f aca="false">IF(D1309&gt;0,IF(J1309&gt;=0,J1309/D1309*100,""),"")</f>
        <v>114.643554382398</v>
      </c>
      <c r="N1309" s="81" t="n">
        <f aca="false">IF(F1309&gt;0,IF(L1309&gt;=0,L1309/F1309*100,""),"")</f>
        <v>114.643554382398</v>
      </c>
      <c r="O1309" s="81" t="n">
        <f aca="false">IF(G1309&gt;0,IF(J1309&gt;=0,J1309/G1309*100,""),"")</f>
        <v>105.149243925827</v>
      </c>
      <c r="P1309" s="81" t="n">
        <f aca="false">IF(I1309&gt;0,IF(L1309&gt;=0,L1309/I1309*100,""),"")</f>
        <v>105.149243925827</v>
      </c>
      <c r="Q1309" s="52"/>
      <c r="S1309" s="52"/>
    </row>
    <row r="1310" s="155" customFormat="true" ht="12.75" hidden="false" customHeight="true" outlineLevel="0" collapsed="false">
      <c r="A1310" s="82" t="s">
        <v>1095</v>
      </c>
      <c r="B1310" s="54" t="s">
        <v>1011</v>
      </c>
      <c r="C1310" s="55" t="s">
        <v>1579</v>
      </c>
      <c r="D1310" s="77" t="n">
        <v>6451430</v>
      </c>
      <c r="E1310" s="245"/>
      <c r="F1310" s="77" t="n">
        <f aca="false">SUM(D1310:E1310)</f>
        <v>6451430</v>
      </c>
      <c r="G1310" s="247" t="n">
        <v>6786330</v>
      </c>
      <c r="H1310" s="266"/>
      <c r="I1310" s="79" t="n">
        <f aca="false">SUM(G1310:H1310)</f>
        <v>6786330</v>
      </c>
      <c r="J1310" s="77" t="n">
        <v>7510440</v>
      </c>
      <c r="K1310" s="245"/>
      <c r="L1310" s="77" t="n">
        <f aca="false">SUM(J1310:K1310)</f>
        <v>7510440</v>
      </c>
      <c r="M1310" s="81" t="n">
        <f aca="false">IF(D1310&gt;0,IF(J1310&gt;=0,J1310/D1310*100,""),"")</f>
        <v>116.415120368662</v>
      </c>
      <c r="N1310" s="81" t="n">
        <f aca="false">IF(F1310&gt;0,IF(L1310&gt;=0,L1310/F1310*100,""),"")</f>
        <v>116.415120368662</v>
      </c>
      <c r="O1310" s="81" t="n">
        <f aca="false">IF(G1310&gt;0,IF(J1310&gt;=0,J1310/G1310*100,""),"")</f>
        <v>110.670126563253</v>
      </c>
      <c r="P1310" s="81" t="n">
        <f aca="false">IF(I1310&gt;0,IF(L1310&gt;=0,L1310/I1310*100,""),"")</f>
        <v>110.670126563253</v>
      </c>
      <c r="Q1310" s="52"/>
      <c r="S1310" s="52"/>
    </row>
    <row r="1311" s="155" customFormat="true" ht="12.75" hidden="false" customHeight="true" outlineLevel="0" collapsed="false">
      <c r="A1311" s="82" t="s">
        <v>1034</v>
      </c>
      <c r="B1311" s="54" t="s">
        <v>1035</v>
      </c>
      <c r="C1311" s="55" t="s">
        <v>1580</v>
      </c>
      <c r="D1311" s="77" t="n">
        <v>78100</v>
      </c>
      <c r="E1311" s="245"/>
      <c r="F1311" s="77" t="n">
        <f aca="false">SUM(D1311:E1311)</f>
        <v>78100</v>
      </c>
      <c r="G1311" s="247" t="n">
        <v>88270</v>
      </c>
      <c r="H1311" s="266"/>
      <c r="I1311" s="79" t="n">
        <f aca="false">SUM(G1311:H1311)</f>
        <v>88270</v>
      </c>
      <c r="J1311" s="77"/>
      <c r="K1311" s="245"/>
      <c r="L1311" s="77" t="n">
        <f aca="false">SUM(J1311:K1311)</f>
        <v>0</v>
      </c>
      <c r="M1311" s="81" t="n">
        <f aca="false">IF(D1311&gt;0,IF(J1311&gt;=0,J1311/D1311*100,""),"")</f>
        <v>0</v>
      </c>
      <c r="N1311" s="81" t="n">
        <f aca="false">IF(F1311&gt;0,IF(L1311&gt;=0,L1311/F1311*100,""),"")</f>
        <v>0</v>
      </c>
      <c r="O1311" s="81" t="n">
        <f aca="false">IF(G1311&gt;0,IF(J1311&gt;=0,J1311/G1311*100,""),"")</f>
        <v>0</v>
      </c>
      <c r="P1311" s="81" t="n">
        <f aca="false">IF(I1311&gt;0,IF(L1311&gt;=0,L1311/I1311*100,""),"")</f>
        <v>0</v>
      </c>
      <c r="Q1311" s="52"/>
      <c r="S1311" s="52"/>
    </row>
    <row r="1312" s="155" customFormat="true" ht="12.75" hidden="false" customHeight="true" outlineLevel="0" collapsed="false">
      <c r="A1312" s="82" t="s">
        <v>1046</v>
      </c>
      <c r="B1312" s="54" t="s">
        <v>1047</v>
      </c>
      <c r="C1312" s="55" t="s">
        <v>1581</v>
      </c>
      <c r="D1312" s="77" t="n">
        <v>1660</v>
      </c>
      <c r="E1312" s="245"/>
      <c r="F1312" s="77" t="n">
        <f aca="false">SUM(D1312:E1312)</f>
        <v>1660</v>
      </c>
      <c r="G1312" s="247" t="n">
        <v>1660</v>
      </c>
      <c r="H1312" s="266"/>
      <c r="I1312" s="79" t="n">
        <f aca="false">SUM(G1312:H1312)</f>
        <v>1660</v>
      </c>
      <c r="J1312" s="77"/>
      <c r="K1312" s="245"/>
      <c r="L1312" s="77" t="n">
        <f aca="false">SUM(J1312:K1312)</f>
        <v>0</v>
      </c>
      <c r="M1312" s="81" t="n">
        <f aca="false">IF(D1312&gt;0,IF(J1312&gt;=0,J1312/D1312*100,""),"")</f>
        <v>0</v>
      </c>
      <c r="N1312" s="81" t="n">
        <f aca="false">IF(F1312&gt;0,IF(L1312&gt;=0,L1312/F1312*100,""),"")</f>
        <v>0</v>
      </c>
      <c r="O1312" s="81" t="n">
        <f aca="false">IF(G1312&gt;0,IF(J1312&gt;=0,J1312/G1312*100,""),"")</f>
        <v>0</v>
      </c>
      <c r="P1312" s="81" t="n">
        <f aca="false">IF(I1312&gt;0,IF(L1312&gt;=0,L1312/I1312*100,""),"")</f>
        <v>0</v>
      </c>
      <c r="Q1312" s="52"/>
      <c r="S1312" s="52"/>
    </row>
    <row r="1313" s="155" customFormat="true" ht="12.75" hidden="false" customHeight="true" outlineLevel="0" collapsed="false">
      <c r="A1313" s="82" t="s">
        <v>1142</v>
      </c>
      <c r="B1313" s="54" t="s">
        <v>1023</v>
      </c>
      <c r="C1313" s="55" t="s">
        <v>1582</v>
      </c>
      <c r="D1313" s="77" t="n">
        <v>18400</v>
      </c>
      <c r="E1313" s="245"/>
      <c r="F1313" s="77" t="n">
        <f aca="false">SUM(D1313:E1313)</f>
        <v>18400</v>
      </c>
      <c r="G1313" s="247" t="n">
        <v>18400</v>
      </c>
      <c r="H1313" s="266"/>
      <c r="I1313" s="79" t="n">
        <f aca="false">SUM(G1313:H1313)</f>
        <v>18400</v>
      </c>
      <c r="J1313" s="77"/>
      <c r="K1313" s="245"/>
      <c r="L1313" s="77" t="n">
        <f aca="false">SUM(J1313:K1313)</f>
        <v>0</v>
      </c>
      <c r="M1313" s="81" t="n">
        <f aca="false">IF(D1313&gt;0,IF(J1313&gt;=0,J1313/D1313*100,""),"")</f>
        <v>0</v>
      </c>
      <c r="N1313" s="81" t="n">
        <f aca="false">IF(F1313&gt;0,IF(L1313&gt;=0,L1313/F1313*100,""),"")</f>
        <v>0</v>
      </c>
      <c r="O1313" s="81" t="n">
        <f aca="false">IF(G1313&gt;0,IF(J1313&gt;=0,J1313/G1313*100,""),"")</f>
        <v>0</v>
      </c>
      <c r="P1313" s="81" t="n">
        <f aca="false">IF(I1313&gt;0,IF(L1313&gt;=0,L1313/I1313*100,""),"")</f>
        <v>0</v>
      </c>
      <c r="Q1313" s="52"/>
      <c r="S1313" s="52"/>
    </row>
    <row r="1314" s="48" customFormat="true" ht="12.75" hidden="false" customHeight="true" outlineLevel="0" collapsed="false">
      <c r="A1314" s="82" t="s">
        <v>1097</v>
      </c>
      <c r="B1314" s="54" t="s">
        <v>1098</v>
      </c>
      <c r="C1314" s="55" t="s">
        <v>1583</v>
      </c>
      <c r="D1314" s="77" t="n">
        <v>12000</v>
      </c>
      <c r="E1314" s="77"/>
      <c r="F1314" s="77" t="n">
        <f aca="false">SUM(D1314:E1314)</f>
        <v>12000</v>
      </c>
      <c r="G1314" s="79" t="n">
        <v>190400</v>
      </c>
      <c r="H1314" s="88"/>
      <c r="I1314" s="79" t="n">
        <f aca="false">SUM(G1314:H1314)</f>
        <v>190400</v>
      </c>
      <c r="J1314" s="77" t="n">
        <v>12000</v>
      </c>
      <c r="K1314" s="77"/>
      <c r="L1314" s="77" t="n">
        <f aca="false">SUM(J1314:K1314)</f>
        <v>12000</v>
      </c>
      <c r="M1314" s="81" t="n">
        <f aca="false">IF(D1314&gt;0,IF(J1314&gt;=0,J1314/D1314*100,""),"")</f>
        <v>100</v>
      </c>
      <c r="N1314" s="81" t="n">
        <f aca="false">IF(F1314&gt;0,IF(L1314&gt;=0,L1314/F1314*100,""),"")</f>
        <v>100</v>
      </c>
      <c r="O1314" s="81" t="n">
        <f aca="false">IF(G1314&gt;0,IF(J1314&gt;=0,J1314/G1314*100,""),"")</f>
        <v>6.30252100840336</v>
      </c>
      <c r="P1314" s="81" t="n">
        <f aca="false">IF(I1314&gt;0,IF(L1314&gt;=0,L1314/I1314*100,""),"")</f>
        <v>6.30252100840336</v>
      </c>
      <c r="Q1314" s="52"/>
      <c r="S1314" s="52"/>
    </row>
    <row r="1315" s="155" customFormat="true" ht="12.75" hidden="false" customHeight="true" outlineLevel="0" collapsed="false">
      <c r="A1315" s="82" t="s">
        <v>1110</v>
      </c>
      <c r="B1315" s="54" t="s">
        <v>1111</v>
      </c>
      <c r="C1315" s="55" t="s">
        <v>1584</v>
      </c>
      <c r="D1315" s="245"/>
      <c r="E1315" s="245"/>
      <c r="F1315" s="77"/>
      <c r="G1315" s="247" t="n">
        <v>69000</v>
      </c>
      <c r="H1315" s="266"/>
      <c r="I1315" s="79" t="n">
        <f aca="false">SUM(G1315:H1315)</f>
        <v>69000</v>
      </c>
      <c r="J1315" s="77"/>
      <c r="K1315" s="245"/>
      <c r="L1315" s="77" t="n">
        <f aca="false">SUM(J1315:K1315)</f>
        <v>0</v>
      </c>
      <c r="M1315" s="81" t="str">
        <f aca="false">IF(D1315&gt;0,IF(J1315&gt;=0,J1315/D1315*100,""),"")</f>
        <v/>
      </c>
      <c r="N1315" s="81" t="str">
        <f aca="false">IF(F1315&gt;0,IF(L1315&gt;=0,L1315/F1315*100,""),"")</f>
        <v/>
      </c>
      <c r="O1315" s="81" t="n">
        <f aca="false">IF(G1315&gt;0,IF(J1315&gt;=0,J1315/G1315*100,""),"")</f>
        <v>0</v>
      </c>
      <c r="P1315" s="81" t="n">
        <f aca="false">IF(I1315&gt;0,IF(L1315&gt;=0,L1315/I1315*100,""),"")</f>
        <v>0</v>
      </c>
      <c r="Q1315" s="52"/>
      <c r="S1315" s="52"/>
    </row>
    <row r="1316" s="155" customFormat="true" ht="12.75" hidden="true" customHeight="true" outlineLevel="0" collapsed="false">
      <c r="A1316" s="82" t="s">
        <v>1140</v>
      </c>
      <c r="B1316" s="55" t="s">
        <v>1020</v>
      </c>
      <c r="C1316" s="104" t="s">
        <v>1585</v>
      </c>
      <c r="D1316" s="245"/>
      <c r="E1316" s="245"/>
      <c r="F1316" s="77" t="n">
        <f aca="false">SUM(D1316:E1316)</f>
        <v>0</v>
      </c>
      <c r="G1316" s="247"/>
      <c r="H1316" s="266"/>
      <c r="I1316" s="79"/>
      <c r="J1316" s="77"/>
      <c r="K1316" s="245"/>
      <c r="L1316" s="77" t="n">
        <f aca="false">SUM(J1316:K1316)</f>
        <v>0</v>
      </c>
      <c r="M1316" s="81" t="str">
        <f aca="false">IF(D1316&gt;0,IF(J1316&gt;=0,J1316/D1316*100,""),"")</f>
        <v/>
      </c>
      <c r="N1316" s="81" t="str">
        <f aca="false">IF(F1316&gt;0,IF(L1316&gt;=0,L1316/F1316*100,""),"")</f>
        <v/>
      </c>
      <c r="O1316" s="81" t="str">
        <f aca="false">IF(G1316&gt;0,IF(J1316&gt;=0,J1316/G1316*100,""),"")</f>
        <v/>
      </c>
      <c r="P1316" s="81" t="str">
        <f aca="false">IF(I1316&gt;0,IF(L1316&gt;=0,L1316/I1316*100,""),"")</f>
        <v/>
      </c>
      <c r="Q1316" s="52"/>
      <c r="S1316" s="52"/>
    </row>
    <row r="1317" s="48" customFormat="true" ht="12" hidden="true" customHeight="false" outlineLevel="0" collapsed="false">
      <c r="A1317" s="82" t="s">
        <v>65</v>
      </c>
      <c r="B1317" s="54" t="s">
        <v>66</v>
      </c>
      <c r="C1317" s="55" t="s">
        <v>1586</v>
      </c>
      <c r="D1317" s="77"/>
      <c r="E1317" s="77"/>
      <c r="F1317" s="77"/>
      <c r="G1317" s="79"/>
      <c r="H1317" s="88"/>
      <c r="I1317" s="79"/>
      <c r="J1317" s="77"/>
      <c r="K1317" s="77"/>
      <c r="L1317" s="77"/>
      <c r="M1317" s="81" t="str">
        <f aca="false">IF(D1317&gt;0,IF(J1317&gt;=0,J1317/D1317*100,""),"")</f>
        <v/>
      </c>
      <c r="N1317" s="81" t="str">
        <f aca="false">IF(F1317&gt;0,IF(L1317&gt;=0,L1317/F1317*100,""),"")</f>
        <v/>
      </c>
      <c r="O1317" s="81" t="str">
        <f aca="false">IF(G1317&gt;0,IF(J1317&gt;=0,J1317/G1317*100,""),"")</f>
        <v/>
      </c>
      <c r="P1317" s="81" t="str">
        <f aca="false">IF(I1317&gt;0,IF(L1317&gt;=0,L1317/I1317*100,""),"")</f>
        <v/>
      </c>
      <c r="Q1317" s="52"/>
      <c r="S1317" s="52"/>
    </row>
    <row r="1318" s="48" customFormat="true" ht="6" hidden="false" customHeight="true" outlineLevel="0" collapsed="false">
      <c r="A1318" s="82"/>
      <c r="B1318" s="54"/>
      <c r="C1318" s="55" t="s">
        <v>28</v>
      </c>
      <c r="D1318" s="77"/>
      <c r="E1318" s="77"/>
      <c r="F1318" s="77" t="n">
        <f aca="false">SUM(D1318:E1318)</f>
        <v>0</v>
      </c>
      <c r="G1318" s="79"/>
      <c r="H1318" s="88"/>
      <c r="I1318" s="79"/>
      <c r="J1318" s="77"/>
      <c r="K1318" s="77"/>
      <c r="L1318" s="77" t="n">
        <f aca="false">SUM(J1318:K1318)</f>
        <v>0</v>
      </c>
      <c r="M1318" s="81" t="str">
        <f aca="false">IF(D1318&gt;0,IF(J1318&gt;=0,J1318/D1318*100,""),"")</f>
        <v/>
      </c>
      <c r="N1318" s="81" t="str">
        <f aca="false">IF(F1318&gt;0,IF(L1318&gt;=0,L1318/F1318*100,""),"")</f>
        <v/>
      </c>
      <c r="O1318" s="81" t="str">
        <f aca="false">IF(G1318&gt;0,IF(J1318&gt;=0,J1318/G1318*100,""),"")</f>
        <v/>
      </c>
      <c r="P1318" s="81" t="str">
        <f aca="false">IF(I1318&gt;0,IF(L1318&gt;=0,L1318/I1318*100,""),"")</f>
        <v/>
      </c>
      <c r="Q1318" s="52"/>
      <c r="S1318" s="52"/>
    </row>
    <row r="1319" s="155" customFormat="true" ht="12.75" hidden="false" customHeight="false" outlineLevel="0" collapsed="false">
      <c r="A1319" s="66" t="s">
        <v>1587</v>
      </c>
      <c r="B1319" s="135" t="s">
        <v>19</v>
      </c>
      <c r="C1319" s="136"/>
      <c r="D1319" s="139" t="n">
        <f aca="false">SUM(D1321:D1334)</f>
        <v>8702860</v>
      </c>
      <c r="E1319" s="139" t="n">
        <f aca="false">SUM(E1321:E1334)</f>
        <v>0</v>
      </c>
      <c r="F1319" s="139" t="n">
        <f aca="false">SUM(D1319:E1319)</f>
        <v>8702860</v>
      </c>
      <c r="G1319" s="109" t="n">
        <f aca="false">SUM(G1321:G1334)</f>
        <v>10601880</v>
      </c>
      <c r="H1319" s="110"/>
      <c r="I1319" s="109" t="n">
        <f aca="false">SUM(G1319:H1319)</f>
        <v>10601880</v>
      </c>
      <c r="J1319" s="139" t="n">
        <f aca="false">SUM(J1321:J1334)</f>
        <v>10861790</v>
      </c>
      <c r="K1319" s="139" t="n">
        <f aca="false">SUM(K1321:K1334)</f>
        <v>0</v>
      </c>
      <c r="L1319" s="139" t="n">
        <f aca="false">SUM(J1319:K1319)</f>
        <v>10861790</v>
      </c>
      <c r="M1319" s="140" t="n">
        <f aca="false">IF(D1319&gt;0,IF(J1319&gt;=0,J1319/D1319*100,""),"")</f>
        <v>124.80713236798</v>
      </c>
      <c r="N1319" s="140" t="n">
        <f aca="false">IF(F1319&gt;0,IF(L1319&gt;=0,L1319/F1319*100,""),"")</f>
        <v>124.80713236798</v>
      </c>
      <c r="O1319" s="140" t="n">
        <f aca="false">IF(G1319&gt;0,IF(J1319&gt;=0,J1319/G1319*100,""),"")</f>
        <v>102.451546329519</v>
      </c>
      <c r="P1319" s="140" t="n">
        <f aca="false">IF(I1319&gt;0,IF(L1319&gt;=0,L1319/I1319*100,""),"")</f>
        <v>102.451546329519</v>
      </c>
      <c r="Q1319" s="52"/>
      <c r="S1319" s="52"/>
    </row>
    <row r="1320" s="155" customFormat="true" ht="12" hidden="true" customHeight="false" outlineLevel="0" collapsed="false">
      <c r="A1320" s="74" t="s">
        <v>27</v>
      </c>
      <c r="B1320" s="227"/>
      <c r="C1320" s="228" t="s">
        <v>28</v>
      </c>
      <c r="D1320" s="194" t="n">
        <f aca="false">SUM(D1321:D1334)</f>
        <v>8702860</v>
      </c>
      <c r="E1320" s="209"/>
      <c r="F1320" s="77" t="n">
        <f aca="false">SUM(D1320:E1320)</f>
        <v>8702860</v>
      </c>
      <c r="G1320" s="146" t="n">
        <f aca="false">SUM(G1321:G1334)</f>
        <v>10601880</v>
      </c>
      <c r="H1320" s="235"/>
      <c r="I1320" s="79" t="n">
        <f aca="false">SUM(G1320:H1320)</f>
        <v>10601880</v>
      </c>
      <c r="J1320" s="77" t="n">
        <f aca="false">SUM(J1321:J1334)</f>
        <v>10861790</v>
      </c>
      <c r="K1320" s="209"/>
      <c r="L1320" s="77" t="n">
        <f aca="false">SUM(J1320:K1320)</f>
        <v>10861790</v>
      </c>
      <c r="M1320" s="81" t="n">
        <f aca="false">IF(D1320&gt;0,IF(J1320&gt;=0,J1320/D1320*100,""),"")</f>
        <v>124.80713236798</v>
      </c>
      <c r="N1320" s="81" t="n">
        <f aca="false">IF(F1320&gt;0,IF(L1320&gt;=0,L1320/F1320*100,""),"")</f>
        <v>124.80713236798</v>
      </c>
      <c r="O1320" s="81" t="n">
        <f aca="false">IF(G1320&gt;0,IF(J1320&gt;=0,J1320/G1320*100,""),"")</f>
        <v>102.451546329519</v>
      </c>
      <c r="P1320" s="81" t="n">
        <f aca="false">IF(I1320&gt;0,IF(L1320&gt;=0,L1320/I1320*100,""),"")</f>
        <v>102.451546329519</v>
      </c>
      <c r="Q1320" s="52"/>
      <c r="S1320" s="52"/>
    </row>
    <row r="1321" s="155" customFormat="true" ht="12.75" hidden="false" customHeight="true" outlineLevel="0" collapsed="false">
      <c r="A1321" s="82" t="s">
        <v>1095</v>
      </c>
      <c r="B1321" s="54" t="s">
        <v>1011</v>
      </c>
      <c r="C1321" s="55" t="s">
        <v>1588</v>
      </c>
      <c r="D1321" s="77" t="n">
        <v>8357550</v>
      </c>
      <c r="E1321" s="143"/>
      <c r="F1321" s="77" t="n">
        <f aca="false">SUM(D1321:E1321)</f>
        <v>8357550</v>
      </c>
      <c r="G1321" s="79" t="n">
        <v>9759620</v>
      </c>
      <c r="H1321" s="88"/>
      <c r="I1321" s="79" t="n">
        <f aca="false">SUM(G1321:H1321)</f>
        <v>9759620</v>
      </c>
      <c r="J1321" s="77" t="n">
        <v>10548490</v>
      </c>
      <c r="K1321" s="143"/>
      <c r="L1321" s="77" t="n">
        <f aca="false">SUM(J1321:K1321)</f>
        <v>10548490</v>
      </c>
      <c r="M1321" s="81" t="n">
        <f aca="false">IF(D1321&gt;0,IF(J1321&gt;=0,J1321/D1321*100,""),"")</f>
        <v>126.215098922531</v>
      </c>
      <c r="N1321" s="81" t="n">
        <f aca="false">IF(F1321&gt;0,IF(L1321&gt;=0,L1321/F1321*100,""),"")</f>
        <v>126.215098922531</v>
      </c>
      <c r="O1321" s="81" t="n">
        <f aca="false">IF(G1321&gt;0,IF(J1321&gt;=0,J1321/G1321*100,""),"")</f>
        <v>108.082999133163</v>
      </c>
      <c r="P1321" s="81" t="n">
        <f aca="false">IF(I1321&gt;0,IF(L1321&gt;=0,L1321/I1321*100,""),"")</f>
        <v>108.082999133163</v>
      </c>
      <c r="Q1321" s="52"/>
      <c r="S1321" s="52"/>
    </row>
    <row r="1322" s="155" customFormat="true" ht="12.75" hidden="false" customHeight="true" outlineLevel="0" collapsed="false">
      <c r="A1322" s="82" t="s">
        <v>1142</v>
      </c>
      <c r="B1322" s="54" t="s">
        <v>1023</v>
      </c>
      <c r="C1322" s="55" t="s">
        <v>1589</v>
      </c>
      <c r="D1322" s="77" t="n">
        <v>275820</v>
      </c>
      <c r="E1322" s="143"/>
      <c r="F1322" s="77" t="n">
        <f aca="false">SUM(D1322:E1322)</f>
        <v>275820</v>
      </c>
      <c r="G1322" s="79" t="n">
        <v>275820</v>
      </c>
      <c r="H1322" s="88"/>
      <c r="I1322" s="79" t="n">
        <f aca="false">SUM(G1322:H1322)</f>
        <v>275820</v>
      </c>
      <c r="J1322" s="77" t="n">
        <v>279300</v>
      </c>
      <c r="K1322" s="143"/>
      <c r="L1322" s="77" t="n">
        <f aca="false">SUM(J1322:K1322)</f>
        <v>279300</v>
      </c>
      <c r="M1322" s="81" t="n">
        <f aca="false">IF(D1322&gt;0,IF(J1322&gt;=0,J1322/D1322*100,""),"")</f>
        <v>101.261692408092</v>
      </c>
      <c r="N1322" s="81" t="n">
        <f aca="false">IF(F1322&gt;0,IF(L1322&gt;=0,L1322/F1322*100,""),"")</f>
        <v>101.261692408092</v>
      </c>
      <c r="O1322" s="81" t="n">
        <f aca="false">IF(G1322&gt;0,IF(J1322&gt;=0,J1322/G1322*100,""),"")</f>
        <v>101.261692408092</v>
      </c>
      <c r="P1322" s="81" t="n">
        <f aca="false">IF(I1322&gt;0,IF(L1322&gt;=0,L1322/I1322*100,""),"")</f>
        <v>101.261692408092</v>
      </c>
      <c r="Q1322" s="52"/>
      <c r="S1322" s="52"/>
    </row>
    <row r="1323" s="155" customFormat="true" ht="12.75" hidden="false" customHeight="true" outlineLevel="0" collapsed="false">
      <c r="A1323" s="82" t="s">
        <v>1046</v>
      </c>
      <c r="B1323" s="54" t="s">
        <v>1047</v>
      </c>
      <c r="C1323" s="55" t="s">
        <v>1590</v>
      </c>
      <c r="D1323" s="77" t="n">
        <v>2680</v>
      </c>
      <c r="E1323" s="143"/>
      <c r="F1323" s="77" t="n">
        <f aca="false">SUM(D1323:E1323)</f>
        <v>2680</v>
      </c>
      <c r="G1323" s="79" t="n">
        <v>2680</v>
      </c>
      <c r="H1323" s="88"/>
      <c r="I1323" s="79" t="n">
        <f aca="false">SUM(G1323:H1323)</f>
        <v>2680</v>
      </c>
      <c r="J1323" s="77"/>
      <c r="K1323" s="143"/>
      <c r="L1323" s="77" t="n">
        <f aca="false">SUM(J1323:K1323)</f>
        <v>0</v>
      </c>
      <c r="M1323" s="81" t="n">
        <f aca="false">IF(D1323&gt;0,IF(J1323&gt;=0,J1323/D1323*100,""),"")</f>
        <v>0</v>
      </c>
      <c r="N1323" s="81" t="n">
        <f aca="false">IF(F1323&gt;0,IF(L1323&gt;=0,L1323/F1323*100,""),"")</f>
        <v>0</v>
      </c>
      <c r="O1323" s="81" t="n">
        <f aca="false">IF(G1323&gt;0,IF(J1323&gt;=0,J1323/G1323*100,""),"")</f>
        <v>0</v>
      </c>
      <c r="P1323" s="81" t="n">
        <f aca="false">IF(I1323&gt;0,IF(L1323&gt;=0,L1323/I1323*100,""),"")</f>
        <v>0</v>
      </c>
      <c r="Q1323" s="52"/>
      <c r="S1323" s="52"/>
    </row>
    <row r="1324" s="155" customFormat="true" ht="12.75" hidden="false" customHeight="true" outlineLevel="0" collapsed="false">
      <c r="A1324" s="82" t="s">
        <v>1043</v>
      </c>
      <c r="B1324" s="54" t="s">
        <v>1044</v>
      </c>
      <c r="C1324" s="55" t="s">
        <v>1591</v>
      </c>
      <c r="D1324" s="77" t="n">
        <v>30710</v>
      </c>
      <c r="E1324" s="143"/>
      <c r="F1324" s="77" t="n">
        <f aca="false">SUM(D1324:E1324)</f>
        <v>30710</v>
      </c>
      <c r="G1324" s="79" t="n">
        <v>33560</v>
      </c>
      <c r="H1324" s="88"/>
      <c r="I1324" s="79" t="n">
        <f aca="false">SUM(G1324:H1324)</f>
        <v>33560</v>
      </c>
      <c r="J1324" s="77"/>
      <c r="K1324" s="143"/>
      <c r="L1324" s="77" t="n">
        <f aca="false">SUM(J1324:K1324)</f>
        <v>0</v>
      </c>
      <c r="M1324" s="81" t="n">
        <f aca="false">IF(D1324&gt;0,IF(J1324&gt;=0,J1324/D1324*100,""),"")</f>
        <v>0</v>
      </c>
      <c r="N1324" s="81" t="n">
        <f aca="false">IF(F1324&gt;0,IF(L1324&gt;=0,L1324/F1324*100,""),"")</f>
        <v>0</v>
      </c>
      <c r="O1324" s="81" t="n">
        <f aca="false">IF(G1324&gt;0,IF(J1324&gt;=0,J1324/G1324*100,""),"")</f>
        <v>0</v>
      </c>
      <c r="P1324" s="81" t="n">
        <f aca="false">IF(I1324&gt;0,IF(L1324&gt;=0,L1324/I1324*100,""),"")</f>
        <v>0</v>
      </c>
      <c r="Q1324" s="52"/>
      <c r="S1324" s="52"/>
    </row>
    <row r="1325" s="155" customFormat="true" ht="12.75" hidden="false" customHeight="true" outlineLevel="0" collapsed="false">
      <c r="A1325" s="82" t="s">
        <v>1320</v>
      </c>
      <c r="B1325" s="54" t="s">
        <v>697</v>
      </c>
      <c r="C1325" s="55" t="s">
        <v>1592</v>
      </c>
      <c r="D1325" s="77" t="n">
        <v>12000</v>
      </c>
      <c r="E1325" s="143"/>
      <c r="F1325" s="77" t="n">
        <f aca="false">SUM(D1325:E1325)</f>
        <v>12000</v>
      </c>
      <c r="G1325" s="79" t="n">
        <v>12000</v>
      </c>
      <c r="H1325" s="88"/>
      <c r="I1325" s="79" t="n">
        <f aca="false">SUM(G1325:H1325)</f>
        <v>12000</v>
      </c>
      <c r="J1325" s="77" t="n">
        <v>12000</v>
      </c>
      <c r="K1325" s="143"/>
      <c r="L1325" s="77" t="n">
        <f aca="false">SUM(J1325:K1325)</f>
        <v>12000</v>
      </c>
      <c r="M1325" s="81" t="n">
        <f aca="false">IF(D1325&gt;0,IF(J1325&gt;=0,J1325/D1325*100,""),"")</f>
        <v>100</v>
      </c>
      <c r="N1325" s="81" t="n">
        <f aca="false">IF(F1325&gt;0,IF(L1325&gt;=0,L1325/F1325*100,""),"")</f>
        <v>100</v>
      </c>
      <c r="O1325" s="81" t="n">
        <f aca="false">IF(G1325&gt;0,IF(J1325&gt;=0,J1325/G1325*100,""),"")</f>
        <v>100</v>
      </c>
      <c r="P1325" s="81" t="n">
        <f aca="false">IF(I1325&gt;0,IF(L1325&gt;=0,L1325/I1325*100,""),"")</f>
        <v>100</v>
      </c>
      <c r="Q1325" s="52"/>
      <c r="S1325" s="52"/>
    </row>
    <row r="1326" s="155" customFormat="true" ht="12.75" hidden="false" customHeight="true" outlineLevel="0" collapsed="false">
      <c r="A1326" s="82" t="s">
        <v>1050</v>
      </c>
      <c r="B1326" s="54" t="s">
        <v>1051</v>
      </c>
      <c r="C1326" s="55" t="s">
        <v>1593</v>
      </c>
      <c r="D1326" s="77" t="n">
        <v>2100</v>
      </c>
      <c r="E1326" s="143"/>
      <c r="F1326" s="77" t="n">
        <f aca="false">SUM(D1326:E1326)</f>
        <v>2100</v>
      </c>
      <c r="G1326" s="79" t="n">
        <v>7250</v>
      </c>
      <c r="H1326" s="88"/>
      <c r="I1326" s="79" t="n">
        <f aca="false">SUM(G1326:H1326)</f>
        <v>7250</v>
      </c>
      <c r="J1326" s="77"/>
      <c r="K1326" s="143"/>
      <c r="L1326" s="77" t="n">
        <f aca="false">SUM(J1326:K1326)</f>
        <v>0</v>
      </c>
      <c r="M1326" s="81" t="n">
        <f aca="false">IF(D1326&gt;0,IF(J1326&gt;=0,J1326/D1326*100,""),"")</f>
        <v>0</v>
      </c>
      <c r="N1326" s="81" t="n">
        <f aca="false">IF(F1326&gt;0,IF(L1326&gt;=0,L1326/F1326*100,""),"")</f>
        <v>0</v>
      </c>
      <c r="O1326" s="81" t="n">
        <f aca="false">IF(G1326&gt;0,IF(J1326&gt;=0,J1326/G1326*100,""),"")</f>
        <v>0</v>
      </c>
      <c r="P1326" s="81" t="n">
        <f aca="false">IF(I1326&gt;0,IF(L1326&gt;=0,L1326/I1326*100,""),"")</f>
        <v>0</v>
      </c>
      <c r="Q1326" s="52"/>
      <c r="S1326" s="52"/>
    </row>
    <row r="1327" s="48" customFormat="true" ht="12.75" hidden="false" customHeight="true" outlineLevel="0" collapsed="false">
      <c r="A1327" s="87" t="s">
        <v>33</v>
      </c>
      <c r="B1327" s="54" t="s">
        <v>34</v>
      </c>
      <c r="C1327" s="55" t="s">
        <v>1594</v>
      </c>
      <c r="D1327" s="77" t="n">
        <v>10000</v>
      </c>
      <c r="E1327" s="77"/>
      <c r="F1327" s="77" t="n">
        <f aca="false">SUM(D1327:E1327)</f>
        <v>10000</v>
      </c>
      <c r="G1327" s="79" t="n">
        <v>10000</v>
      </c>
      <c r="H1327" s="88"/>
      <c r="I1327" s="79" t="n">
        <f aca="false">SUM(G1327:H1327)</f>
        <v>10000</v>
      </c>
      <c r="J1327" s="77" t="n">
        <v>10000</v>
      </c>
      <c r="K1327" s="77"/>
      <c r="L1327" s="77" t="n">
        <f aca="false">SUM(J1327:K1327)</f>
        <v>10000</v>
      </c>
      <c r="M1327" s="81" t="n">
        <f aca="false">IF(D1327&gt;0,IF(J1327&gt;=0,J1327/D1327*100,""),"")</f>
        <v>100</v>
      </c>
      <c r="N1327" s="81" t="n">
        <f aca="false">IF(F1327&gt;0,IF(L1327&gt;=0,L1327/F1327*100,""),"")</f>
        <v>100</v>
      </c>
      <c r="O1327" s="81" t="n">
        <f aca="false">IF(G1327&gt;0,IF(J1327&gt;=0,J1327/G1327*100,""),"")</f>
        <v>100</v>
      </c>
      <c r="P1327" s="81" t="n">
        <f aca="false">IF(I1327&gt;0,IF(L1327&gt;=0,L1327/I1327*100,""),"")</f>
        <v>100</v>
      </c>
      <c r="Q1327" s="52"/>
      <c r="S1327" s="52"/>
    </row>
    <row r="1328" s="48" customFormat="true" ht="12.75" hidden="false" customHeight="true" outlineLevel="0" collapsed="false">
      <c r="A1328" s="82" t="s">
        <v>1097</v>
      </c>
      <c r="B1328" s="54" t="s">
        <v>1098</v>
      </c>
      <c r="C1328" s="55" t="s">
        <v>1595</v>
      </c>
      <c r="D1328" s="77" t="n">
        <v>12000</v>
      </c>
      <c r="E1328" s="77"/>
      <c r="F1328" s="77" t="n">
        <f aca="false">SUM(D1328:E1328)</f>
        <v>12000</v>
      </c>
      <c r="G1328" s="79" t="n">
        <v>312000</v>
      </c>
      <c r="H1328" s="88"/>
      <c r="I1328" s="79" t="n">
        <f aca="false">SUM(G1328:H1328)</f>
        <v>312000</v>
      </c>
      <c r="J1328" s="77" t="n">
        <v>12000</v>
      </c>
      <c r="K1328" s="77"/>
      <c r="L1328" s="77" t="n">
        <f aca="false">SUM(J1328:K1328)</f>
        <v>12000</v>
      </c>
      <c r="M1328" s="81" t="n">
        <f aca="false">IF(D1328&gt;0,IF(J1328&gt;=0,J1328/D1328*100,""),"")</f>
        <v>100</v>
      </c>
      <c r="N1328" s="81" t="n">
        <f aca="false">IF(F1328&gt;0,IF(L1328&gt;=0,L1328/F1328*100,""),"")</f>
        <v>100</v>
      </c>
      <c r="O1328" s="81" t="n">
        <f aca="false">IF(G1328&gt;0,IF(J1328&gt;=0,J1328/G1328*100,""),"")</f>
        <v>3.84615384615385</v>
      </c>
      <c r="P1328" s="81" t="n">
        <f aca="false">IF(I1328&gt;0,IF(L1328&gt;=0,L1328/I1328*100,""),"")</f>
        <v>3.84615384615385</v>
      </c>
      <c r="Q1328" s="52"/>
      <c r="S1328" s="52"/>
    </row>
    <row r="1329" s="155" customFormat="true" ht="12.75" hidden="false" customHeight="true" outlineLevel="0" collapsed="false">
      <c r="A1329" s="82" t="s">
        <v>1104</v>
      </c>
      <c r="B1329" s="54" t="s">
        <v>1014</v>
      </c>
      <c r="C1329" s="55" t="s">
        <v>1596</v>
      </c>
      <c r="D1329" s="143"/>
      <c r="E1329" s="143"/>
      <c r="F1329" s="77"/>
      <c r="G1329" s="79" t="n">
        <v>20000</v>
      </c>
      <c r="H1329" s="88"/>
      <c r="I1329" s="79" t="n">
        <f aca="false">SUM(G1329:H1329)</f>
        <v>20000</v>
      </c>
      <c r="J1329" s="77"/>
      <c r="K1329" s="143"/>
      <c r="L1329" s="77" t="n">
        <f aca="false">SUM(J1329:K1329)</f>
        <v>0</v>
      </c>
      <c r="M1329" s="81" t="str">
        <f aca="false">IF(D1329&gt;0,IF(J1329&gt;=0,J1329/D1329*100,""),"")</f>
        <v/>
      </c>
      <c r="N1329" s="81" t="str">
        <f aca="false">IF(F1329&gt;0,IF(L1329&gt;=0,L1329/F1329*100,""),"")</f>
        <v/>
      </c>
      <c r="O1329" s="81" t="n">
        <f aca="false">IF(G1329&gt;0,IF(J1329&gt;=0,J1329/G1329*100,""),"")</f>
        <v>0</v>
      </c>
      <c r="P1329" s="81" t="n">
        <f aca="false">IF(I1329&gt;0,IF(L1329&gt;=0,L1329/I1329*100,""),"")</f>
        <v>0</v>
      </c>
      <c r="Q1329" s="52"/>
      <c r="S1329" s="52"/>
    </row>
    <row r="1330" s="155" customFormat="true" ht="12.75" hidden="false" customHeight="true" outlineLevel="0" collapsed="false">
      <c r="A1330" s="82" t="s">
        <v>1110</v>
      </c>
      <c r="B1330" s="54" t="s">
        <v>1111</v>
      </c>
      <c r="C1330" s="55" t="s">
        <v>1597</v>
      </c>
      <c r="D1330" s="143"/>
      <c r="E1330" s="143"/>
      <c r="F1330" s="77" t="n">
        <f aca="false">SUM(D1330:E1330)</f>
        <v>0</v>
      </c>
      <c r="G1330" s="79" t="n">
        <v>89000</v>
      </c>
      <c r="H1330" s="88"/>
      <c r="I1330" s="79" t="n">
        <f aca="false">SUM(G1330:H1330)</f>
        <v>89000</v>
      </c>
      <c r="J1330" s="77"/>
      <c r="K1330" s="143"/>
      <c r="L1330" s="77" t="n">
        <f aca="false">SUM(J1330:K1330)</f>
        <v>0</v>
      </c>
      <c r="M1330" s="81" t="str">
        <f aca="false">IF(D1330&gt;0,IF(J1330&gt;=0,J1330/D1330*100,""),"")</f>
        <v/>
      </c>
      <c r="N1330" s="81" t="str">
        <f aca="false">IF(F1330&gt;0,IF(L1330&gt;=0,L1330/F1330*100,""),"")</f>
        <v/>
      </c>
      <c r="O1330" s="81" t="n">
        <f aca="false">IF(G1330&gt;0,IF(J1330&gt;=0,J1330/G1330*100,""),"")</f>
        <v>0</v>
      </c>
      <c r="P1330" s="81" t="n">
        <f aca="false">IF(I1330&gt;0,IF(L1330&gt;=0,L1330/I1330*100,""),"")</f>
        <v>0</v>
      </c>
      <c r="Q1330" s="52"/>
      <c r="S1330" s="52"/>
    </row>
    <row r="1331" s="155" customFormat="true" ht="12.75" hidden="false" customHeight="true" outlineLevel="0" collapsed="false">
      <c r="A1331" s="82" t="s">
        <v>1059</v>
      </c>
      <c r="B1331" s="54" t="s">
        <v>1060</v>
      </c>
      <c r="C1331" s="55" t="s">
        <v>1598</v>
      </c>
      <c r="D1331" s="143"/>
      <c r="E1331" s="143"/>
      <c r="F1331" s="77" t="n">
        <f aca="false">SUM(D1331:E1331)</f>
        <v>0</v>
      </c>
      <c r="G1331" s="79" t="n">
        <v>79950</v>
      </c>
      <c r="H1331" s="88"/>
      <c r="I1331" s="79" t="n">
        <f aca="false">SUM(G1331:H1331)</f>
        <v>79950</v>
      </c>
      <c r="J1331" s="77"/>
      <c r="K1331" s="143"/>
      <c r="L1331" s="77" t="n">
        <f aca="false">SUM(J1331:K1331)</f>
        <v>0</v>
      </c>
      <c r="M1331" s="81" t="str">
        <f aca="false">IF(D1331&gt;0,IF(J1331&gt;=0,J1331/D1331*100,""),"")</f>
        <v/>
      </c>
      <c r="N1331" s="81" t="str">
        <f aca="false">IF(F1331&gt;0,IF(L1331&gt;=0,L1331/F1331*100,""),"")</f>
        <v/>
      </c>
      <c r="O1331" s="81" t="n">
        <f aca="false">IF(G1331&gt;0,IF(J1331&gt;=0,J1331/G1331*100,""),"")</f>
        <v>0</v>
      </c>
      <c r="P1331" s="81" t="n">
        <f aca="false">IF(I1331&gt;0,IF(L1331&gt;=0,L1331/I1331*100,""),"")</f>
        <v>0</v>
      </c>
      <c r="Q1331" s="52"/>
      <c r="S1331" s="52"/>
    </row>
    <row r="1332" s="155" customFormat="true" ht="12.75" hidden="true" customHeight="true" outlineLevel="0" collapsed="false">
      <c r="A1332" s="82" t="s">
        <v>325</v>
      </c>
      <c r="B1332" s="55" t="s">
        <v>326</v>
      </c>
      <c r="C1332" s="55" t="s">
        <v>1599</v>
      </c>
      <c r="D1332" s="143"/>
      <c r="E1332" s="143"/>
      <c r="F1332" s="77"/>
      <c r="G1332" s="79"/>
      <c r="H1332" s="88"/>
      <c r="I1332" s="79"/>
      <c r="J1332" s="77"/>
      <c r="K1332" s="143"/>
      <c r="L1332" s="77" t="n">
        <f aca="false">SUM(J1332:K1332)</f>
        <v>0</v>
      </c>
      <c r="M1332" s="81" t="str">
        <f aca="false">IF(D1332&gt;0,IF(J1332&gt;=0,J1332/D1332*100,""),"")</f>
        <v/>
      </c>
      <c r="N1332" s="81" t="str">
        <f aca="false">IF(F1332&gt;0,IF(L1332&gt;=0,L1332/F1332*100,""),"")</f>
        <v/>
      </c>
      <c r="O1332" s="81" t="str">
        <f aca="false">IF(G1332&gt;0,IF(J1332&gt;=0,J1332/G1332*100,""),"")</f>
        <v/>
      </c>
      <c r="P1332" s="81" t="str">
        <f aca="false">IF(I1332&gt;0,IF(L1332&gt;=0,L1332/I1332*100,""),"")</f>
        <v/>
      </c>
      <c r="Q1332" s="52"/>
      <c r="S1332" s="52"/>
    </row>
    <row r="1333" s="155" customFormat="true" ht="12.75" hidden="true" customHeight="true" outlineLevel="0" collapsed="false">
      <c r="A1333" s="82" t="s">
        <v>177</v>
      </c>
      <c r="B1333" s="55" t="s">
        <v>178</v>
      </c>
      <c r="C1333" s="55" t="s">
        <v>1600</v>
      </c>
      <c r="D1333" s="143"/>
      <c r="E1333" s="143"/>
      <c r="F1333" s="77"/>
      <c r="G1333" s="79"/>
      <c r="H1333" s="88"/>
      <c r="I1333" s="79"/>
      <c r="J1333" s="77"/>
      <c r="K1333" s="143"/>
      <c r="L1333" s="77" t="n">
        <f aca="false">SUM(J1333:K1333)</f>
        <v>0</v>
      </c>
      <c r="M1333" s="81" t="str">
        <f aca="false">IF(D1333&gt;0,IF(J1333&gt;=0,J1333/D1333*100,""),"")</f>
        <v/>
      </c>
      <c r="N1333" s="81" t="str">
        <f aca="false">IF(F1333&gt;0,IF(L1333&gt;=0,L1333/F1333*100,""),"")</f>
        <v/>
      </c>
      <c r="O1333" s="81" t="str">
        <f aca="false">IF(G1333&gt;0,IF(J1333&gt;=0,J1333/G1333*100,""),"")</f>
        <v/>
      </c>
      <c r="P1333" s="81" t="str">
        <f aca="false">IF(I1333&gt;0,IF(L1333&gt;=0,L1333/I1333*100,""),"")</f>
        <v/>
      </c>
      <c r="Q1333" s="52"/>
      <c r="S1333" s="52"/>
    </row>
    <row r="1334" s="155" customFormat="true" ht="12" hidden="true" customHeight="false" outlineLevel="0" collapsed="false">
      <c r="A1334" s="82" t="s">
        <v>1539</v>
      </c>
      <c r="B1334" s="54" t="s">
        <v>1540</v>
      </c>
      <c r="C1334" s="55" t="s">
        <v>1601</v>
      </c>
      <c r="D1334" s="143"/>
      <c r="E1334" s="143"/>
      <c r="F1334" s="77" t="n">
        <f aca="false">SUM(D1334:E1334)</f>
        <v>0</v>
      </c>
      <c r="G1334" s="79"/>
      <c r="H1334" s="88"/>
      <c r="I1334" s="79" t="n">
        <f aca="false">SUM(G1334:H1334)</f>
        <v>0</v>
      </c>
      <c r="J1334" s="143"/>
      <c r="K1334" s="143"/>
      <c r="L1334" s="77" t="n">
        <f aca="false">SUM(J1334:K1334)</f>
        <v>0</v>
      </c>
      <c r="M1334" s="81" t="str">
        <f aca="false">IF(D1334&gt;0,IF(J1334&gt;=0,J1334/D1334*100,""),"")</f>
        <v/>
      </c>
      <c r="N1334" s="81" t="str">
        <f aca="false">IF(F1334&gt;0,IF(L1334&gt;=0,L1334/F1334*100,""),"")</f>
        <v/>
      </c>
      <c r="O1334" s="81" t="str">
        <f aca="false">IF(G1334&gt;0,IF(J1334&gt;=0,J1334/G1334*100,""),"")</f>
        <v/>
      </c>
      <c r="P1334" s="81" t="str">
        <f aca="false">IF(I1334&gt;0,IF(L1334&gt;=0,L1334/I1334*100,""),"")</f>
        <v/>
      </c>
      <c r="Q1334" s="52"/>
      <c r="S1334" s="52"/>
    </row>
    <row r="1335" s="48" customFormat="true" ht="6" hidden="false" customHeight="true" outlineLevel="0" collapsed="false">
      <c r="A1335" s="82"/>
      <c r="B1335" s="54"/>
      <c r="C1335" s="55" t="s">
        <v>28</v>
      </c>
      <c r="D1335" s="77"/>
      <c r="E1335" s="77"/>
      <c r="F1335" s="77" t="n">
        <f aca="false">SUM(D1335:E1335)</f>
        <v>0</v>
      </c>
      <c r="G1335" s="79"/>
      <c r="H1335" s="88"/>
      <c r="I1335" s="79"/>
      <c r="J1335" s="77"/>
      <c r="K1335" s="77"/>
      <c r="L1335" s="77" t="n">
        <f aca="false">SUM(J1335:K1335)</f>
        <v>0</v>
      </c>
      <c r="M1335" s="81" t="str">
        <f aca="false">IF(D1335&gt;0,IF(J1335&gt;=0,J1335/D1335*100,""),"")</f>
        <v/>
      </c>
      <c r="N1335" s="81" t="str">
        <f aca="false">IF(F1335&gt;0,IF(L1335&gt;=0,L1335/F1335*100,""),"")</f>
        <v/>
      </c>
      <c r="O1335" s="81" t="str">
        <f aca="false">IF(G1335&gt;0,IF(J1335&gt;=0,J1335/G1335*100,""),"")</f>
        <v/>
      </c>
      <c r="P1335" s="81" t="str">
        <f aca="false">IF(I1335&gt;0,IF(L1335&gt;=0,L1335/I1335*100,""),"")</f>
        <v/>
      </c>
      <c r="Q1335" s="52"/>
      <c r="S1335" s="52"/>
    </row>
    <row r="1336" s="155" customFormat="true" ht="12.75" hidden="false" customHeight="false" outlineLevel="0" collapsed="false">
      <c r="A1336" s="66" t="s">
        <v>1602</v>
      </c>
      <c r="B1336" s="135" t="s">
        <v>19</v>
      </c>
      <c r="C1336" s="136"/>
      <c r="D1336" s="139" t="n">
        <f aca="false">SUM(D1338:D1346)</f>
        <v>9769820</v>
      </c>
      <c r="E1336" s="139" t="n">
        <f aca="false">SUM(E1338:E1346)</f>
        <v>0</v>
      </c>
      <c r="F1336" s="139" t="n">
        <f aca="false">SUM(D1336:E1336)</f>
        <v>9769820</v>
      </c>
      <c r="G1336" s="109" t="n">
        <f aca="false">SUM(G1338:G1346)</f>
        <v>10622700</v>
      </c>
      <c r="H1336" s="110"/>
      <c r="I1336" s="109" t="n">
        <f aca="false">SUM(G1336:H1336)</f>
        <v>10622700</v>
      </c>
      <c r="J1336" s="139" t="n">
        <f aca="false">SUM(J1338:J1346)</f>
        <v>11602100</v>
      </c>
      <c r="K1336" s="139" t="n">
        <f aca="false">SUM(K1338:K1346)</f>
        <v>0</v>
      </c>
      <c r="L1336" s="139" t="n">
        <f aca="false">SUM(J1336:K1336)</f>
        <v>11602100</v>
      </c>
      <c r="M1336" s="140" t="n">
        <f aca="false">IF(D1336&gt;0,IF(J1336&gt;=0,J1336/D1336*100,""),"")</f>
        <v>118.754490870866</v>
      </c>
      <c r="N1336" s="140" t="n">
        <f aca="false">IF(F1336&gt;0,IF(L1336&gt;=0,L1336/F1336*100,""),"")</f>
        <v>118.754490870866</v>
      </c>
      <c r="O1336" s="140" t="n">
        <f aca="false">IF(G1336&gt;0,IF(J1336&gt;=0,J1336/G1336*100,""),"")</f>
        <v>109.219878185395</v>
      </c>
      <c r="P1336" s="140" t="n">
        <f aca="false">IF(I1336&gt;0,IF(L1336&gt;=0,L1336/I1336*100,""),"")</f>
        <v>109.219878185395</v>
      </c>
      <c r="Q1336" s="52"/>
      <c r="S1336" s="52"/>
    </row>
    <row r="1337" s="155" customFormat="true" ht="12" hidden="true" customHeight="false" outlineLevel="0" collapsed="false">
      <c r="A1337" s="74" t="s">
        <v>27</v>
      </c>
      <c r="B1337" s="227"/>
      <c r="C1337" s="228" t="s">
        <v>28</v>
      </c>
      <c r="D1337" s="143" t="n">
        <f aca="false">SUM(D1338:D1346)</f>
        <v>9769820</v>
      </c>
      <c r="E1337" s="215"/>
      <c r="F1337" s="77" t="n">
        <f aca="false">SUM(D1337:E1337)</f>
        <v>9769820</v>
      </c>
      <c r="G1337" s="79" t="n">
        <f aca="false">SUM(G1338:G1346)</f>
        <v>10622700</v>
      </c>
      <c r="H1337" s="217"/>
      <c r="I1337" s="79" t="n">
        <f aca="false">SUM(G1337:H1337)</f>
        <v>10622700</v>
      </c>
      <c r="J1337" s="77" t="n">
        <f aca="false">SUM(J1338:J1346)</f>
        <v>11602100</v>
      </c>
      <c r="K1337" s="215"/>
      <c r="L1337" s="77" t="n">
        <f aca="false">SUM(J1337:K1337)</f>
        <v>11602100</v>
      </c>
      <c r="M1337" s="81" t="n">
        <f aca="false">IF(D1337&gt;0,IF(J1337&gt;=0,J1337/D1337*100,""),"")</f>
        <v>118.754490870866</v>
      </c>
      <c r="N1337" s="81" t="n">
        <f aca="false">IF(F1337&gt;0,IF(L1337&gt;=0,L1337/F1337*100,""),"")</f>
        <v>118.754490870866</v>
      </c>
      <c r="O1337" s="81" t="n">
        <f aca="false">IF(G1337&gt;0,IF(J1337&gt;=0,J1337/G1337*100,""),"")</f>
        <v>109.219878185395</v>
      </c>
      <c r="P1337" s="81" t="n">
        <f aca="false">IF(I1337&gt;0,IF(L1337&gt;=0,L1337/I1337*100,""),"")</f>
        <v>109.219878185395</v>
      </c>
      <c r="Q1337" s="52"/>
      <c r="S1337" s="52"/>
    </row>
    <row r="1338" s="155" customFormat="true" ht="12.75" hidden="false" customHeight="true" outlineLevel="0" collapsed="false">
      <c r="A1338" s="82" t="s">
        <v>1095</v>
      </c>
      <c r="B1338" s="54" t="s">
        <v>1011</v>
      </c>
      <c r="C1338" s="55" t="s">
        <v>1603</v>
      </c>
      <c r="D1338" s="77" t="n">
        <v>9728660</v>
      </c>
      <c r="E1338" s="143"/>
      <c r="F1338" s="77" t="n">
        <f aca="false">SUM(D1338:E1338)</f>
        <v>9728660</v>
      </c>
      <c r="G1338" s="79" t="n">
        <v>10128860</v>
      </c>
      <c r="H1338" s="88"/>
      <c r="I1338" s="79" t="n">
        <f aca="false">SUM(G1338:H1338)</f>
        <v>10128860</v>
      </c>
      <c r="J1338" s="77" t="n">
        <v>11582100</v>
      </c>
      <c r="K1338" s="143"/>
      <c r="L1338" s="77" t="n">
        <f aca="false">SUM(J1338:K1338)</f>
        <v>11582100</v>
      </c>
      <c r="M1338" s="81" t="n">
        <f aca="false">IF(D1338&gt;0,IF(J1338&gt;=0,J1338/D1338*100,""),"")</f>
        <v>119.05133903333</v>
      </c>
      <c r="N1338" s="81" t="n">
        <f aca="false">IF(F1338&gt;0,IF(L1338&gt;=0,L1338/F1338*100,""),"")</f>
        <v>119.05133903333</v>
      </c>
      <c r="O1338" s="81" t="n">
        <f aca="false">IF(G1338&gt;0,IF(J1338&gt;=0,J1338/G1338*100,""),"")</f>
        <v>114.34751788454</v>
      </c>
      <c r="P1338" s="81" t="n">
        <f aca="false">IF(I1338&gt;0,IF(L1338&gt;=0,L1338/I1338*100,""),"")</f>
        <v>114.34751788454</v>
      </c>
      <c r="Q1338" s="52"/>
      <c r="S1338" s="52"/>
    </row>
    <row r="1339" s="155" customFormat="true" ht="12.75" hidden="false" customHeight="true" outlineLevel="0" collapsed="false">
      <c r="A1339" s="82" t="s">
        <v>1043</v>
      </c>
      <c r="B1339" s="54" t="s">
        <v>1044</v>
      </c>
      <c r="C1339" s="55" t="s">
        <v>1604</v>
      </c>
      <c r="D1339" s="77" t="n">
        <v>21160</v>
      </c>
      <c r="E1339" s="143"/>
      <c r="F1339" s="77" t="n">
        <f aca="false">SUM(D1339:E1339)</f>
        <v>21160</v>
      </c>
      <c r="G1339" s="79" t="n">
        <v>25640</v>
      </c>
      <c r="H1339" s="88"/>
      <c r="I1339" s="79" t="n">
        <f aca="false">SUM(G1339:H1339)</f>
        <v>25640</v>
      </c>
      <c r="J1339" s="77"/>
      <c r="K1339" s="143"/>
      <c r="L1339" s="77" t="n">
        <f aca="false">SUM(J1339:K1339)</f>
        <v>0</v>
      </c>
      <c r="M1339" s="81" t="n">
        <f aca="false">IF(D1339&gt;0,IF(J1339&gt;=0,J1339/D1339*100,""),"")</f>
        <v>0</v>
      </c>
      <c r="N1339" s="81" t="n">
        <f aca="false">IF(F1339&gt;0,IF(L1339&gt;=0,L1339/F1339*100,""),"")</f>
        <v>0</v>
      </c>
      <c r="O1339" s="81" t="n">
        <f aca="false">IF(G1339&gt;0,IF(J1339&gt;=0,J1339/G1339*100,""),"")</f>
        <v>0</v>
      </c>
      <c r="P1339" s="81" t="n">
        <f aca="false">IF(I1339&gt;0,IF(L1339&gt;=0,L1339/I1339*100,""),"")</f>
        <v>0</v>
      </c>
      <c r="Q1339" s="52"/>
      <c r="S1339" s="52"/>
    </row>
    <row r="1340" s="155" customFormat="true" ht="12.75" hidden="false" customHeight="true" outlineLevel="0" collapsed="false">
      <c r="A1340" s="82" t="s">
        <v>1320</v>
      </c>
      <c r="B1340" s="54" t="s">
        <v>697</v>
      </c>
      <c r="C1340" s="55" t="s">
        <v>1605</v>
      </c>
      <c r="D1340" s="77" t="n">
        <v>12000</v>
      </c>
      <c r="E1340" s="143"/>
      <c r="F1340" s="77" t="n">
        <f aca="false">SUM(D1340:E1340)</f>
        <v>12000</v>
      </c>
      <c r="G1340" s="79" t="n">
        <v>12000</v>
      </c>
      <c r="H1340" s="88"/>
      <c r="I1340" s="79" t="n">
        <f aca="false">SUM(G1340:H1340)</f>
        <v>12000</v>
      </c>
      <c r="J1340" s="77" t="n">
        <v>12000</v>
      </c>
      <c r="K1340" s="143"/>
      <c r="L1340" s="77" t="n">
        <f aca="false">SUM(J1340:K1340)</f>
        <v>12000</v>
      </c>
      <c r="M1340" s="81" t="n">
        <f aca="false">IF(D1340&gt;0,IF(J1340&gt;=0,J1340/D1340*100,""),"")</f>
        <v>100</v>
      </c>
      <c r="N1340" s="81" t="n">
        <f aca="false">IF(F1340&gt;0,IF(L1340&gt;=0,L1340/F1340*100,""),"")</f>
        <v>100</v>
      </c>
      <c r="O1340" s="81" t="n">
        <f aca="false">IF(G1340&gt;0,IF(J1340&gt;=0,J1340/G1340*100,""),"")</f>
        <v>100</v>
      </c>
      <c r="P1340" s="81" t="n">
        <f aca="false">IF(I1340&gt;0,IF(L1340&gt;=0,L1340/I1340*100,""),"")</f>
        <v>100</v>
      </c>
      <c r="Q1340" s="52"/>
      <c r="S1340" s="52"/>
    </row>
    <row r="1341" s="155" customFormat="true" ht="12.75" hidden="false" customHeight="true" outlineLevel="0" collapsed="false">
      <c r="A1341" s="82" t="s">
        <v>1097</v>
      </c>
      <c r="B1341" s="54" t="s">
        <v>1098</v>
      </c>
      <c r="C1341" s="55" t="s">
        <v>1606</v>
      </c>
      <c r="D1341" s="77" t="n">
        <v>8000</v>
      </c>
      <c r="E1341" s="143"/>
      <c r="F1341" s="77" t="n">
        <f aca="false">SUM(D1341:E1341)</f>
        <v>8000</v>
      </c>
      <c r="G1341" s="79" t="n">
        <v>198000</v>
      </c>
      <c r="H1341" s="88"/>
      <c r="I1341" s="79" t="n">
        <f aca="false">SUM(G1341:H1341)</f>
        <v>198000</v>
      </c>
      <c r="J1341" s="77" t="n">
        <v>8000</v>
      </c>
      <c r="K1341" s="143"/>
      <c r="L1341" s="77" t="n">
        <f aca="false">SUM(J1341:K1341)</f>
        <v>8000</v>
      </c>
      <c r="M1341" s="81" t="n">
        <f aca="false">IF(D1341&gt;0,IF(J1341&gt;=0,J1341/D1341*100,""),"")</f>
        <v>100</v>
      </c>
      <c r="N1341" s="81" t="n">
        <f aca="false">IF(F1341&gt;0,IF(L1341&gt;=0,L1341/F1341*100,""),"")</f>
        <v>100</v>
      </c>
      <c r="O1341" s="81" t="n">
        <f aca="false">IF(G1341&gt;0,IF(J1341&gt;=0,J1341/G1341*100,""),"")</f>
        <v>4.04040404040404</v>
      </c>
      <c r="P1341" s="81" t="n">
        <f aca="false">IF(I1341&gt;0,IF(L1341&gt;=0,L1341/I1341*100,""),"")</f>
        <v>4.04040404040404</v>
      </c>
      <c r="Q1341" s="52"/>
      <c r="S1341" s="52"/>
    </row>
    <row r="1342" s="48" customFormat="true" ht="12.75" hidden="false" customHeight="true" outlineLevel="0" collapsed="false">
      <c r="A1342" s="82" t="s">
        <v>1104</v>
      </c>
      <c r="B1342" s="54" t="s">
        <v>1014</v>
      </c>
      <c r="C1342" s="55" t="s">
        <v>1607</v>
      </c>
      <c r="D1342" s="77"/>
      <c r="E1342" s="77"/>
      <c r="F1342" s="77" t="n">
        <f aca="false">SUM(D1342:E1342)</f>
        <v>0</v>
      </c>
      <c r="G1342" s="79" t="n">
        <v>30600</v>
      </c>
      <c r="H1342" s="88"/>
      <c r="I1342" s="79" t="n">
        <f aca="false">SUM(G1342:H1342)</f>
        <v>30600</v>
      </c>
      <c r="J1342" s="77"/>
      <c r="K1342" s="77"/>
      <c r="L1342" s="77" t="n">
        <f aca="false">SUM(J1342:K1342)</f>
        <v>0</v>
      </c>
      <c r="M1342" s="81" t="str">
        <f aca="false">IF(D1342&gt;0,IF(J1342&gt;=0,J1342/D1342*100,""),"")</f>
        <v/>
      </c>
      <c r="N1342" s="81" t="str">
        <f aca="false">IF(F1342&gt;0,IF(L1342&gt;=0,L1342/F1342*100,""),"")</f>
        <v/>
      </c>
      <c r="O1342" s="81" t="n">
        <f aca="false">IF(G1342&gt;0,IF(J1342&gt;=0,J1342/G1342*100,""),"")</f>
        <v>0</v>
      </c>
      <c r="P1342" s="81" t="n">
        <f aca="false">IF(I1342&gt;0,IF(L1342&gt;=0,L1342/I1342*100,""),"")</f>
        <v>0</v>
      </c>
      <c r="Q1342" s="52"/>
      <c r="S1342" s="52"/>
    </row>
    <row r="1343" s="155" customFormat="true" ht="12.75" hidden="false" customHeight="true" outlineLevel="0" collapsed="false">
      <c r="A1343" s="150" t="s">
        <v>33</v>
      </c>
      <c r="B1343" s="160" t="s">
        <v>34</v>
      </c>
      <c r="C1343" s="161" t="s">
        <v>1608</v>
      </c>
      <c r="D1343" s="229"/>
      <c r="E1343" s="229"/>
      <c r="F1343" s="130"/>
      <c r="G1343" s="131" t="n">
        <v>15000</v>
      </c>
      <c r="H1343" s="151"/>
      <c r="I1343" s="131" t="n">
        <f aca="false">SUM(G1343:H1343)</f>
        <v>15000</v>
      </c>
      <c r="J1343" s="130"/>
      <c r="K1343" s="229"/>
      <c r="L1343" s="130" t="n">
        <f aca="false">SUM(J1343:K1343)</f>
        <v>0</v>
      </c>
      <c r="M1343" s="118" t="str">
        <f aca="false">IF(D1343&gt;0,IF(J1343&gt;=0,J1343/D1343*100,""),"")</f>
        <v/>
      </c>
      <c r="N1343" s="118" t="str">
        <f aca="false">IF(F1343&gt;0,IF(L1343&gt;=0,L1343/F1343*100,""),"")</f>
        <v/>
      </c>
      <c r="O1343" s="118" t="n">
        <f aca="false">IF(G1343&gt;0,IF(J1343&gt;=0,J1343/G1343*100,""),"")</f>
        <v>0</v>
      </c>
      <c r="P1343" s="118" t="n">
        <f aca="false">IF(I1343&gt;0,IF(L1343&gt;=0,L1343/I1343*100,""),"")</f>
        <v>0</v>
      </c>
      <c r="Q1343" s="52"/>
      <c r="S1343" s="52"/>
    </row>
    <row r="1344" s="155" customFormat="true" ht="12.75" hidden="false" customHeight="true" outlineLevel="0" collapsed="false">
      <c r="A1344" s="82" t="s">
        <v>1110</v>
      </c>
      <c r="B1344" s="54" t="s">
        <v>1111</v>
      </c>
      <c r="C1344" s="55" t="s">
        <v>1609</v>
      </c>
      <c r="D1344" s="143"/>
      <c r="E1344" s="143"/>
      <c r="F1344" s="77"/>
      <c r="G1344" s="79" t="n">
        <v>125000</v>
      </c>
      <c r="H1344" s="88"/>
      <c r="I1344" s="79" t="n">
        <f aca="false">SUM(G1344:H1344)</f>
        <v>125000</v>
      </c>
      <c r="J1344" s="77"/>
      <c r="K1344" s="143"/>
      <c r="L1344" s="77" t="n">
        <f aca="false">SUM(J1344:K1344)</f>
        <v>0</v>
      </c>
      <c r="M1344" s="81" t="str">
        <f aca="false">IF(D1344&gt;0,IF(J1344&gt;=0,J1344/D1344*100,""),"")</f>
        <v/>
      </c>
      <c r="N1344" s="81" t="str">
        <f aca="false">IF(F1344&gt;0,IF(L1344&gt;=0,L1344/F1344*100,""),"")</f>
        <v/>
      </c>
      <c r="O1344" s="81" t="n">
        <f aca="false">IF(G1344&gt;0,IF(J1344&gt;=0,J1344/G1344*100,""),"")</f>
        <v>0</v>
      </c>
      <c r="P1344" s="81" t="n">
        <f aca="false">IF(I1344&gt;0,IF(L1344&gt;=0,L1344/I1344*100,""),"")</f>
        <v>0</v>
      </c>
      <c r="Q1344" s="52"/>
      <c r="S1344" s="52"/>
    </row>
    <row r="1345" s="155" customFormat="true" ht="12.75" hidden="false" customHeight="true" outlineLevel="0" collapsed="false">
      <c r="A1345" s="82" t="s">
        <v>1059</v>
      </c>
      <c r="B1345" s="54" t="s">
        <v>1060</v>
      </c>
      <c r="C1345" s="55"/>
      <c r="D1345" s="143"/>
      <c r="E1345" s="143"/>
      <c r="F1345" s="77"/>
      <c r="G1345" s="79" t="n">
        <v>40600</v>
      </c>
      <c r="H1345" s="88"/>
      <c r="I1345" s="79" t="n">
        <f aca="false">SUM(G1345:H1345)</f>
        <v>40600</v>
      </c>
      <c r="J1345" s="77"/>
      <c r="K1345" s="143"/>
      <c r="L1345" s="77"/>
      <c r="M1345" s="81" t="str">
        <f aca="false">IF(D1345&gt;0,IF(J1345&gt;=0,J1345/D1345*100,""),"")</f>
        <v/>
      </c>
      <c r="N1345" s="81" t="str">
        <f aca="false">IF(F1345&gt;0,IF(L1345&gt;=0,L1345/F1345*100,""),"")</f>
        <v/>
      </c>
      <c r="O1345" s="81" t="n">
        <f aca="false">IF(G1345&gt;0,IF(J1345&gt;=0,J1345/G1345*100,""),"")</f>
        <v>0</v>
      </c>
      <c r="P1345" s="81" t="n">
        <f aca="false">IF(I1345&gt;0,IF(L1345&gt;=0,L1345/I1345*100,""),"")</f>
        <v>0</v>
      </c>
      <c r="Q1345" s="52"/>
      <c r="S1345" s="52"/>
    </row>
    <row r="1346" s="155" customFormat="true" ht="12.75" hidden="false" customHeight="true" outlineLevel="0" collapsed="false">
      <c r="A1346" s="82" t="s">
        <v>1610</v>
      </c>
      <c r="B1346" s="54" t="s">
        <v>1611</v>
      </c>
      <c r="C1346" s="55" t="s">
        <v>1612</v>
      </c>
      <c r="D1346" s="143"/>
      <c r="E1346" s="143"/>
      <c r="F1346" s="77"/>
      <c r="G1346" s="79" t="n">
        <v>47000</v>
      </c>
      <c r="H1346" s="88"/>
      <c r="I1346" s="79" t="n">
        <f aca="false">SUM(G1346:H1346)</f>
        <v>47000</v>
      </c>
      <c r="J1346" s="77"/>
      <c r="K1346" s="143"/>
      <c r="L1346" s="77" t="n">
        <f aca="false">SUM(J1346:K1346)</f>
        <v>0</v>
      </c>
      <c r="M1346" s="81" t="str">
        <f aca="false">IF(D1346&gt;0,IF(J1346&gt;=0,J1346/D1346*100,""),"")</f>
        <v/>
      </c>
      <c r="N1346" s="81" t="str">
        <f aca="false">IF(F1346&gt;0,IF(L1346&gt;=0,L1346/F1346*100,""),"")</f>
        <v/>
      </c>
      <c r="O1346" s="81" t="n">
        <f aca="false">IF(G1346&gt;0,IF(J1346&gt;=0,J1346/G1346*100,""),"")</f>
        <v>0</v>
      </c>
      <c r="P1346" s="81" t="n">
        <f aca="false">IF(I1346&gt;0,IF(L1346&gt;=0,L1346/I1346*100,""),"")</f>
        <v>0</v>
      </c>
      <c r="Q1346" s="52"/>
      <c r="S1346" s="52"/>
    </row>
    <row r="1347" s="48" customFormat="true" ht="6" hidden="false" customHeight="true" outlineLevel="0" collapsed="false">
      <c r="A1347" s="82"/>
      <c r="B1347" s="54"/>
      <c r="C1347" s="55" t="s">
        <v>28</v>
      </c>
      <c r="D1347" s="77"/>
      <c r="E1347" s="77"/>
      <c r="F1347" s="77" t="n">
        <f aca="false">SUM(D1347:E1347)</f>
        <v>0</v>
      </c>
      <c r="G1347" s="79"/>
      <c r="H1347" s="88"/>
      <c r="I1347" s="79"/>
      <c r="J1347" s="77"/>
      <c r="K1347" s="77"/>
      <c r="L1347" s="77" t="n">
        <f aca="false">SUM(J1347:K1347)</f>
        <v>0</v>
      </c>
      <c r="M1347" s="81" t="str">
        <f aca="false">IF(D1347&gt;0,IF(J1347&gt;=0,J1347/D1347*100,""),"")</f>
        <v/>
      </c>
      <c r="N1347" s="81" t="str">
        <f aca="false">IF(F1347&gt;0,IF(L1347&gt;=0,L1347/F1347*100,""),"")</f>
        <v/>
      </c>
      <c r="O1347" s="81" t="str">
        <f aca="false">IF(G1347&gt;0,IF(J1347&gt;=0,J1347/G1347*100,""),"")</f>
        <v/>
      </c>
      <c r="P1347" s="81" t="str">
        <f aca="false">IF(I1347&gt;0,IF(L1347&gt;=0,L1347/I1347*100,""),"")</f>
        <v/>
      </c>
      <c r="Q1347" s="52"/>
      <c r="S1347" s="52"/>
    </row>
    <row r="1348" s="155" customFormat="true" ht="25.5" hidden="false" customHeight="false" outlineLevel="0" collapsed="false">
      <c r="A1348" s="66" t="s">
        <v>1613</v>
      </c>
      <c r="B1348" s="135" t="s">
        <v>19</v>
      </c>
      <c r="C1348" s="136"/>
      <c r="D1348" s="267" t="n">
        <f aca="false">SUM(D1350:D1360)</f>
        <v>5276870</v>
      </c>
      <c r="E1348" s="267" t="n">
        <f aca="false">SUM(E1350:E1358)</f>
        <v>0</v>
      </c>
      <c r="F1348" s="267" t="n">
        <f aca="false">SUM(D1348:E1348)</f>
        <v>5276870</v>
      </c>
      <c r="G1348" s="268" t="n">
        <f aca="false">SUM(G1350:G1360)</f>
        <v>5917250</v>
      </c>
      <c r="H1348" s="269"/>
      <c r="I1348" s="268" t="n">
        <f aca="false">SUM(G1348:H1348)</f>
        <v>5917250</v>
      </c>
      <c r="J1348" s="267" t="n">
        <f aca="false">SUM(J1350:J1360)</f>
        <v>6351840</v>
      </c>
      <c r="K1348" s="267" t="n">
        <f aca="false">SUM(K1350:K1358)</f>
        <v>0</v>
      </c>
      <c r="L1348" s="267" t="n">
        <f aca="false">SUM(J1348:K1348)</f>
        <v>6351840</v>
      </c>
      <c r="M1348" s="270" t="n">
        <f aca="false">IF(D1348&gt;0,IF(J1348&gt;=0,J1348/D1348*100,""),"")</f>
        <v>120.371356504898</v>
      </c>
      <c r="N1348" s="270" t="n">
        <f aca="false">IF(F1348&gt;0,IF(L1348&gt;=0,L1348/F1348*100,""),"")</f>
        <v>120.371356504898</v>
      </c>
      <c r="O1348" s="270" t="n">
        <f aca="false">IF(G1348&gt;0,IF(J1348&gt;=0,J1348/G1348*100,""),"")</f>
        <v>107.344458997</v>
      </c>
      <c r="P1348" s="270" t="n">
        <f aca="false">IF(I1348&gt;0,IF(L1348&gt;=0,L1348/I1348*100,""),"")</f>
        <v>107.344458997</v>
      </c>
      <c r="Q1348" s="52"/>
      <c r="S1348" s="52"/>
    </row>
    <row r="1349" s="155" customFormat="true" ht="12.75" hidden="false" customHeight="true" outlineLevel="0" collapsed="false">
      <c r="A1349" s="74" t="s">
        <v>27</v>
      </c>
      <c r="B1349" s="227"/>
      <c r="C1349" s="228" t="s">
        <v>28</v>
      </c>
      <c r="D1349" s="271" t="n">
        <f aca="false">SUM(D1350:D1358)</f>
        <v>5276870</v>
      </c>
      <c r="E1349" s="272"/>
      <c r="F1349" s="77" t="n">
        <f aca="false">SUM(D1349:E1349)</f>
        <v>5276870</v>
      </c>
      <c r="G1349" s="201" t="n">
        <f aca="false">SUM(G1350:G1358)</f>
        <v>5917250</v>
      </c>
      <c r="H1349" s="273"/>
      <c r="I1349" s="79" t="n">
        <f aca="false">SUM(G1349:H1349)</f>
        <v>5917250</v>
      </c>
      <c r="J1349" s="271" t="n">
        <f aca="false">SUM(J1350:J1358)</f>
        <v>6351840</v>
      </c>
      <c r="K1349" s="272"/>
      <c r="L1349" s="77" t="n">
        <f aca="false">SUM(J1349:K1349)</f>
        <v>6351840</v>
      </c>
      <c r="M1349" s="81" t="n">
        <f aca="false">IF(D1349&gt;0,IF(J1349&gt;=0,J1349/D1349*100,""),"")</f>
        <v>120.371356504898</v>
      </c>
      <c r="N1349" s="81" t="n">
        <f aca="false">IF(F1349&gt;0,IF(L1349&gt;=0,L1349/F1349*100,""),"")</f>
        <v>120.371356504898</v>
      </c>
      <c r="O1349" s="81" t="n">
        <f aca="false">IF(G1349&gt;0,IF(J1349&gt;=0,J1349/G1349*100,""),"")</f>
        <v>107.344458997</v>
      </c>
      <c r="P1349" s="81" t="n">
        <f aca="false">IF(I1349&gt;0,IF(L1349&gt;=0,L1349/I1349*100,""),"")</f>
        <v>107.344458997</v>
      </c>
      <c r="Q1349" s="52"/>
      <c r="S1349" s="52"/>
    </row>
    <row r="1350" s="155" customFormat="true" ht="12.75" hidden="false" customHeight="true" outlineLevel="0" collapsed="false">
      <c r="A1350" s="82" t="s">
        <v>1095</v>
      </c>
      <c r="B1350" s="54" t="s">
        <v>1011</v>
      </c>
      <c r="C1350" s="55" t="s">
        <v>1614</v>
      </c>
      <c r="D1350" s="77" t="n">
        <v>5230470</v>
      </c>
      <c r="E1350" s="271"/>
      <c r="F1350" s="77" t="n">
        <f aca="false">SUM(D1350:E1350)</f>
        <v>5230470</v>
      </c>
      <c r="G1350" s="201" t="n">
        <v>5660970</v>
      </c>
      <c r="H1350" s="203"/>
      <c r="I1350" s="79" t="n">
        <f aca="false">SUM(G1350:H1350)</f>
        <v>5660970</v>
      </c>
      <c r="J1350" s="77" t="n">
        <v>6335340</v>
      </c>
      <c r="K1350" s="271"/>
      <c r="L1350" s="77" t="n">
        <f aca="false">SUM(J1350:K1350)</f>
        <v>6335340</v>
      </c>
      <c r="M1350" s="81" t="n">
        <f aca="false">IF(D1350&gt;0,IF(J1350&gt;=0,J1350/D1350*100,""),"")</f>
        <v>121.123723107101</v>
      </c>
      <c r="N1350" s="81" t="n">
        <f aca="false">IF(F1350&gt;0,IF(L1350&gt;=0,L1350/F1350*100,""),"")</f>
        <v>121.123723107101</v>
      </c>
      <c r="O1350" s="81" t="n">
        <f aca="false">IF(G1350&gt;0,IF(J1350&gt;=0,J1350/G1350*100,""),"")</f>
        <v>111.912622748398</v>
      </c>
      <c r="P1350" s="81" t="n">
        <f aca="false">IF(I1350&gt;0,IF(L1350&gt;=0,L1350/I1350*100,""),"")</f>
        <v>111.912622748398</v>
      </c>
      <c r="Q1350" s="52"/>
      <c r="S1350" s="52"/>
    </row>
    <row r="1351" s="155" customFormat="true" ht="12.75" hidden="false" customHeight="true" outlineLevel="0" collapsed="false">
      <c r="A1351" s="82" t="s">
        <v>1320</v>
      </c>
      <c r="B1351" s="54" t="s">
        <v>697</v>
      </c>
      <c r="C1351" s="55"/>
      <c r="D1351" s="77"/>
      <c r="E1351" s="271"/>
      <c r="F1351" s="77"/>
      <c r="G1351" s="201"/>
      <c r="H1351" s="203"/>
      <c r="I1351" s="79"/>
      <c r="J1351" s="77" t="n">
        <v>6000</v>
      </c>
      <c r="K1351" s="271"/>
      <c r="L1351" s="77" t="n">
        <f aca="false">SUM(J1351:K1351)</f>
        <v>6000</v>
      </c>
      <c r="M1351" s="81" t="str">
        <f aca="false">IF(D1351&gt;0,IF(J1351&gt;=0,J1351/D1351*100,""),"")</f>
        <v/>
      </c>
      <c r="N1351" s="81"/>
      <c r="O1351" s="81"/>
      <c r="P1351" s="81"/>
      <c r="Q1351" s="52"/>
      <c r="S1351" s="52"/>
    </row>
    <row r="1352" s="155" customFormat="true" ht="12.75" hidden="false" customHeight="true" outlineLevel="0" collapsed="false">
      <c r="A1352" s="82" t="s">
        <v>1050</v>
      </c>
      <c r="B1352" s="54" t="s">
        <v>1051</v>
      </c>
      <c r="C1352" s="55" t="s">
        <v>1615</v>
      </c>
      <c r="D1352" s="77" t="n">
        <v>2100</v>
      </c>
      <c r="E1352" s="143"/>
      <c r="F1352" s="77" t="n">
        <f aca="false">SUM(D1352:E1352)</f>
        <v>2100</v>
      </c>
      <c r="G1352" s="79" t="n">
        <v>2570</v>
      </c>
      <c r="H1352" s="88"/>
      <c r="I1352" s="79" t="n">
        <f aca="false">SUM(G1352:H1352)</f>
        <v>2570</v>
      </c>
      <c r="J1352" s="77"/>
      <c r="K1352" s="143"/>
      <c r="L1352" s="77" t="n">
        <f aca="false">SUM(J1352:K1352)</f>
        <v>0</v>
      </c>
      <c r="M1352" s="81" t="n">
        <f aca="false">IF(D1352&gt;0,IF(J1352&gt;=0,J1352/D1352*100,""),"")</f>
        <v>0</v>
      </c>
      <c r="N1352" s="81" t="n">
        <f aca="false">IF(F1352&gt;0,IF(L1352&gt;=0,L1352/F1352*100,""),"")</f>
        <v>0</v>
      </c>
      <c r="O1352" s="81" t="n">
        <f aca="false">IF(G1352&gt;0,IF(J1352&gt;=0,J1352/G1352*100,""),"")</f>
        <v>0</v>
      </c>
      <c r="P1352" s="81" t="n">
        <f aca="false">IF(I1352&gt;0,IF(L1352&gt;=0,L1352/I1352*100,""),"")</f>
        <v>0</v>
      </c>
      <c r="Q1352" s="52"/>
      <c r="S1352" s="52"/>
    </row>
    <row r="1353" s="155" customFormat="true" ht="12.75" hidden="false" customHeight="true" outlineLevel="0" collapsed="false">
      <c r="A1353" s="82" t="s">
        <v>1028</v>
      </c>
      <c r="B1353" s="54" t="s">
        <v>1029</v>
      </c>
      <c r="C1353" s="55" t="s">
        <v>1616</v>
      </c>
      <c r="D1353" s="77" t="n">
        <v>7360</v>
      </c>
      <c r="E1353" s="271"/>
      <c r="F1353" s="77" t="n">
        <f aca="false">SUM(D1353:E1353)</f>
        <v>7360</v>
      </c>
      <c r="G1353" s="201" t="n">
        <v>18060</v>
      </c>
      <c r="H1353" s="203"/>
      <c r="I1353" s="79" t="n">
        <f aca="false">SUM(G1353:H1353)</f>
        <v>18060</v>
      </c>
      <c r="J1353" s="77"/>
      <c r="K1353" s="271"/>
      <c r="L1353" s="77" t="n">
        <f aca="false">SUM(J1353:K1353)</f>
        <v>0</v>
      </c>
      <c r="M1353" s="81" t="n">
        <f aca="false">IF(D1353&gt;0,IF(J1353&gt;=0,J1353/D1353*100,""),"")</f>
        <v>0</v>
      </c>
      <c r="N1353" s="81" t="n">
        <f aca="false">IF(F1353&gt;0,IF(L1353&gt;=0,L1353/F1353*100,""),"")</f>
        <v>0</v>
      </c>
      <c r="O1353" s="81" t="n">
        <f aca="false">IF(G1353&gt;0,IF(J1353&gt;=0,J1353/G1353*100,""),"")</f>
        <v>0</v>
      </c>
      <c r="P1353" s="81" t="n">
        <f aca="false">IF(I1353&gt;0,IF(L1353&gt;=0,L1353/I1353*100,""),"")</f>
        <v>0</v>
      </c>
      <c r="Q1353" s="52"/>
      <c r="S1353" s="52"/>
    </row>
    <row r="1354" s="155" customFormat="true" ht="12.75" hidden="false" customHeight="true" outlineLevel="0" collapsed="false">
      <c r="A1354" s="82" t="s">
        <v>1031</v>
      </c>
      <c r="B1354" s="54" t="s">
        <v>1032</v>
      </c>
      <c r="C1354" s="55" t="s">
        <v>1617</v>
      </c>
      <c r="D1354" s="77" t="n">
        <v>15440</v>
      </c>
      <c r="E1354" s="271"/>
      <c r="F1354" s="77" t="n">
        <f aca="false">SUM(D1354:E1354)</f>
        <v>15440</v>
      </c>
      <c r="G1354" s="201" t="n">
        <v>22850</v>
      </c>
      <c r="H1354" s="203"/>
      <c r="I1354" s="79" t="n">
        <f aca="false">SUM(G1354:H1354)</f>
        <v>22850</v>
      </c>
      <c r="J1354" s="77"/>
      <c r="K1354" s="271"/>
      <c r="L1354" s="77" t="n">
        <f aca="false">SUM(J1354:K1354)</f>
        <v>0</v>
      </c>
      <c r="M1354" s="81" t="n">
        <f aca="false">IF(D1354&gt;0,IF(J1354&gt;=0,J1354/D1354*100,""),"")</f>
        <v>0</v>
      </c>
      <c r="N1354" s="81" t="n">
        <f aca="false">IF(F1354&gt;0,IF(L1354&gt;=0,L1354/F1354*100,""),"")</f>
        <v>0</v>
      </c>
      <c r="O1354" s="81" t="n">
        <f aca="false">IF(G1354&gt;0,IF(J1354&gt;=0,J1354/G1354*100,""),"")</f>
        <v>0</v>
      </c>
      <c r="P1354" s="81" t="n">
        <f aca="false">IF(I1354&gt;0,IF(L1354&gt;=0,L1354/I1354*100,""),"")</f>
        <v>0</v>
      </c>
      <c r="Q1354" s="52"/>
      <c r="S1354" s="52"/>
    </row>
    <row r="1355" s="48" customFormat="true" ht="12.75" hidden="false" customHeight="true" outlineLevel="0" collapsed="false">
      <c r="A1355" s="82" t="s">
        <v>33</v>
      </c>
      <c r="B1355" s="54" t="s">
        <v>34</v>
      </c>
      <c r="C1355" s="55" t="s">
        <v>1618</v>
      </c>
      <c r="D1355" s="77" t="n">
        <v>13500</v>
      </c>
      <c r="E1355" s="77"/>
      <c r="F1355" s="77" t="n">
        <f aca="false">SUM(D1355:E1355)</f>
        <v>13500</v>
      </c>
      <c r="G1355" s="79" t="n">
        <v>13500</v>
      </c>
      <c r="H1355" s="88"/>
      <c r="I1355" s="79" t="n">
        <f aca="false">SUM(G1355:H1355)</f>
        <v>13500</v>
      </c>
      <c r="J1355" s="77" t="n">
        <v>2500</v>
      </c>
      <c r="K1355" s="77"/>
      <c r="L1355" s="77" t="n">
        <f aca="false">SUM(J1355:K1355)</f>
        <v>2500</v>
      </c>
      <c r="M1355" s="81" t="n">
        <f aca="false">IF(D1355&gt;0,IF(J1355&gt;=0,J1355/D1355*100,""),"")</f>
        <v>18.5185185185185</v>
      </c>
      <c r="N1355" s="81" t="n">
        <f aca="false">IF(F1355&gt;0,IF(L1355&gt;=0,L1355/F1355*100,""),"")</f>
        <v>18.5185185185185</v>
      </c>
      <c r="O1355" s="81" t="n">
        <f aca="false">IF(G1355&gt;0,IF(J1355&gt;=0,J1355/G1355*100,""),"")</f>
        <v>18.5185185185185</v>
      </c>
      <c r="P1355" s="81" t="n">
        <f aca="false">IF(I1355&gt;0,IF(L1355&gt;=0,L1355/I1355*100,""),"")</f>
        <v>18.5185185185185</v>
      </c>
      <c r="Q1355" s="52"/>
      <c r="S1355" s="52"/>
    </row>
    <row r="1356" s="48" customFormat="true" ht="12.75" hidden="false" customHeight="true" outlineLevel="0" collapsed="false">
      <c r="A1356" s="82" t="s">
        <v>1097</v>
      </c>
      <c r="B1356" s="54" t="s">
        <v>1098</v>
      </c>
      <c r="C1356" s="55" t="s">
        <v>1619</v>
      </c>
      <c r="D1356" s="77" t="n">
        <v>8000</v>
      </c>
      <c r="E1356" s="77"/>
      <c r="F1356" s="77" t="n">
        <f aca="false">SUM(D1356:E1356)</f>
        <v>8000</v>
      </c>
      <c r="G1356" s="79" t="n">
        <v>135000</v>
      </c>
      <c r="H1356" s="88"/>
      <c r="I1356" s="79" t="n">
        <f aca="false">SUM(G1356:H1356)</f>
        <v>135000</v>
      </c>
      <c r="J1356" s="77" t="n">
        <v>8000</v>
      </c>
      <c r="K1356" s="77"/>
      <c r="L1356" s="77" t="n">
        <f aca="false">SUM(J1356:K1356)</f>
        <v>8000</v>
      </c>
      <c r="M1356" s="81" t="n">
        <f aca="false">IF(D1356&gt;0,IF(J1356&gt;=0,J1356/D1356*100,""),"")</f>
        <v>100</v>
      </c>
      <c r="N1356" s="81" t="n">
        <f aca="false">IF(F1356&gt;0,IF(L1356&gt;=0,L1356/F1356*100,""),"")</f>
        <v>100</v>
      </c>
      <c r="O1356" s="81" t="n">
        <f aca="false">IF(G1356&gt;0,IF(J1356&gt;=0,J1356/G1356*100,""),"")</f>
        <v>5.92592592592593</v>
      </c>
      <c r="P1356" s="81" t="n">
        <f aca="false">IF(I1356&gt;0,IF(L1356&gt;=0,L1356/I1356*100,""),"")</f>
        <v>5.92592592592593</v>
      </c>
      <c r="Q1356" s="52"/>
      <c r="S1356" s="52"/>
    </row>
    <row r="1357" s="48" customFormat="true" ht="12.75" hidden="false" customHeight="true" outlineLevel="0" collapsed="false">
      <c r="A1357" s="82" t="s">
        <v>1110</v>
      </c>
      <c r="B1357" s="54" t="s">
        <v>1111</v>
      </c>
      <c r="C1357" s="55" t="s">
        <v>1620</v>
      </c>
      <c r="D1357" s="77"/>
      <c r="E1357" s="77"/>
      <c r="F1357" s="77" t="n">
        <f aca="false">SUM(D1357:E1357)</f>
        <v>0</v>
      </c>
      <c r="G1357" s="79" t="n">
        <v>64300</v>
      </c>
      <c r="H1357" s="88"/>
      <c r="I1357" s="79" t="n">
        <f aca="false">SUM(G1357:H1357)</f>
        <v>64300</v>
      </c>
      <c r="J1357" s="77"/>
      <c r="K1357" s="77"/>
      <c r="L1357" s="77" t="n">
        <f aca="false">SUM(J1357:K1357)</f>
        <v>0</v>
      </c>
      <c r="M1357" s="81" t="str">
        <f aca="false">IF(D1357&gt;0,IF(J1357&gt;=0,J1357/D1357*100,""),"")</f>
        <v/>
      </c>
      <c r="N1357" s="81" t="str">
        <f aca="false">IF(F1357&gt;0,IF(L1357&gt;=0,L1357/F1357*100,""),"")</f>
        <v/>
      </c>
      <c r="O1357" s="81" t="n">
        <f aca="false">IF(G1357&gt;0,IF(J1357&gt;=0,J1357/G1357*100,""),"")</f>
        <v>0</v>
      </c>
      <c r="P1357" s="81" t="n">
        <f aca="false">IF(I1357&gt;0,IF(L1357&gt;=0,L1357/I1357*100,""),"")</f>
        <v>0</v>
      </c>
      <c r="Q1357" s="52"/>
      <c r="S1357" s="52"/>
    </row>
    <row r="1358" s="155" customFormat="true" ht="12.75" hidden="true" customHeight="true" outlineLevel="0" collapsed="false">
      <c r="A1358" s="82" t="s">
        <v>1422</v>
      </c>
      <c r="B1358" s="55" t="s">
        <v>1363</v>
      </c>
      <c r="C1358" s="55" t="s">
        <v>1621</v>
      </c>
      <c r="D1358" s="143"/>
      <c r="E1358" s="143"/>
      <c r="F1358" s="77" t="n">
        <f aca="false">SUM(D1358:E1358)</f>
        <v>0</v>
      </c>
      <c r="G1358" s="79"/>
      <c r="H1358" s="88"/>
      <c r="I1358" s="79" t="n">
        <f aca="false">SUM(G1358:H1358)</f>
        <v>0</v>
      </c>
      <c r="J1358" s="77"/>
      <c r="K1358" s="143"/>
      <c r="L1358" s="77" t="n">
        <f aca="false">SUM(J1358:K1358)</f>
        <v>0</v>
      </c>
      <c r="M1358" s="81" t="str">
        <f aca="false">IF(D1358&gt;0,IF(J1358&gt;=0,J1358/D1358*100,""),"")</f>
        <v/>
      </c>
      <c r="N1358" s="81" t="str">
        <f aca="false">IF(F1358&gt;0,IF(L1358&gt;=0,L1358/F1358*100,""),"")</f>
        <v/>
      </c>
      <c r="O1358" s="81" t="str">
        <f aca="false">IF(G1358&gt;0,IF(J1358&gt;=0,J1358/G1358*100,""),"")</f>
        <v/>
      </c>
      <c r="P1358" s="81" t="str">
        <f aca="false">IF(I1358&gt;0,IF(L1358&gt;=0,L1358/I1358*100,""),"")</f>
        <v/>
      </c>
      <c r="Q1358" s="52"/>
      <c r="S1358" s="52"/>
    </row>
    <row r="1359" s="48" customFormat="true" ht="12.75" hidden="true" customHeight="true" outlineLevel="0" collapsed="false">
      <c r="A1359" s="82" t="s">
        <v>62</v>
      </c>
      <c r="B1359" s="55" t="s">
        <v>63</v>
      </c>
      <c r="C1359" s="55" t="s">
        <v>1622</v>
      </c>
      <c r="D1359" s="77"/>
      <c r="E1359" s="77"/>
      <c r="F1359" s="77"/>
      <c r="G1359" s="79"/>
      <c r="H1359" s="88"/>
      <c r="I1359" s="79"/>
      <c r="J1359" s="77"/>
      <c r="K1359" s="77"/>
      <c r="L1359" s="77"/>
      <c r="M1359" s="81" t="str">
        <f aca="false">IF(D1359&gt;0,IF(J1359&gt;=0,J1359/D1359*100,""),"")</f>
        <v/>
      </c>
      <c r="N1359" s="81" t="str">
        <f aca="false">IF(F1359&gt;0,IF(L1359&gt;=0,L1359/F1359*100,""),"")</f>
        <v/>
      </c>
      <c r="O1359" s="81" t="str">
        <f aca="false">IF(G1359&gt;0,IF(J1359&gt;=0,J1359/G1359*100,""),"")</f>
        <v/>
      </c>
      <c r="P1359" s="81" t="str">
        <f aca="false">IF(I1359&gt;0,IF(L1359&gt;=0,L1359/I1359*100,""),"")</f>
        <v/>
      </c>
      <c r="Q1359" s="52"/>
      <c r="S1359" s="52"/>
    </row>
    <row r="1360" s="48" customFormat="true" ht="12.75" hidden="true" customHeight="true" outlineLevel="0" collapsed="false">
      <c r="A1360" s="82" t="s">
        <v>65</v>
      </c>
      <c r="B1360" s="55" t="s">
        <v>66</v>
      </c>
      <c r="C1360" s="55" t="s">
        <v>1623</v>
      </c>
      <c r="D1360" s="77"/>
      <c r="E1360" s="77"/>
      <c r="F1360" s="77"/>
      <c r="G1360" s="79"/>
      <c r="H1360" s="88"/>
      <c r="I1360" s="79"/>
      <c r="J1360" s="77"/>
      <c r="K1360" s="77"/>
      <c r="L1360" s="77"/>
      <c r="M1360" s="81" t="str">
        <f aca="false">IF(D1360&gt;0,IF(J1360&gt;=0,J1360/D1360*100,""),"")</f>
        <v/>
      </c>
      <c r="N1360" s="81" t="str">
        <f aca="false">IF(F1360&gt;0,IF(L1360&gt;=0,L1360/F1360*100,""),"")</f>
        <v/>
      </c>
      <c r="O1360" s="81" t="str">
        <f aca="false">IF(G1360&gt;0,IF(J1360&gt;=0,J1360/G1360*100,""),"")</f>
        <v/>
      </c>
      <c r="P1360" s="81" t="str">
        <f aca="false">IF(I1360&gt;0,IF(L1360&gt;=0,L1360/I1360*100,""),"")</f>
        <v/>
      </c>
      <c r="Q1360" s="52"/>
      <c r="S1360" s="52"/>
    </row>
    <row r="1361" s="48" customFormat="true" ht="6" hidden="false" customHeight="true" outlineLevel="0" collapsed="false">
      <c r="A1361" s="82"/>
      <c r="B1361" s="54"/>
      <c r="C1361" s="55" t="s">
        <v>28</v>
      </c>
      <c r="D1361" s="77"/>
      <c r="E1361" s="77"/>
      <c r="F1361" s="77"/>
      <c r="G1361" s="79"/>
      <c r="H1361" s="88"/>
      <c r="I1361" s="79"/>
      <c r="J1361" s="77"/>
      <c r="K1361" s="77"/>
      <c r="L1361" s="77"/>
      <c r="M1361" s="81" t="str">
        <f aca="false">IF(D1361&gt;0,IF(J1361&gt;=0,J1361/D1361*100,""),"")</f>
        <v/>
      </c>
      <c r="N1361" s="81" t="str">
        <f aca="false">IF(F1361&gt;0,IF(L1361&gt;=0,L1361/F1361*100,""),"")</f>
        <v/>
      </c>
      <c r="O1361" s="81" t="str">
        <f aca="false">IF(G1361&gt;0,IF(J1361&gt;=0,J1361/G1361*100,""),"")</f>
        <v/>
      </c>
      <c r="P1361" s="81" t="str">
        <f aca="false">IF(I1361&gt;0,IF(L1361&gt;=0,L1361/I1361*100,""),"")</f>
        <v/>
      </c>
      <c r="Q1361" s="52"/>
      <c r="S1361" s="52"/>
    </row>
    <row r="1362" s="155" customFormat="true" ht="12.75" hidden="false" customHeight="false" outlineLevel="0" collapsed="false">
      <c r="A1362" s="66" t="s">
        <v>1624</v>
      </c>
      <c r="B1362" s="135" t="s">
        <v>19</v>
      </c>
      <c r="C1362" s="136"/>
      <c r="D1362" s="240" t="n">
        <f aca="false">SUM(D1364:D1374)</f>
        <v>7996320</v>
      </c>
      <c r="E1362" s="240" t="n">
        <f aca="false">SUM(E1364:E1373)</f>
        <v>0</v>
      </c>
      <c r="F1362" s="240" t="n">
        <f aca="false">SUM(D1362:E1362)</f>
        <v>7996320</v>
      </c>
      <c r="G1362" s="243" t="n">
        <f aca="false">SUM(G1364:G1374)</f>
        <v>8441970</v>
      </c>
      <c r="H1362" s="253"/>
      <c r="I1362" s="243" t="n">
        <f aca="false">SUM(G1362:H1362)</f>
        <v>8441970</v>
      </c>
      <c r="J1362" s="240" t="n">
        <f aca="false">SUM(J1364:J1374)</f>
        <v>9508510</v>
      </c>
      <c r="K1362" s="240" t="n">
        <f aca="false">SUM(K1364:K1373)</f>
        <v>0</v>
      </c>
      <c r="L1362" s="240" t="n">
        <f aca="false">SUM(J1362:K1362)</f>
        <v>9508510</v>
      </c>
      <c r="M1362" s="244" t="n">
        <f aca="false">IF(D1362&gt;0,IF(J1362&gt;=0,J1362/D1362*100,""),"")</f>
        <v>118.911074094083</v>
      </c>
      <c r="N1362" s="244" t="n">
        <f aca="false">IF(F1362&gt;0,IF(L1362&gt;=0,L1362/F1362*100,""),"")</f>
        <v>118.911074094083</v>
      </c>
      <c r="O1362" s="244" t="n">
        <f aca="false">IF(G1362&gt;0,IF(J1362&gt;=0,J1362/G1362*100,""),"")</f>
        <v>112.633780977663</v>
      </c>
      <c r="P1362" s="244" t="n">
        <f aca="false">IF(I1362&gt;0,IF(L1362&gt;=0,L1362/I1362*100,""),"")</f>
        <v>112.633780977663</v>
      </c>
      <c r="Q1362" s="52"/>
      <c r="S1362" s="52"/>
    </row>
    <row r="1363" s="155" customFormat="true" ht="12" hidden="true" customHeight="false" outlineLevel="0" collapsed="false">
      <c r="A1363" s="74" t="s">
        <v>27</v>
      </c>
      <c r="B1363" s="227"/>
      <c r="C1363" s="228" t="s">
        <v>28</v>
      </c>
      <c r="D1363" s="245" t="n">
        <f aca="false">SUM(D1364:D1373)</f>
        <v>7996320</v>
      </c>
      <c r="E1363" s="246"/>
      <c r="F1363" s="77" t="n">
        <f aca="false">SUM(D1363:E1363)</f>
        <v>7996320</v>
      </c>
      <c r="G1363" s="247" t="n">
        <f aca="false">SUM(G1364:G1373)</f>
        <v>8441970</v>
      </c>
      <c r="H1363" s="248"/>
      <c r="I1363" s="79" t="n">
        <f aca="false">SUM(G1363:H1363)</f>
        <v>8441970</v>
      </c>
      <c r="J1363" s="77" t="n">
        <f aca="false">SUM(J1364:J1373)</f>
        <v>9508510</v>
      </c>
      <c r="K1363" s="246"/>
      <c r="L1363" s="77" t="n">
        <f aca="false">SUM(J1363:K1363)</f>
        <v>9508510</v>
      </c>
      <c r="M1363" s="81" t="n">
        <f aca="false">IF(D1363&gt;0,IF(J1363&gt;=0,J1363/D1363*100,""),"")</f>
        <v>118.911074094083</v>
      </c>
      <c r="N1363" s="81" t="n">
        <f aca="false">IF(F1363&gt;0,IF(L1363&gt;=0,L1363/F1363*100,""),"")</f>
        <v>118.911074094083</v>
      </c>
      <c r="O1363" s="81" t="n">
        <f aca="false">IF(G1363&gt;0,IF(J1363&gt;=0,J1363/G1363*100,""),"")</f>
        <v>112.633780977663</v>
      </c>
      <c r="P1363" s="81" t="n">
        <f aca="false">IF(I1363&gt;0,IF(L1363&gt;=0,L1363/I1363*100,""),"")</f>
        <v>112.633780977663</v>
      </c>
      <c r="Q1363" s="52"/>
      <c r="S1363" s="52"/>
    </row>
    <row r="1364" s="155" customFormat="true" ht="12.75" hidden="false" customHeight="true" outlineLevel="0" collapsed="false">
      <c r="A1364" s="82" t="s">
        <v>1095</v>
      </c>
      <c r="B1364" s="54" t="s">
        <v>1011</v>
      </c>
      <c r="C1364" s="55" t="s">
        <v>1625</v>
      </c>
      <c r="D1364" s="77" t="n">
        <v>7929900</v>
      </c>
      <c r="E1364" s="245"/>
      <c r="F1364" s="77" t="n">
        <f aca="false">SUM(D1364:E1364)</f>
        <v>7929900</v>
      </c>
      <c r="G1364" s="247" t="n">
        <v>8283700</v>
      </c>
      <c r="H1364" s="266"/>
      <c r="I1364" s="79" t="n">
        <f aca="false">SUM(G1364:H1364)</f>
        <v>8283700</v>
      </c>
      <c r="J1364" s="77" t="n">
        <v>9076610</v>
      </c>
      <c r="K1364" s="245"/>
      <c r="L1364" s="77" t="n">
        <f aca="false">SUM(J1364:K1364)</f>
        <v>9076610</v>
      </c>
      <c r="M1364" s="81" t="n">
        <f aca="false">IF(D1364&gt;0,IF(J1364&gt;=0,J1364/D1364*100,""),"")</f>
        <v>114.460585883807</v>
      </c>
      <c r="N1364" s="81" t="n">
        <f aca="false">IF(F1364&gt;0,IF(L1364&gt;=0,L1364/F1364*100,""),"")</f>
        <v>114.460585883807</v>
      </c>
      <c r="O1364" s="81" t="n">
        <f aca="false">IF(G1364&gt;0,IF(J1364&gt;=0,J1364/G1364*100,""),"")</f>
        <v>109.571930417567</v>
      </c>
      <c r="P1364" s="81" t="n">
        <f aca="false">IF(I1364&gt;0,IF(L1364&gt;=0,L1364/I1364*100,""),"")</f>
        <v>109.571930417567</v>
      </c>
      <c r="Q1364" s="52"/>
      <c r="S1364" s="52"/>
    </row>
    <row r="1365" s="155" customFormat="true" ht="12.75" hidden="false" customHeight="true" outlineLevel="0" collapsed="false">
      <c r="A1365" s="82" t="s">
        <v>1320</v>
      </c>
      <c r="B1365" s="54" t="s">
        <v>697</v>
      </c>
      <c r="C1365" s="55"/>
      <c r="D1365" s="77"/>
      <c r="E1365" s="245"/>
      <c r="F1365" s="77"/>
      <c r="G1365" s="247"/>
      <c r="H1365" s="266"/>
      <c r="I1365" s="79"/>
      <c r="J1365" s="77" t="n">
        <v>12000</v>
      </c>
      <c r="K1365" s="245"/>
      <c r="L1365" s="77" t="n">
        <f aca="false">SUM(J1365:K1365)</f>
        <v>12000</v>
      </c>
      <c r="M1365" s="81" t="str">
        <f aca="false">IF(D1365&gt;0,IF(J1365&gt;=0,J1365/D1365*100,""),"")</f>
        <v/>
      </c>
      <c r="N1365" s="81"/>
      <c r="O1365" s="81"/>
      <c r="P1365" s="81"/>
      <c r="Q1365" s="52"/>
      <c r="S1365" s="52"/>
    </row>
    <row r="1366" s="155" customFormat="true" ht="12.75" hidden="false" customHeight="true" outlineLevel="0" collapsed="false">
      <c r="A1366" s="82" t="s">
        <v>1062</v>
      </c>
      <c r="B1366" s="54" t="s">
        <v>1063</v>
      </c>
      <c r="C1366" s="55"/>
      <c r="D1366" s="77"/>
      <c r="E1366" s="245"/>
      <c r="F1366" s="77"/>
      <c r="G1366" s="247"/>
      <c r="H1366" s="266"/>
      <c r="I1366" s="79"/>
      <c r="J1366" s="77" t="n">
        <v>410900</v>
      </c>
      <c r="K1366" s="245"/>
      <c r="L1366" s="77" t="n">
        <f aca="false">SUM(J1366:K1366)</f>
        <v>410900</v>
      </c>
      <c r="M1366" s="81" t="str">
        <f aca="false">IF(D1366&gt;0,IF(J1366&gt;=0,J1366/D1366*100,""),"")</f>
        <v/>
      </c>
      <c r="N1366" s="81"/>
      <c r="O1366" s="81"/>
      <c r="P1366" s="81"/>
      <c r="Q1366" s="52"/>
      <c r="S1366" s="52"/>
    </row>
    <row r="1367" s="155" customFormat="true" ht="12.75" hidden="false" customHeight="true" outlineLevel="0" collapsed="false">
      <c r="A1367" s="82" t="s">
        <v>1028</v>
      </c>
      <c r="B1367" s="54" t="s">
        <v>1029</v>
      </c>
      <c r="C1367" s="55" t="s">
        <v>1626</v>
      </c>
      <c r="D1367" s="77" t="n">
        <v>24560</v>
      </c>
      <c r="E1367" s="245"/>
      <c r="F1367" s="77" t="n">
        <f aca="false">SUM(D1367:E1367)</f>
        <v>24560</v>
      </c>
      <c r="G1367" s="247" t="n">
        <v>25290</v>
      </c>
      <c r="H1367" s="266"/>
      <c r="I1367" s="79" t="n">
        <f aca="false">SUM(G1367:H1367)</f>
        <v>25290</v>
      </c>
      <c r="J1367" s="77"/>
      <c r="K1367" s="245"/>
      <c r="L1367" s="77" t="n">
        <f aca="false">SUM(J1367:K1367)</f>
        <v>0</v>
      </c>
      <c r="M1367" s="81" t="n">
        <f aca="false">IF(D1367&gt;0,IF(J1367&gt;=0,J1367/D1367*100,""),"")</f>
        <v>0</v>
      </c>
      <c r="N1367" s="81" t="n">
        <f aca="false">IF(F1367&gt;0,IF(L1367&gt;=0,L1367/F1367*100,""),"")</f>
        <v>0</v>
      </c>
      <c r="O1367" s="81" t="n">
        <f aca="false">IF(G1367&gt;0,IF(J1367&gt;=0,J1367/G1367*100,""),"")</f>
        <v>0</v>
      </c>
      <c r="P1367" s="81" t="n">
        <f aca="false">IF(I1367&gt;0,IF(L1367&gt;=0,L1367/I1367*100,""),"")</f>
        <v>0</v>
      </c>
      <c r="Q1367" s="52"/>
      <c r="S1367" s="52"/>
    </row>
    <row r="1368" s="155" customFormat="true" ht="12.75" hidden="false" customHeight="true" outlineLevel="0" collapsed="false">
      <c r="A1368" s="82" t="s">
        <v>1031</v>
      </c>
      <c r="B1368" s="54" t="s">
        <v>1032</v>
      </c>
      <c r="C1368" s="55" t="s">
        <v>1627</v>
      </c>
      <c r="D1368" s="77" t="n">
        <v>7040</v>
      </c>
      <c r="E1368" s="245"/>
      <c r="F1368" s="77" t="n">
        <f aca="false">SUM(D1368:E1368)</f>
        <v>7040</v>
      </c>
      <c r="G1368" s="247" t="n">
        <v>21910</v>
      </c>
      <c r="H1368" s="266"/>
      <c r="I1368" s="79" t="n">
        <f aca="false">SUM(G1368:H1368)</f>
        <v>21910</v>
      </c>
      <c r="J1368" s="77"/>
      <c r="K1368" s="245"/>
      <c r="L1368" s="77" t="n">
        <f aca="false">SUM(J1368:K1368)</f>
        <v>0</v>
      </c>
      <c r="M1368" s="81" t="n">
        <f aca="false">IF(D1368&gt;0,IF(J1368&gt;=0,J1368/D1368*100,""),"")</f>
        <v>0</v>
      </c>
      <c r="N1368" s="81" t="n">
        <f aca="false">IF(F1368&gt;0,IF(L1368&gt;=0,L1368/F1368*100,""),"")</f>
        <v>0</v>
      </c>
      <c r="O1368" s="81" t="n">
        <f aca="false">IF(G1368&gt;0,IF(J1368&gt;=0,J1368/G1368*100,""),"")</f>
        <v>0</v>
      </c>
      <c r="P1368" s="81" t="n">
        <f aca="false">IF(I1368&gt;0,IF(L1368&gt;=0,L1368/I1368*100,""),"")</f>
        <v>0</v>
      </c>
      <c r="Q1368" s="52"/>
      <c r="S1368" s="52"/>
    </row>
    <row r="1369" s="155" customFormat="true" ht="24" hidden="false" customHeight="false" outlineLevel="0" collapsed="false">
      <c r="A1369" s="82" t="s">
        <v>1040</v>
      </c>
      <c r="B1369" s="54" t="s">
        <v>1041</v>
      </c>
      <c r="C1369" s="55" t="s">
        <v>1628</v>
      </c>
      <c r="D1369" s="77" t="n">
        <v>24620</v>
      </c>
      <c r="E1369" s="245"/>
      <c r="F1369" s="77" t="n">
        <f aca="false">SUM(D1369:E1369)</f>
        <v>24620</v>
      </c>
      <c r="G1369" s="247" t="n">
        <v>29870</v>
      </c>
      <c r="H1369" s="266"/>
      <c r="I1369" s="79" t="n">
        <f aca="false">SUM(G1369:H1369)</f>
        <v>29870</v>
      </c>
      <c r="J1369" s="77"/>
      <c r="K1369" s="245"/>
      <c r="L1369" s="77" t="n">
        <f aca="false">SUM(J1369:K1369)</f>
        <v>0</v>
      </c>
      <c r="M1369" s="81" t="n">
        <f aca="false">IF(D1369&gt;0,IF(J1369&gt;=0,J1369/D1369*100,""),"")</f>
        <v>0</v>
      </c>
      <c r="N1369" s="81" t="n">
        <f aca="false">IF(F1369&gt;0,IF(L1369&gt;=0,L1369/F1369*100,""),"")</f>
        <v>0</v>
      </c>
      <c r="O1369" s="81" t="n">
        <f aca="false">IF(G1369&gt;0,IF(J1369&gt;=0,J1369/G1369*100,""),"")</f>
        <v>0</v>
      </c>
      <c r="P1369" s="81" t="n">
        <f aca="false">IF(I1369&gt;0,IF(L1369&gt;=0,L1369/I1369*100,""),"")</f>
        <v>0</v>
      </c>
      <c r="Q1369" s="52"/>
      <c r="S1369" s="52"/>
    </row>
    <row r="1370" s="155" customFormat="true" ht="12.75" hidden="false" customHeight="true" outlineLevel="0" collapsed="false">
      <c r="A1370" s="82" t="s">
        <v>1046</v>
      </c>
      <c r="B1370" s="54" t="s">
        <v>1047</v>
      </c>
      <c r="C1370" s="55" t="s">
        <v>1629</v>
      </c>
      <c r="D1370" s="77" t="n">
        <v>1200</v>
      </c>
      <c r="E1370" s="245"/>
      <c r="F1370" s="77" t="n">
        <f aca="false">SUM(D1370:E1370)</f>
        <v>1200</v>
      </c>
      <c r="G1370" s="247" t="n">
        <v>1200</v>
      </c>
      <c r="H1370" s="266"/>
      <c r="I1370" s="79" t="n">
        <f aca="false">SUM(G1370:H1370)</f>
        <v>1200</v>
      </c>
      <c r="J1370" s="77"/>
      <c r="K1370" s="245"/>
      <c r="L1370" s="77" t="n">
        <f aca="false">SUM(J1370:K1370)</f>
        <v>0</v>
      </c>
      <c r="M1370" s="81" t="n">
        <f aca="false">IF(D1370&gt;0,IF(J1370&gt;=0,J1370/D1370*100,""),"")</f>
        <v>0</v>
      </c>
      <c r="N1370" s="81" t="n">
        <f aca="false">IF(F1370&gt;0,IF(L1370&gt;=0,L1370/F1370*100,""),"")</f>
        <v>0</v>
      </c>
      <c r="O1370" s="81" t="n">
        <f aca="false">IF(G1370&gt;0,IF(J1370&gt;=0,J1370/G1370*100,""),"")</f>
        <v>0</v>
      </c>
      <c r="P1370" s="81" t="n">
        <f aca="false">IF(I1370&gt;0,IF(L1370&gt;=0,L1370/I1370*100,""),"")</f>
        <v>0</v>
      </c>
      <c r="Q1370" s="52"/>
      <c r="S1370" s="52"/>
    </row>
    <row r="1371" s="48" customFormat="true" ht="12.75" hidden="false" customHeight="true" outlineLevel="0" collapsed="false">
      <c r="A1371" s="82" t="s">
        <v>1097</v>
      </c>
      <c r="B1371" s="54" t="s">
        <v>1098</v>
      </c>
      <c r="C1371" s="55" t="s">
        <v>1630</v>
      </c>
      <c r="D1371" s="77" t="n">
        <v>9000</v>
      </c>
      <c r="E1371" s="77"/>
      <c r="F1371" s="77" t="n">
        <f aca="false">SUM(D1371:E1371)</f>
        <v>9000</v>
      </c>
      <c r="G1371" s="79" t="n">
        <v>9000</v>
      </c>
      <c r="H1371" s="88"/>
      <c r="I1371" s="79" t="n">
        <f aca="false">SUM(G1371:H1371)</f>
        <v>9000</v>
      </c>
      <c r="J1371" s="77" t="n">
        <v>9000</v>
      </c>
      <c r="K1371" s="77"/>
      <c r="L1371" s="77" t="n">
        <f aca="false">SUM(J1371:K1371)</f>
        <v>9000</v>
      </c>
      <c r="M1371" s="81" t="n">
        <f aca="false">IF(D1371&gt;0,IF(J1371&gt;=0,J1371/D1371*100,""),"")</f>
        <v>100</v>
      </c>
      <c r="N1371" s="81" t="n">
        <f aca="false">IF(F1371&gt;0,IF(L1371&gt;=0,L1371/F1371*100,""),"")</f>
        <v>100</v>
      </c>
      <c r="O1371" s="81" t="n">
        <f aca="false">IF(G1371&gt;0,IF(J1371&gt;=0,J1371/G1371*100,""),"")</f>
        <v>100</v>
      </c>
      <c r="P1371" s="81" t="n">
        <f aca="false">IF(I1371&gt;0,IF(L1371&gt;=0,L1371/I1371*100,""),"")</f>
        <v>100</v>
      </c>
      <c r="Q1371" s="52"/>
      <c r="S1371" s="52"/>
    </row>
    <row r="1372" s="155" customFormat="true" ht="12.75" hidden="false" customHeight="true" outlineLevel="0" collapsed="false">
      <c r="A1372" s="82" t="s">
        <v>1110</v>
      </c>
      <c r="B1372" s="54" t="s">
        <v>1111</v>
      </c>
      <c r="C1372" s="55" t="s">
        <v>1631</v>
      </c>
      <c r="D1372" s="245"/>
      <c r="E1372" s="245"/>
      <c r="F1372" s="77"/>
      <c r="G1372" s="247" t="n">
        <v>71000</v>
      </c>
      <c r="H1372" s="266"/>
      <c r="I1372" s="79" t="n">
        <f aca="false">SUM(G1372:H1372)</f>
        <v>71000</v>
      </c>
      <c r="J1372" s="77"/>
      <c r="K1372" s="245"/>
      <c r="L1372" s="77" t="n">
        <f aca="false">SUM(J1372:K1372)</f>
        <v>0</v>
      </c>
      <c r="M1372" s="81" t="str">
        <f aca="false">IF(D1372&gt;0,IF(J1372&gt;=0,J1372/D1372*100,""),"")</f>
        <v/>
      </c>
      <c r="N1372" s="81" t="str">
        <f aca="false">IF(F1372&gt;0,IF(L1372&gt;=0,L1372/F1372*100,""),"")</f>
        <v/>
      </c>
      <c r="O1372" s="81" t="n">
        <f aca="false">IF(G1372&gt;0,IF(J1372&gt;=0,J1372/G1372*100,""),"")</f>
        <v>0</v>
      </c>
      <c r="P1372" s="81" t="n">
        <f aca="false">IF(I1372&gt;0,IF(L1372&gt;=0,L1372/I1372*100,""),"")</f>
        <v>0</v>
      </c>
      <c r="Q1372" s="52"/>
      <c r="S1372" s="52"/>
    </row>
    <row r="1373" s="155" customFormat="true" ht="12.75" hidden="true" customHeight="true" outlineLevel="0" collapsed="false">
      <c r="A1373" s="82" t="s">
        <v>1632</v>
      </c>
      <c r="B1373" s="55" t="s">
        <v>1447</v>
      </c>
      <c r="C1373" s="55" t="s">
        <v>1633</v>
      </c>
      <c r="D1373" s="245"/>
      <c r="E1373" s="245"/>
      <c r="F1373" s="77" t="n">
        <f aca="false">SUM(D1373:E1373)</f>
        <v>0</v>
      </c>
      <c r="G1373" s="247"/>
      <c r="H1373" s="266"/>
      <c r="I1373" s="79"/>
      <c r="J1373" s="77"/>
      <c r="K1373" s="245"/>
      <c r="L1373" s="77" t="n">
        <f aca="false">SUM(J1373:K1373)</f>
        <v>0</v>
      </c>
      <c r="M1373" s="81" t="str">
        <f aca="false">IF(D1373&gt;0,IF(J1373&gt;=0,J1373/D1373*100,""),"")</f>
        <v/>
      </c>
      <c r="N1373" s="81" t="str">
        <f aca="false">IF(F1373&gt;0,IF(L1373&gt;=0,L1373/F1373*100,""),"")</f>
        <v/>
      </c>
      <c r="O1373" s="81" t="str">
        <f aca="false">IF(G1373&gt;0,IF(J1373&gt;=0,J1373/G1373*100,""),"")</f>
        <v/>
      </c>
      <c r="P1373" s="81" t="str">
        <f aca="false">IF(I1373&gt;0,IF(L1373&gt;=0,L1373/I1373*100,""),"")</f>
        <v/>
      </c>
      <c r="Q1373" s="52"/>
      <c r="S1373" s="52"/>
    </row>
    <row r="1374" s="48" customFormat="true" ht="12" hidden="true" customHeight="false" outlineLevel="0" collapsed="false">
      <c r="A1374" s="82" t="s">
        <v>65</v>
      </c>
      <c r="B1374" s="54" t="s">
        <v>66</v>
      </c>
      <c r="C1374" s="55" t="s">
        <v>1634</v>
      </c>
      <c r="D1374" s="77"/>
      <c r="E1374" s="77"/>
      <c r="F1374" s="77"/>
      <c r="G1374" s="79"/>
      <c r="H1374" s="88"/>
      <c r="I1374" s="79"/>
      <c r="J1374" s="77"/>
      <c r="K1374" s="77"/>
      <c r="L1374" s="77" t="n">
        <f aca="false">SUM(J1374:K1374)</f>
        <v>0</v>
      </c>
      <c r="M1374" s="81" t="str">
        <f aca="false">IF(D1374&gt;0,IF(J1374&gt;=0,J1374/D1374*100,""),"")</f>
        <v/>
      </c>
      <c r="N1374" s="81" t="str">
        <f aca="false">IF(F1374&gt;0,IF(L1374&gt;=0,L1374/F1374*100,""),"")</f>
        <v/>
      </c>
      <c r="O1374" s="81" t="str">
        <f aca="false">IF(G1374&gt;0,IF(J1374&gt;=0,J1374/G1374*100,""),"")</f>
        <v/>
      </c>
      <c r="P1374" s="81" t="str">
        <f aca="false">IF(I1374&gt;0,IF(L1374&gt;=0,L1374/I1374*100,""),"")</f>
        <v/>
      </c>
      <c r="Q1374" s="52"/>
      <c r="S1374" s="52"/>
    </row>
    <row r="1375" s="48" customFormat="true" ht="6" hidden="false" customHeight="true" outlineLevel="0" collapsed="false">
      <c r="A1375" s="82"/>
      <c r="B1375" s="54"/>
      <c r="C1375" s="55" t="s">
        <v>28</v>
      </c>
      <c r="D1375" s="77"/>
      <c r="E1375" s="77"/>
      <c r="F1375" s="77"/>
      <c r="G1375" s="79"/>
      <c r="H1375" s="88"/>
      <c r="I1375" s="79"/>
      <c r="J1375" s="77"/>
      <c r="K1375" s="77"/>
      <c r="L1375" s="77"/>
      <c r="M1375" s="81" t="str">
        <f aca="false">IF(D1375&gt;0,IF(J1375&gt;=0,J1375/D1375*100,""),"")</f>
        <v/>
      </c>
      <c r="N1375" s="81" t="str">
        <f aca="false">IF(F1375&gt;0,IF(L1375&gt;=0,L1375/F1375*100,""),"")</f>
        <v/>
      </c>
      <c r="O1375" s="81" t="str">
        <f aca="false">IF(G1375&gt;0,IF(J1375&gt;=0,J1375/G1375*100,""),"")</f>
        <v/>
      </c>
      <c r="P1375" s="81" t="str">
        <f aca="false">IF(I1375&gt;0,IF(L1375&gt;=0,L1375/I1375*100,""),"")</f>
        <v/>
      </c>
      <c r="Q1375" s="52"/>
      <c r="S1375" s="52"/>
    </row>
    <row r="1376" s="155" customFormat="true" ht="12.75" hidden="false" customHeight="false" outlineLevel="0" collapsed="false">
      <c r="A1376" s="66" t="s">
        <v>1635</v>
      </c>
      <c r="B1376" s="135" t="s">
        <v>19</v>
      </c>
      <c r="C1376" s="136"/>
      <c r="D1376" s="139" t="n">
        <f aca="false">SUM(D1378:D1385)</f>
        <v>15139240</v>
      </c>
      <c r="E1376" s="139" t="n">
        <f aca="false">SUM(E1378:E1385)</f>
        <v>0</v>
      </c>
      <c r="F1376" s="139" t="n">
        <f aca="false">SUM(D1376:E1376)</f>
        <v>15139240</v>
      </c>
      <c r="G1376" s="109" t="n">
        <f aca="false">SUM(G1378:G1386)</f>
        <v>17497840</v>
      </c>
      <c r="H1376" s="110"/>
      <c r="I1376" s="109" t="n">
        <f aca="false">SUM(G1376:H1376)</f>
        <v>17497840</v>
      </c>
      <c r="J1376" s="139" t="n">
        <f aca="false">SUM(J1378:J1386)</f>
        <v>17573770</v>
      </c>
      <c r="K1376" s="139" t="n">
        <f aca="false">SUM(K1378:K1385)</f>
        <v>0</v>
      </c>
      <c r="L1376" s="139" t="n">
        <f aca="false">SUM(J1376:K1376)</f>
        <v>17573770</v>
      </c>
      <c r="M1376" s="140" t="n">
        <f aca="false">IF(D1376&gt;0,IF(J1376&gt;=0,J1376/D1376*100,""),"")</f>
        <v>116.080926123108</v>
      </c>
      <c r="N1376" s="140" t="n">
        <f aca="false">IF(F1376&gt;0,IF(L1376&gt;=0,L1376/F1376*100,""),"")</f>
        <v>116.080926123108</v>
      </c>
      <c r="O1376" s="140" t="n">
        <f aca="false">IF(G1376&gt;0,IF(J1376&gt;=0,J1376/G1376*100,""),"")</f>
        <v>100.43393927479</v>
      </c>
      <c r="P1376" s="140" t="n">
        <f aca="false">IF(I1376&gt;0,IF(L1376&gt;=0,L1376/I1376*100,""),"")</f>
        <v>100.43393927479</v>
      </c>
      <c r="Q1376" s="52"/>
      <c r="S1376" s="52"/>
    </row>
    <row r="1377" s="155" customFormat="true" ht="12.75" hidden="false" customHeight="true" outlineLevel="0" collapsed="false">
      <c r="A1377" s="74" t="s">
        <v>27</v>
      </c>
      <c r="B1377" s="227"/>
      <c r="C1377" s="228" t="s">
        <v>28</v>
      </c>
      <c r="D1377" s="194" t="n">
        <f aca="false">SUM(D1378:D1385)</f>
        <v>15139240</v>
      </c>
      <c r="E1377" s="209"/>
      <c r="F1377" s="145" t="n">
        <f aca="false">SUM(D1377:E1377)</f>
        <v>15139240</v>
      </c>
      <c r="G1377" s="146" t="n">
        <f aca="false">SUM(G1378:G1385)</f>
        <v>17497840</v>
      </c>
      <c r="H1377" s="235"/>
      <c r="I1377" s="146" t="n">
        <f aca="false">SUM(G1377:H1377)</f>
        <v>17497840</v>
      </c>
      <c r="J1377" s="194" t="n">
        <f aca="false">SUM(J1378:J1385)</f>
        <v>17573770</v>
      </c>
      <c r="K1377" s="209"/>
      <c r="L1377" s="145" t="n">
        <f aca="false">SUM(J1377:K1377)</f>
        <v>17573770</v>
      </c>
      <c r="M1377" s="148" t="n">
        <f aca="false">IF(D1377&gt;0,IF(J1377&gt;=0,J1377/D1377*100,""),"")</f>
        <v>116.080926123108</v>
      </c>
      <c r="N1377" s="148" t="n">
        <f aca="false">IF(F1377&gt;0,IF(L1377&gt;=0,L1377/F1377*100,""),"")</f>
        <v>116.080926123108</v>
      </c>
      <c r="O1377" s="148" t="n">
        <f aca="false">IF(G1377&gt;0,IF(J1377&gt;=0,J1377/G1377*100,""),"")</f>
        <v>100.43393927479</v>
      </c>
      <c r="P1377" s="148" t="n">
        <f aca="false">IF(I1377&gt;0,IF(L1377&gt;=0,L1377/I1377*100,""),"")</f>
        <v>100.43393927479</v>
      </c>
      <c r="Q1377" s="52"/>
      <c r="S1377" s="52"/>
    </row>
    <row r="1378" s="155" customFormat="true" ht="12.75" hidden="false" customHeight="true" outlineLevel="0" collapsed="false">
      <c r="A1378" s="82" t="s">
        <v>1095</v>
      </c>
      <c r="B1378" s="54" t="s">
        <v>1011</v>
      </c>
      <c r="C1378" s="55" t="s">
        <v>1636</v>
      </c>
      <c r="D1378" s="77" t="n">
        <v>15056450</v>
      </c>
      <c r="E1378" s="143"/>
      <c r="F1378" s="77" t="n">
        <f aca="false">SUM(D1378:E1378)</f>
        <v>15056450</v>
      </c>
      <c r="G1378" s="79" t="n">
        <v>16893850</v>
      </c>
      <c r="H1378" s="88"/>
      <c r="I1378" s="79" t="n">
        <f aca="false">SUM(G1378:H1378)</f>
        <v>16893850</v>
      </c>
      <c r="J1378" s="77" t="n">
        <v>17548770</v>
      </c>
      <c r="K1378" s="143"/>
      <c r="L1378" s="77" t="n">
        <f aca="false">SUM(J1378:K1378)</f>
        <v>17548770</v>
      </c>
      <c r="M1378" s="81" t="n">
        <f aca="false">IF(D1378&gt;0,IF(J1378&gt;=0,J1378/D1378*100,""),"")</f>
        <v>116.553171564346</v>
      </c>
      <c r="N1378" s="81" t="n">
        <f aca="false">IF(F1378&gt;0,IF(L1378&gt;=0,L1378/F1378*100,""),"")</f>
        <v>116.553171564346</v>
      </c>
      <c r="O1378" s="81" t="n">
        <f aca="false">IF(G1378&gt;0,IF(J1378&gt;=0,J1378/G1378*100,""),"")</f>
        <v>103.8766770156</v>
      </c>
      <c r="P1378" s="81" t="n">
        <f aca="false">IF(I1378&gt;0,IF(L1378&gt;=0,L1378/I1378*100,""),"")</f>
        <v>103.8766770156</v>
      </c>
      <c r="Q1378" s="52"/>
      <c r="S1378" s="52"/>
    </row>
    <row r="1379" s="155" customFormat="true" ht="12.75" hidden="false" customHeight="true" outlineLevel="0" collapsed="false">
      <c r="A1379" s="82" t="s">
        <v>1034</v>
      </c>
      <c r="B1379" s="54" t="s">
        <v>1035</v>
      </c>
      <c r="C1379" s="55" t="s">
        <v>1637</v>
      </c>
      <c r="D1379" s="77" t="n">
        <v>61680</v>
      </c>
      <c r="E1379" s="143"/>
      <c r="F1379" s="77" t="n">
        <f aca="false">SUM(D1379:E1379)</f>
        <v>61680</v>
      </c>
      <c r="G1379" s="79" t="n">
        <v>124880</v>
      </c>
      <c r="H1379" s="88"/>
      <c r="I1379" s="79" t="n">
        <f aca="false">SUM(G1379:H1379)</f>
        <v>124880</v>
      </c>
      <c r="J1379" s="77"/>
      <c r="K1379" s="143"/>
      <c r="L1379" s="77" t="n">
        <f aca="false">SUM(J1379:K1379)</f>
        <v>0</v>
      </c>
      <c r="M1379" s="81" t="n">
        <f aca="false">IF(D1379&gt;0,IF(J1379&gt;=0,J1379/D1379*100,""),"")</f>
        <v>0</v>
      </c>
      <c r="N1379" s="81" t="n">
        <f aca="false">IF(F1379&gt;0,IF(L1379&gt;=0,L1379/F1379*100,""),"")</f>
        <v>0</v>
      </c>
      <c r="O1379" s="81" t="n">
        <f aca="false">IF(G1379&gt;0,IF(J1379&gt;=0,J1379/G1379*100,""),"")</f>
        <v>0</v>
      </c>
      <c r="P1379" s="81" t="n">
        <f aca="false">IF(I1379&gt;0,IF(L1379&gt;=0,L1379/I1379*100,""),"")</f>
        <v>0</v>
      </c>
      <c r="Q1379" s="52"/>
      <c r="S1379" s="52"/>
    </row>
    <row r="1380" s="155" customFormat="true" ht="12.75" hidden="false" customHeight="true" outlineLevel="0" collapsed="false">
      <c r="A1380" s="82" t="s">
        <v>1046</v>
      </c>
      <c r="B1380" s="54" t="s">
        <v>1047</v>
      </c>
      <c r="C1380" s="55" t="s">
        <v>1638</v>
      </c>
      <c r="D1380" s="77" t="n">
        <v>2110</v>
      </c>
      <c r="E1380" s="143"/>
      <c r="F1380" s="77" t="n">
        <f aca="false">SUM(D1380:E1380)</f>
        <v>2110</v>
      </c>
      <c r="G1380" s="79" t="n">
        <v>2110</v>
      </c>
      <c r="H1380" s="88"/>
      <c r="I1380" s="79" t="n">
        <f aca="false">SUM(G1380:H1380)</f>
        <v>2110</v>
      </c>
      <c r="J1380" s="77"/>
      <c r="K1380" s="143"/>
      <c r="L1380" s="77" t="n">
        <f aca="false">SUM(J1380:K1380)</f>
        <v>0</v>
      </c>
      <c r="M1380" s="81" t="n">
        <f aca="false">IF(D1380&gt;0,IF(J1380&gt;=0,J1380/D1380*100,""),"")</f>
        <v>0</v>
      </c>
      <c r="N1380" s="81" t="n">
        <f aca="false">IF(F1380&gt;0,IF(L1380&gt;=0,L1380/F1380*100,""),"")</f>
        <v>0</v>
      </c>
      <c r="O1380" s="81" t="n">
        <f aca="false">IF(G1380&gt;0,IF(J1380&gt;=0,J1380/G1380*100,""),"")</f>
        <v>0</v>
      </c>
      <c r="P1380" s="81" t="n">
        <f aca="false">IF(I1380&gt;0,IF(L1380&gt;=0,L1380/I1380*100,""),"")</f>
        <v>0</v>
      </c>
      <c r="Q1380" s="52"/>
      <c r="S1380" s="52"/>
    </row>
    <row r="1381" s="155" customFormat="true" ht="12.75" hidden="false" customHeight="true" outlineLevel="0" collapsed="false">
      <c r="A1381" s="82" t="s">
        <v>1320</v>
      </c>
      <c r="B1381" s="54" t="s">
        <v>697</v>
      </c>
      <c r="C1381" s="55" t="s">
        <v>1639</v>
      </c>
      <c r="D1381" s="77" t="n">
        <v>6000</v>
      </c>
      <c r="E1381" s="143"/>
      <c r="F1381" s="77" t="n">
        <f aca="false">SUM(D1381:E1381)</f>
        <v>6000</v>
      </c>
      <c r="G1381" s="79" t="n">
        <v>6000</v>
      </c>
      <c r="H1381" s="88"/>
      <c r="I1381" s="79" t="n">
        <f aca="false">SUM(G1381:H1381)</f>
        <v>6000</v>
      </c>
      <c r="J1381" s="77" t="n">
        <v>12000</v>
      </c>
      <c r="K1381" s="143"/>
      <c r="L1381" s="77" t="n">
        <f aca="false">SUM(J1381:K1381)</f>
        <v>12000</v>
      </c>
      <c r="M1381" s="81" t="n">
        <f aca="false">IF(D1381&gt;0,IF(J1381&gt;=0,J1381/D1381*100,""),"")</f>
        <v>200</v>
      </c>
      <c r="N1381" s="81" t="n">
        <f aca="false">IF(F1381&gt;0,IF(L1381&gt;=0,L1381/F1381*100,""),"")</f>
        <v>200</v>
      </c>
      <c r="O1381" s="81" t="n">
        <f aca="false">IF(G1381&gt;0,IF(J1381&gt;=0,J1381/G1381*100,""),"")</f>
        <v>200</v>
      </c>
      <c r="P1381" s="81" t="n">
        <f aca="false">IF(I1381&gt;0,IF(L1381&gt;=0,L1381/I1381*100,""),"")</f>
        <v>200</v>
      </c>
      <c r="Q1381" s="52"/>
      <c r="S1381" s="52"/>
    </row>
    <row r="1382" s="48" customFormat="true" ht="12.75" hidden="false" customHeight="true" outlineLevel="0" collapsed="false">
      <c r="A1382" s="82" t="s">
        <v>1097</v>
      </c>
      <c r="B1382" s="54" t="s">
        <v>1098</v>
      </c>
      <c r="C1382" s="55" t="s">
        <v>1640</v>
      </c>
      <c r="D1382" s="77" t="n">
        <v>13000</v>
      </c>
      <c r="E1382" s="77"/>
      <c r="F1382" s="77" t="n">
        <f aca="false">SUM(D1382:E1382)</f>
        <v>13000</v>
      </c>
      <c r="G1382" s="79" t="n">
        <v>300000</v>
      </c>
      <c r="H1382" s="88"/>
      <c r="I1382" s="79" t="n">
        <f aca="false">SUM(G1382:H1382)</f>
        <v>300000</v>
      </c>
      <c r="J1382" s="77" t="n">
        <v>13000</v>
      </c>
      <c r="K1382" s="77"/>
      <c r="L1382" s="77" t="n">
        <f aca="false">SUM(J1382:K1382)</f>
        <v>13000</v>
      </c>
      <c r="M1382" s="81" t="n">
        <f aca="false">IF(D1382&gt;0,IF(J1382&gt;=0,J1382/D1382*100,""),"")</f>
        <v>100</v>
      </c>
      <c r="N1382" s="81" t="n">
        <f aca="false">IF(F1382&gt;0,IF(L1382&gt;=0,L1382/F1382*100,""),"")</f>
        <v>100</v>
      </c>
      <c r="O1382" s="81" t="n">
        <f aca="false">IF(G1382&gt;0,IF(J1382&gt;=0,J1382/G1382*100,""),"")</f>
        <v>4.33333333333333</v>
      </c>
      <c r="P1382" s="81" t="n">
        <f aca="false">IF(I1382&gt;0,IF(L1382&gt;=0,L1382/I1382*100,""),"")</f>
        <v>4.33333333333333</v>
      </c>
      <c r="Q1382" s="52"/>
      <c r="S1382" s="52"/>
    </row>
    <row r="1383" s="155" customFormat="true" ht="12.75" hidden="false" customHeight="true" outlineLevel="0" collapsed="false">
      <c r="A1383" s="82" t="s">
        <v>1110</v>
      </c>
      <c r="B1383" s="54" t="s">
        <v>1111</v>
      </c>
      <c r="C1383" s="55" t="s">
        <v>1641</v>
      </c>
      <c r="D1383" s="143"/>
      <c r="E1383" s="143"/>
      <c r="F1383" s="77"/>
      <c r="G1383" s="79" t="n">
        <v>141000</v>
      </c>
      <c r="H1383" s="88"/>
      <c r="I1383" s="79" t="n">
        <f aca="false">SUM(G1383:H1383)</f>
        <v>141000</v>
      </c>
      <c r="J1383" s="77"/>
      <c r="K1383" s="143"/>
      <c r="L1383" s="77" t="n">
        <f aca="false">SUM(J1383:K1383)</f>
        <v>0</v>
      </c>
      <c r="M1383" s="81" t="str">
        <f aca="false">IF(D1383&gt;0,IF(J1383&gt;=0,J1383/D1383*100,""),"")</f>
        <v/>
      </c>
      <c r="N1383" s="81" t="str">
        <f aca="false">IF(F1383&gt;0,IF(L1383&gt;=0,L1383/F1383*100,""),"")</f>
        <v/>
      </c>
      <c r="O1383" s="81" t="n">
        <f aca="false">IF(G1383&gt;0,IF(J1383&gt;=0,J1383/G1383*100,""),"")</f>
        <v>0</v>
      </c>
      <c r="P1383" s="81" t="n">
        <f aca="false">IF(I1383&gt;0,IF(L1383&gt;=0,L1383/I1383*100,""),"")</f>
        <v>0</v>
      </c>
      <c r="Q1383" s="52"/>
      <c r="S1383" s="52"/>
    </row>
    <row r="1384" s="155" customFormat="true" ht="12.75" hidden="false" customHeight="true" outlineLevel="0" collapsed="false">
      <c r="A1384" s="82" t="s">
        <v>33</v>
      </c>
      <c r="B1384" s="54" t="s">
        <v>34</v>
      </c>
      <c r="C1384" s="55" t="s">
        <v>1642</v>
      </c>
      <c r="D1384" s="143"/>
      <c r="E1384" s="143"/>
      <c r="F1384" s="77" t="n">
        <f aca="false">SUM(D1384:E1384)</f>
        <v>0</v>
      </c>
      <c r="G1384" s="79" t="n">
        <v>30000</v>
      </c>
      <c r="H1384" s="88"/>
      <c r="I1384" s="79" t="n">
        <f aca="false">SUM(G1384:H1384)</f>
        <v>30000</v>
      </c>
      <c r="J1384" s="77"/>
      <c r="K1384" s="143"/>
      <c r="L1384" s="77" t="n">
        <f aca="false">SUM(J1384:K1384)</f>
        <v>0</v>
      </c>
      <c r="M1384" s="81" t="str">
        <f aca="false">IF(D1384&gt;0,IF(J1384&gt;=0,J1384/D1384*100,""),"")</f>
        <v/>
      </c>
      <c r="N1384" s="81" t="str">
        <f aca="false">IF(F1384&gt;0,IF(L1384&gt;=0,L1384/F1384*100,""),"")</f>
        <v/>
      </c>
      <c r="O1384" s="81" t="n">
        <f aca="false">IF(G1384&gt;0,IF(J1384&gt;=0,J1384/G1384*100,""),"")</f>
        <v>0</v>
      </c>
      <c r="P1384" s="81" t="n">
        <f aca="false">IF(I1384&gt;0,IF(L1384&gt;=0,L1384/I1384*100,""),"")</f>
        <v>0</v>
      </c>
      <c r="Q1384" s="52"/>
      <c r="S1384" s="52"/>
    </row>
    <row r="1385" s="155" customFormat="true" ht="12.75" hidden="true" customHeight="true" outlineLevel="0" collapsed="false">
      <c r="A1385" s="82" t="s">
        <v>325</v>
      </c>
      <c r="B1385" s="55" t="s">
        <v>326</v>
      </c>
      <c r="C1385" s="55" t="s">
        <v>1643</v>
      </c>
      <c r="D1385" s="143"/>
      <c r="E1385" s="143"/>
      <c r="F1385" s="77"/>
      <c r="G1385" s="79"/>
      <c r="H1385" s="88"/>
      <c r="I1385" s="79"/>
      <c r="J1385" s="77"/>
      <c r="K1385" s="143"/>
      <c r="L1385" s="77" t="n">
        <f aca="false">SUM(J1385:K1385)</f>
        <v>0</v>
      </c>
      <c r="M1385" s="81" t="str">
        <f aca="false">IF(D1385&gt;0,IF(J1385&gt;=0,J1385/D1385*100,""),"")</f>
        <v/>
      </c>
      <c r="N1385" s="81" t="str">
        <f aca="false">IF(F1385&gt;0,IF(L1385&gt;=0,L1385/F1385*100,""),"")</f>
        <v/>
      </c>
      <c r="O1385" s="81" t="str">
        <f aca="false">IF(G1385&gt;0,IF(J1385&gt;=0,J1385/G1385*100,""),"")</f>
        <v/>
      </c>
      <c r="P1385" s="81" t="str">
        <f aca="false">IF(I1385&gt;0,IF(L1385&gt;=0,L1385/I1385*100,""),"")</f>
        <v/>
      </c>
      <c r="Q1385" s="52"/>
      <c r="S1385" s="52"/>
    </row>
    <row r="1386" s="48" customFormat="true" ht="12.75" hidden="true" customHeight="true" outlineLevel="0" collapsed="false">
      <c r="A1386" s="82" t="s">
        <v>65</v>
      </c>
      <c r="B1386" s="55" t="s">
        <v>66</v>
      </c>
      <c r="C1386" s="55" t="s">
        <v>1644</v>
      </c>
      <c r="D1386" s="77"/>
      <c r="E1386" s="77"/>
      <c r="F1386" s="77"/>
      <c r="G1386" s="79"/>
      <c r="H1386" s="88"/>
      <c r="I1386" s="79"/>
      <c r="J1386" s="77"/>
      <c r="K1386" s="77"/>
      <c r="L1386" s="77"/>
      <c r="M1386" s="81" t="str">
        <f aca="false">IF(D1386&gt;0,IF(J1386&gt;=0,J1386/D1386*100,""),"")</f>
        <v/>
      </c>
      <c r="N1386" s="81" t="str">
        <f aca="false">IF(F1386&gt;0,IF(L1386&gt;=0,L1386/F1386*100,""),"")</f>
        <v/>
      </c>
      <c r="O1386" s="81" t="str">
        <f aca="false">IF(G1386&gt;0,IF(J1386&gt;=0,J1386/G1386*100,""),"")</f>
        <v/>
      </c>
      <c r="P1386" s="81" t="str">
        <f aca="false">IF(I1386&gt;0,IF(L1386&gt;=0,L1386/I1386*100,""),"")</f>
        <v/>
      </c>
      <c r="Q1386" s="52"/>
      <c r="S1386" s="52"/>
    </row>
    <row r="1387" s="48" customFormat="true" ht="6" hidden="false" customHeight="true" outlineLevel="0" collapsed="false">
      <c r="A1387" s="254"/>
      <c r="B1387" s="54"/>
      <c r="C1387" s="55" t="s">
        <v>28</v>
      </c>
      <c r="D1387" s="77"/>
      <c r="E1387" s="77"/>
      <c r="F1387" s="77" t="n">
        <f aca="false">SUM(D1387:E1387)</f>
        <v>0</v>
      </c>
      <c r="G1387" s="79"/>
      <c r="H1387" s="88"/>
      <c r="I1387" s="79"/>
      <c r="J1387" s="77"/>
      <c r="K1387" s="77"/>
      <c r="L1387" s="77" t="n">
        <f aca="false">SUM(J1387:K1387)</f>
        <v>0</v>
      </c>
      <c r="M1387" s="81" t="str">
        <f aca="false">IF(D1387&gt;0,IF(J1387&gt;=0,J1387/D1387*100,""),"")</f>
        <v/>
      </c>
      <c r="N1387" s="81" t="str">
        <f aca="false">IF(F1387&gt;0,IF(L1387&gt;=0,L1387/F1387*100,""),"")</f>
        <v/>
      </c>
      <c r="O1387" s="81" t="str">
        <f aca="false">IF(G1387&gt;0,IF(J1387&gt;=0,J1387/G1387*100,""),"")</f>
        <v/>
      </c>
      <c r="P1387" s="81" t="str">
        <f aca="false">IF(I1387&gt;0,IF(L1387&gt;=0,L1387/I1387*100,""),"")</f>
        <v/>
      </c>
      <c r="Q1387" s="52"/>
      <c r="S1387" s="52"/>
    </row>
    <row r="1388" s="155" customFormat="true" ht="12.75" hidden="false" customHeight="false" outlineLevel="0" collapsed="false">
      <c r="A1388" s="66" t="s">
        <v>1645</v>
      </c>
      <c r="B1388" s="135" t="s">
        <v>19</v>
      </c>
      <c r="C1388" s="136"/>
      <c r="D1388" s="139" t="n">
        <f aca="false">SUM(D1390:D1400)</f>
        <v>8275030</v>
      </c>
      <c r="E1388" s="139" t="n">
        <f aca="false">SUM(E1390:E1400)</f>
        <v>0</v>
      </c>
      <c r="F1388" s="139" t="n">
        <f aca="false">SUM(D1388:E1388)</f>
        <v>8275030</v>
      </c>
      <c r="G1388" s="109" t="n">
        <f aca="false">SUM(G1390:G1400)</f>
        <v>9073900</v>
      </c>
      <c r="H1388" s="110"/>
      <c r="I1388" s="109" t="n">
        <f aca="false">SUM(G1388:H1388)</f>
        <v>9073900</v>
      </c>
      <c r="J1388" s="139" t="n">
        <f aca="false">SUM(J1390:J1400)</f>
        <v>10285040</v>
      </c>
      <c r="K1388" s="139" t="n">
        <f aca="false">SUM(K1390:K1400)</f>
        <v>0</v>
      </c>
      <c r="L1388" s="139" t="n">
        <f aca="false">SUM(J1388:K1388)</f>
        <v>10285040</v>
      </c>
      <c r="M1388" s="140" t="n">
        <f aca="false">IF(D1388&gt;0,IF(J1388&gt;=0,J1388/D1388*100,""),"")</f>
        <v>124.29006299675</v>
      </c>
      <c r="N1388" s="140" t="n">
        <f aca="false">IF(F1388&gt;0,IF(L1388&gt;=0,L1388/F1388*100,""),"")</f>
        <v>124.29006299675</v>
      </c>
      <c r="O1388" s="140" t="n">
        <f aca="false">IF(G1388&gt;0,IF(J1388&gt;=0,J1388/G1388*100,""),"")</f>
        <v>113.347513197192</v>
      </c>
      <c r="P1388" s="140" t="n">
        <f aca="false">IF(I1388&gt;0,IF(L1388&gt;=0,L1388/I1388*100,""),"")</f>
        <v>113.347513197192</v>
      </c>
      <c r="Q1388" s="52"/>
      <c r="S1388" s="52"/>
    </row>
    <row r="1389" s="155" customFormat="true" ht="12" hidden="true" customHeight="false" outlineLevel="0" collapsed="false">
      <c r="A1389" s="74" t="s">
        <v>27</v>
      </c>
      <c r="B1389" s="227"/>
      <c r="C1389" s="228" t="s">
        <v>28</v>
      </c>
      <c r="D1389" s="143" t="n">
        <f aca="false">SUM(D1390:D1400)</f>
        <v>8275030</v>
      </c>
      <c r="E1389" s="215"/>
      <c r="F1389" s="94" t="n">
        <f aca="false">SUM(D1389:E1389)</f>
        <v>8275030</v>
      </c>
      <c r="G1389" s="79" t="n">
        <f aca="false">SUM(G1390:G1400)</f>
        <v>9073900</v>
      </c>
      <c r="H1389" s="217"/>
      <c r="I1389" s="95" t="n">
        <f aca="false">SUM(G1389:H1389)</f>
        <v>9073900</v>
      </c>
      <c r="J1389" s="94" t="n">
        <f aca="false">SUM(J1390:J1400)</f>
        <v>10285040</v>
      </c>
      <c r="K1389" s="215"/>
      <c r="L1389" s="94" t="n">
        <f aca="false">SUM(J1389:K1389)</f>
        <v>10285040</v>
      </c>
      <c r="M1389" s="97" t="n">
        <f aca="false">IF(D1389&gt;0,IF(J1389&gt;=0,J1389/D1389*100,""),"")</f>
        <v>124.29006299675</v>
      </c>
      <c r="N1389" s="97" t="n">
        <f aca="false">IF(F1389&gt;0,IF(L1389&gt;=0,L1389/F1389*100,""),"")</f>
        <v>124.29006299675</v>
      </c>
      <c r="O1389" s="97" t="n">
        <f aca="false">IF(G1389&gt;0,IF(J1389&gt;=0,J1389/G1389*100,""),"")</f>
        <v>113.347513197192</v>
      </c>
      <c r="P1389" s="97" t="n">
        <f aca="false">IF(I1389&gt;0,IF(L1389&gt;=0,L1389/I1389*100,""),"")</f>
        <v>113.347513197192</v>
      </c>
      <c r="Q1389" s="52"/>
      <c r="S1389" s="52"/>
    </row>
    <row r="1390" s="155" customFormat="true" ht="12.75" hidden="false" customHeight="true" outlineLevel="0" collapsed="false">
      <c r="A1390" s="82" t="s">
        <v>1095</v>
      </c>
      <c r="B1390" s="54" t="s">
        <v>1011</v>
      </c>
      <c r="C1390" s="55" t="s">
        <v>1646</v>
      </c>
      <c r="D1390" s="77" t="n">
        <v>8216730</v>
      </c>
      <c r="E1390" s="215"/>
      <c r="F1390" s="94" t="n">
        <f aca="false">SUM(D1390:E1390)</f>
        <v>8216730</v>
      </c>
      <c r="G1390" s="79" t="n">
        <v>8716130</v>
      </c>
      <c r="H1390" s="217"/>
      <c r="I1390" s="95" t="n">
        <f aca="false">SUM(G1390:H1390)</f>
        <v>8716130</v>
      </c>
      <c r="J1390" s="77" t="n">
        <v>10260040</v>
      </c>
      <c r="K1390" s="215"/>
      <c r="L1390" s="94" t="n">
        <f aca="false">SUM(J1390:K1390)</f>
        <v>10260040</v>
      </c>
      <c r="M1390" s="97" t="n">
        <f aca="false">IF(D1390&gt;0,IF(J1390&gt;=0,J1390/D1390*100,""),"")</f>
        <v>124.867678504709</v>
      </c>
      <c r="N1390" s="97" t="n">
        <f aca="false">IF(F1390&gt;0,IF(L1390&gt;=0,L1390/F1390*100,""),"")</f>
        <v>124.867678504709</v>
      </c>
      <c r="O1390" s="97" t="n">
        <f aca="false">IF(G1390&gt;0,IF(J1390&gt;=0,J1390/G1390*100,""),"")</f>
        <v>117.713251179136</v>
      </c>
      <c r="P1390" s="97" t="n">
        <f aca="false">IF(I1390&gt;0,IF(L1390&gt;=0,L1390/I1390*100,""),"")</f>
        <v>117.713251179136</v>
      </c>
      <c r="Q1390" s="52"/>
      <c r="S1390" s="52"/>
    </row>
    <row r="1391" s="48" customFormat="true" ht="12.75" hidden="false" customHeight="true" outlineLevel="0" collapsed="false">
      <c r="A1391" s="82" t="s">
        <v>1046</v>
      </c>
      <c r="B1391" s="54" t="s">
        <v>1047</v>
      </c>
      <c r="C1391" s="55" t="s">
        <v>1647</v>
      </c>
      <c r="D1391" s="77" t="n">
        <v>1000</v>
      </c>
      <c r="E1391" s="77"/>
      <c r="F1391" s="94" t="n">
        <f aca="false">SUM(D1391:E1391)</f>
        <v>1000</v>
      </c>
      <c r="G1391" s="79" t="n">
        <v>1000</v>
      </c>
      <c r="H1391" s="88"/>
      <c r="I1391" s="95" t="n">
        <f aca="false">SUM(G1391:H1391)</f>
        <v>1000</v>
      </c>
      <c r="J1391" s="77"/>
      <c r="K1391" s="77"/>
      <c r="L1391" s="94" t="n">
        <f aca="false">SUM(J1391:K1391)</f>
        <v>0</v>
      </c>
      <c r="M1391" s="97" t="n">
        <f aca="false">IF(D1391&gt;0,IF(J1391&gt;=0,J1391/D1391*100,""),"")</f>
        <v>0</v>
      </c>
      <c r="N1391" s="97" t="n">
        <f aca="false">IF(F1391&gt;0,IF(L1391&gt;=0,L1391/F1391*100,""),"")</f>
        <v>0</v>
      </c>
      <c r="O1391" s="97" t="n">
        <f aca="false">IF(G1391&gt;0,IF(J1391&gt;=0,J1391/G1391*100,""),"")</f>
        <v>0</v>
      </c>
      <c r="P1391" s="97" t="n">
        <f aca="false">IF(I1391&gt;0,IF(L1391&gt;=0,L1391/I1391*100,""),"")</f>
        <v>0</v>
      </c>
      <c r="Q1391" s="52"/>
      <c r="S1391" s="52"/>
    </row>
    <row r="1392" s="48" customFormat="true" ht="12.75" hidden="false" customHeight="true" outlineLevel="0" collapsed="false">
      <c r="A1392" s="82" t="s">
        <v>1037</v>
      </c>
      <c r="B1392" s="54" t="s">
        <v>1038</v>
      </c>
      <c r="C1392" s="55" t="s">
        <v>1648</v>
      </c>
      <c r="D1392" s="77" t="n">
        <v>30200</v>
      </c>
      <c r="E1392" s="77"/>
      <c r="F1392" s="94" t="n">
        <f aca="false">SUM(D1392:E1392)</f>
        <v>30200</v>
      </c>
      <c r="G1392" s="79" t="n">
        <v>30950</v>
      </c>
      <c r="H1392" s="88"/>
      <c r="I1392" s="95" t="n">
        <f aca="false">SUM(G1392:H1392)</f>
        <v>30950</v>
      </c>
      <c r="J1392" s="77"/>
      <c r="K1392" s="77"/>
      <c r="L1392" s="94" t="n">
        <f aca="false">SUM(J1392:K1392)</f>
        <v>0</v>
      </c>
      <c r="M1392" s="97" t="n">
        <f aca="false">IF(D1392&gt;0,IF(J1392&gt;=0,J1392/D1392*100,""),"")</f>
        <v>0</v>
      </c>
      <c r="N1392" s="97" t="n">
        <f aca="false">IF(F1392&gt;0,IF(L1392&gt;=0,L1392/F1392*100,""),"")</f>
        <v>0</v>
      </c>
      <c r="O1392" s="97" t="n">
        <f aca="false">IF(G1392&gt;0,IF(J1392&gt;=0,J1392/G1392*100,""),"")</f>
        <v>0</v>
      </c>
      <c r="P1392" s="97" t="n">
        <f aca="false">IF(I1392&gt;0,IF(L1392&gt;=0,L1392/I1392*100,""),"")</f>
        <v>0</v>
      </c>
      <c r="Q1392" s="52"/>
      <c r="S1392" s="52"/>
    </row>
    <row r="1393" s="155" customFormat="true" ht="12.75" hidden="false" customHeight="true" outlineLevel="0" collapsed="false">
      <c r="A1393" s="82" t="s">
        <v>1320</v>
      </c>
      <c r="B1393" s="54" t="s">
        <v>697</v>
      </c>
      <c r="C1393" s="55" t="s">
        <v>1649</v>
      </c>
      <c r="D1393" s="77" t="n">
        <v>12000</v>
      </c>
      <c r="E1393" s="143"/>
      <c r="F1393" s="94" t="n">
        <f aca="false">SUM(D1393:E1393)</f>
        <v>12000</v>
      </c>
      <c r="G1393" s="79" t="n">
        <v>12000</v>
      </c>
      <c r="H1393" s="88"/>
      <c r="I1393" s="79" t="n">
        <f aca="false">SUM(G1393:H1393)</f>
        <v>12000</v>
      </c>
      <c r="J1393" s="77" t="n">
        <v>12000</v>
      </c>
      <c r="K1393" s="143"/>
      <c r="L1393" s="94" t="n">
        <f aca="false">SUM(J1393:K1393)</f>
        <v>12000</v>
      </c>
      <c r="M1393" s="81" t="n">
        <f aca="false">IF(D1393&gt;0,IF(J1393&gt;=0,J1393/D1393*100,""),"")</f>
        <v>100</v>
      </c>
      <c r="N1393" s="81" t="n">
        <f aca="false">IF(F1393&gt;0,IF(L1393&gt;=0,L1393/F1393*100,""),"")</f>
        <v>100</v>
      </c>
      <c r="O1393" s="81" t="n">
        <f aca="false">IF(G1393&gt;0,IF(J1393&gt;=0,J1393/G1393*100,""),"")</f>
        <v>100</v>
      </c>
      <c r="P1393" s="81" t="n">
        <f aca="false">IF(I1393&gt;0,IF(L1393&gt;=0,L1393/I1393*100,""),"")</f>
        <v>100</v>
      </c>
      <c r="Q1393" s="52"/>
      <c r="S1393" s="52"/>
    </row>
    <row r="1394" s="48" customFormat="true" ht="12.75" hidden="false" customHeight="true" outlineLevel="0" collapsed="false">
      <c r="A1394" s="82" t="s">
        <v>1050</v>
      </c>
      <c r="B1394" s="54" t="s">
        <v>1051</v>
      </c>
      <c r="C1394" s="55" t="s">
        <v>1650</v>
      </c>
      <c r="D1394" s="77" t="n">
        <v>2100</v>
      </c>
      <c r="E1394" s="77"/>
      <c r="F1394" s="94" t="n">
        <f aca="false">SUM(D1394:E1394)</f>
        <v>2100</v>
      </c>
      <c r="G1394" s="79" t="n">
        <v>3080</v>
      </c>
      <c r="H1394" s="88"/>
      <c r="I1394" s="79" t="n">
        <f aca="false">SUM(G1394:H1394)</f>
        <v>3080</v>
      </c>
      <c r="J1394" s="77"/>
      <c r="K1394" s="77"/>
      <c r="L1394" s="94" t="n">
        <f aca="false">SUM(J1394:K1394)</f>
        <v>0</v>
      </c>
      <c r="M1394" s="97" t="n">
        <f aca="false">IF(D1394&gt;0,IF(J1394&gt;=0,J1394/D1394*100,""),"")</f>
        <v>0</v>
      </c>
      <c r="N1394" s="97" t="n">
        <f aca="false">IF(F1394&gt;0,IF(L1394&gt;=0,L1394/F1394*100,""),"")</f>
        <v>0</v>
      </c>
      <c r="O1394" s="97" t="n">
        <f aca="false">IF(G1394&gt;0,IF(J1394&gt;=0,J1394/G1394*100,""),"")</f>
        <v>0</v>
      </c>
      <c r="P1394" s="97" t="n">
        <f aca="false">IF(I1394&gt;0,IF(L1394&gt;=0,L1394/I1394*100,""),"")</f>
        <v>0</v>
      </c>
      <c r="Q1394" s="52"/>
      <c r="S1394" s="52"/>
    </row>
    <row r="1395" s="48" customFormat="true" ht="12.75" hidden="false" customHeight="true" outlineLevel="0" collapsed="false">
      <c r="A1395" s="82" t="s">
        <v>1097</v>
      </c>
      <c r="B1395" s="54" t="s">
        <v>1098</v>
      </c>
      <c r="C1395" s="55" t="s">
        <v>1651</v>
      </c>
      <c r="D1395" s="77" t="n">
        <v>13000</v>
      </c>
      <c r="E1395" s="77"/>
      <c r="F1395" s="77" t="n">
        <f aca="false">SUM(D1395:E1395)</f>
        <v>13000</v>
      </c>
      <c r="G1395" s="79" t="n">
        <v>113000</v>
      </c>
      <c r="H1395" s="88"/>
      <c r="I1395" s="79" t="n">
        <f aca="false">SUM(G1395:H1395)</f>
        <v>113000</v>
      </c>
      <c r="J1395" s="77" t="n">
        <v>13000</v>
      </c>
      <c r="K1395" s="77"/>
      <c r="L1395" s="77" t="n">
        <f aca="false">SUM(J1395:K1395)</f>
        <v>13000</v>
      </c>
      <c r="M1395" s="81" t="n">
        <f aca="false">IF(D1395&gt;0,IF(J1395&gt;=0,J1395/D1395*100,""),"")</f>
        <v>100</v>
      </c>
      <c r="N1395" s="81" t="n">
        <f aca="false">IF(F1395&gt;0,IF(L1395&gt;=0,L1395/F1395*100,""),"")</f>
        <v>100</v>
      </c>
      <c r="O1395" s="81" t="n">
        <f aca="false">IF(G1395&gt;0,IF(J1395&gt;=0,J1395/G1395*100,""),"")</f>
        <v>11.5044247787611</v>
      </c>
      <c r="P1395" s="81" t="n">
        <f aca="false">IF(I1395&gt;0,IF(L1395&gt;=0,L1395/I1395*100,""),"")</f>
        <v>11.5044247787611</v>
      </c>
      <c r="Q1395" s="52"/>
      <c r="S1395" s="52"/>
    </row>
    <row r="1396" s="48" customFormat="true" ht="12.75" hidden="false" customHeight="true" outlineLevel="0" collapsed="false">
      <c r="A1396" s="82" t="s">
        <v>1110</v>
      </c>
      <c r="B1396" s="54" t="s">
        <v>1111</v>
      </c>
      <c r="C1396" s="55" t="s">
        <v>1652</v>
      </c>
      <c r="D1396" s="77"/>
      <c r="E1396" s="77"/>
      <c r="F1396" s="94" t="n">
        <f aca="false">SUM(D1396:E1396)</f>
        <v>0</v>
      </c>
      <c r="G1396" s="79" t="n">
        <v>101000</v>
      </c>
      <c r="H1396" s="88"/>
      <c r="I1396" s="79" t="n">
        <f aca="false">SUM(G1396:H1396)</f>
        <v>101000</v>
      </c>
      <c r="J1396" s="77"/>
      <c r="K1396" s="77"/>
      <c r="L1396" s="94" t="n">
        <f aca="false">SUM(J1396:K1396)</f>
        <v>0</v>
      </c>
      <c r="M1396" s="97" t="str">
        <f aca="false">IF(D1396&gt;0,IF(J1396&gt;=0,J1396/D1396*100,""),"")</f>
        <v/>
      </c>
      <c r="N1396" s="97" t="str">
        <f aca="false">IF(F1396&gt;0,IF(L1396&gt;=0,L1396/F1396*100,""),"")</f>
        <v/>
      </c>
      <c r="O1396" s="97" t="n">
        <f aca="false">IF(G1396&gt;0,IF(J1396&gt;=0,J1396/G1396*100,""),"")</f>
        <v>0</v>
      </c>
      <c r="P1396" s="97" t="n">
        <f aca="false">IF(I1396&gt;0,IF(L1396&gt;=0,L1396/I1396*100,""),"")</f>
        <v>0</v>
      </c>
      <c r="Q1396" s="52"/>
      <c r="S1396" s="52"/>
    </row>
    <row r="1397" s="48" customFormat="true" ht="12.75" hidden="false" customHeight="true" outlineLevel="0" collapsed="false">
      <c r="A1397" s="82" t="s">
        <v>1059</v>
      </c>
      <c r="B1397" s="54" t="s">
        <v>1060</v>
      </c>
      <c r="C1397" s="55" t="s">
        <v>1653</v>
      </c>
      <c r="D1397" s="77"/>
      <c r="E1397" s="77"/>
      <c r="F1397" s="94" t="n">
        <f aca="false">SUM(D1397:E1397)</f>
        <v>0</v>
      </c>
      <c r="G1397" s="79" t="n">
        <v>46740</v>
      </c>
      <c r="H1397" s="88"/>
      <c r="I1397" s="95" t="n">
        <f aca="false">SUM(G1397:H1397)</f>
        <v>46740</v>
      </c>
      <c r="J1397" s="77"/>
      <c r="K1397" s="77"/>
      <c r="L1397" s="94" t="n">
        <f aca="false">SUM(J1397:K1397)</f>
        <v>0</v>
      </c>
      <c r="M1397" s="97" t="str">
        <f aca="false">IF(D1397&gt;0,IF(J1397&gt;=0,J1397/D1397*100,""),"")</f>
        <v/>
      </c>
      <c r="N1397" s="97" t="str">
        <f aca="false">IF(F1397&gt;0,IF(L1397&gt;=0,L1397/F1397*100,""),"")</f>
        <v/>
      </c>
      <c r="O1397" s="97" t="n">
        <f aca="false">IF(G1397&gt;0,IF(J1397&gt;=0,J1397/G1397*100,""),"")</f>
        <v>0</v>
      </c>
      <c r="P1397" s="97" t="n">
        <f aca="false">IF(I1397&gt;0,IF(L1397&gt;=0,L1397/I1397*100,""),"")</f>
        <v>0</v>
      </c>
      <c r="Q1397" s="52"/>
      <c r="S1397" s="52"/>
    </row>
    <row r="1398" s="48" customFormat="true" ht="12.75" hidden="false" customHeight="true" outlineLevel="0" collapsed="false">
      <c r="A1398" s="82" t="s">
        <v>1610</v>
      </c>
      <c r="B1398" s="54" t="s">
        <v>1611</v>
      </c>
      <c r="C1398" s="55" t="s">
        <v>1654</v>
      </c>
      <c r="D1398" s="77"/>
      <c r="E1398" s="77"/>
      <c r="F1398" s="94"/>
      <c r="G1398" s="79" t="n">
        <v>50000</v>
      </c>
      <c r="H1398" s="88"/>
      <c r="I1398" s="95" t="n">
        <f aca="false">SUM(G1398:H1398)</f>
        <v>50000</v>
      </c>
      <c r="J1398" s="77"/>
      <c r="K1398" s="77"/>
      <c r="L1398" s="94"/>
      <c r="M1398" s="97" t="str">
        <f aca="false">IF(D1398&gt;0,IF(J1398&gt;=0,J1398/D1398*100,""),"")</f>
        <v/>
      </c>
      <c r="N1398" s="97" t="str">
        <f aca="false">IF(F1398&gt;0,IF(L1398&gt;=0,L1398/F1398*100,""),"")</f>
        <v/>
      </c>
      <c r="O1398" s="97" t="n">
        <f aca="false">IF(G1398&gt;0,IF(J1398&gt;=0,J1398/G1398*100,""),"")</f>
        <v>0</v>
      </c>
      <c r="P1398" s="97" t="n">
        <f aca="false">IF(I1398&gt;0,IF(L1398&gt;=0,L1398/I1398*100,""),"")</f>
        <v>0</v>
      </c>
      <c r="Q1398" s="52"/>
      <c r="S1398" s="52"/>
    </row>
    <row r="1399" s="155" customFormat="true" ht="12.75" hidden="true" customHeight="true" outlineLevel="0" collapsed="false">
      <c r="A1399" s="82" t="s">
        <v>1140</v>
      </c>
      <c r="B1399" s="55" t="s">
        <v>1020</v>
      </c>
      <c r="C1399" s="55" t="s">
        <v>1655</v>
      </c>
      <c r="D1399" s="143"/>
      <c r="E1399" s="143"/>
      <c r="F1399" s="77" t="n">
        <f aca="false">SUM(D1399:E1399)</f>
        <v>0</v>
      </c>
      <c r="G1399" s="79"/>
      <c r="H1399" s="88"/>
      <c r="I1399" s="79"/>
      <c r="J1399" s="77"/>
      <c r="K1399" s="143"/>
      <c r="L1399" s="94" t="n">
        <f aca="false">SUM(J1399:K1399)</f>
        <v>0</v>
      </c>
      <c r="M1399" s="81" t="str">
        <f aca="false">IF(D1399&gt;0,IF(J1399&gt;=0,J1399/D1399*100,""),"")</f>
        <v/>
      </c>
      <c r="N1399" s="81" t="str">
        <f aca="false">IF(F1399&gt;0,IF(L1399&gt;=0,L1399/F1399*100,""),"")</f>
        <v/>
      </c>
      <c r="O1399" s="81" t="str">
        <f aca="false">IF(G1399&gt;0,IF(J1399&gt;=0,J1399/G1399*100,""),"")</f>
        <v/>
      </c>
      <c r="P1399" s="81" t="str">
        <f aca="false">IF(I1399&gt;0,IF(L1399&gt;=0,L1399/I1399*100,""),"")</f>
        <v/>
      </c>
      <c r="Q1399" s="52"/>
      <c r="S1399" s="52"/>
    </row>
    <row r="1400" s="155" customFormat="true" ht="12.75" hidden="true" customHeight="true" outlineLevel="0" collapsed="false">
      <c r="A1400" s="82" t="s">
        <v>325</v>
      </c>
      <c r="B1400" s="55" t="s">
        <v>326</v>
      </c>
      <c r="C1400" s="55" t="s">
        <v>1656</v>
      </c>
      <c r="D1400" s="143"/>
      <c r="E1400" s="143"/>
      <c r="F1400" s="77"/>
      <c r="G1400" s="79"/>
      <c r="H1400" s="88"/>
      <c r="I1400" s="79"/>
      <c r="J1400" s="77"/>
      <c r="K1400" s="143"/>
      <c r="L1400" s="94" t="n">
        <f aca="false">SUM(J1400:K1400)</f>
        <v>0</v>
      </c>
      <c r="M1400" s="81" t="str">
        <f aca="false">IF(D1400&gt;0,IF(J1400&gt;=0,J1400/D1400*100,""),"")</f>
        <v/>
      </c>
      <c r="N1400" s="81" t="str">
        <f aca="false">IF(F1400&gt;0,IF(L1400&gt;=0,L1400/F1400*100,""),"")</f>
        <v/>
      </c>
      <c r="O1400" s="81" t="str">
        <f aca="false">IF(G1400&gt;0,IF(J1400&gt;=0,J1400/G1400*100,""),"")</f>
        <v/>
      </c>
      <c r="P1400" s="81" t="str">
        <f aca="false">IF(I1400&gt;0,IF(L1400&gt;=0,L1400/I1400*100,""),"")</f>
        <v/>
      </c>
      <c r="Q1400" s="52"/>
      <c r="S1400" s="52"/>
    </row>
    <row r="1401" s="48" customFormat="true" ht="6" hidden="false" customHeight="true" outlineLevel="0" collapsed="false">
      <c r="A1401" s="82"/>
      <c r="B1401" s="54"/>
      <c r="C1401" s="55" t="s">
        <v>28</v>
      </c>
      <c r="D1401" s="77"/>
      <c r="E1401" s="77"/>
      <c r="F1401" s="77" t="n">
        <f aca="false">SUM(D1401:E1401)</f>
        <v>0</v>
      </c>
      <c r="G1401" s="79"/>
      <c r="H1401" s="88"/>
      <c r="I1401" s="79"/>
      <c r="J1401" s="77"/>
      <c r="K1401" s="77"/>
      <c r="L1401" s="77" t="n">
        <f aca="false">SUM(J1401:K1401)</f>
        <v>0</v>
      </c>
      <c r="M1401" s="81" t="str">
        <f aca="false">IF(D1401&gt;0,IF(J1401&gt;=0,J1401/D1401*100,""),"")</f>
        <v/>
      </c>
      <c r="N1401" s="81" t="str">
        <f aca="false">IF(F1401&gt;0,IF(L1401&gt;=0,L1401/F1401*100,""),"")</f>
        <v/>
      </c>
      <c r="O1401" s="81" t="str">
        <f aca="false">IF(G1401&gt;0,IF(J1401&gt;=0,J1401/G1401*100,""),"")</f>
        <v/>
      </c>
      <c r="P1401" s="81" t="str">
        <f aca="false">IF(I1401&gt;0,IF(L1401&gt;=0,L1401/I1401*100,""),"")</f>
        <v/>
      </c>
      <c r="Q1401" s="52"/>
      <c r="S1401" s="52"/>
    </row>
    <row r="1402" s="155" customFormat="true" ht="12.75" hidden="false" customHeight="false" outlineLevel="0" collapsed="false">
      <c r="A1402" s="66" t="s">
        <v>1657</v>
      </c>
      <c r="B1402" s="135" t="s">
        <v>19</v>
      </c>
      <c r="C1402" s="136"/>
      <c r="D1402" s="139" t="n">
        <f aca="false">SUM(D1404:D1410)</f>
        <v>8890370</v>
      </c>
      <c r="E1402" s="139" t="n">
        <f aca="false">SUM(E1404:E1410)</f>
        <v>0</v>
      </c>
      <c r="F1402" s="139" t="n">
        <f aca="false">SUM(D1402:E1402)</f>
        <v>8890370</v>
      </c>
      <c r="G1402" s="109" t="n">
        <f aca="false">SUM(G1404:G1410)</f>
        <v>10172690</v>
      </c>
      <c r="H1402" s="110"/>
      <c r="I1402" s="109" t="n">
        <f aca="false">SUM(G1402:H1402)</f>
        <v>10172690</v>
      </c>
      <c r="J1402" s="139" t="n">
        <f aca="false">SUM(J1404:J1410)</f>
        <v>11627560</v>
      </c>
      <c r="K1402" s="139" t="n">
        <f aca="false">SUM(K1404:K1410)</f>
        <v>0</v>
      </c>
      <c r="L1402" s="139" t="n">
        <f aca="false">SUM(J1402:K1402)</f>
        <v>11627560</v>
      </c>
      <c r="M1402" s="140" t="n">
        <f aca="false">IF(D1402&gt;0,IF(J1402&gt;=0,J1402/D1402*100,""),"")</f>
        <v>130.78825740661</v>
      </c>
      <c r="N1402" s="140" t="n">
        <f aca="false">IF(F1402&gt;0,IF(L1402&gt;=0,L1402/F1402*100,""),"")</f>
        <v>130.78825740661</v>
      </c>
      <c r="O1402" s="140" t="n">
        <f aca="false">IF(G1402&gt;0,IF(J1402&gt;=0,J1402/G1402*100,""),"")</f>
        <v>114.301723536252</v>
      </c>
      <c r="P1402" s="140" t="n">
        <f aca="false">IF(I1402&gt;0,IF(L1402&gt;=0,L1402/I1402*100,""),"")</f>
        <v>114.301723536252</v>
      </c>
      <c r="Q1402" s="52"/>
      <c r="S1402" s="52"/>
    </row>
    <row r="1403" s="155" customFormat="true" ht="12" hidden="true" customHeight="false" outlineLevel="0" collapsed="false">
      <c r="A1403" s="74" t="s">
        <v>27</v>
      </c>
      <c r="B1403" s="227"/>
      <c r="C1403" s="228" t="s">
        <v>28</v>
      </c>
      <c r="D1403" s="143" t="n">
        <f aca="false">SUM(D1404:D1410)</f>
        <v>8890370</v>
      </c>
      <c r="E1403" s="215"/>
      <c r="F1403" s="77" t="n">
        <f aca="false">SUM(D1403:E1403)</f>
        <v>8890370</v>
      </c>
      <c r="G1403" s="79" t="n">
        <f aca="false">SUM(G1404:G1410)</f>
        <v>10172690</v>
      </c>
      <c r="H1403" s="217"/>
      <c r="I1403" s="79" t="n">
        <f aca="false">SUM(G1403:H1403)</f>
        <v>10172690</v>
      </c>
      <c r="J1403" s="77" t="n">
        <f aca="false">SUM(J1404:J1410)</f>
        <v>11627560</v>
      </c>
      <c r="K1403" s="215"/>
      <c r="L1403" s="77" t="n">
        <f aca="false">SUM(J1403:K1403)</f>
        <v>11627560</v>
      </c>
      <c r="M1403" s="81" t="n">
        <f aca="false">IF(D1403&gt;0,IF(J1403&gt;=0,J1403/D1403*100,""),"")</f>
        <v>130.78825740661</v>
      </c>
      <c r="N1403" s="81" t="n">
        <f aca="false">IF(F1403&gt;0,IF(L1403&gt;=0,L1403/F1403*100,""),"")</f>
        <v>130.78825740661</v>
      </c>
      <c r="O1403" s="81" t="n">
        <f aca="false">IF(G1403&gt;0,IF(J1403&gt;=0,J1403/G1403*100,""),"")</f>
        <v>114.301723536252</v>
      </c>
      <c r="P1403" s="81" t="n">
        <f aca="false">IF(I1403&gt;0,IF(L1403&gt;=0,L1403/I1403*100,""),"")</f>
        <v>114.301723536252</v>
      </c>
      <c r="Q1403" s="52"/>
      <c r="S1403" s="52"/>
    </row>
    <row r="1404" s="155" customFormat="true" ht="12.75" hidden="false" customHeight="true" outlineLevel="0" collapsed="false">
      <c r="A1404" s="82" t="s">
        <v>1095</v>
      </c>
      <c r="B1404" s="54" t="s">
        <v>1011</v>
      </c>
      <c r="C1404" s="55" t="s">
        <v>1658</v>
      </c>
      <c r="D1404" s="77" t="n">
        <v>8766510</v>
      </c>
      <c r="E1404" s="143"/>
      <c r="F1404" s="77" t="n">
        <f aca="false">SUM(D1404:E1404)</f>
        <v>8766510</v>
      </c>
      <c r="G1404" s="79" t="n">
        <v>9499080</v>
      </c>
      <c r="H1404" s="88"/>
      <c r="I1404" s="79" t="n">
        <f aca="false">SUM(G1404:H1404)</f>
        <v>9499080</v>
      </c>
      <c r="J1404" s="77" t="n">
        <v>11614560</v>
      </c>
      <c r="K1404" s="143"/>
      <c r="L1404" s="77" t="n">
        <f aca="false">SUM(J1404:K1404)</f>
        <v>11614560</v>
      </c>
      <c r="M1404" s="81" t="n">
        <f aca="false">IF(D1404&gt;0,IF(J1404&gt;=0,J1404/D1404*100,""),"")</f>
        <v>132.487842938638</v>
      </c>
      <c r="N1404" s="81" t="n">
        <f aca="false">IF(F1404&gt;0,IF(L1404&gt;=0,L1404/F1404*100,""),"")</f>
        <v>132.487842938638</v>
      </c>
      <c r="O1404" s="81" t="n">
        <f aca="false">IF(G1404&gt;0,IF(J1404&gt;=0,J1404/G1404*100,""),"")</f>
        <v>122.270367235564</v>
      </c>
      <c r="P1404" s="81" t="n">
        <f aca="false">IF(I1404&gt;0,IF(L1404&gt;=0,L1404/I1404*100,""),"")</f>
        <v>122.270367235564</v>
      </c>
      <c r="Q1404" s="52"/>
      <c r="S1404" s="52"/>
    </row>
    <row r="1405" s="155" customFormat="true" ht="12.75" hidden="false" customHeight="true" outlineLevel="0" collapsed="false">
      <c r="A1405" s="82" t="s">
        <v>1028</v>
      </c>
      <c r="B1405" s="54" t="s">
        <v>1029</v>
      </c>
      <c r="C1405" s="55" t="s">
        <v>1659</v>
      </c>
      <c r="D1405" s="77" t="n">
        <v>21540</v>
      </c>
      <c r="E1405" s="143"/>
      <c r="F1405" s="77" t="n">
        <f aca="false">SUM(D1405:E1405)</f>
        <v>21540</v>
      </c>
      <c r="G1405" s="79" t="n">
        <v>33480</v>
      </c>
      <c r="H1405" s="88"/>
      <c r="I1405" s="79" t="n">
        <f aca="false">SUM(G1405:H1405)</f>
        <v>33480</v>
      </c>
      <c r="J1405" s="77"/>
      <c r="K1405" s="143"/>
      <c r="L1405" s="77" t="n">
        <f aca="false">SUM(J1405:K1405)</f>
        <v>0</v>
      </c>
      <c r="M1405" s="81" t="n">
        <f aca="false">IF(D1405&gt;0,IF(J1405&gt;=0,J1405/D1405*100,""),"")</f>
        <v>0</v>
      </c>
      <c r="N1405" s="81" t="n">
        <f aca="false">IF(F1405&gt;0,IF(L1405&gt;=0,L1405/F1405*100,""),"")</f>
        <v>0</v>
      </c>
      <c r="O1405" s="81" t="n">
        <f aca="false">IF(G1405&gt;0,IF(J1405&gt;=0,J1405/G1405*100,""),"")</f>
        <v>0</v>
      </c>
      <c r="P1405" s="81" t="n">
        <f aca="false">IF(I1405&gt;0,IF(L1405&gt;=0,L1405/I1405*100,""),"")</f>
        <v>0</v>
      </c>
      <c r="Q1405" s="52"/>
      <c r="S1405" s="52"/>
    </row>
    <row r="1406" s="155" customFormat="true" ht="12.75" hidden="false" customHeight="true" outlineLevel="0" collapsed="false">
      <c r="A1406" s="82" t="s">
        <v>1037</v>
      </c>
      <c r="B1406" s="54" t="s">
        <v>1038</v>
      </c>
      <c r="C1406" s="55" t="s">
        <v>1660</v>
      </c>
      <c r="D1406" s="77" t="n">
        <v>21220</v>
      </c>
      <c r="E1406" s="143"/>
      <c r="F1406" s="77" t="n">
        <f aca="false">SUM(D1406:E1406)</f>
        <v>21220</v>
      </c>
      <c r="G1406" s="79" t="n">
        <v>27090</v>
      </c>
      <c r="H1406" s="88"/>
      <c r="I1406" s="79" t="n">
        <f aca="false">SUM(G1406:H1406)</f>
        <v>27090</v>
      </c>
      <c r="J1406" s="77"/>
      <c r="K1406" s="143"/>
      <c r="L1406" s="77" t="n">
        <f aca="false">SUM(J1406:K1406)</f>
        <v>0</v>
      </c>
      <c r="M1406" s="81" t="n">
        <f aca="false">IF(D1406&gt;0,IF(J1406&gt;=0,J1406/D1406*100,""),"")</f>
        <v>0</v>
      </c>
      <c r="N1406" s="81" t="n">
        <f aca="false">IF(F1406&gt;0,IF(L1406&gt;=0,L1406/F1406*100,""),"")</f>
        <v>0</v>
      </c>
      <c r="O1406" s="81" t="n">
        <f aca="false">IF(G1406&gt;0,IF(J1406&gt;=0,J1406/G1406*100,""),"")</f>
        <v>0</v>
      </c>
      <c r="P1406" s="81" t="n">
        <f aca="false">IF(I1406&gt;0,IF(L1406&gt;=0,L1406/I1406*100,""),"")</f>
        <v>0</v>
      </c>
      <c r="Q1406" s="52"/>
      <c r="S1406" s="52"/>
    </row>
    <row r="1407" s="155" customFormat="true" ht="12.75" hidden="false" customHeight="true" outlineLevel="0" collapsed="false">
      <c r="A1407" s="87" t="s">
        <v>1140</v>
      </c>
      <c r="B1407" s="54" t="s">
        <v>1020</v>
      </c>
      <c r="C1407" s="55" t="s">
        <v>1661</v>
      </c>
      <c r="D1407" s="77" t="n">
        <v>68100</v>
      </c>
      <c r="E1407" s="143"/>
      <c r="F1407" s="77" t="n">
        <f aca="false">SUM(D1407:E1407)</f>
        <v>68100</v>
      </c>
      <c r="G1407" s="79" t="n">
        <v>77900</v>
      </c>
      <c r="H1407" s="88"/>
      <c r="I1407" s="79" t="n">
        <f aca="false">SUM(G1407:H1407)</f>
        <v>77900</v>
      </c>
      <c r="J1407" s="77"/>
      <c r="K1407" s="143"/>
      <c r="L1407" s="77" t="n">
        <f aca="false">SUM(J1407:K1407)</f>
        <v>0</v>
      </c>
      <c r="M1407" s="81" t="n">
        <f aca="false">IF(D1407&gt;0,IF(J1407&gt;=0,J1407/D1407*100,""),"")</f>
        <v>0</v>
      </c>
      <c r="N1407" s="81" t="n">
        <f aca="false">IF(F1407&gt;0,IF(L1407&gt;=0,L1407/F1407*100,""),"")</f>
        <v>0</v>
      </c>
      <c r="O1407" s="81" t="n">
        <f aca="false">IF(G1407&gt;0,IF(J1407&gt;=0,J1407/G1407*100,""),"")</f>
        <v>0</v>
      </c>
      <c r="P1407" s="81" t="n">
        <f aca="false">IF(I1407&gt;0,IF(L1407&gt;=0,L1407/I1407*100,""),"")</f>
        <v>0</v>
      </c>
      <c r="Q1407" s="52"/>
      <c r="S1407" s="52"/>
    </row>
    <row r="1408" s="48" customFormat="true" ht="12.75" hidden="false" customHeight="true" outlineLevel="0" collapsed="false">
      <c r="A1408" s="82" t="s">
        <v>1097</v>
      </c>
      <c r="B1408" s="54" t="s">
        <v>1098</v>
      </c>
      <c r="C1408" s="55" t="s">
        <v>1662</v>
      </c>
      <c r="D1408" s="77" t="n">
        <v>13000</v>
      </c>
      <c r="E1408" s="77"/>
      <c r="F1408" s="77" t="n">
        <f aca="false">SUM(D1408:E1408)</f>
        <v>13000</v>
      </c>
      <c r="G1408" s="79" t="n">
        <v>363000</v>
      </c>
      <c r="H1408" s="88"/>
      <c r="I1408" s="79" t="n">
        <f aca="false">SUM(G1408:H1408)</f>
        <v>363000</v>
      </c>
      <c r="J1408" s="77" t="n">
        <v>13000</v>
      </c>
      <c r="K1408" s="77"/>
      <c r="L1408" s="77" t="n">
        <f aca="false">SUM(J1408:K1408)</f>
        <v>13000</v>
      </c>
      <c r="M1408" s="81" t="n">
        <f aca="false">IF(D1408&gt;0,IF(J1408&gt;=0,J1408/D1408*100,""),"")</f>
        <v>100</v>
      </c>
      <c r="N1408" s="81" t="n">
        <f aca="false">IF(F1408&gt;0,IF(L1408&gt;=0,L1408/F1408*100,""),"")</f>
        <v>100</v>
      </c>
      <c r="O1408" s="81" t="n">
        <f aca="false">IF(G1408&gt;0,IF(J1408&gt;=0,J1408/G1408*100,""),"")</f>
        <v>3.58126721763085</v>
      </c>
      <c r="P1408" s="81" t="n">
        <f aca="false">IF(I1408&gt;0,IF(L1408&gt;=0,L1408/I1408*100,""),"")</f>
        <v>3.58126721763085</v>
      </c>
      <c r="Q1408" s="52"/>
      <c r="S1408" s="52"/>
    </row>
    <row r="1409" s="155" customFormat="true" ht="12.75" hidden="false" customHeight="true" outlineLevel="0" collapsed="false">
      <c r="A1409" s="82" t="s">
        <v>1110</v>
      </c>
      <c r="B1409" s="54" t="s">
        <v>1111</v>
      </c>
      <c r="C1409" s="55" t="s">
        <v>1663</v>
      </c>
      <c r="D1409" s="143"/>
      <c r="E1409" s="143"/>
      <c r="F1409" s="77"/>
      <c r="G1409" s="79" t="n">
        <v>138000</v>
      </c>
      <c r="H1409" s="88"/>
      <c r="I1409" s="79" t="n">
        <f aca="false">SUM(G1409:H1409)</f>
        <v>138000</v>
      </c>
      <c r="J1409" s="77"/>
      <c r="K1409" s="143"/>
      <c r="L1409" s="77"/>
      <c r="M1409" s="81" t="str">
        <f aca="false">IF(D1409&gt;0,IF(J1409&gt;=0,J1409/D1409*100,""),"")</f>
        <v/>
      </c>
      <c r="N1409" s="81" t="str">
        <f aca="false">IF(F1409&gt;0,IF(L1409&gt;=0,L1409/F1409*100,""),"")</f>
        <v/>
      </c>
      <c r="O1409" s="81" t="n">
        <f aca="false">IF(G1409&gt;0,IF(J1409&gt;=0,J1409/G1409*100,""),"")</f>
        <v>0</v>
      </c>
      <c r="P1409" s="81" t="n">
        <f aca="false">IF(I1409&gt;0,IF(L1409&gt;=0,L1409/I1409*100,""),"")</f>
        <v>0</v>
      </c>
      <c r="Q1409" s="52"/>
      <c r="S1409" s="52"/>
    </row>
    <row r="1410" s="155" customFormat="true" ht="12.75" hidden="false" customHeight="true" outlineLevel="0" collapsed="false">
      <c r="A1410" s="82" t="s">
        <v>1164</v>
      </c>
      <c r="B1410" s="54" t="s">
        <v>1165</v>
      </c>
      <c r="C1410" s="55" t="s">
        <v>1664</v>
      </c>
      <c r="D1410" s="143"/>
      <c r="E1410" s="143"/>
      <c r="F1410" s="77"/>
      <c r="G1410" s="79" t="n">
        <v>34140</v>
      </c>
      <c r="H1410" s="88"/>
      <c r="I1410" s="79" t="n">
        <f aca="false">SUM(G1410:H1410)</f>
        <v>34140</v>
      </c>
      <c r="J1410" s="77"/>
      <c r="K1410" s="143"/>
      <c r="L1410" s="77" t="n">
        <f aca="false">SUM(J1410:K1410)</f>
        <v>0</v>
      </c>
      <c r="M1410" s="81" t="str">
        <f aca="false">IF(D1410&gt;0,IF(J1410&gt;=0,J1410/D1410*100,""),"")</f>
        <v/>
      </c>
      <c r="N1410" s="81" t="str">
        <f aca="false">IF(F1410&gt;0,IF(L1410&gt;=0,L1410/F1410*100,""),"")</f>
        <v/>
      </c>
      <c r="O1410" s="81" t="n">
        <f aca="false">IF(G1410&gt;0,IF(J1410&gt;=0,J1410/G1410*100,""),"")</f>
        <v>0</v>
      </c>
      <c r="P1410" s="81" t="n">
        <f aca="false">IF(I1410&gt;0,IF(L1410&gt;=0,L1410/I1410*100,""),"")</f>
        <v>0</v>
      </c>
      <c r="Q1410" s="52"/>
      <c r="S1410" s="52"/>
    </row>
    <row r="1411" s="48" customFormat="true" ht="6" hidden="false" customHeight="true" outlineLevel="0" collapsed="false">
      <c r="A1411" s="82"/>
      <c r="B1411" s="54"/>
      <c r="C1411" s="55" t="s">
        <v>28</v>
      </c>
      <c r="D1411" s="77"/>
      <c r="E1411" s="77"/>
      <c r="F1411" s="77"/>
      <c r="G1411" s="79"/>
      <c r="H1411" s="88"/>
      <c r="I1411" s="79"/>
      <c r="J1411" s="77"/>
      <c r="K1411" s="77"/>
      <c r="L1411" s="77"/>
      <c r="M1411" s="81" t="str">
        <f aca="false">IF(D1411&gt;0,IF(J1411&gt;=0,J1411/D1411*100,""),"")</f>
        <v/>
      </c>
      <c r="N1411" s="81" t="str">
        <f aca="false">IF(F1411&gt;0,IF(L1411&gt;=0,L1411/F1411*100,""),"")</f>
        <v/>
      </c>
      <c r="O1411" s="81" t="str">
        <f aca="false">IF(G1411&gt;0,IF(J1411&gt;=0,J1411/G1411*100,""),"")</f>
        <v/>
      </c>
      <c r="P1411" s="81" t="str">
        <f aca="false">IF(I1411&gt;0,IF(L1411&gt;=0,L1411/I1411*100,""),"")</f>
        <v/>
      </c>
      <c r="Q1411" s="52"/>
      <c r="S1411" s="52"/>
    </row>
    <row r="1412" s="155" customFormat="true" ht="12.75" hidden="false" customHeight="false" outlineLevel="0" collapsed="false">
      <c r="A1412" s="66" t="s">
        <v>1665</v>
      </c>
      <c r="B1412" s="135" t="s">
        <v>19</v>
      </c>
      <c r="C1412" s="136"/>
      <c r="D1412" s="139" t="n">
        <f aca="false">SUM(D1414:D1424)</f>
        <v>7377030</v>
      </c>
      <c r="E1412" s="139" t="n">
        <f aca="false">SUM(E1414:E1423)</f>
        <v>0</v>
      </c>
      <c r="F1412" s="139" t="n">
        <f aca="false">SUM(D1412:E1412)</f>
        <v>7377030</v>
      </c>
      <c r="G1412" s="109" t="n">
        <f aca="false">SUM(G1414:G1424)</f>
        <v>8864790</v>
      </c>
      <c r="H1412" s="110"/>
      <c r="I1412" s="109" t="n">
        <f aca="false">SUM(G1412:H1412)</f>
        <v>8864790</v>
      </c>
      <c r="J1412" s="139" t="n">
        <f aca="false">SUM(J1414:J1424)</f>
        <v>9913410</v>
      </c>
      <c r="K1412" s="139" t="n">
        <f aca="false">SUM(K1414:K1423)</f>
        <v>0</v>
      </c>
      <c r="L1412" s="139" t="n">
        <f aca="false">SUM(J1412:K1412)</f>
        <v>9913410</v>
      </c>
      <c r="M1412" s="140" t="n">
        <f aca="false">IF(D1412&gt;0,IF(J1412&gt;=0,J1412/D1412*100,""),"")</f>
        <v>134.382129393536</v>
      </c>
      <c r="N1412" s="140" t="n">
        <f aca="false">IF(F1412&gt;0,IF(L1412&gt;=0,L1412/F1412*100,""),"")</f>
        <v>134.382129393536</v>
      </c>
      <c r="O1412" s="140" t="n">
        <f aca="false">IF(G1412&gt;0,IF(J1412&gt;=0,J1412/G1412*100,""),"")</f>
        <v>111.829045019679</v>
      </c>
      <c r="P1412" s="140" t="n">
        <f aca="false">IF(I1412&gt;0,IF(L1412&gt;=0,L1412/I1412*100,""),"")</f>
        <v>111.829045019679</v>
      </c>
      <c r="Q1412" s="52"/>
      <c r="S1412" s="52"/>
    </row>
    <row r="1413" s="155" customFormat="true" ht="12.75" hidden="false" customHeight="true" outlineLevel="0" collapsed="false">
      <c r="A1413" s="74" t="s">
        <v>27</v>
      </c>
      <c r="B1413" s="227"/>
      <c r="C1413" s="228" t="s">
        <v>28</v>
      </c>
      <c r="D1413" s="194" t="n">
        <f aca="false">SUM(D1414:D1423)</f>
        <v>7377030</v>
      </c>
      <c r="E1413" s="209"/>
      <c r="F1413" s="77" t="n">
        <f aca="false">SUM(D1413:E1413)</f>
        <v>7377030</v>
      </c>
      <c r="G1413" s="146" t="n">
        <f aca="false">SUM(G1414:G1423)</f>
        <v>8864790</v>
      </c>
      <c r="H1413" s="235"/>
      <c r="I1413" s="79" t="n">
        <f aca="false">SUM(G1413:H1413)</f>
        <v>8864790</v>
      </c>
      <c r="J1413" s="194" t="n">
        <f aca="false">SUM(J1414:J1423)</f>
        <v>9913410</v>
      </c>
      <c r="K1413" s="209"/>
      <c r="L1413" s="77" t="n">
        <f aca="false">SUM(J1413:K1413)</f>
        <v>9913410</v>
      </c>
      <c r="M1413" s="81" t="n">
        <f aca="false">IF(D1413&gt;0,IF(J1413&gt;=0,J1413/D1413*100,""),"")</f>
        <v>134.382129393536</v>
      </c>
      <c r="N1413" s="81" t="n">
        <f aca="false">IF(F1413&gt;0,IF(L1413&gt;=0,L1413/F1413*100,""),"")</f>
        <v>134.382129393536</v>
      </c>
      <c r="O1413" s="81" t="n">
        <f aca="false">IF(G1413&gt;0,IF(J1413&gt;=0,J1413/G1413*100,""),"")</f>
        <v>111.829045019679</v>
      </c>
      <c r="P1413" s="81" t="n">
        <f aca="false">IF(I1413&gt;0,IF(L1413&gt;=0,L1413/I1413*100,""),"")</f>
        <v>111.829045019679</v>
      </c>
      <c r="Q1413" s="52"/>
      <c r="S1413" s="52"/>
    </row>
    <row r="1414" s="155" customFormat="true" ht="12.75" hidden="false" customHeight="true" outlineLevel="0" collapsed="false">
      <c r="A1414" s="82" t="s">
        <v>1095</v>
      </c>
      <c r="B1414" s="54" t="s">
        <v>1011</v>
      </c>
      <c r="C1414" s="55" t="s">
        <v>1666</v>
      </c>
      <c r="D1414" s="77" t="n">
        <v>7174000</v>
      </c>
      <c r="E1414" s="143"/>
      <c r="F1414" s="77" t="n">
        <f aca="false">SUM(D1414:E1414)</f>
        <v>7174000</v>
      </c>
      <c r="G1414" s="79" t="n">
        <v>8357800</v>
      </c>
      <c r="H1414" s="88"/>
      <c r="I1414" s="79" t="n">
        <f aca="false">SUM(G1414:H1414)</f>
        <v>8357800</v>
      </c>
      <c r="J1414" s="77" t="n">
        <v>9500130</v>
      </c>
      <c r="K1414" s="143"/>
      <c r="L1414" s="77" t="n">
        <f aca="false">SUM(J1414:K1414)</f>
        <v>9500130</v>
      </c>
      <c r="M1414" s="81" t="n">
        <f aca="false">IF(D1414&gt;0,IF(J1414&gt;=0,J1414/D1414*100,""),"")</f>
        <v>132.424449400613</v>
      </c>
      <c r="N1414" s="81" t="n">
        <f aca="false">IF(F1414&gt;0,IF(L1414&gt;=0,L1414/F1414*100,""),"")</f>
        <v>132.424449400613</v>
      </c>
      <c r="O1414" s="81" t="n">
        <f aca="false">IF(G1414&gt;0,IF(J1414&gt;=0,J1414/G1414*100,""),"")</f>
        <v>113.667831247457</v>
      </c>
      <c r="P1414" s="81" t="n">
        <f aca="false">IF(I1414&gt;0,IF(L1414&gt;=0,L1414/I1414*100,""),"")</f>
        <v>113.667831247457</v>
      </c>
      <c r="Q1414" s="52"/>
      <c r="S1414" s="52"/>
    </row>
    <row r="1415" s="155" customFormat="true" ht="12.75" hidden="false" customHeight="true" outlineLevel="0" collapsed="false">
      <c r="A1415" s="126" t="s">
        <v>1142</v>
      </c>
      <c r="B1415" s="160" t="s">
        <v>1023</v>
      </c>
      <c r="C1415" s="161"/>
      <c r="D1415" s="130"/>
      <c r="E1415" s="229"/>
      <c r="F1415" s="130"/>
      <c r="G1415" s="131"/>
      <c r="H1415" s="151"/>
      <c r="I1415" s="131"/>
      <c r="J1415" s="130" t="n">
        <v>286900</v>
      </c>
      <c r="K1415" s="229"/>
      <c r="L1415" s="130" t="n">
        <f aca="false">SUM(J1415:K1415)</f>
        <v>286900</v>
      </c>
      <c r="M1415" s="118" t="str">
        <f aca="false">IF(D1415&gt;0,IF(J1415&gt;=0,J1415/D1415*100,""),"")</f>
        <v/>
      </c>
      <c r="N1415" s="118"/>
      <c r="O1415" s="118"/>
      <c r="P1415" s="118"/>
      <c r="Q1415" s="52"/>
      <c r="S1415" s="52"/>
    </row>
    <row r="1416" s="155" customFormat="true" ht="12.75" hidden="false" customHeight="true" outlineLevel="0" collapsed="false">
      <c r="A1416" s="82" t="s">
        <v>1104</v>
      </c>
      <c r="B1416" s="54" t="s">
        <v>1014</v>
      </c>
      <c r="C1416" s="55" t="s">
        <v>1667</v>
      </c>
      <c r="D1416" s="77" t="n">
        <v>1000</v>
      </c>
      <c r="E1416" s="143"/>
      <c r="F1416" s="77" t="n">
        <f aca="false">SUM(D1416:E1416)</f>
        <v>1000</v>
      </c>
      <c r="G1416" s="79" t="n">
        <v>1000</v>
      </c>
      <c r="H1416" s="88"/>
      <c r="I1416" s="79" t="n">
        <f aca="false">SUM(G1416:H1416)</f>
        <v>1000</v>
      </c>
      <c r="J1416" s="77"/>
      <c r="K1416" s="143"/>
      <c r="L1416" s="77" t="n">
        <f aca="false">SUM(J1416:K1416)</f>
        <v>0</v>
      </c>
      <c r="M1416" s="81" t="n">
        <f aca="false">IF(D1416&gt;0,IF(J1416&gt;=0,J1416/D1416*100,""),"")</f>
        <v>0</v>
      </c>
      <c r="N1416" s="81" t="n">
        <f aca="false">IF(F1416&gt;0,IF(L1416&gt;=0,L1416/F1416*100,""),"")</f>
        <v>0</v>
      </c>
      <c r="O1416" s="81" t="n">
        <f aca="false">IF(G1416&gt;0,IF(J1416&gt;=0,J1416/G1416*100,""),"")</f>
        <v>0</v>
      </c>
      <c r="P1416" s="81" t="n">
        <f aca="false">IF(I1416&gt;0,IF(L1416&gt;=0,L1416/I1416*100,""),"")</f>
        <v>0</v>
      </c>
      <c r="Q1416" s="52"/>
      <c r="S1416" s="52"/>
    </row>
    <row r="1417" s="48" customFormat="true" ht="12.75" hidden="false" customHeight="true" outlineLevel="0" collapsed="false">
      <c r="A1417" s="82" t="s">
        <v>1046</v>
      </c>
      <c r="B1417" s="54" t="s">
        <v>1047</v>
      </c>
      <c r="C1417" s="55" t="s">
        <v>1668</v>
      </c>
      <c r="D1417" s="77" t="n">
        <v>1610</v>
      </c>
      <c r="E1417" s="77"/>
      <c r="F1417" s="77" t="n">
        <f aca="false">SUM(D1417:E1417)</f>
        <v>1610</v>
      </c>
      <c r="G1417" s="79" t="n">
        <v>1610</v>
      </c>
      <c r="H1417" s="88"/>
      <c r="I1417" s="79" t="n">
        <f aca="false">SUM(G1417:H1417)</f>
        <v>1610</v>
      </c>
      <c r="J1417" s="77"/>
      <c r="K1417" s="77"/>
      <c r="L1417" s="77" t="n">
        <f aca="false">SUM(J1417:K1417)</f>
        <v>0</v>
      </c>
      <c r="M1417" s="81" t="n">
        <f aca="false">IF(D1417&gt;0,IF(J1417&gt;=0,J1417/D1417*100,""),"")</f>
        <v>0</v>
      </c>
      <c r="N1417" s="81" t="n">
        <f aca="false">IF(F1417&gt;0,IF(L1417&gt;=0,L1417/F1417*100,""),"")</f>
        <v>0</v>
      </c>
      <c r="O1417" s="81" t="n">
        <f aca="false">IF(G1417&gt;0,IF(J1417&gt;=0,J1417/G1417*100,""),"")</f>
        <v>0</v>
      </c>
      <c r="P1417" s="81" t="n">
        <f aca="false">IF(I1417&gt;0,IF(L1417&gt;=0,L1417/I1417*100,""),"")</f>
        <v>0</v>
      </c>
      <c r="Q1417" s="52"/>
      <c r="S1417" s="52"/>
    </row>
    <row r="1418" s="155" customFormat="true" ht="12.75" hidden="false" customHeight="true" outlineLevel="0" collapsed="false">
      <c r="A1418" s="82" t="s">
        <v>1037</v>
      </c>
      <c r="B1418" s="54" t="s">
        <v>1038</v>
      </c>
      <c r="C1418" s="55" t="s">
        <v>1669</v>
      </c>
      <c r="D1418" s="77" t="n">
        <v>22240</v>
      </c>
      <c r="E1418" s="143"/>
      <c r="F1418" s="77" t="n">
        <f aca="false">SUM(D1418:E1418)</f>
        <v>22240</v>
      </c>
      <c r="G1418" s="79" t="n">
        <v>23360</v>
      </c>
      <c r="H1418" s="88"/>
      <c r="I1418" s="79" t="n">
        <f aca="false">SUM(G1418:H1418)</f>
        <v>23360</v>
      </c>
      <c r="J1418" s="77"/>
      <c r="K1418" s="143"/>
      <c r="L1418" s="77" t="n">
        <f aca="false">SUM(J1418:K1418)</f>
        <v>0</v>
      </c>
      <c r="M1418" s="81" t="n">
        <f aca="false">IF(D1418&gt;0,IF(J1418&gt;=0,J1418/D1418*100,""),"")</f>
        <v>0</v>
      </c>
      <c r="N1418" s="81" t="n">
        <f aca="false">IF(F1418&gt;0,IF(L1418&gt;=0,L1418/F1418*100,""),"")</f>
        <v>0</v>
      </c>
      <c r="O1418" s="81" t="n">
        <f aca="false">IF(G1418&gt;0,IF(J1418&gt;=0,J1418/G1418*100,""),"")</f>
        <v>0</v>
      </c>
      <c r="P1418" s="81" t="n">
        <f aca="false">IF(I1418&gt;0,IF(L1418&gt;=0,L1418/I1418*100,""),"")</f>
        <v>0</v>
      </c>
      <c r="Q1418" s="52"/>
      <c r="S1418" s="52"/>
    </row>
    <row r="1419" s="155" customFormat="true" ht="12.75" hidden="false" customHeight="true" outlineLevel="0" collapsed="false">
      <c r="A1419" s="82" t="s">
        <v>506</v>
      </c>
      <c r="B1419" s="54" t="s">
        <v>507</v>
      </c>
      <c r="C1419" s="55" t="s">
        <v>1670</v>
      </c>
      <c r="D1419" s="77" t="n">
        <v>157880</v>
      </c>
      <c r="E1419" s="143"/>
      <c r="F1419" s="77" t="n">
        <f aca="false">SUM(D1419:E1419)</f>
        <v>157880</v>
      </c>
      <c r="G1419" s="79" t="n">
        <v>157880</v>
      </c>
      <c r="H1419" s="88"/>
      <c r="I1419" s="79" t="n">
        <f aca="false">SUM(G1419:H1419)</f>
        <v>157880</v>
      </c>
      <c r="J1419" s="77" t="n">
        <v>112380</v>
      </c>
      <c r="K1419" s="143"/>
      <c r="L1419" s="77" t="n">
        <f aca="false">SUM(J1419:K1419)</f>
        <v>112380</v>
      </c>
      <c r="M1419" s="81" t="n">
        <f aca="false">IF(D1419&gt;0,IF(J1419&gt;=0,J1419/D1419*100,""),"")</f>
        <v>71.1806435267292</v>
      </c>
      <c r="N1419" s="81" t="n">
        <f aca="false">IF(F1419&gt;0,IF(L1419&gt;=0,L1419/F1419*100,""),"")</f>
        <v>71.1806435267292</v>
      </c>
      <c r="O1419" s="81" t="n">
        <f aca="false">IF(G1419&gt;0,IF(J1419&gt;=0,J1419/G1419*100,""),"")</f>
        <v>71.1806435267292</v>
      </c>
      <c r="P1419" s="81" t="n">
        <f aca="false">IF(I1419&gt;0,IF(L1419&gt;=0,L1419/I1419*100,""),"")</f>
        <v>71.1806435267292</v>
      </c>
      <c r="Q1419" s="52"/>
      <c r="S1419" s="52"/>
    </row>
    <row r="1420" s="155" customFormat="true" ht="12.75" hidden="false" customHeight="true" outlineLevel="0" collapsed="false">
      <c r="A1420" s="82" t="s">
        <v>1050</v>
      </c>
      <c r="B1420" s="54" t="s">
        <v>1051</v>
      </c>
      <c r="C1420" s="55" t="s">
        <v>1671</v>
      </c>
      <c r="D1420" s="77" t="n">
        <v>6300</v>
      </c>
      <c r="E1420" s="143"/>
      <c r="F1420" s="77" t="n">
        <f aca="false">SUM(D1420:E1420)</f>
        <v>6300</v>
      </c>
      <c r="G1420" s="79" t="n">
        <v>11140</v>
      </c>
      <c r="H1420" s="88"/>
      <c r="I1420" s="79" t="n">
        <f aca="false">SUM(G1420:H1420)</f>
        <v>11140</v>
      </c>
      <c r="J1420" s="77"/>
      <c r="K1420" s="143"/>
      <c r="L1420" s="77" t="n">
        <f aca="false">SUM(J1420:K1420)</f>
        <v>0</v>
      </c>
      <c r="M1420" s="81" t="n">
        <f aca="false">IF(D1420&gt;0,IF(J1420&gt;=0,J1420/D1420*100,""),"")</f>
        <v>0</v>
      </c>
      <c r="N1420" s="81" t="n">
        <f aca="false">IF(F1420&gt;0,IF(L1420&gt;=0,L1420/F1420*100,""),"")</f>
        <v>0</v>
      </c>
      <c r="O1420" s="81" t="n">
        <f aca="false">IF(G1420&gt;0,IF(J1420&gt;=0,J1420/G1420*100,""),"")</f>
        <v>0</v>
      </c>
      <c r="P1420" s="81" t="n">
        <f aca="false">IF(I1420&gt;0,IF(L1420&gt;=0,L1420/I1420*100,""),"")</f>
        <v>0</v>
      </c>
      <c r="Q1420" s="52"/>
      <c r="S1420" s="52"/>
    </row>
    <row r="1421" s="48" customFormat="true" ht="12.75" hidden="false" customHeight="true" outlineLevel="0" collapsed="false">
      <c r="A1421" s="82" t="s">
        <v>1097</v>
      </c>
      <c r="B1421" s="54" t="s">
        <v>1098</v>
      </c>
      <c r="C1421" s="55" t="s">
        <v>1672</v>
      </c>
      <c r="D1421" s="77" t="n">
        <v>14000</v>
      </c>
      <c r="E1421" s="77"/>
      <c r="F1421" s="77" t="n">
        <f aca="false">SUM(D1421:E1421)</f>
        <v>14000</v>
      </c>
      <c r="G1421" s="79" t="n">
        <v>224000</v>
      </c>
      <c r="H1421" s="88"/>
      <c r="I1421" s="79" t="n">
        <f aca="false">SUM(G1421:H1421)</f>
        <v>224000</v>
      </c>
      <c r="J1421" s="77" t="n">
        <v>14000</v>
      </c>
      <c r="K1421" s="77"/>
      <c r="L1421" s="77" t="n">
        <f aca="false">SUM(J1421:K1421)</f>
        <v>14000</v>
      </c>
      <c r="M1421" s="81" t="n">
        <f aca="false">IF(D1421&gt;0,IF(J1421&gt;=0,J1421/D1421*100,""),"")</f>
        <v>100</v>
      </c>
      <c r="N1421" s="81" t="n">
        <f aca="false">IF(F1421&gt;0,IF(L1421&gt;=0,L1421/F1421*100,""),"")</f>
        <v>100</v>
      </c>
      <c r="O1421" s="81" t="n">
        <f aca="false">IF(G1421&gt;0,IF(J1421&gt;=0,J1421/G1421*100,""),"")</f>
        <v>6.25</v>
      </c>
      <c r="P1421" s="81" t="n">
        <f aca="false">IF(I1421&gt;0,IF(L1421&gt;=0,L1421/I1421*100,""),"")</f>
        <v>6.25</v>
      </c>
      <c r="Q1421" s="52"/>
      <c r="S1421" s="52"/>
    </row>
    <row r="1422" s="155" customFormat="true" ht="12.75" hidden="false" customHeight="true" outlineLevel="0" collapsed="false">
      <c r="A1422" s="82" t="s">
        <v>1110</v>
      </c>
      <c r="B1422" s="54" t="s">
        <v>1111</v>
      </c>
      <c r="C1422" s="55" t="s">
        <v>1673</v>
      </c>
      <c r="D1422" s="143"/>
      <c r="E1422" s="143"/>
      <c r="F1422" s="77" t="n">
        <f aca="false">SUM(D1422:E1422)</f>
        <v>0</v>
      </c>
      <c r="G1422" s="79" t="n">
        <v>88000</v>
      </c>
      <c r="H1422" s="88"/>
      <c r="I1422" s="79" t="n">
        <f aca="false">SUM(G1422:H1422)</f>
        <v>88000</v>
      </c>
      <c r="J1422" s="77"/>
      <c r="K1422" s="143"/>
      <c r="L1422" s="77"/>
      <c r="M1422" s="81" t="str">
        <f aca="false">IF(D1422&gt;0,IF(J1422&gt;=0,J1422/D1422*100,""),"")</f>
        <v/>
      </c>
      <c r="N1422" s="81" t="str">
        <f aca="false">IF(F1422&gt;0,IF(L1422&gt;=0,L1422/F1422*100,""),"")</f>
        <v/>
      </c>
      <c r="O1422" s="81" t="n">
        <f aca="false">IF(G1422&gt;0,IF(J1422&gt;=0,J1422/G1422*100,""),"")</f>
        <v>0</v>
      </c>
      <c r="P1422" s="81" t="n">
        <f aca="false">IF(I1422&gt;0,IF(L1422&gt;=0,L1422/I1422*100,""),"")</f>
        <v>0</v>
      </c>
      <c r="Q1422" s="52"/>
      <c r="S1422" s="52"/>
    </row>
    <row r="1423" s="155" customFormat="true" ht="12.75" hidden="true" customHeight="true" outlineLevel="0" collapsed="false">
      <c r="A1423" s="82" t="s">
        <v>325</v>
      </c>
      <c r="B1423" s="55" t="s">
        <v>326</v>
      </c>
      <c r="C1423" s="55" t="s">
        <v>1674</v>
      </c>
      <c r="D1423" s="143"/>
      <c r="E1423" s="143"/>
      <c r="F1423" s="77"/>
      <c r="G1423" s="79"/>
      <c r="H1423" s="88"/>
      <c r="I1423" s="79"/>
      <c r="J1423" s="77"/>
      <c r="K1423" s="143"/>
      <c r="L1423" s="77" t="n">
        <f aca="false">SUM(J1423:K1423)</f>
        <v>0</v>
      </c>
      <c r="M1423" s="81" t="str">
        <f aca="false">IF(D1423&gt;0,IF(J1423&gt;=0,J1423/D1423*100,""),"")</f>
        <v/>
      </c>
      <c r="N1423" s="81" t="str">
        <f aca="false">IF(F1423&gt;0,IF(L1423&gt;=0,L1423/F1423*100,""),"")</f>
        <v/>
      </c>
      <c r="O1423" s="81" t="str">
        <f aca="false">IF(G1423&gt;0,IF(J1423&gt;=0,J1423/G1423*100,""),"")</f>
        <v/>
      </c>
      <c r="P1423" s="81" t="str">
        <f aca="false">IF(I1423&gt;0,IF(L1423&gt;=0,L1423/I1423*100,""),"")</f>
        <v/>
      </c>
      <c r="Q1423" s="52"/>
      <c r="S1423" s="52"/>
    </row>
    <row r="1424" s="155" customFormat="true" ht="12.75" hidden="true" customHeight="true" outlineLevel="0" collapsed="false">
      <c r="A1424" s="82" t="s">
        <v>65</v>
      </c>
      <c r="B1424" s="55" t="s">
        <v>66</v>
      </c>
      <c r="C1424" s="55" t="s">
        <v>1675</v>
      </c>
      <c r="D1424" s="143"/>
      <c r="E1424" s="143"/>
      <c r="F1424" s="77" t="n">
        <f aca="false">SUM(D1424:E1424)</f>
        <v>0</v>
      </c>
      <c r="G1424" s="79"/>
      <c r="H1424" s="88"/>
      <c r="I1424" s="79"/>
      <c r="J1424" s="143"/>
      <c r="K1424" s="143"/>
      <c r="L1424" s="77"/>
      <c r="M1424" s="81" t="str">
        <f aca="false">IF(D1424&gt;0,IF(J1424&gt;=0,J1424/D1424*100,""),"")</f>
        <v/>
      </c>
      <c r="N1424" s="81" t="str">
        <f aca="false">IF(F1424&gt;0,IF(L1424&gt;=0,L1424/F1424*100,""),"")</f>
        <v/>
      </c>
      <c r="O1424" s="81" t="str">
        <f aca="false">IF(G1424&gt;0,IF(J1424&gt;=0,J1424/G1424*100,""),"")</f>
        <v/>
      </c>
      <c r="P1424" s="81" t="str">
        <f aca="false">IF(I1424&gt;0,IF(L1424&gt;=0,L1424/I1424*100,""),"")</f>
        <v/>
      </c>
      <c r="Q1424" s="52"/>
      <c r="S1424" s="52"/>
    </row>
    <row r="1425" s="48" customFormat="true" ht="6" hidden="false" customHeight="true" outlineLevel="0" collapsed="false">
      <c r="A1425" s="82"/>
      <c r="B1425" s="54"/>
      <c r="C1425" s="55" t="s">
        <v>28</v>
      </c>
      <c r="D1425" s="77"/>
      <c r="E1425" s="77"/>
      <c r="F1425" s="77"/>
      <c r="G1425" s="79"/>
      <c r="H1425" s="88"/>
      <c r="I1425" s="79"/>
      <c r="J1425" s="77"/>
      <c r="K1425" s="77"/>
      <c r="L1425" s="77"/>
      <c r="M1425" s="81" t="str">
        <f aca="false">IF(D1425&gt;0,IF(J1425&gt;=0,J1425/D1425*100,""),"")</f>
        <v/>
      </c>
      <c r="N1425" s="81" t="str">
        <f aca="false">IF(F1425&gt;0,IF(L1425&gt;=0,L1425/F1425*100,""),"")</f>
        <v/>
      </c>
      <c r="O1425" s="81" t="str">
        <f aca="false">IF(G1425&gt;0,IF(J1425&gt;=0,J1425/G1425*100,""),"")</f>
        <v/>
      </c>
      <c r="P1425" s="81" t="str">
        <f aca="false">IF(I1425&gt;0,IF(L1425&gt;=0,L1425/I1425*100,""),"")</f>
        <v/>
      </c>
      <c r="Q1425" s="52"/>
      <c r="S1425" s="52"/>
    </row>
    <row r="1426" s="155" customFormat="true" ht="12.75" hidden="false" customHeight="false" outlineLevel="0" collapsed="false">
      <c r="A1426" s="66" t="s">
        <v>1676</v>
      </c>
      <c r="B1426" s="135" t="s">
        <v>19</v>
      </c>
      <c r="C1426" s="136"/>
      <c r="D1426" s="139" t="n">
        <f aca="false">SUM(D1428:D1435)</f>
        <v>4701450</v>
      </c>
      <c r="E1426" s="139" t="n">
        <f aca="false">SUM(E1428:E1435)</f>
        <v>0</v>
      </c>
      <c r="F1426" s="139" t="n">
        <f aca="false">SUM(D1426:E1426)</f>
        <v>4701450</v>
      </c>
      <c r="G1426" s="218" t="n">
        <f aca="false">SUM(G1428:G1435)</f>
        <v>4962950</v>
      </c>
      <c r="H1426" s="214"/>
      <c r="I1426" s="109" t="n">
        <f aca="false">SUM(G1426:H1426)</f>
        <v>4962950</v>
      </c>
      <c r="J1426" s="139" t="n">
        <f aca="false">SUM(J1428:J1435)</f>
        <v>5185880</v>
      </c>
      <c r="K1426" s="139" t="n">
        <f aca="false">SUM(K1428:K1435)</f>
        <v>0</v>
      </c>
      <c r="L1426" s="139" t="n">
        <f aca="false">SUM(J1426:K1426)</f>
        <v>5185880</v>
      </c>
      <c r="M1426" s="140" t="n">
        <f aca="false">IF(D1426&gt;0,IF(J1426&gt;=0,J1426/D1426*100,""),"")</f>
        <v>110.30384243159</v>
      </c>
      <c r="N1426" s="140" t="n">
        <f aca="false">IF(F1426&gt;0,IF(L1426&gt;=0,L1426/F1426*100,""),"")</f>
        <v>110.30384243159</v>
      </c>
      <c r="O1426" s="140" t="n">
        <f aca="false">IF(G1426&gt;0,IF(J1426&gt;=0,J1426/G1426*100,""),"")</f>
        <v>104.491884866863</v>
      </c>
      <c r="P1426" s="140" t="n">
        <f aca="false">IF(I1426&gt;0,IF(L1426&gt;=0,L1426/I1426*100,""),"")</f>
        <v>104.491884866863</v>
      </c>
      <c r="Q1426" s="52"/>
      <c r="S1426" s="52"/>
    </row>
    <row r="1427" s="155" customFormat="true" ht="12" hidden="false" customHeight="false" outlineLevel="0" collapsed="false">
      <c r="A1427" s="74" t="s">
        <v>27</v>
      </c>
      <c r="B1427" s="227"/>
      <c r="C1427" s="228" t="s">
        <v>28</v>
      </c>
      <c r="D1427" s="143" t="n">
        <f aca="false">SUM(D1428:D1434)</f>
        <v>4701450</v>
      </c>
      <c r="E1427" s="215"/>
      <c r="F1427" s="94" t="n">
        <f aca="false">E1427+D1427</f>
        <v>4701450</v>
      </c>
      <c r="G1427" s="79" t="n">
        <f aca="false">SUM(G1428:G1434)</f>
        <v>4892950</v>
      </c>
      <c r="H1427" s="217"/>
      <c r="I1427" s="95" t="n">
        <f aca="false">H1427+G1427</f>
        <v>4892950</v>
      </c>
      <c r="J1427" s="94" t="n">
        <f aca="false">SUM(J1428:J1434)</f>
        <v>5185880</v>
      </c>
      <c r="K1427" s="215"/>
      <c r="L1427" s="94" t="n">
        <f aca="false">K1427+J1427</f>
        <v>5185880</v>
      </c>
      <c r="M1427" s="97" t="n">
        <f aca="false">IF(D1427&gt;0,IF(J1427&gt;=0,J1427/D1427*100,""),"")</f>
        <v>110.30384243159</v>
      </c>
      <c r="N1427" s="97" t="n">
        <f aca="false">IF(F1427&gt;0,IF(L1427&gt;=0,L1427/F1427*100,""),"")</f>
        <v>110.30384243159</v>
      </c>
      <c r="O1427" s="97" t="n">
        <f aca="false">IF(G1427&gt;0,IF(J1427&gt;=0,J1427/G1427*100,""),"")</f>
        <v>105.986776893285</v>
      </c>
      <c r="P1427" s="97" t="n">
        <f aca="false">IF(I1427&gt;0,IF(L1427&gt;=0,L1427/I1427*100,""),"")</f>
        <v>105.986776893285</v>
      </c>
      <c r="Q1427" s="52"/>
      <c r="S1427" s="52"/>
    </row>
    <row r="1428" s="48" customFormat="true" ht="12.75" hidden="false" customHeight="true" outlineLevel="0" collapsed="false">
      <c r="A1428" s="82" t="s">
        <v>1095</v>
      </c>
      <c r="B1428" s="54" t="s">
        <v>1011</v>
      </c>
      <c r="C1428" s="55" t="s">
        <v>1677</v>
      </c>
      <c r="D1428" s="77" t="n">
        <v>4307480</v>
      </c>
      <c r="E1428" s="77"/>
      <c r="F1428" s="94" t="n">
        <f aca="false">E1428+D1428</f>
        <v>4307480</v>
      </c>
      <c r="G1428" s="79" t="n">
        <v>4369980</v>
      </c>
      <c r="H1428" s="88"/>
      <c r="I1428" s="95" t="n">
        <f aca="false">H1428+G1428</f>
        <v>4369980</v>
      </c>
      <c r="J1428" s="77" t="n">
        <v>5149880</v>
      </c>
      <c r="K1428" s="77"/>
      <c r="L1428" s="94" t="n">
        <f aca="false">K1428+J1428</f>
        <v>5149880</v>
      </c>
      <c r="M1428" s="97" t="n">
        <f aca="false">IF(D1428&gt;0,IF(J1428&gt;=0,J1428/D1428*100,""),"")</f>
        <v>119.556678150566</v>
      </c>
      <c r="N1428" s="97" t="n">
        <f aca="false">IF(F1428&gt;0,IF(L1428&gt;=0,L1428/F1428*100,""),"")</f>
        <v>119.556678150566</v>
      </c>
      <c r="O1428" s="97" t="n">
        <f aca="false">IF(G1428&gt;0,IF(J1428&gt;=0,J1428/G1428*100,""),"")</f>
        <v>117.846763600749</v>
      </c>
      <c r="P1428" s="97" t="n">
        <f aca="false">IF(I1428&gt;0,IF(L1428&gt;=0,L1428/I1428*100,""),"")</f>
        <v>117.846763600749</v>
      </c>
      <c r="Q1428" s="52"/>
      <c r="S1428" s="52"/>
    </row>
    <row r="1429" s="48" customFormat="true" ht="12.75" hidden="false" customHeight="true" outlineLevel="0" collapsed="false">
      <c r="A1429" s="82" t="s">
        <v>1320</v>
      </c>
      <c r="B1429" s="54" t="s">
        <v>697</v>
      </c>
      <c r="C1429" s="55"/>
      <c r="D1429" s="77"/>
      <c r="E1429" s="77"/>
      <c r="F1429" s="94"/>
      <c r="G1429" s="79"/>
      <c r="H1429" s="88"/>
      <c r="I1429" s="95"/>
      <c r="J1429" s="77" t="n">
        <v>12000</v>
      </c>
      <c r="K1429" s="77"/>
      <c r="L1429" s="94" t="n">
        <f aca="false">K1429+J1429</f>
        <v>12000</v>
      </c>
      <c r="M1429" s="97" t="str">
        <f aca="false">IF(D1429&gt;0,IF(J1429&gt;=0,J1429/D1429*100,""),"")</f>
        <v/>
      </c>
      <c r="N1429" s="97"/>
      <c r="O1429" s="97"/>
      <c r="P1429" s="97"/>
      <c r="Q1429" s="52"/>
      <c r="S1429" s="52"/>
    </row>
    <row r="1430" s="48" customFormat="true" ht="12.75" hidden="false" customHeight="true" outlineLevel="0" collapsed="false">
      <c r="A1430" s="82" t="s">
        <v>1142</v>
      </c>
      <c r="B1430" s="54" t="s">
        <v>1023</v>
      </c>
      <c r="C1430" s="55" t="s">
        <v>1678</v>
      </c>
      <c r="D1430" s="77" t="n">
        <v>318370</v>
      </c>
      <c r="E1430" s="77"/>
      <c r="F1430" s="94" t="n">
        <f aca="false">E1430+D1430</f>
        <v>318370</v>
      </c>
      <c r="G1430" s="79" t="n">
        <v>318370</v>
      </c>
      <c r="H1430" s="88"/>
      <c r="I1430" s="95" t="n">
        <f aca="false">H1430+G1430</f>
        <v>318370</v>
      </c>
      <c r="J1430" s="77"/>
      <c r="K1430" s="77"/>
      <c r="L1430" s="94" t="n">
        <f aca="false">K1430+J1430</f>
        <v>0</v>
      </c>
      <c r="M1430" s="97" t="n">
        <f aca="false">IF(D1430&gt;0,IF(J1430&gt;=0,J1430/D1430*100,""),"")</f>
        <v>0</v>
      </c>
      <c r="N1430" s="97" t="n">
        <f aca="false">IF(F1430&gt;0,IF(L1430&gt;=0,L1430/F1430*100,""),"")</f>
        <v>0</v>
      </c>
      <c r="O1430" s="97" t="n">
        <f aca="false">IF(G1430&gt;0,IF(J1430&gt;=0,J1430/G1430*100,""),"")</f>
        <v>0</v>
      </c>
      <c r="P1430" s="97" t="n">
        <f aca="false">IF(I1430&gt;0,IF(L1430&gt;=0,L1430/I1430*100,""),"")</f>
        <v>0</v>
      </c>
      <c r="Q1430" s="52"/>
      <c r="S1430" s="52"/>
    </row>
    <row r="1431" s="48" customFormat="true" ht="12.75" hidden="false" customHeight="true" outlineLevel="0" collapsed="false">
      <c r="A1431" s="82" t="s">
        <v>1057</v>
      </c>
      <c r="B1431" s="54" t="s">
        <v>1058</v>
      </c>
      <c r="C1431" s="55" t="s">
        <v>1679</v>
      </c>
      <c r="D1431" s="77" t="n">
        <v>14600</v>
      </c>
      <c r="E1431" s="77"/>
      <c r="F1431" s="94" t="n">
        <f aca="false">E1431+D1431</f>
        <v>14600</v>
      </c>
      <c r="G1431" s="79" t="n">
        <v>14600</v>
      </c>
      <c r="H1431" s="88"/>
      <c r="I1431" s="95" t="n">
        <f aca="false">H1431+G1431</f>
        <v>14600</v>
      </c>
      <c r="J1431" s="77" t="n">
        <v>16000</v>
      </c>
      <c r="K1431" s="77"/>
      <c r="L1431" s="94" t="n">
        <f aca="false">K1431+J1431</f>
        <v>16000</v>
      </c>
      <c r="M1431" s="97" t="n">
        <f aca="false">IF(D1431&gt;0,IF(J1431&gt;=0,J1431/D1431*100,""),"")</f>
        <v>109.58904109589</v>
      </c>
      <c r="N1431" s="97" t="n">
        <f aca="false">IF(F1431&gt;0,IF(L1431&gt;=0,L1431/F1431*100,""),"")</f>
        <v>109.58904109589</v>
      </c>
      <c r="O1431" s="97" t="n">
        <f aca="false">IF(G1431&gt;0,IF(J1431&gt;=0,J1431/G1431*100,""),"")</f>
        <v>109.58904109589</v>
      </c>
      <c r="P1431" s="97" t="n">
        <f aca="false">IF(I1431&gt;0,IF(L1431&gt;=0,L1431/I1431*100,""),"")</f>
        <v>109.58904109589</v>
      </c>
      <c r="Q1431" s="52"/>
      <c r="S1431" s="52"/>
    </row>
    <row r="1432" s="48" customFormat="true" ht="12.75" hidden="false" customHeight="true" outlineLevel="0" collapsed="false">
      <c r="A1432" s="87" t="s">
        <v>33</v>
      </c>
      <c r="B1432" s="54" t="s">
        <v>34</v>
      </c>
      <c r="C1432" s="55" t="s">
        <v>1680</v>
      </c>
      <c r="D1432" s="77" t="n">
        <v>53000</v>
      </c>
      <c r="E1432" s="77"/>
      <c r="F1432" s="94" t="n">
        <f aca="false">E1432+D1432</f>
        <v>53000</v>
      </c>
      <c r="G1432" s="79" t="n">
        <v>58000</v>
      </c>
      <c r="H1432" s="88"/>
      <c r="I1432" s="95" t="n">
        <f aca="false">H1432+G1432</f>
        <v>58000</v>
      </c>
      <c r="J1432" s="77"/>
      <c r="K1432" s="77"/>
      <c r="L1432" s="94" t="n">
        <f aca="false">K1432+J1432</f>
        <v>0</v>
      </c>
      <c r="M1432" s="97" t="n">
        <f aca="false">IF(D1432&gt;0,IF(J1432&gt;=0,J1432/D1432*100,""),"")</f>
        <v>0</v>
      </c>
      <c r="N1432" s="97" t="n">
        <f aca="false">IF(F1432&gt;0,IF(L1432&gt;=0,L1432/F1432*100,""),"")</f>
        <v>0</v>
      </c>
      <c r="O1432" s="97" t="n">
        <f aca="false">IF(G1432&gt;0,IF(J1432&gt;=0,J1432/G1432*100,""),"")</f>
        <v>0</v>
      </c>
      <c r="P1432" s="97" t="n">
        <f aca="false">IF(I1432&gt;0,IF(L1432&gt;=0,L1432/I1432*100,""),"")</f>
        <v>0</v>
      </c>
      <c r="Q1432" s="52"/>
      <c r="S1432" s="52"/>
    </row>
    <row r="1433" s="48" customFormat="true" ht="12.75" hidden="false" customHeight="true" outlineLevel="0" collapsed="false">
      <c r="A1433" s="82" t="s">
        <v>1097</v>
      </c>
      <c r="B1433" s="274" t="s">
        <v>1098</v>
      </c>
      <c r="C1433" s="275" t="s">
        <v>1681</v>
      </c>
      <c r="D1433" s="77" t="n">
        <v>8000</v>
      </c>
      <c r="E1433" s="77"/>
      <c r="F1433" s="94" t="n">
        <f aca="false">E1433+D1433</f>
        <v>8000</v>
      </c>
      <c r="G1433" s="79" t="n">
        <v>88000</v>
      </c>
      <c r="H1433" s="88"/>
      <c r="I1433" s="95" t="n">
        <f aca="false">H1433+G1433</f>
        <v>88000</v>
      </c>
      <c r="J1433" s="77" t="n">
        <v>8000</v>
      </c>
      <c r="K1433" s="77"/>
      <c r="L1433" s="77" t="n">
        <f aca="false">SUM(J1433:K1433)</f>
        <v>8000</v>
      </c>
      <c r="M1433" s="97" t="n">
        <f aca="false">IF(D1433&gt;0,IF(J1433&gt;=0,J1433/D1433*100,""),"")</f>
        <v>100</v>
      </c>
      <c r="N1433" s="97" t="n">
        <f aca="false">IF(F1433&gt;0,IF(L1433&gt;=0,L1433/F1433*100,""),"")</f>
        <v>100</v>
      </c>
      <c r="O1433" s="97" t="n">
        <f aca="false">IF(G1433&gt;0,IF(J1433&gt;=0,J1433/G1433*100,""),"")</f>
        <v>9.09090909090909</v>
      </c>
      <c r="P1433" s="97" t="n">
        <f aca="false">IF(I1433&gt;0,IF(L1433&gt;=0,L1433/I1433*100,""),"")</f>
        <v>9.09090909090909</v>
      </c>
      <c r="Q1433" s="52"/>
      <c r="S1433" s="52"/>
    </row>
    <row r="1434" s="48" customFormat="true" ht="12.75" hidden="false" customHeight="true" outlineLevel="0" collapsed="false">
      <c r="A1434" s="82" t="s">
        <v>1110</v>
      </c>
      <c r="B1434" s="54" t="s">
        <v>1111</v>
      </c>
      <c r="C1434" s="55" t="s">
        <v>1682</v>
      </c>
      <c r="D1434" s="77"/>
      <c r="E1434" s="77"/>
      <c r="F1434" s="94"/>
      <c r="G1434" s="79" t="n">
        <v>44000</v>
      </c>
      <c r="H1434" s="88"/>
      <c r="I1434" s="95" t="n">
        <f aca="false">H1434+G1434</f>
        <v>44000</v>
      </c>
      <c r="J1434" s="77"/>
      <c r="K1434" s="77"/>
      <c r="L1434" s="94" t="n">
        <f aca="false">K1434+J1434</f>
        <v>0</v>
      </c>
      <c r="M1434" s="97" t="str">
        <f aca="false">IF(D1434&gt;0,IF(J1434&gt;=0,J1434/D1434*100,""),"")</f>
        <v/>
      </c>
      <c r="N1434" s="97" t="str">
        <f aca="false">IF(F1434&gt;0,IF(L1434&gt;=0,L1434/F1434*100,""),"")</f>
        <v/>
      </c>
      <c r="O1434" s="97" t="n">
        <f aca="false">IF(G1434&gt;0,IF(J1434&gt;=0,J1434/G1434*100,""),"")</f>
        <v>0</v>
      </c>
      <c r="P1434" s="97" t="n">
        <f aca="false">IF(I1434&gt;0,IF(L1434&gt;=0,L1434/I1434*100,""),"")</f>
        <v>0</v>
      </c>
      <c r="Q1434" s="52"/>
      <c r="S1434" s="52"/>
    </row>
    <row r="1435" s="48" customFormat="true" ht="12.75" hidden="false" customHeight="true" outlineLevel="0" collapsed="false">
      <c r="A1435" s="82" t="s">
        <v>65</v>
      </c>
      <c r="B1435" s="54" t="s">
        <v>66</v>
      </c>
      <c r="C1435" s="55"/>
      <c r="D1435" s="77"/>
      <c r="E1435" s="77"/>
      <c r="F1435" s="77"/>
      <c r="G1435" s="79" t="n">
        <v>70000</v>
      </c>
      <c r="H1435" s="88"/>
      <c r="I1435" s="95" t="n">
        <f aca="false">H1435+G1435</f>
        <v>70000</v>
      </c>
      <c r="J1435" s="77"/>
      <c r="K1435" s="77"/>
      <c r="L1435" s="77"/>
      <c r="M1435" s="81" t="str">
        <f aca="false">IF(D1435&gt;0,IF(J1435&gt;=0,J1435/D1435*100,""),"")</f>
        <v/>
      </c>
      <c r="N1435" s="81" t="str">
        <f aca="false">IF(F1435&gt;0,IF(L1435&gt;=0,L1435/F1435*100,""),"")</f>
        <v/>
      </c>
      <c r="O1435" s="81" t="n">
        <f aca="false">IF(G1435&gt;0,IF(J1435&gt;=0,J1435/G1435*100,""),"")</f>
        <v>0</v>
      </c>
      <c r="P1435" s="81" t="n">
        <f aca="false">IF(I1435&gt;0,IF(L1435&gt;=0,L1435/I1435*100,""),"")</f>
        <v>0</v>
      </c>
      <c r="Q1435" s="52"/>
      <c r="S1435" s="52"/>
    </row>
    <row r="1436" s="48" customFormat="true" ht="6" hidden="false" customHeight="true" outlineLevel="0" collapsed="false">
      <c r="A1436" s="82"/>
      <c r="B1436" s="54"/>
      <c r="C1436" s="55" t="s">
        <v>28</v>
      </c>
      <c r="D1436" s="77"/>
      <c r="E1436" s="77"/>
      <c r="F1436" s="77"/>
      <c r="G1436" s="79"/>
      <c r="H1436" s="88"/>
      <c r="I1436" s="79"/>
      <c r="J1436" s="77"/>
      <c r="K1436" s="77"/>
      <c r="L1436" s="77"/>
      <c r="M1436" s="81" t="str">
        <f aca="false">IF(D1436&gt;0,IF(J1436&gt;=0,J1436/D1436*100,""),"")</f>
        <v/>
      </c>
      <c r="N1436" s="81" t="str">
        <f aca="false">IF(F1436&gt;0,IF(L1436&gt;=0,L1436/F1436*100,""),"")</f>
        <v/>
      </c>
      <c r="O1436" s="81" t="str">
        <f aca="false">IF(G1436&gt;0,IF(J1436&gt;=0,J1436/G1436*100,""),"")</f>
        <v/>
      </c>
      <c r="P1436" s="81" t="str">
        <f aca="false">IF(I1436&gt;0,IF(L1436&gt;=0,L1436/I1436*100,""),"")</f>
        <v/>
      </c>
      <c r="Q1436" s="52"/>
      <c r="S1436" s="52"/>
    </row>
    <row r="1437" s="155" customFormat="true" ht="12.75" hidden="false" customHeight="false" outlineLevel="0" collapsed="false">
      <c r="A1437" s="66" t="s">
        <v>1683</v>
      </c>
      <c r="B1437" s="135" t="s">
        <v>19</v>
      </c>
      <c r="C1437" s="136"/>
      <c r="D1437" s="240" t="n">
        <f aca="false">SUM(D1439:D1449)</f>
        <v>7611740</v>
      </c>
      <c r="E1437" s="240" t="n">
        <f aca="false">SUM(E1439:E1449)</f>
        <v>0</v>
      </c>
      <c r="F1437" s="240" t="n">
        <f aca="false">SUM(D1437:E1437)</f>
        <v>7611740</v>
      </c>
      <c r="G1437" s="243" t="n">
        <f aca="false">SUM(G1439:G1449)</f>
        <v>8944110</v>
      </c>
      <c r="H1437" s="253"/>
      <c r="I1437" s="243" t="n">
        <f aca="false">SUM(G1437:H1437)</f>
        <v>8944110</v>
      </c>
      <c r="J1437" s="240" t="n">
        <f aca="false">SUM(J1439:J1449)</f>
        <v>9502610</v>
      </c>
      <c r="K1437" s="240" t="n">
        <f aca="false">SUM(K1439:K1449)</f>
        <v>0</v>
      </c>
      <c r="L1437" s="240" t="n">
        <f aca="false">SUM(J1437:K1437)</f>
        <v>9502610</v>
      </c>
      <c r="M1437" s="244" t="n">
        <f aca="false">IF(D1437&gt;0,IF(J1437&gt;=0,J1437/D1437*100,""),"")</f>
        <v>124.841494848747</v>
      </c>
      <c r="N1437" s="244" t="n">
        <f aca="false">IF(F1437&gt;0,IF(L1437&gt;=0,L1437/F1437*100,""),"")</f>
        <v>124.841494848747</v>
      </c>
      <c r="O1437" s="244" t="n">
        <f aca="false">IF(G1437&gt;0,IF(J1437&gt;=0,J1437/G1437*100,""),"")</f>
        <v>106.244332862633</v>
      </c>
      <c r="P1437" s="244" t="n">
        <f aca="false">IF(I1437&gt;0,IF(L1437&gt;=0,L1437/I1437*100,""),"")</f>
        <v>106.244332862633</v>
      </c>
      <c r="Q1437" s="52"/>
      <c r="S1437" s="52"/>
    </row>
    <row r="1438" s="155" customFormat="true" ht="12" hidden="true" customHeight="false" outlineLevel="0" collapsed="false">
      <c r="A1438" s="74" t="s">
        <v>27</v>
      </c>
      <c r="B1438" s="227"/>
      <c r="C1438" s="228" t="s">
        <v>28</v>
      </c>
      <c r="D1438" s="245" t="n">
        <f aca="false">SUM(D1439:D1449)</f>
        <v>7611740</v>
      </c>
      <c r="E1438" s="246"/>
      <c r="F1438" s="77" t="n">
        <f aca="false">SUM(D1438:E1438)</f>
        <v>7611740</v>
      </c>
      <c r="G1438" s="247" t="n">
        <f aca="false">SUM(G1439:G1449)</f>
        <v>8944110</v>
      </c>
      <c r="H1438" s="248"/>
      <c r="I1438" s="79" t="n">
        <f aca="false">SUM(G1438:H1438)</f>
        <v>8944110</v>
      </c>
      <c r="J1438" s="77" t="n">
        <f aca="false">SUM(J1439:J1449)</f>
        <v>9502610</v>
      </c>
      <c r="K1438" s="246"/>
      <c r="L1438" s="77" t="n">
        <f aca="false">SUM(J1438:K1438)</f>
        <v>9502610</v>
      </c>
      <c r="M1438" s="81" t="n">
        <f aca="false">IF(D1438&gt;0,IF(J1438&gt;=0,J1438/D1438*100,""),"")</f>
        <v>124.841494848747</v>
      </c>
      <c r="N1438" s="81" t="n">
        <f aca="false">IF(F1438&gt;0,IF(L1438&gt;=0,L1438/F1438*100,""),"")</f>
        <v>124.841494848747</v>
      </c>
      <c r="O1438" s="81" t="n">
        <f aca="false">IF(G1438&gt;0,IF(J1438&gt;=0,J1438/G1438*100,""),"")</f>
        <v>106.244332862633</v>
      </c>
      <c r="P1438" s="81" t="n">
        <f aca="false">IF(I1438&gt;0,IF(L1438&gt;=0,L1438/I1438*100,""),"")</f>
        <v>106.244332862633</v>
      </c>
      <c r="Q1438" s="52"/>
      <c r="S1438" s="52"/>
    </row>
    <row r="1439" s="155" customFormat="true" ht="12.75" hidden="false" customHeight="true" outlineLevel="0" collapsed="false">
      <c r="A1439" s="82" t="s">
        <v>1095</v>
      </c>
      <c r="B1439" s="54" t="s">
        <v>1011</v>
      </c>
      <c r="C1439" s="55" t="s">
        <v>1684</v>
      </c>
      <c r="D1439" s="77" t="n">
        <v>7547620</v>
      </c>
      <c r="E1439" s="245"/>
      <c r="F1439" s="77" t="n">
        <f aca="false">SUM(D1439:E1439)</f>
        <v>7547620</v>
      </c>
      <c r="G1439" s="247" t="n">
        <v>8411220</v>
      </c>
      <c r="H1439" s="266"/>
      <c r="I1439" s="79" t="n">
        <f aca="false">SUM(G1439:H1439)</f>
        <v>8411220</v>
      </c>
      <c r="J1439" s="77" t="n">
        <v>9202910</v>
      </c>
      <c r="K1439" s="245"/>
      <c r="L1439" s="77" t="n">
        <f aca="false">SUM(J1439:K1439)</f>
        <v>9202910</v>
      </c>
      <c r="M1439" s="81" t="n">
        <f aca="false">IF(D1439&gt;0,IF(J1439&gt;=0,J1439/D1439*100,""),"")</f>
        <v>121.931284298892</v>
      </c>
      <c r="N1439" s="81" t="n">
        <f aca="false">IF(F1439&gt;0,IF(L1439&gt;=0,L1439/F1439*100,""),"")</f>
        <v>121.931284298892</v>
      </c>
      <c r="O1439" s="81" t="n">
        <f aca="false">IF(G1439&gt;0,IF(J1439&gt;=0,J1439/G1439*100,""),"")</f>
        <v>109.412308797059</v>
      </c>
      <c r="P1439" s="81" t="n">
        <f aca="false">IF(I1439&gt;0,IF(L1439&gt;=0,L1439/I1439*100,""),"")</f>
        <v>109.412308797059</v>
      </c>
      <c r="Q1439" s="52"/>
      <c r="S1439" s="52"/>
    </row>
    <row r="1440" s="155" customFormat="true" ht="12.75" hidden="false" customHeight="true" outlineLevel="0" collapsed="false">
      <c r="A1440" s="82" t="s">
        <v>1104</v>
      </c>
      <c r="B1440" s="54" t="s">
        <v>1014</v>
      </c>
      <c r="C1440" s="55" t="s">
        <v>1685</v>
      </c>
      <c r="D1440" s="77" t="n">
        <v>35500</v>
      </c>
      <c r="E1440" s="245"/>
      <c r="F1440" s="77" t="n">
        <f aca="false">SUM(D1440:E1440)</f>
        <v>35500</v>
      </c>
      <c r="G1440" s="247" t="n">
        <v>35500</v>
      </c>
      <c r="H1440" s="266"/>
      <c r="I1440" s="79" t="n">
        <f aca="false">SUM(G1440:H1440)</f>
        <v>35500</v>
      </c>
      <c r="J1440" s="77"/>
      <c r="K1440" s="245"/>
      <c r="L1440" s="77" t="n">
        <f aca="false">SUM(J1440:K1440)</f>
        <v>0</v>
      </c>
      <c r="M1440" s="81" t="n">
        <f aca="false">IF(D1440&gt;0,IF(J1440&gt;=0,J1440/D1440*100,""),"")</f>
        <v>0</v>
      </c>
      <c r="N1440" s="81" t="n">
        <f aca="false">IF(F1440&gt;0,IF(L1440&gt;=0,L1440/F1440*100,""),"")</f>
        <v>0</v>
      </c>
      <c r="O1440" s="81" t="n">
        <f aca="false">IF(G1440&gt;0,IF(J1440&gt;=0,J1440/G1440*100,""),"")</f>
        <v>0</v>
      </c>
      <c r="P1440" s="81" t="n">
        <f aca="false">IF(I1440&gt;0,IF(L1440&gt;=0,L1440/I1440*100,""),"")</f>
        <v>0</v>
      </c>
      <c r="Q1440" s="52"/>
      <c r="S1440" s="52"/>
    </row>
    <row r="1441" s="155" customFormat="true" ht="12.75" hidden="false" customHeight="true" outlineLevel="0" collapsed="false">
      <c r="A1441" s="82" t="s">
        <v>1142</v>
      </c>
      <c r="B1441" s="54" t="s">
        <v>1023</v>
      </c>
      <c r="C1441" s="55"/>
      <c r="D1441" s="77"/>
      <c r="E1441" s="245"/>
      <c r="F1441" s="77"/>
      <c r="G1441" s="247"/>
      <c r="H1441" s="266"/>
      <c r="I1441" s="79"/>
      <c r="J1441" s="77" t="n">
        <v>285700</v>
      </c>
      <c r="K1441" s="245"/>
      <c r="L1441" s="77" t="n">
        <f aca="false">SUM(J1441:K1441)</f>
        <v>285700</v>
      </c>
      <c r="M1441" s="81" t="str">
        <f aca="false">IF(D1441&gt;0,IF(J1441&gt;=0,J1441/D1441*100,""),"")</f>
        <v/>
      </c>
      <c r="N1441" s="81"/>
      <c r="O1441" s="81"/>
      <c r="P1441" s="81"/>
      <c r="Q1441" s="52"/>
      <c r="S1441" s="52"/>
    </row>
    <row r="1442" s="48" customFormat="true" ht="12.75" hidden="false" customHeight="true" outlineLevel="0" collapsed="false">
      <c r="A1442" s="82" t="s">
        <v>1028</v>
      </c>
      <c r="B1442" s="54" t="s">
        <v>1029</v>
      </c>
      <c r="C1442" s="55" t="s">
        <v>1686</v>
      </c>
      <c r="D1442" s="77" t="n">
        <v>10420</v>
      </c>
      <c r="E1442" s="77"/>
      <c r="F1442" s="77" t="n">
        <f aca="false">SUM(D1442:E1442)</f>
        <v>10420</v>
      </c>
      <c r="G1442" s="79" t="n">
        <v>14500</v>
      </c>
      <c r="H1442" s="88"/>
      <c r="I1442" s="79" t="n">
        <f aca="false">SUM(G1442:H1442)</f>
        <v>14500</v>
      </c>
      <c r="J1442" s="77"/>
      <c r="K1442" s="77"/>
      <c r="L1442" s="77" t="n">
        <f aca="false">SUM(J1442:K1442)</f>
        <v>0</v>
      </c>
      <c r="M1442" s="81" t="n">
        <f aca="false">IF(D1442&gt;0,IF(J1442&gt;=0,J1442/D1442*100,""),"")</f>
        <v>0</v>
      </c>
      <c r="N1442" s="81" t="n">
        <f aca="false">IF(F1442&gt;0,IF(L1442&gt;=0,L1442/F1442*100,""),"")</f>
        <v>0</v>
      </c>
      <c r="O1442" s="81" t="n">
        <f aca="false">IF(G1442&gt;0,IF(J1442&gt;=0,J1442/G1442*100,""),"")</f>
        <v>0</v>
      </c>
      <c r="P1442" s="81" t="n">
        <f aca="false">IF(I1442&gt;0,IF(L1442&gt;=0,L1442/I1442*100,""),"")</f>
        <v>0</v>
      </c>
      <c r="Q1442" s="52"/>
      <c r="S1442" s="52"/>
    </row>
    <row r="1443" s="48" customFormat="true" ht="12.75" hidden="false" customHeight="true" outlineLevel="0" collapsed="false">
      <c r="A1443" s="82" t="s">
        <v>1046</v>
      </c>
      <c r="B1443" s="54" t="s">
        <v>1047</v>
      </c>
      <c r="C1443" s="55" t="s">
        <v>1687</v>
      </c>
      <c r="D1443" s="77" t="n">
        <v>2100</v>
      </c>
      <c r="E1443" s="77"/>
      <c r="F1443" s="77" t="n">
        <f aca="false">SUM(D1443:E1443)</f>
        <v>2100</v>
      </c>
      <c r="G1443" s="79" t="n">
        <v>2100</v>
      </c>
      <c r="H1443" s="88"/>
      <c r="I1443" s="79" t="n">
        <f aca="false">SUM(G1443:H1443)</f>
        <v>2100</v>
      </c>
      <c r="J1443" s="77"/>
      <c r="K1443" s="77"/>
      <c r="L1443" s="77" t="n">
        <f aca="false">SUM(J1443:K1443)</f>
        <v>0</v>
      </c>
      <c r="M1443" s="81" t="n">
        <f aca="false">IF(D1443&gt;0,IF(J1443&gt;=0,J1443/D1443*100,""),"")</f>
        <v>0</v>
      </c>
      <c r="N1443" s="81" t="n">
        <f aca="false">IF(F1443&gt;0,IF(L1443&gt;=0,L1443/F1443*100,""),"")</f>
        <v>0</v>
      </c>
      <c r="O1443" s="81" t="n">
        <f aca="false">IF(G1443&gt;0,IF(J1443&gt;=0,J1443/G1443*100,""),"")</f>
        <v>0</v>
      </c>
      <c r="P1443" s="81" t="n">
        <f aca="false">IF(I1443&gt;0,IF(L1443&gt;=0,L1443/I1443*100,""),"")</f>
        <v>0</v>
      </c>
      <c r="Q1443" s="52"/>
      <c r="S1443" s="52"/>
    </row>
    <row r="1444" s="48" customFormat="true" ht="12.75" hidden="false" customHeight="true" outlineLevel="0" collapsed="false">
      <c r="A1444" s="82" t="s">
        <v>1050</v>
      </c>
      <c r="B1444" s="54" t="s">
        <v>1051</v>
      </c>
      <c r="C1444" s="55" t="s">
        <v>1688</v>
      </c>
      <c r="D1444" s="77" t="n">
        <v>2100</v>
      </c>
      <c r="E1444" s="77"/>
      <c r="F1444" s="77" t="n">
        <f aca="false">SUM(D1444:E1444)</f>
        <v>2100</v>
      </c>
      <c r="G1444" s="79" t="n">
        <v>2660</v>
      </c>
      <c r="H1444" s="88"/>
      <c r="I1444" s="79" t="n">
        <f aca="false">SUM(G1444:H1444)</f>
        <v>2660</v>
      </c>
      <c r="J1444" s="77"/>
      <c r="K1444" s="77"/>
      <c r="L1444" s="77" t="n">
        <f aca="false">SUM(J1444:K1444)</f>
        <v>0</v>
      </c>
      <c r="M1444" s="81" t="n">
        <f aca="false">IF(D1444&gt;0,IF(J1444&gt;=0,J1444/D1444*100,""),"")</f>
        <v>0</v>
      </c>
      <c r="N1444" s="81" t="n">
        <f aca="false">IF(F1444&gt;0,IF(L1444&gt;=0,L1444/F1444*100,""),"")</f>
        <v>0</v>
      </c>
      <c r="O1444" s="81" t="n">
        <f aca="false">IF(G1444&gt;0,IF(J1444&gt;=0,J1444/G1444*100,""),"")</f>
        <v>0</v>
      </c>
      <c r="P1444" s="81" t="n">
        <f aca="false">IF(I1444&gt;0,IF(L1444&gt;=0,L1444/I1444*100,""),"")</f>
        <v>0</v>
      </c>
      <c r="Q1444" s="52"/>
      <c r="S1444" s="52"/>
    </row>
    <row r="1445" s="48" customFormat="true" ht="12.75" hidden="false" customHeight="true" outlineLevel="0" collapsed="false">
      <c r="A1445" s="82" t="s">
        <v>1097</v>
      </c>
      <c r="B1445" s="54" t="s">
        <v>1098</v>
      </c>
      <c r="C1445" s="55" t="s">
        <v>1689</v>
      </c>
      <c r="D1445" s="77" t="n">
        <v>14000</v>
      </c>
      <c r="E1445" s="77"/>
      <c r="F1445" s="77" t="n">
        <f aca="false">SUM(D1445:E1445)</f>
        <v>14000</v>
      </c>
      <c r="G1445" s="79" t="n">
        <v>378000</v>
      </c>
      <c r="H1445" s="88"/>
      <c r="I1445" s="79" t="n">
        <f aca="false">SUM(G1445:H1445)</f>
        <v>378000</v>
      </c>
      <c r="J1445" s="77" t="n">
        <v>14000</v>
      </c>
      <c r="K1445" s="77"/>
      <c r="L1445" s="77" t="n">
        <f aca="false">SUM(J1445:K1445)</f>
        <v>14000</v>
      </c>
      <c r="M1445" s="81" t="n">
        <f aca="false">IF(D1445&gt;0,IF(J1445&gt;=0,J1445/D1445*100,""),"")</f>
        <v>100</v>
      </c>
      <c r="N1445" s="81" t="n">
        <f aca="false">IF(F1445&gt;0,IF(L1445&gt;=0,L1445/F1445*100,""),"")</f>
        <v>100</v>
      </c>
      <c r="O1445" s="81" t="n">
        <f aca="false">IF(G1445&gt;0,IF(J1445&gt;=0,J1445/G1445*100,""),"")</f>
        <v>3.7037037037037</v>
      </c>
      <c r="P1445" s="81" t="n">
        <f aca="false">IF(I1445&gt;0,IF(L1445&gt;=0,L1445/I1445*100,""),"")</f>
        <v>3.7037037037037</v>
      </c>
      <c r="Q1445" s="52"/>
      <c r="S1445" s="52"/>
    </row>
    <row r="1446" s="48" customFormat="true" ht="12.75" hidden="false" customHeight="true" outlineLevel="0" collapsed="false">
      <c r="A1446" s="82" t="s">
        <v>1110</v>
      </c>
      <c r="B1446" s="54" t="s">
        <v>1111</v>
      </c>
      <c r="C1446" s="55" t="s">
        <v>1690</v>
      </c>
      <c r="D1446" s="77"/>
      <c r="E1446" s="77"/>
      <c r="F1446" s="94" t="n">
        <f aca="false">SUM(D1446:E1446)</f>
        <v>0</v>
      </c>
      <c r="G1446" s="79" t="n">
        <v>78000</v>
      </c>
      <c r="H1446" s="88"/>
      <c r="I1446" s="79" t="n">
        <f aca="false">SUM(G1446:H1446)</f>
        <v>78000</v>
      </c>
      <c r="J1446" s="77"/>
      <c r="K1446" s="77"/>
      <c r="L1446" s="94" t="n">
        <f aca="false">SUM(J1446:K1446)</f>
        <v>0</v>
      </c>
      <c r="M1446" s="97" t="str">
        <f aca="false">IF(D1446&gt;0,IF(J1446&gt;=0,J1446/D1446*100,""),"")</f>
        <v/>
      </c>
      <c r="N1446" s="97" t="str">
        <f aca="false">IF(F1446&gt;0,IF(L1446&gt;=0,L1446/F1446*100,""),"")</f>
        <v/>
      </c>
      <c r="O1446" s="97" t="n">
        <f aca="false">IF(G1446&gt;0,IF(J1446&gt;=0,J1446/G1446*100,""),"")</f>
        <v>0</v>
      </c>
      <c r="P1446" s="97" t="n">
        <f aca="false">IF(I1446&gt;0,IF(L1446&gt;=0,L1446/I1446*100,""),"")</f>
        <v>0</v>
      </c>
      <c r="Q1446" s="52"/>
      <c r="S1446" s="52"/>
    </row>
    <row r="1447" s="48" customFormat="true" ht="12.75" hidden="false" customHeight="true" outlineLevel="0" collapsed="false">
      <c r="A1447" s="82" t="s">
        <v>726</v>
      </c>
      <c r="B1447" s="54" t="s">
        <v>727</v>
      </c>
      <c r="C1447" s="55" t="s">
        <v>1691</v>
      </c>
      <c r="D1447" s="77"/>
      <c r="E1447" s="77"/>
      <c r="F1447" s="77" t="n">
        <f aca="false">SUM(D1447:E1447)</f>
        <v>0</v>
      </c>
      <c r="G1447" s="79" t="n">
        <v>2130</v>
      </c>
      <c r="H1447" s="88"/>
      <c r="I1447" s="79" t="n">
        <f aca="false">SUM(G1447:H1447)</f>
        <v>2130</v>
      </c>
      <c r="J1447" s="77"/>
      <c r="K1447" s="77"/>
      <c r="L1447" s="77" t="n">
        <f aca="false">SUM(J1447:K1447)</f>
        <v>0</v>
      </c>
      <c r="M1447" s="81" t="str">
        <f aca="false">IF(D1447&gt;0,IF(J1447&gt;=0,J1447/D1447*100,""),"")</f>
        <v/>
      </c>
      <c r="N1447" s="81" t="str">
        <f aca="false">IF(F1447&gt;0,IF(L1447&gt;=0,L1447/F1447*100,""),"")</f>
        <v/>
      </c>
      <c r="O1447" s="81" t="n">
        <f aca="false">IF(G1447&gt;0,IF(J1447&gt;=0,J1447/G1447*100,""),"")</f>
        <v>0</v>
      </c>
      <c r="P1447" s="81" t="n">
        <f aca="false">IF(I1447&gt;0,IF(L1447&gt;=0,L1447/I1447*100,""),"")</f>
        <v>0</v>
      </c>
      <c r="Q1447" s="52"/>
      <c r="S1447" s="52"/>
    </row>
    <row r="1448" s="48" customFormat="true" ht="12.75" hidden="false" customHeight="true" outlineLevel="0" collapsed="false">
      <c r="A1448" s="82" t="s">
        <v>1120</v>
      </c>
      <c r="B1448" s="54" t="s">
        <v>1121</v>
      </c>
      <c r="C1448" s="55" t="s">
        <v>1692</v>
      </c>
      <c r="D1448" s="77"/>
      <c r="E1448" s="77"/>
      <c r="F1448" s="77"/>
      <c r="G1448" s="79" t="n">
        <v>20000</v>
      </c>
      <c r="H1448" s="88"/>
      <c r="I1448" s="79" t="n">
        <f aca="false">SUM(G1448:H1448)</f>
        <v>20000</v>
      </c>
      <c r="J1448" s="77"/>
      <c r="K1448" s="77"/>
      <c r="L1448" s="77"/>
      <c r="M1448" s="81" t="str">
        <f aca="false">IF(D1448&gt;0,IF(J1448&gt;=0,J1448/D1448*100,""),"")</f>
        <v/>
      </c>
      <c r="N1448" s="81" t="str">
        <f aca="false">IF(F1448&gt;0,IF(L1448&gt;=0,L1448/F1448*100,""),"")</f>
        <v/>
      </c>
      <c r="O1448" s="81" t="n">
        <f aca="false">IF(G1448&gt;0,IF(J1448&gt;=0,J1448/G1448*100,""),"")</f>
        <v>0</v>
      </c>
      <c r="P1448" s="81" t="n">
        <f aca="false">IF(I1448&gt;0,IF(L1448&gt;=0,L1448/I1448*100,""),"")</f>
        <v>0</v>
      </c>
      <c r="Q1448" s="52"/>
      <c r="S1448" s="52"/>
    </row>
    <row r="1449" s="48" customFormat="true" ht="12.75" hidden="true" customHeight="true" outlineLevel="0" collapsed="false">
      <c r="A1449" s="82" t="s">
        <v>325</v>
      </c>
      <c r="B1449" s="55" t="s">
        <v>326</v>
      </c>
      <c r="C1449" s="55" t="s">
        <v>1693</v>
      </c>
      <c r="D1449" s="77"/>
      <c r="E1449" s="77"/>
      <c r="F1449" s="77"/>
      <c r="G1449" s="79"/>
      <c r="H1449" s="88"/>
      <c r="I1449" s="79" t="n">
        <f aca="false">SUM(G1449:H1449)</f>
        <v>0</v>
      </c>
      <c r="J1449" s="77"/>
      <c r="K1449" s="77"/>
      <c r="L1449" s="77"/>
      <c r="M1449" s="81" t="str">
        <f aca="false">IF(D1449&gt;0,IF(J1449&gt;=0,J1449/D1449*100,""),"")</f>
        <v/>
      </c>
      <c r="N1449" s="81" t="str">
        <f aca="false">IF(F1449&gt;0,IF(L1449&gt;=0,L1449/F1449*100,""),"")</f>
        <v/>
      </c>
      <c r="O1449" s="81" t="str">
        <f aca="false">IF(G1449&gt;0,IF(J1449&gt;=0,J1449/G1449*100,""),"")</f>
        <v/>
      </c>
      <c r="P1449" s="81" t="str">
        <f aca="false">IF(I1449&gt;0,IF(L1449&gt;=0,L1449/I1449*100,""),"")</f>
        <v/>
      </c>
      <c r="Q1449" s="52"/>
      <c r="S1449" s="52"/>
    </row>
    <row r="1450" s="48" customFormat="true" ht="6" hidden="false" customHeight="true" outlineLevel="0" collapsed="false">
      <c r="A1450" s="82"/>
      <c r="B1450" s="54"/>
      <c r="C1450" s="55" t="s">
        <v>28</v>
      </c>
      <c r="D1450" s="77"/>
      <c r="E1450" s="77"/>
      <c r="F1450" s="77"/>
      <c r="G1450" s="79"/>
      <c r="H1450" s="88"/>
      <c r="I1450" s="79"/>
      <c r="J1450" s="77"/>
      <c r="K1450" s="77"/>
      <c r="L1450" s="77"/>
      <c r="M1450" s="81" t="str">
        <f aca="false">IF(D1450&gt;0,IF(J1450&gt;=0,J1450/D1450*100,""),"")</f>
        <v/>
      </c>
      <c r="N1450" s="81" t="str">
        <f aca="false">IF(F1450&gt;0,IF(L1450&gt;=0,L1450/F1450*100,""),"")</f>
        <v/>
      </c>
      <c r="O1450" s="81" t="str">
        <f aca="false">IF(G1450&gt;0,IF(J1450&gt;=0,J1450/G1450*100,""),"")</f>
        <v/>
      </c>
      <c r="P1450" s="81" t="str">
        <f aca="false">IF(I1450&gt;0,IF(L1450&gt;=0,L1450/I1450*100,""),"")</f>
        <v/>
      </c>
      <c r="Q1450" s="52"/>
      <c r="S1450" s="52"/>
    </row>
    <row r="1451" s="155" customFormat="true" ht="12.75" hidden="false" customHeight="false" outlineLevel="0" collapsed="false">
      <c r="A1451" s="66" t="s">
        <v>1694</v>
      </c>
      <c r="B1451" s="135" t="s">
        <v>19</v>
      </c>
      <c r="C1451" s="136"/>
      <c r="D1451" s="139" t="n">
        <f aca="false">SUM(D1453:D1457)</f>
        <v>5696320</v>
      </c>
      <c r="E1451" s="139" t="n">
        <f aca="false">SUM(E1453:E1457)</f>
        <v>0</v>
      </c>
      <c r="F1451" s="139" t="n">
        <f aca="false">SUM(D1451:E1451)</f>
        <v>5696320</v>
      </c>
      <c r="G1451" s="109" t="n">
        <f aca="false">SUM(G1453:G1457)</f>
        <v>6249812</v>
      </c>
      <c r="H1451" s="110"/>
      <c r="I1451" s="109" t="n">
        <f aca="false">SUM(G1451:H1451)</f>
        <v>6249812</v>
      </c>
      <c r="J1451" s="139" t="n">
        <f aca="false">SUM(J1453:J1457)</f>
        <v>7142600</v>
      </c>
      <c r="K1451" s="139" t="n">
        <f aca="false">SUM(K1453:K1457)</f>
        <v>0</v>
      </c>
      <c r="L1451" s="139" t="n">
        <f aca="false">SUM(J1451:K1451)</f>
        <v>7142600</v>
      </c>
      <c r="M1451" s="140" t="n">
        <f aca="false">IF(D1451&gt;0,IF(J1451&gt;=0,J1451/D1451*100,""),"")</f>
        <v>125.389725296332</v>
      </c>
      <c r="N1451" s="140" t="n">
        <f aca="false">IF(F1451&gt;0,IF(L1451&gt;=0,L1451/F1451*100,""),"")</f>
        <v>125.389725296332</v>
      </c>
      <c r="O1451" s="140" t="n">
        <f aca="false">IF(G1451&gt;0,IF(J1451&gt;=0,J1451/G1451*100,""),"")</f>
        <v>114.285037693934</v>
      </c>
      <c r="P1451" s="140" t="n">
        <f aca="false">IF(I1451&gt;0,IF(L1451&gt;=0,L1451/I1451*100,""),"")</f>
        <v>114.285037693934</v>
      </c>
      <c r="Q1451" s="52"/>
      <c r="S1451" s="52"/>
    </row>
    <row r="1452" s="155" customFormat="true" ht="12" hidden="true" customHeight="false" outlineLevel="0" collapsed="false">
      <c r="A1452" s="74" t="s">
        <v>27</v>
      </c>
      <c r="B1452" s="227"/>
      <c r="C1452" s="228" t="s">
        <v>28</v>
      </c>
      <c r="D1452" s="194" t="n">
        <f aca="false">SUM(D1453:D1457)</f>
        <v>5696320</v>
      </c>
      <c r="E1452" s="209"/>
      <c r="F1452" s="77" t="n">
        <f aca="false">SUM(D1452:E1452)</f>
        <v>5696320</v>
      </c>
      <c r="G1452" s="146" t="n">
        <f aca="false">SUM(G1453:G1457)</f>
        <v>6249812</v>
      </c>
      <c r="H1452" s="235"/>
      <c r="I1452" s="79" t="n">
        <f aca="false">SUM(G1452:H1452)</f>
        <v>6249812</v>
      </c>
      <c r="J1452" s="77" t="n">
        <f aca="false">SUM(J1453:J1457)</f>
        <v>7142600</v>
      </c>
      <c r="K1452" s="209"/>
      <c r="L1452" s="77" t="n">
        <f aca="false">SUM(J1452:K1452)</f>
        <v>7142600</v>
      </c>
      <c r="M1452" s="81" t="n">
        <f aca="false">IF(D1452&gt;0,IF(J1452&gt;=0,J1452/D1452*100,""),"")</f>
        <v>125.389725296332</v>
      </c>
      <c r="N1452" s="81" t="n">
        <f aca="false">IF(F1452&gt;0,IF(L1452&gt;=0,L1452/F1452*100,""),"")</f>
        <v>125.389725296332</v>
      </c>
      <c r="O1452" s="81" t="n">
        <f aca="false">IF(G1452&gt;0,IF(J1452&gt;=0,J1452/G1452*100,""),"")</f>
        <v>114.285037693934</v>
      </c>
      <c r="P1452" s="81" t="n">
        <f aca="false">IF(I1452&gt;0,IF(L1452&gt;=0,L1452/I1452*100,""),"")</f>
        <v>114.285037693934</v>
      </c>
      <c r="Q1452" s="52"/>
      <c r="S1452" s="52"/>
    </row>
    <row r="1453" s="155" customFormat="true" ht="12.75" hidden="false" customHeight="true" outlineLevel="0" collapsed="false">
      <c r="A1453" s="82" t="s">
        <v>1095</v>
      </c>
      <c r="B1453" s="54" t="s">
        <v>1011</v>
      </c>
      <c r="C1453" s="55" t="s">
        <v>1695</v>
      </c>
      <c r="D1453" s="77" t="n">
        <v>5677320</v>
      </c>
      <c r="E1453" s="143"/>
      <c r="F1453" s="77" t="n">
        <f aca="false">SUM(D1453:E1453)</f>
        <v>5677320</v>
      </c>
      <c r="G1453" s="79" t="n">
        <v>6171920</v>
      </c>
      <c r="H1453" s="88"/>
      <c r="I1453" s="79" t="n">
        <f aca="false">SUM(G1453:H1453)</f>
        <v>6171920</v>
      </c>
      <c r="J1453" s="77" t="n">
        <v>7123600</v>
      </c>
      <c r="K1453" s="143"/>
      <c r="L1453" s="77" t="n">
        <f aca="false">SUM(J1453:K1453)</f>
        <v>7123600</v>
      </c>
      <c r="M1453" s="81" t="n">
        <f aca="false">IF(D1453&gt;0,IF(J1453&gt;=0,J1453/D1453*100,""),"")</f>
        <v>125.474695807177</v>
      </c>
      <c r="N1453" s="81" t="n">
        <f aca="false">IF(F1453&gt;0,IF(L1453&gt;=0,L1453/F1453*100,""),"")</f>
        <v>125.474695807177</v>
      </c>
      <c r="O1453" s="81" t="n">
        <f aca="false">IF(G1453&gt;0,IF(J1453&gt;=0,J1453/G1453*100,""),"")</f>
        <v>115.41951289064</v>
      </c>
      <c r="P1453" s="81" t="n">
        <f aca="false">IF(I1453&gt;0,IF(L1453&gt;=0,L1453/I1453*100,""),"")</f>
        <v>115.41951289064</v>
      </c>
      <c r="Q1453" s="52"/>
      <c r="S1453" s="52"/>
    </row>
    <row r="1454" s="48" customFormat="true" ht="12.75" hidden="false" customHeight="true" outlineLevel="0" collapsed="false">
      <c r="A1454" s="82" t="s">
        <v>1320</v>
      </c>
      <c r="B1454" s="54" t="s">
        <v>697</v>
      </c>
      <c r="C1454" s="55" t="s">
        <v>1696</v>
      </c>
      <c r="D1454" s="77" t="n">
        <v>12000</v>
      </c>
      <c r="E1454" s="77"/>
      <c r="F1454" s="77" t="n">
        <f aca="false">SUM(D1454:E1454)</f>
        <v>12000</v>
      </c>
      <c r="G1454" s="79" t="n">
        <v>12000</v>
      </c>
      <c r="H1454" s="88"/>
      <c r="I1454" s="79" t="n">
        <f aca="false">SUM(G1454:H1454)</f>
        <v>12000</v>
      </c>
      <c r="J1454" s="77" t="n">
        <v>12000</v>
      </c>
      <c r="K1454" s="77"/>
      <c r="L1454" s="77" t="n">
        <f aca="false">SUM(J1454:K1454)</f>
        <v>12000</v>
      </c>
      <c r="M1454" s="81" t="n">
        <f aca="false">IF(D1454&gt;0,IF(J1454&gt;=0,J1454/D1454*100,""),"")</f>
        <v>100</v>
      </c>
      <c r="N1454" s="81" t="n">
        <f aca="false">IF(F1454&gt;0,IF(L1454&gt;=0,L1454/F1454*100,""),"")</f>
        <v>100</v>
      </c>
      <c r="O1454" s="81" t="n">
        <f aca="false">IF(G1454&gt;0,IF(J1454&gt;=0,J1454/G1454*100,""),"")</f>
        <v>100</v>
      </c>
      <c r="P1454" s="81" t="n">
        <f aca="false">IF(I1454&gt;0,IF(L1454&gt;=0,L1454/I1454*100,""),"")</f>
        <v>100</v>
      </c>
      <c r="Q1454" s="52"/>
      <c r="S1454" s="52"/>
    </row>
    <row r="1455" s="48" customFormat="true" ht="12.75" hidden="false" customHeight="true" outlineLevel="0" collapsed="false">
      <c r="A1455" s="82" t="s">
        <v>1097</v>
      </c>
      <c r="B1455" s="54" t="s">
        <v>1098</v>
      </c>
      <c r="C1455" s="55" t="s">
        <v>1697</v>
      </c>
      <c r="D1455" s="77" t="n">
        <v>7000</v>
      </c>
      <c r="E1455" s="77"/>
      <c r="F1455" s="77" t="n">
        <f aca="false">SUM(D1455:E1455)</f>
        <v>7000</v>
      </c>
      <c r="G1455" s="79" t="n">
        <v>7000</v>
      </c>
      <c r="H1455" s="88"/>
      <c r="I1455" s="79" t="n">
        <f aca="false">SUM(G1455:H1455)</f>
        <v>7000</v>
      </c>
      <c r="J1455" s="77" t="n">
        <v>7000</v>
      </c>
      <c r="K1455" s="77"/>
      <c r="L1455" s="77" t="n">
        <f aca="false">SUM(J1455:K1455)</f>
        <v>7000</v>
      </c>
      <c r="M1455" s="81" t="n">
        <f aca="false">IF(D1455&gt;0,IF(J1455&gt;=0,J1455/D1455*100,""),"")</f>
        <v>100</v>
      </c>
      <c r="N1455" s="81" t="n">
        <f aca="false">IF(F1455&gt;0,IF(L1455&gt;=0,L1455/F1455*100,""),"")</f>
        <v>100</v>
      </c>
      <c r="O1455" s="81" t="n">
        <f aca="false">IF(G1455&gt;0,IF(J1455&gt;=0,J1455/G1455*100,""),"")</f>
        <v>100</v>
      </c>
      <c r="P1455" s="81" t="n">
        <f aca="false">IF(I1455&gt;0,IF(L1455&gt;=0,L1455/I1455*100,""),"")</f>
        <v>100</v>
      </c>
      <c r="Q1455" s="52"/>
      <c r="S1455" s="52"/>
    </row>
    <row r="1456" s="155" customFormat="true" ht="12.75" hidden="false" customHeight="true" outlineLevel="0" collapsed="false">
      <c r="A1456" s="82" t="s">
        <v>1110</v>
      </c>
      <c r="B1456" s="54" t="s">
        <v>1111</v>
      </c>
      <c r="C1456" s="55" t="s">
        <v>1698</v>
      </c>
      <c r="D1456" s="143"/>
      <c r="E1456" s="143"/>
      <c r="F1456" s="77"/>
      <c r="G1456" s="79" t="n">
        <v>53000</v>
      </c>
      <c r="H1456" s="88"/>
      <c r="I1456" s="79" t="n">
        <f aca="false">SUM(G1456:H1456)</f>
        <v>53000</v>
      </c>
      <c r="J1456" s="77"/>
      <c r="K1456" s="143"/>
      <c r="L1456" s="77" t="n">
        <f aca="false">SUM(J1456:K1456)</f>
        <v>0</v>
      </c>
      <c r="M1456" s="81" t="str">
        <f aca="false">IF(D1456&gt;0,IF(J1456&gt;=0,J1456/D1456*100,""),"")</f>
        <v/>
      </c>
      <c r="N1456" s="81" t="str">
        <f aca="false">IF(F1456&gt;0,IF(L1456&gt;=0,L1456/F1456*100,""),"")</f>
        <v/>
      </c>
      <c r="O1456" s="81" t="n">
        <f aca="false">IF(G1456&gt;0,IF(J1456&gt;=0,J1456/G1456*100,""),"")</f>
        <v>0</v>
      </c>
      <c r="P1456" s="81" t="n">
        <f aca="false">IF(I1456&gt;0,IF(L1456&gt;=0,L1456/I1456*100,""),"")</f>
        <v>0</v>
      </c>
      <c r="Q1456" s="52"/>
      <c r="S1456" s="52"/>
    </row>
    <row r="1457" s="48" customFormat="true" ht="12.75" hidden="false" customHeight="true" outlineLevel="0" collapsed="false">
      <c r="A1457" s="82" t="s">
        <v>726</v>
      </c>
      <c r="B1457" s="54" t="s">
        <v>727</v>
      </c>
      <c r="C1457" s="55" t="s">
        <v>1699</v>
      </c>
      <c r="D1457" s="77"/>
      <c r="E1457" s="77"/>
      <c r="F1457" s="77"/>
      <c r="G1457" s="79" t="n">
        <v>5892</v>
      </c>
      <c r="H1457" s="88"/>
      <c r="I1457" s="79" t="n">
        <f aca="false">SUM(G1457:H1457)</f>
        <v>5892</v>
      </c>
      <c r="J1457" s="77"/>
      <c r="K1457" s="77"/>
      <c r="L1457" s="77" t="n">
        <f aca="false">SUM(J1457:K1457)</f>
        <v>0</v>
      </c>
      <c r="M1457" s="81" t="str">
        <f aca="false">IF(D1457&gt;0,IF(J1457&gt;=0,J1457/D1457*100,""),"")</f>
        <v/>
      </c>
      <c r="N1457" s="81" t="str">
        <f aca="false">IF(F1457&gt;0,IF(L1457&gt;=0,L1457/F1457*100,""),"")</f>
        <v/>
      </c>
      <c r="O1457" s="81" t="n">
        <f aca="false">IF(G1457&gt;0,IF(J1457&gt;=0,J1457/G1457*100,""),"")</f>
        <v>0</v>
      </c>
      <c r="P1457" s="81" t="n">
        <f aca="false">IF(I1457&gt;0,IF(L1457&gt;=0,L1457/I1457*100,""),"")</f>
        <v>0</v>
      </c>
      <c r="Q1457" s="52"/>
      <c r="S1457" s="52"/>
    </row>
    <row r="1458" s="48" customFormat="true" ht="6" hidden="false" customHeight="true" outlineLevel="0" collapsed="false">
      <c r="A1458" s="82"/>
      <c r="B1458" s="54"/>
      <c r="C1458" s="55" t="s">
        <v>28</v>
      </c>
      <c r="D1458" s="77"/>
      <c r="E1458" s="77"/>
      <c r="F1458" s="77"/>
      <c r="G1458" s="79"/>
      <c r="H1458" s="88"/>
      <c r="I1458" s="79"/>
      <c r="J1458" s="77"/>
      <c r="K1458" s="77"/>
      <c r="L1458" s="77"/>
      <c r="M1458" s="81" t="str">
        <f aca="false">IF(D1458&gt;0,IF(J1458&gt;=0,J1458/D1458*100,""),"")</f>
        <v/>
      </c>
      <c r="N1458" s="81" t="str">
        <f aca="false">IF(F1458&gt;0,IF(L1458&gt;=0,L1458/F1458*100,""),"")</f>
        <v/>
      </c>
      <c r="O1458" s="81" t="str">
        <f aca="false">IF(G1458&gt;0,IF(J1458&gt;=0,J1458/G1458*100,""),"")</f>
        <v/>
      </c>
      <c r="P1458" s="81" t="str">
        <f aca="false">IF(I1458&gt;0,IF(L1458&gt;=0,L1458/I1458*100,""),"")</f>
        <v/>
      </c>
      <c r="Q1458" s="52"/>
      <c r="S1458" s="52"/>
    </row>
    <row r="1459" s="155" customFormat="true" ht="25.5" hidden="false" customHeight="false" outlineLevel="0" collapsed="false">
      <c r="A1459" s="169" t="s">
        <v>1700</v>
      </c>
      <c r="B1459" s="135" t="s">
        <v>19</v>
      </c>
      <c r="C1459" s="136"/>
      <c r="D1459" s="139" t="n">
        <f aca="false">SUM(D1461:D1466)</f>
        <v>4448030</v>
      </c>
      <c r="E1459" s="139" t="n">
        <f aca="false">SUM(E1461:E1466)</f>
        <v>0</v>
      </c>
      <c r="F1459" s="139" t="n">
        <f aca="false">SUM(D1459:E1459)</f>
        <v>4448030</v>
      </c>
      <c r="G1459" s="109" t="n">
        <f aca="false">SUM(G1461:G1467)</f>
        <v>4936110</v>
      </c>
      <c r="H1459" s="110"/>
      <c r="I1459" s="109" t="n">
        <f aca="false">SUM(G1459:H1459)</f>
        <v>4936110</v>
      </c>
      <c r="J1459" s="139" t="n">
        <f aca="false">SUM(J1461:J1467)</f>
        <v>5365760</v>
      </c>
      <c r="K1459" s="139" t="n">
        <f aca="false">SUM(K1461:K1466)</f>
        <v>0</v>
      </c>
      <c r="L1459" s="139" t="n">
        <f aca="false">SUM(J1459:K1459)</f>
        <v>5365760</v>
      </c>
      <c r="M1459" s="140" t="n">
        <f aca="false">IF(D1459&gt;0,IF(J1459&gt;=0,J1459/D1459*100,""),"")</f>
        <v>120.632279908184</v>
      </c>
      <c r="N1459" s="140" t="n">
        <f aca="false">IF(F1459&gt;0,IF(L1459&gt;=0,L1459/F1459*100,""),"")</f>
        <v>120.632279908184</v>
      </c>
      <c r="O1459" s="140" t="n">
        <f aca="false">IF(G1459&gt;0,IF(J1459&gt;=0,J1459/G1459*100,""),"")</f>
        <v>108.704222555818</v>
      </c>
      <c r="P1459" s="140" t="n">
        <f aca="false">IF(I1459&gt;0,IF(L1459&gt;=0,L1459/I1459*100,""),"")</f>
        <v>108.704222555818</v>
      </c>
      <c r="Q1459" s="52"/>
      <c r="S1459" s="52"/>
    </row>
    <row r="1460" s="155" customFormat="true" ht="12.75" hidden="false" customHeight="true" outlineLevel="0" collapsed="false">
      <c r="A1460" s="74" t="s">
        <v>27</v>
      </c>
      <c r="B1460" s="227"/>
      <c r="C1460" s="228" t="s">
        <v>28</v>
      </c>
      <c r="D1460" s="249" t="n">
        <f aca="false">SUM(D1461:D1466)</f>
        <v>4448030</v>
      </c>
      <c r="E1460" s="209"/>
      <c r="F1460" s="249" t="n">
        <f aca="false">SUM(D1460:E1460)</f>
        <v>4448030</v>
      </c>
      <c r="G1460" s="146" t="n">
        <f aca="false">SUM(G1461:G1466)</f>
        <v>4936110</v>
      </c>
      <c r="H1460" s="235"/>
      <c r="I1460" s="95" t="n">
        <f aca="false">SUM(G1460:H1460)</f>
        <v>4936110</v>
      </c>
      <c r="J1460" s="249" t="n">
        <f aca="false">SUM(J1461:J1466)</f>
        <v>5365760</v>
      </c>
      <c r="K1460" s="209"/>
      <c r="L1460" s="249" t="n">
        <f aca="false">SUM(J1460:K1460)</f>
        <v>5365760</v>
      </c>
      <c r="M1460" s="257" t="n">
        <f aca="false">IF(D1460&gt;0,IF(J1460&gt;=0,J1460/D1460*100,""),"")</f>
        <v>120.632279908184</v>
      </c>
      <c r="N1460" s="257" t="n">
        <f aca="false">IF(F1460&gt;0,IF(L1460&gt;=0,L1460/F1460*100,""),"")</f>
        <v>120.632279908184</v>
      </c>
      <c r="O1460" s="257" t="n">
        <f aca="false">IF(G1460&gt;0,IF(J1460&gt;=0,J1460/G1460*100,""),"")</f>
        <v>108.704222555818</v>
      </c>
      <c r="P1460" s="257" t="n">
        <f aca="false">IF(I1460&gt;0,IF(L1460&gt;=0,L1460/I1460*100,""),"")</f>
        <v>108.704222555818</v>
      </c>
      <c r="Q1460" s="52"/>
      <c r="S1460" s="52"/>
    </row>
    <row r="1461" s="155" customFormat="true" ht="12.75" hidden="false" customHeight="true" outlineLevel="0" collapsed="false">
      <c r="A1461" s="82" t="s">
        <v>1095</v>
      </c>
      <c r="B1461" s="54" t="s">
        <v>1011</v>
      </c>
      <c r="C1461" s="55" t="s">
        <v>1701</v>
      </c>
      <c r="D1461" s="77" t="n">
        <v>4427770</v>
      </c>
      <c r="E1461" s="143"/>
      <c r="F1461" s="249" t="n">
        <f aca="false">SUM(D1461:E1461)</f>
        <v>4427770</v>
      </c>
      <c r="G1461" s="79" t="n">
        <v>4706270</v>
      </c>
      <c r="H1461" s="88"/>
      <c r="I1461" s="95" t="n">
        <f aca="false">SUM(G1461:H1461)</f>
        <v>4706270</v>
      </c>
      <c r="J1461" s="77" t="n">
        <v>5359760</v>
      </c>
      <c r="K1461" s="143"/>
      <c r="L1461" s="249" t="n">
        <f aca="false">SUM(J1461:K1461)</f>
        <v>5359760</v>
      </c>
      <c r="M1461" s="257" t="n">
        <f aca="false">IF(D1461&gt;0,IF(J1461&gt;=0,J1461/D1461*100,""),"")</f>
        <v>121.048744627657</v>
      </c>
      <c r="N1461" s="257" t="n">
        <f aca="false">IF(F1461&gt;0,IF(L1461&gt;=0,L1461/F1461*100,""),"")</f>
        <v>121.048744627657</v>
      </c>
      <c r="O1461" s="257" t="n">
        <f aca="false">IF(G1461&gt;0,IF(J1461&gt;=0,J1461/G1461*100,""),"")</f>
        <v>113.885518680399</v>
      </c>
      <c r="P1461" s="257" t="n">
        <f aca="false">IF(I1461&gt;0,IF(L1461&gt;=0,L1461/I1461*100,""),"")</f>
        <v>113.885518680399</v>
      </c>
      <c r="Q1461" s="52"/>
      <c r="S1461" s="52"/>
    </row>
    <row r="1462" s="155" customFormat="true" ht="12.75" hidden="false" customHeight="true" outlineLevel="0" collapsed="false">
      <c r="A1462" s="82" t="s">
        <v>1037</v>
      </c>
      <c r="B1462" s="54" t="s">
        <v>1038</v>
      </c>
      <c r="C1462" s="55" t="s">
        <v>1702</v>
      </c>
      <c r="D1462" s="77" t="n">
        <v>5440</v>
      </c>
      <c r="E1462" s="143"/>
      <c r="F1462" s="249" t="n">
        <f aca="false">SUM(D1462:E1462)</f>
        <v>5440</v>
      </c>
      <c r="G1462" s="79" t="n">
        <v>6760</v>
      </c>
      <c r="H1462" s="88"/>
      <c r="I1462" s="95" t="n">
        <f aca="false">SUM(G1462:H1462)</f>
        <v>6760</v>
      </c>
      <c r="J1462" s="77"/>
      <c r="K1462" s="143"/>
      <c r="L1462" s="249" t="n">
        <f aca="false">SUM(J1462:K1462)</f>
        <v>0</v>
      </c>
      <c r="M1462" s="257" t="n">
        <f aca="false">IF(D1462&gt;0,IF(J1462&gt;=0,J1462/D1462*100,""),"")</f>
        <v>0</v>
      </c>
      <c r="N1462" s="257" t="n">
        <f aca="false">IF(F1462&gt;0,IF(L1462&gt;=0,L1462/F1462*100,""),"")</f>
        <v>0</v>
      </c>
      <c r="O1462" s="257" t="n">
        <f aca="false">IF(G1462&gt;0,IF(J1462&gt;=0,J1462/G1462*100,""),"")</f>
        <v>0</v>
      </c>
      <c r="P1462" s="257" t="n">
        <f aca="false">IF(I1462&gt;0,IF(L1462&gt;=0,L1462/I1462*100,""),"")</f>
        <v>0</v>
      </c>
      <c r="Q1462" s="52"/>
      <c r="S1462" s="52"/>
    </row>
    <row r="1463" s="155" customFormat="true" ht="24" hidden="false" customHeight="false" outlineLevel="0" collapsed="false">
      <c r="A1463" s="82" t="s">
        <v>1040</v>
      </c>
      <c r="B1463" s="54" t="s">
        <v>1041</v>
      </c>
      <c r="C1463" s="55" t="s">
        <v>1703</v>
      </c>
      <c r="D1463" s="77" t="n">
        <v>6720</v>
      </c>
      <c r="E1463" s="143"/>
      <c r="F1463" s="249" t="n">
        <f aca="false">SUM(D1463:E1463)</f>
        <v>6720</v>
      </c>
      <c r="G1463" s="79" t="n">
        <v>6380</v>
      </c>
      <c r="H1463" s="88"/>
      <c r="I1463" s="95" t="n">
        <f aca="false">SUM(G1463:H1463)</f>
        <v>6380</v>
      </c>
      <c r="J1463" s="77"/>
      <c r="K1463" s="143"/>
      <c r="L1463" s="249" t="n">
        <f aca="false">SUM(J1463:K1463)</f>
        <v>0</v>
      </c>
      <c r="M1463" s="257" t="n">
        <f aca="false">IF(D1463&gt;0,IF(J1463&gt;=0,J1463/D1463*100,""),"")</f>
        <v>0</v>
      </c>
      <c r="N1463" s="257" t="n">
        <f aca="false">IF(F1463&gt;0,IF(L1463&gt;=0,L1463/F1463*100,""),"")</f>
        <v>0</v>
      </c>
      <c r="O1463" s="257" t="n">
        <f aca="false">IF(G1463&gt;0,IF(J1463&gt;=0,J1463/G1463*100,""),"")</f>
        <v>0</v>
      </c>
      <c r="P1463" s="257" t="n">
        <f aca="false">IF(I1463&gt;0,IF(L1463&gt;=0,L1463/I1463*100,""),"")</f>
        <v>0</v>
      </c>
      <c r="Q1463" s="52"/>
      <c r="S1463" s="52"/>
    </row>
    <row r="1464" s="155" customFormat="true" ht="12.75" hidden="false" customHeight="true" outlineLevel="0" collapsed="false">
      <c r="A1464" s="82" t="s">
        <v>1050</v>
      </c>
      <c r="B1464" s="54" t="s">
        <v>1051</v>
      </c>
      <c r="C1464" s="55" t="s">
        <v>1704</v>
      </c>
      <c r="D1464" s="77" t="n">
        <v>2100</v>
      </c>
      <c r="E1464" s="143"/>
      <c r="F1464" s="249" t="n">
        <f aca="false">SUM(D1464:E1464)</f>
        <v>2100</v>
      </c>
      <c r="G1464" s="79" t="n">
        <v>4200</v>
      </c>
      <c r="H1464" s="88"/>
      <c r="I1464" s="95" t="n">
        <f aca="false">SUM(G1464:H1464)</f>
        <v>4200</v>
      </c>
      <c r="J1464" s="77"/>
      <c r="K1464" s="143"/>
      <c r="L1464" s="249" t="n">
        <f aca="false">SUM(J1464:K1464)</f>
        <v>0</v>
      </c>
      <c r="M1464" s="257" t="n">
        <f aca="false">IF(D1464&gt;0,IF(J1464&gt;=0,J1464/D1464*100,""),"")</f>
        <v>0</v>
      </c>
      <c r="N1464" s="257" t="n">
        <f aca="false">IF(F1464&gt;0,IF(L1464&gt;=0,L1464/F1464*100,""),"")</f>
        <v>0</v>
      </c>
      <c r="O1464" s="257" t="n">
        <f aca="false">IF(G1464&gt;0,IF(J1464&gt;=0,J1464/G1464*100,""),"")</f>
        <v>0</v>
      </c>
      <c r="P1464" s="257" t="n">
        <f aca="false">IF(I1464&gt;0,IF(L1464&gt;=0,L1464/I1464*100,""),"")</f>
        <v>0</v>
      </c>
      <c r="Q1464" s="52"/>
      <c r="S1464" s="52"/>
    </row>
    <row r="1465" s="48" customFormat="true" ht="12.75" hidden="false" customHeight="true" outlineLevel="0" collapsed="false">
      <c r="A1465" s="82" t="s">
        <v>1097</v>
      </c>
      <c r="B1465" s="54" t="s">
        <v>1098</v>
      </c>
      <c r="C1465" s="55" t="s">
        <v>1705</v>
      </c>
      <c r="D1465" s="77" t="n">
        <v>6000</v>
      </c>
      <c r="E1465" s="143"/>
      <c r="F1465" s="249" t="n">
        <f aca="false">SUM(D1465:E1465)</f>
        <v>6000</v>
      </c>
      <c r="G1465" s="79" t="n">
        <v>181000</v>
      </c>
      <c r="H1465" s="88"/>
      <c r="I1465" s="95" t="n">
        <f aca="false">SUM(G1465:H1465)</f>
        <v>181000</v>
      </c>
      <c r="J1465" s="77" t="n">
        <v>6000</v>
      </c>
      <c r="K1465" s="143"/>
      <c r="L1465" s="249" t="n">
        <f aca="false">SUM(J1465:K1465)</f>
        <v>6000</v>
      </c>
      <c r="M1465" s="257" t="n">
        <f aca="false">IF(D1465&gt;0,IF(J1465&gt;=0,J1465/D1465*100,""),"")</f>
        <v>100</v>
      </c>
      <c r="N1465" s="257" t="n">
        <f aca="false">IF(F1465&gt;0,IF(L1465&gt;=0,L1465/F1465*100,""),"")</f>
        <v>100</v>
      </c>
      <c r="O1465" s="257" t="n">
        <f aca="false">IF(G1465&gt;0,IF(J1465&gt;=0,J1465/G1465*100,""),"")</f>
        <v>3.31491712707182</v>
      </c>
      <c r="P1465" s="257" t="n">
        <f aca="false">IF(I1465&gt;0,IF(L1465&gt;=0,L1465/I1465*100,""),"")</f>
        <v>3.31491712707182</v>
      </c>
      <c r="Q1465" s="52"/>
      <c r="S1465" s="52"/>
    </row>
    <row r="1466" s="155" customFormat="true" ht="12.75" hidden="false" customHeight="true" outlineLevel="0" collapsed="false">
      <c r="A1466" s="82" t="s">
        <v>1110</v>
      </c>
      <c r="B1466" s="54" t="s">
        <v>1111</v>
      </c>
      <c r="C1466" s="55" t="s">
        <v>1706</v>
      </c>
      <c r="D1466" s="143"/>
      <c r="E1466" s="143"/>
      <c r="F1466" s="249"/>
      <c r="G1466" s="79" t="n">
        <v>31500</v>
      </c>
      <c r="H1466" s="88"/>
      <c r="I1466" s="95" t="n">
        <f aca="false">SUM(G1466:H1466)</f>
        <v>31500</v>
      </c>
      <c r="J1466" s="77"/>
      <c r="K1466" s="143"/>
      <c r="L1466" s="249" t="n">
        <f aca="false">SUM(J1466:K1466)</f>
        <v>0</v>
      </c>
      <c r="M1466" s="257" t="str">
        <f aca="false">IF(D1466&gt;0,IF(J1466&gt;=0,J1466/D1466*100,""),"")</f>
        <v/>
      </c>
      <c r="N1466" s="257" t="str">
        <f aca="false">IF(F1466&gt;0,IF(L1466&gt;=0,L1466/F1466*100,""),"")</f>
        <v/>
      </c>
      <c r="O1466" s="257" t="n">
        <f aca="false">IF(G1466&gt;0,IF(J1466&gt;=0,J1466/G1466*100,""),"")</f>
        <v>0</v>
      </c>
      <c r="P1466" s="257" t="n">
        <f aca="false">IF(I1466&gt;0,IF(L1466&gt;=0,L1466/I1466*100,""),"")</f>
        <v>0</v>
      </c>
      <c r="Q1466" s="52"/>
      <c r="S1466" s="52"/>
    </row>
    <row r="1467" s="155" customFormat="true" ht="12.75" hidden="true" customHeight="true" outlineLevel="0" collapsed="false">
      <c r="A1467" s="82" t="s">
        <v>65</v>
      </c>
      <c r="B1467" s="55" t="s">
        <v>66</v>
      </c>
      <c r="C1467" s="55" t="s">
        <v>1707</v>
      </c>
      <c r="D1467" s="143"/>
      <c r="E1467" s="143"/>
      <c r="F1467" s="77"/>
      <c r="G1467" s="79"/>
      <c r="H1467" s="88"/>
      <c r="I1467" s="95"/>
      <c r="J1467" s="143"/>
      <c r="K1467" s="143"/>
      <c r="L1467" s="77"/>
      <c r="M1467" s="81" t="str">
        <f aca="false">IF(D1467&gt;0,IF(J1467&gt;=0,J1467/D1467*100,""),"")</f>
        <v/>
      </c>
      <c r="N1467" s="81" t="str">
        <f aca="false">IF(F1467&gt;0,IF(L1467&gt;=0,L1467/F1467*100,""),"")</f>
        <v/>
      </c>
      <c r="O1467" s="81" t="str">
        <f aca="false">IF(G1467&gt;0,IF(J1467&gt;=0,J1467/G1467*100,""),"")</f>
        <v/>
      </c>
      <c r="P1467" s="81" t="str">
        <f aca="false">IF(I1467&gt;0,IF(L1467&gt;=0,L1467/I1467*100,""),"")</f>
        <v/>
      </c>
      <c r="Q1467" s="52"/>
      <c r="S1467" s="52"/>
    </row>
    <row r="1468" s="48" customFormat="true" ht="6" hidden="false" customHeight="true" outlineLevel="0" collapsed="false">
      <c r="A1468" s="82"/>
      <c r="B1468" s="54"/>
      <c r="C1468" s="55" t="s">
        <v>28</v>
      </c>
      <c r="D1468" s="77"/>
      <c r="E1468" s="77"/>
      <c r="F1468" s="258" t="n">
        <f aca="false">SUM(D1468:E1468)</f>
        <v>0</v>
      </c>
      <c r="G1468" s="79"/>
      <c r="H1468" s="88"/>
      <c r="I1468" s="259"/>
      <c r="J1468" s="258"/>
      <c r="K1468" s="77"/>
      <c r="L1468" s="258" t="n">
        <f aca="false">SUM(J1468:K1468)</f>
        <v>0</v>
      </c>
      <c r="M1468" s="260" t="str">
        <f aca="false">IF(D1468&gt;0,IF(J1468&gt;=0,J1468/D1468*100,""),"")</f>
        <v/>
      </c>
      <c r="N1468" s="260" t="str">
        <f aca="false">IF(F1468&gt;0,IF(L1468&gt;=0,L1468/F1468*100,""),"")</f>
        <v/>
      </c>
      <c r="O1468" s="260" t="str">
        <f aca="false">IF(G1468&gt;0,IF(J1468&gt;=0,J1468/G1468*100,""),"")</f>
        <v/>
      </c>
      <c r="P1468" s="260" t="str">
        <f aca="false">IF(I1468&gt;0,IF(L1468&gt;=0,L1468/I1468*100,""),"")</f>
        <v/>
      </c>
      <c r="Q1468" s="52"/>
      <c r="S1468" s="52"/>
    </row>
    <row r="1469" s="48" customFormat="true" ht="12.75" hidden="false" customHeight="false" outlineLevel="0" collapsed="false">
      <c r="A1469" s="66" t="s">
        <v>1708</v>
      </c>
      <c r="B1469" s="135" t="s">
        <v>19</v>
      </c>
      <c r="C1469" s="136"/>
      <c r="D1469" s="240" t="n">
        <f aca="false">SUM(D1471:D1475)</f>
        <v>4809330</v>
      </c>
      <c r="E1469" s="240" t="n">
        <f aca="false">SUM(E1471:E1475)</f>
        <v>0</v>
      </c>
      <c r="F1469" s="240" t="n">
        <f aca="false">SUM(D1469:E1469)</f>
        <v>4809330</v>
      </c>
      <c r="G1469" s="243" t="n">
        <f aca="false">SUM(G1471:G1475)</f>
        <v>6579780</v>
      </c>
      <c r="H1469" s="253"/>
      <c r="I1469" s="243" t="n">
        <f aca="false">SUM(G1469:H1469)</f>
        <v>6579780</v>
      </c>
      <c r="J1469" s="240" t="n">
        <f aca="false">SUM(J1471:J1475)</f>
        <v>7129030</v>
      </c>
      <c r="K1469" s="240" t="n">
        <f aca="false">SUM(K1471:K1475)</f>
        <v>0</v>
      </c>
      <c r="L1469" s="240" t="n">
        <f aca="false">SUM(J1469:K1469)</f>
        <v>7129030</v>
      </c>
      <c r="M1469" s="244" t="n">
        <f aca="false">IF(D1469&gt;0,IF(J1469&gt;=0,J1469/D1469*100,""),"")</f>
        <v>148.233329798537</v>
      </c>
      <c r="N1469" s="244" t="n">
        <f aca="false">IF(F1469&gt;0,IF(L1469&gt;=0,L1469/F1469*100,""),"")</f>
        <v>148.233329798537</v>
      </c>
      <c r="O1469" s="244" t="n">
        <f aca="false">IF(G1469&gt;0,IF(J1469&gt;=0,J1469/G1469*100,""),"")</f>
        <v>108.34754353489</v>
      </c>
      <c r="P1469" s="244" t="n">
        <f aca="false">IF(I1469&gt;0,IF(L1469&gt;=0,L1469/I1469*100,""),"")</f>
        <v>108.34754353489</v>
      </c>
      <c r="Q1469" s="52"/>
      <c r="S1469" s="52"/>
    </row>
    <row r="1470" s="48" customFormat="true" ht="12" hidden="true" customHeight="false" outlineLevel="0" collapsed="false">
      <c r="A1470" s="74" t="s">
        <v>27</v>
      </c>
      <c r="B1470" s="227"/>
      <c r="C1470" s="228" t="s">
        <v>28</v>
      </c>
      <c r="D1470" s="245" t="n">
        <f aca="false">SUM(D1471:D1475)</f>
        <v>4809330</v>
      </c>
      <c r="E1470" s="246"/>
      <c r="F1470" s="77" t="n">
        <f aca="false">SUM(D1470:E1470)</f>
        <v>4809330</v>
      </c>
      <c r="G1470" s="247" t="n">
        <f aca="false">SUM(G1471:G1475)</f>
        <v>6579780</v>
      </c>
      <c r="H1470" s="248"/>
      <c r="I1470" s="79" t="n">
        <f aca="false">SUM(G1470:H1470)</f>
        <v>6579780</v>
      </c>
      <c r="J1470" s="245" t="n">
        <f aca="false">SUM(J1471:J1475)</f>
        <v>7129030</v>
      </c>
      <c r="K1470" s="246"/>
      <c r="L1470" s="77" t="n">
        <f aca="false">SUM(J1470:K1470)</f>
        <v>7129030</v>
      </c>
      <c r="M1470" s="81" t="n">
        <f aca="false">IF(D1470&gt;0,IF(J1470&gt;=0,J1470/D1470*100,""),"")</f>
        <v>148.233329798537</v>
      </c>
      <c r="N1470" s="81" t="n">
        <f aca="false">IF(F1470&gt;0,IF(L1470&gt;=0,L1470/F1470*100,""),"")</f>
        <v>148.233329798537</v>
      </c>
      <c r="O1470" s="81" t="n">
        <f aca="false">IF(G1470&gt;0,IF(J1470&gt;=0,J1470/G1470*100,""),"")</f>
        <v>108.34754353489</v>
      </c>
      <c r="P1470" s="81" t="n">
        <f aca="false">IF(I1470&gt;0,IF(L1470&gt;=0,L1470/I1470*100,""),"")</f>
        <v>108.34754353489</v>
      </c>
      <c r="Q1470" s="52"/>
      <c r="S1470" s="52"/>
    </row>
    <row r="1471" s="48" customFormat="true" ht="12.75" hidden="false" customHeight="true" outlineLevel="0" collapsed="false">
      <c r="A1471" s="82" t="s">
        <v>1095</v>
      </c>
      <c r="B1471" s="54" t="s">
        <v>1011</v>
      </c>
      <c r="C1471" s="55" t="s">
        <v>1709</v>
      </c>
      <c r="D1471" s="77" t="n">
        <v>4795330</v>
      </c>
      <c r="E1471" s="246"/>
      <c r="F1471" s="77" t="n">
        <f aca="false">SUM(D1471:E1471)</f>
        <v>4795330</v>
      </c>
      <c r="G1471" s="247" t="n">
        <v>5898130</v>
      </c>
      <c r="H1471" s="248"/>
      <c r="I1471" s="79" t="n">
        <f aca="false">SUM(G1471:H1471)</f>
        <v>5898130</v>
      </c>
      <c r="J1471" s="77" t="n">
        <v>7115030</v>
      </c>
      <c r="K1471" s="246"/>
      <c r="L1471" s="77" t="n">
        <f aca="false">SUM(J1471:K1471)</f>
        <v>7115030</v>
      </c>
      <c r="M1471" s="81" t="n">
        <f aca="false">IF(D1471&gt;0,IF(J1471&gt;=0,J1471/D1471*100,""),"")</f>
        <v>148.374147347524</v>
      </c>
      <c r="N1471" s="81" t="n">
        <f aca="false">IF(F1471&gt;0,IF(L1471&gt;=0,L1471/F1471*100,""),"")</f>
        <v>148.374147347524</v>
      </c>
      <c r="O1471" s="81" t="n">
        <f aca="false">IF(G1471&gt;0,IF(J1471&gt;=0,J1471/G1471*100,""),"")</f>
        <v>120.631963012006</v>
      </c>
      <c r="P1471" s="81" t="n">
        <f aca="false">IF(I1471&gt;0,IF(L1471&gt;=0,L1471/I1471*100,""),"")</f>
        <v>120.631963012006</v>
      </c>
      <c r="Q1471" s="52"/>
      <c r="S1471" s="52"/>
    </row>
    <row r="1472" s="48" customFormat="true" ht="12.75" hidden="false" customHeight="true" outlineLevel="0" collapsed="false">
      <c r="A1472" s="82" t="s">
        <v>1320</v>
      </c>
      <c r="B1472" s="54" t="s">
        <v>697</v>
      </c>
      <c r="C1472" s="55" t="s">
        <v>1710</v>
      </c>
      <c r="D1472" s="77" t="n">
        <v>6000</v>
      </c>
      <c r="E1472" s="246"/>
      <c r="F1472" s="77" t="n">
        <f aca="false">SUM(D1472:E1472)</f>
        <v>6000</v>
      </c>
      <c r="G1472" s="247" t="n">
        <v>6000</v>
      </c>
      <c r="H1472" s="248"/>
      <c r="I1472" s="79" t="n">
        <f aca="false">SUM(G1472:H1472)</f>
        <v>6000</v>
      </c>
      <c r="J1472" s="77" t="n">
        <v>6000</v>
      </c>
      <c r="K1472" s="246"/>
      <c r="L1472" s="77" t="n">
        <f aca="false">SUM(J1472:K1472)</f>
        <v>6000</v>
      </c>
      <c r="M1472" s="81" t="n">
        <f aca="false">IF(D1472&gt;0,IF(J1472&gt;=0,J1472/D1472*100,""),"")</f>
        <v>100</v>
      </c>
      <c r="N1472" s="81" t="n">
        <f aca="false">IF(F1472&gt;0,IF(L1472&gt;=0,L1472/F1472*100,""),"")</f>
        <v>100</v>
      </c>
      <c r="O1472" s="81" t="n">
        <f aca="false">IF(G1472&gt;0,IF(J1472&gt;=0,J1472/G1472*100,""),"")</f>
        <v>100</v>
      </c>
      <c r="P1472" s="81" t="n">
        <f aca="false">IF(I1472&gt;0,IF(L1472&gt;=0,L1472/I1472*100,""),"")</f>
        <v>100</v>
      </c>
      <c r="Q1472" s="52"/>
      <c r="S1472" s="52"/>
    </row>
    <row r="1473" s="48" customFormat="true" ht="12.75" hidden="false" customHeight="true" outlineLevel="0" collapsed="false">
      <c r="A1473" s="82" t="s">
        <v>1097</v>
      </c>
      <c r="B1473" s="54" t="s">
        <v>1098</v>
      </c>
      <c r="C1473" s="55" t="s">
        <v>1711</v>
      </c>
      <c r="D1473" s="77" t="n">
        <v>8000</v>
      </c>
      <c r="E1473" s="246"/>
      <c r="F1473" s="77" t="n">
        <f aca="false">SUM(D1473:E1473)</f>
        <v>8000</v>
      </c>
      <c r="G1473" s="247" t="n">
        <v>279000</v>
      </c>
      <c r="H1473" s="248"/>
      <c r="I1473" s="79" t="n">
        <f aca="false">SUM(G1473:H1473)</f>
        <v>279000</v>
      </c>
      <c r="J1473" s="77" t="n">
        <v>8000</v>
      </c>
      <c r="K1473" s="246"/>
      <c r="L1473" s="77" t="n">
        <f aca="false">SUM(J1473:K1473)</f>
        <v>8000</v>
      </c>
      <c r="M1473" s="81" t="n">
        <f aca="false">IF(D1473&gt;0,IF(J1473&gt;=0,J1473/D1473*100,""),"")</f>
        <v>100</v>
      </c>
      <c r="N1473" s="81" t="n">
        <f aca="false">IF(F1473&gt;0,IF(L1473&gt;=0,L1473/F1473*100,""),"")</f>
        <v>100</v>
      </c>
      <c r="O1473" s="81" t="n">
        <f aca="false">IF(G1473&gt;0,IF(J1473&gt;=0,J1473/G1473*100,""),"")</f>
        <v>2.8673835125448</v>
      </c>
      <c r="P1473" s="81" t="n">
        <f aca="false">IF(I1473&gt;0,IF(L1473&gt;=0,L1473/I1473*100,""),"")</f>
        <v>2.8673835125448</v>
      </c>
      <c r="Q1473" s="52"/>
      <c r="S1473" s="52"/>
    </row>
    <row r="1474" s="48" customFormat="true" ht="12.75" hidden="false" customHeight="true" outlineLevel="0" collapsed="false">
      <c r="A1474" s="82" t="s">
        <v>1110</v>
      </c>
      <c r="B1474" s="54" t="s">
        <v>1111</v>
      </c>
      <c r="C1474" s="55" t="s">
        <v>1712</v>
      </c>
      <c r="D1474" s="245"/>
      <c r="E1474" s="246"/>
      <c r="F1474" s="77"/>
      <c r="G1474" s="247" t="n">
        <v>47000</v>
      </c>
      <c r="H1474" s="248"/>
      <c r="I1474" s="79" t="n">
        <f aca="false">SUM(G1474:H1474)</f>
        <v>47000</v>
      </c>
      <c r="J1474" s="77"/>
      <c r="K1474" s="246"/>
      <c r="L1474" s="77" t="n">
        <f aca="false">SUM(J1474:K1474)</f>
        <v>0</v>
      </c>
      <c r="M1474" s="81" t="str">
        <f aca="false">IF(D1474&gt;0,IF(J1474&gt;=0,J1474/D1474*100,""),"")</f>
        <v/>
      </c>
      <c r="N1474" s="81" t="str">
        <f aca="false">IF(F1474&gt;0,IF(L1474&gt;=0,L1474/F1474*100,""),"")</f>
        <v/>
      </c>
      <c r="O1474" s="81" t="n">
        <f aca="false">IF(G1474&gt;0,IF(J1474&gt;=0,J1474/G1474*100,""),"")</f>
        <v>0</v>
      </c>
      <c r="P1474" s="81" t="n">
        <f aca="false">IF(I1474&gt;0,IF(L1474&gt;=0,L1474/I1474*100,""),"")</f>
        <v>0</v>
      </c>
      <c r="Q1474" s="52"/>
      <c r="S1474" s="52"/>
    </row>
    <row r="1475" s="48" customFormat="true" ht="12.75" hidden="false" customHeight="true" outlineLevel="0" collapsed="false">
      <c r="A1475" s="82" t="s">
        <v>1059</v>
      </c>
      <c r="B1475" s="54" t="s">
        <v>1060</v>
      </c>
      <c r="C1475" s="55" t="s">
        <v>1713</v>
      </c>
      <c r="D1475" s="245"/>
      <c r="E1475" s="246"/>
      <c r="F1475" s="77"/>
      <c r="G1475" s="247" t="n">
        <v>349650</v>
      </c>
      <c r="H1475" s="248"/>
      <c r="I1475" s="79" t="n">
        <f aca="false">SUM(G1475:H1475)</f>
        <v>349650</v>
      </c>
      <c r="J1475" s="77"/>
      <c r="K1475" s="246"/>
      <c r="L1475" s="77" t="n">
        <f aca="false">SUM(J1475:K1475)</f>
        <v>0</v>
      </c>
      <c r="M1475" s="81" t="str">
        <f aca="false">IF(D1475&gt;0,IF(J1475&gt;=0,J1475/D1475*100,""),"")</f>
        <v/>
      </c>
      <c r="N1475" s="81" t="str">
        <f aca="false">IF(F1475&gt;0,IF(L1475&gt;=0,L1475/F1475*100,""),"")</f>
        <v/>
      </c>
      <c r="O1475" s="81" t="n">
        <f aca="false">IF(G1475&gt;0,IF(J1475&gt;=0,J1475/G1475*100,""),"")</f>
        <v>0</v>
      </c>
      <c r="P1475" s="81" t="n">
        <f aca="false">IF(I1475&gt;0,IF(L1475&gt;=0,L1475/I1475*100,""),"")</f>
        <v>0</v>
      </c>
      <c r="Q1475" s="52"/>
      <c r="S1475" s="52"/>
    </row>
    <row r="1476" s="48" customFormat="true" ht="6" hidden="false" customHeight="true" outlineLevel="0" collapsed="false">
      <c r="A1476" s="82"/>
      <c r="B1476" s="54"/>
      <c r="C1476" s="55" t="s">
        <v>28</v>
      </c>
      <c r="D1476" s="77"/>
      <c r="E1476" s="77"/>
      <c r="F1476" s="77"/>
      <c r="G1476" s="79"/>
      <c r="H1476" s="88"/>
      <c r="I1476" s="79"/>
      <c r="J1476" s="77"/>
      <c r="K1476" s="77"/>
      <c r="L1476" s="77"/>
      <c r="M1476" s="81" t="str">
        <f aca="false">IF(D1476&gt;0,IF(J1476&gt;=0,J1476/D1476*100,""),"")</f>
        <v/>
      </c>
      <c r="N1476" s="81" t="str">
        <f aca="false">IF(F1476&gt;0,IF(L1476&gt;=0,L1476/F1476*100,""),"")</f>
        <v/>
      </c>
      <c r="O1476" s="81" t="str">
        <f aca="false">IF(G1476&gt;0,IF(J1476&gt;=0,J1476/G1476*100,""),"")</f>
        <v/>
      </c>
      <c r="P1476" s="81" t="str">
        <f aca="false">IF(I1476&gt;0,IF(L1476&gt;=0,L1476/I1476*100,""),"")</f>
        <v/>
      </c>
      <c r="Q1476" s="52"/>
      <c r="S1476" s="52"/>
    </row>
    <row r="1477" s="48" customFormat="true" ht="25.5" hidden="false" customHeight="false" outlineLevel="0" collapsed="false">
      <c r="A1477" s="66" t="s">
        <v>1714</v>
      </c>
      <c r="B1477" s="135" t="s">
        <v>19</v>
      </c>
      <c r="C1477" s="136"/>
      <c r="D1477" s="139" t="n">
        <f aca="false">SUM(D1479:D1488)</f>
        <v>27335920</v>
      </c>
      <c r="E1477" s="139" t="n">
        <f aca="false">SUM(E1479:E1487)</f>
        <v>0</v>
      </c>
      <c r="F1477" s="139" t="n">
        <f aca="false">SUM(D1477:E1477)</f>
        <v>27335920</v>
      </c>
      <c r="G1477" s="109" t="n">
        <f aca="false">SUM(G1479:G1488)</f>
        <v>29269932.4</v>
      </c>
      <c r="H1477" s="110"/>
      <c r="I1477" s="109" t="n">
        <f aca="false">SUM(G1477:H1477)</f>
        <v>29269932.4</v>
      </c>
      <c r="J1477" s="139" t="n">
        <f aca="false">SUM(J1479:J1488)</f>
        <v>32864740</v>
      </c>
      <c r="K1477" s="139" t="n">
        <f aca="false">SUM(K1479:K1487)</f>
        <v>0</v>
      </c>
      <c r="L1477" s="139" t="n">
        <f aca="false">SUM(J1477:K1477)</f>
        <v>32864740</v>
      </c>
      <c r="M1477" s="140" t="n">
        <f aca="false">IF(D1477&gt;0,IF(J1477&gt;=0,J1477/D1477*100,""),"")</f>
        <v>120.225476223226</v>
      </c>
      <c r="N1477" s="140" t="n">
        <f aca="false">IF(F1477&gt;0,IF(L1477&gt;=0,L1477/F1477*100,""),"")</f>
        <v>120.225476223226</v>
      </c>
      <c r="O1477" s="140" t="n">
        <f aca="false">IF(G1477&gt;0,IF(J1477&gt;=0,J1477/G1477*100,""),"")</f>
        <v>112.281571241347</v>
      </c>
      <c r="P1477" s="140" t="n">
        <f aca="false">IF(I1477&gt;0,IF(L1477&gt;=0,L1477/I1477*100,""),"")</f>
        <v>112.281571241347</v>
      </c>
      <c r="Q1477" s="52"/>
      <c r="S1477" s="52"/>
    </row>
    <row r="1478" s="48" customFormat="true" ht="12.75" hidden="false" customHeight="true" outlineLevel="0" collapsed="false">
      <c r="A1478" s="74" t="s">
        <v>27</v>
      </c>
      <c r="B1478" s="75"/>
      <c r="C1478" s="76" t="s">
        <v>28</v>
      </c>
      <c r="D1478" s="77" t="n">
        <f aca="false">SUM(D1479:D1487)</f>
        <v>27335920</v>
      </c>
      <c r="E1478" s="78" t="n">
        <f aca="false">SUM(E1479:E1487)</f>
        <v>0</v>
      </c>
      <c r="F1478" s="77" t="n">
        <f aca="false">SUM(D1478:E1478)</f>
        <v>27335920</v>
      </c>
      <c r="G1478" s="90" t="n">
        <f aca="false">SUM(G1479:G1487)</f>
        <v>29269932.4</v>
      </c>
      <c r="H1478" s="80"/>
      <c r="I1478" s="79" t="n">
        <f aca="false">SUM(G1478:H1478)</f>
        <v>29269932.4</v>
      </c>
      <c r="J1478" s="78" t="n">
        <f aca="false">SUM(J1479:J1487)</f>
        <v>32864740</v>
      </c>
      <c r="K1478" s="78" t="n">
        <f aca="false">SUM(K1479:K1487)</f>
        <v>0</v>
      </c>
      <c r="L1478" s="77" t="n">
        <f aca="false">SUM(J1478:K1478)</f>
        <v>32864740</v>
      </c>
      <c r="M1478" s="81" t="n">
        <f aca="false">IF(D1478&gt;0,IF(J1478&gt;=0,J1478/D1478*100,""),"")</f>
        <v>120.225476223226</v>
      </c>
      <c r="N1478" s="81" t="n">
        <f aca="false">IF(F1478&gt;0,IF(L1478&gt;=0,L1478/F1478*100,""),"")</f>
        <v>120.225476223226</v>
      </c>
      <c r="O1478" s="81" t="n">
        <f aca="false">IF(G1478&gt;0,IF(J1478&gt;=0,J1478/G1478*100,""),"")</f>
        <v>112.281571241347</v>
      </c>
      <c r="P1478" s="81" t="n">
        <f aca="false">IF(I1478&gt;0,IF(L1478&gt;=0,L1478/I1478*100,""),"")</f>
        <v>112.281571241347</v>
      </c>
      <c r="Q1478" s="52"/>
      <c r="S1478" s="52"/>
    </row>
    <row r="1479" s="48" customFormat="true" ht="12.75" hidden="false" customHeight="true" outlineLevel="0" collapsed="false">
      <c r="A1479" s="82" t="s">
        <v>1095</v>
      </c>
      <c r="B1479" s="54" t="s">
        <v>1011</v>
      </c>
      <c r="C1479" s="55" t="s">
        <v>1715</v>
      </c>
      <c r="D1479" s="77" t="n">
        <v>26968530</v>
      </c>
      <c r="E1479" s="77"/>
      <c r="F1479" s="77" t="n">
        <f aca="false">SUM(D1479:E1479)</f>
        <v>26968530</v>
      </c>
      <c r="G1479" s="79" t="n">
        <v>28500530</v>
      </c>
      <c r="H1479" s="88"/>
      <c r="I1479" s="79" t="n">
        <f aca="false">SUM(G1479:H1479)</f>
        <v>28500530</v>
      </c>
      <c r="J1479" s="77" t="n">
        <v>31585351</v>
      </c>
      <c r="K1479" s="77"/>
      <c r="L1479" s="77" t="n">
        <f aca="false">SUM(J1479:K1479)</f>
        <v>31585351</v>
      </c>
      <c r="M1479" s="81" t="n">
        <f aca="false">IF(D1479&gt;0,IF(J1479&gt;=0,J1479/D1479*100,""),"")</f>
        <v>117.119290521211</v>
      </c>
      <c r="N1479" s="81" t="n">
        <f aca="false">IF(F1479&gt;0,IF(L1479&gt;=0,L1479/F1479*100,""),"")</f>
        <v>117.119290521211</v>
      </c>
      <c r="O1479" s="81" t="n">
        <f aca="false">IF(G1479&gt;0,IF(J1479&gt;=0,J1479/G1479*100,""),"")</f>
        <v>110.823732049895</v>
      </c>
      <c r="P1479" s="81" t="n">
        <f aca="false">IF(I1479&gt;0,IF(L1479&gt;=0,L1479/I1479*100,""),"")</f>
        <v>110.823732049895</v>
      </c>
      <c r="Q1479" s="52"/>
      <c r="S1479" s="52"/>
    </row>
    <row r="1480" s="48" customFormat="true" ht="12.75" hidden="false" customHeight="true" outlineLevel="0" collapsed="false">
      <c r="A1480" s="82" t="s">
        <v>506</v>
      </c>
      <c r="B1480" s="54" t="s">
        <v>507</v>
      </c>
      <c r="C1480" s="55" t="s">
        <v>1716</v>
      </c>
      <c r="D1480" s="77" t="n">
        <v>122390</v>
      </c>
      <c r="E1480" s="77"/>
      <c r="F1480" s="77" t="n">
        <f aca="false">SUM(D1480:E1480)</f>
        <v>122390</v>
      </c>
      <c r="G1480" s="79" t="n">
        <v>122390</v>
      </c>
      <c r="H1480" s="88"/>
      <c r="I1480" s="79" t="n">
        <f aca="false">SUM(G1480:H1480)</f>
        <v>122390</v>
      </c>
      <c r="J1480" s="77" t="n">
        <v>68389</v>
      </c>
      <c r="K1480" s="77"/>
      <c r="L1480" s="77" t="n">
        <f aca="false">SUM(J1480:K1480)</f>
        <v>68389</v>
      </c>
      <c r="M1480" s="81" t="n">
        <f aca="false">IF(D1480&gt;0,IF(J1480&gt;=0,J1480/D1480*100,""),"")</f>
        <v>55.8779312035297</v>
      </c>
      <c r="N1480" s="81" t="n">
        <f aca="false">IF(F1480&gt;0,IF(L1480&gt;=0,L1480/F1480*100,""),"")</f>
        <v>55.8779312035297</v>
      </c>
      <c r="O1480" s="81" t="n">
        <f aca="false">IF(G1480&gt;0,IF(J1480&gt;=0,J1480/G1480*100,""),"")</f>
        <v>55.8779312035297</v>
      </c>
      <c r="P1480" s="81" t="n">
        <f aca="false">IF(I1480&gt;0,IF(L1480&gt;=0,L1480/I1480*100,""),"")</f>
        <v>55.8779312035297</v>
      </c>
      <c r="Q1480" s="52"/>
      <c r="S1480" s="52"/>
    </row>
    <row r="1481" s="48" customFormat="true" ht="12.75" hidden="false" customHeight="true" outlineLevel="0" collapsed="false">
      <c r="A1481" s="126" t="s">
        <v>1142</v>
      </c>
      <c r="B1481" s="160" t="s">
        <v>1023</v>
      </c>
      <c r="C1481" s="161" t="s">
        <v>1717</v>
      </c>
      <c r="D1481" s="130" t="n">
        <v>156000</v>
      </c>
      <c r="E1481" s="130"/>
      <c r="F1481" s="130" t="n">
        <f aca="false">SUM(D1481:E1481)</f>
        <v>156000</v>
      </c>
      <c r="G1481" s="131" t="n">
        <v>156000</v>
      </c>
      <c r="H1481" s="151"/>
      <c r="I1481" s="131" t="n">
        <f aca="false">SUM(G1481:H1481)</f>
        <v>156000</v>
      </c>
      <c r="J1481" s="130" t="n">
        <v>132000</v>
      </c>
      <c r="K1481" s="130"/>
      <c r="L1481" s="130" t="n">
        <f aca="false">SUM(J1481:K1481)</f>
        <v>132000</v>
      </c>
      <c r="M1481" s="118" t="n">
        <f aca="false">IF(D1481&gt;0,IF(J1481&gt;=0,J1481/D1481*100,""),"")</f>
        <v>84.6153846153846</v>
      </c>
      <c r="N1481" s="118" t="n">
        <f aca="false">IF(F1481&gt;0,IF(L1481&gt;=0,L1481/F1481*100,""),"")</f>
        <v>84.6153846153846</v>
      </c>
      <c r="O1481" s="118" t="n">
        <f aca="false">IF(G1481&gt;0,IF(J1481&gt;=0,J1481/G1481*100,""),"")</f>
        <v>84.6153846153846</v>
      </c>
      <c r="P1481" s="118" t="n">
        <f aca="false">IF(I1481&gt;0,IF(L1481&gt;=0,L1481/I1481*100,""),"")</f>
        <v>84.6153846153846</v>
      </c>
      <c r="Q1481" s="52"/>
      <c r="S1481" s="52"/>
    </row>
    <row r="1482" s="48" customFormat="true" ht="12" hidden="false" customHeight="true" outlineLevel="0" collapsed="false">
      <c r="A1482" s="82" t="s">
        <v>33</v>
      </c>
      <c r="B1482" s="54" t="s">
        <v>34</v>
      </c>
      <c r="C1482" s="55" t="s">
        <v>1718</v>
      </c>
      <c r="D1482" s="77" t="n">
        <v>67000</v>
      </c>
      <c r="E1482" s="77"/>
      <c r="F1482" s="77" t="n">
        <f aca="false">SUM(D1482:E1482)</f>
        <v>67000</v>
      </c>
      <c r="G1482" s="79" t="n">
        <v>97000</v>
      </c>
      <c r="H1482" s="88"/>
      <c r="I1482" s="79" t="n">
        <f aca="false">SUM(G1482:H1482)</f>
        <v>97000</v>
      </c>
      <c r="J1482" s="77" t="n">
        <v>57000</v>
      </c>
      <c r="K1482" s="77"/>
      <c r="L1482" s="77" t="n">
        <f aca="false">SUM(J1482:K1482)</f>
        <v>57000</v>
      </c>
      <c r="M1482" s="81" t="n">
        <f aca="false">IF(D1482&gt;0,IF(J1482&gt;=0,J1482/D1482*100,""),"")</f>
        <v>85.0746268656717</v>
      </c>
      <c r="N1482" s="81" t="n">
        <f aca="false">IF(F1482&gt;0,IF(L1482&gt;=0,L1482/F1482*100,""),"")</f>
        <v>85.0746268656717</v>
      </c>
      <c r="O1482" s="81" t="n">
        <f aca="false">IF(G1482&gt;0,IF(J1482&gt;=0,J1482/G1482*100,""),"")</f>
        <v>58.7628865979382</v>
      </c>
      <c r="P1482" s="81" t="n">
        <f aca="false">IF(I1482&gt;0,IF(L1482&gt;=0,L1482/I1482*100,""),"")</f>
        <v>58.7628865979382</v>
      </c>
      <c r="Q1482" s="52"/>
      <c r="S1482" s="52"/>
    </row>
    <row r="1483" s="48" customFormat="true" ht="12" hidden="false" customHeight="true" outlineLevel="0" collapsed="false">
      <c r="A1483" s="87" t="s">
        <v>1097</v>
      </c>
      <c r="B1483" s="54" t="s">
        <v>1098</v>
      </c>
      <c r="C1483" s="55" t="s">
        <v>1719</v>
      </c>
      <c r="D1483" s="77" t="n">
        <v>22000</v>
      </c>
      <c r="E1483" s="77"/>
      <c r="F1483" s="77" t="n">
        <f aca="false">SUM(D1483:E1483)</f>
        <v>22000</v>
      </c>
      <c r="G1483" s="79" t="n">
        <v>142000</v>
      </c>
      <c r="H1483" s="88"/>
      <c r="I1483" s="79" t="n">
        <f aca="false">SUM(G1483:H1483)</f>
        <v>142000</v>
      </c>
      <c r="J1483" s="77" t="n">
        <v>22000</v>
      </c>
      <c r="K1483" s="77"/>
      <c r="L1483" s="77" t="n">
        <f aca="false">SUM(J1483:K1483)</f>
        <v>22000</v>
      </c>
      <c r="M1483" s="81" t="n">
        <f aca="false">IF(D1483&gt;0,IF(J1483&gt;=0,J1483/D1483*100,""),"")</f>
        <v>100</v>
      </c>
      <c r="N1483" s="81" t="n">
        <f aca="false">IF(F1483&gt;0,IF(L1483&gt;=0,L1483/F1483*100,""),"")</f>
        <v>100</v>
      </c>
      <c r="O1483" s="81" t="n">
        <f aca="false">IF(G1483&gt;0,IF(J1483&gt;=0,J1483/G1483*100,""),"")</f>
        <v>15.4929577464789</v>
      </c>
      <c r="P1483" s="81" t="n">
        <f aca="false">IF(I1483&gt;0,IF(L1483&gt;=0,L1483/I1483*100,""),"")</f>
        <v>15.4929577464789</v>
      </c>
      <c r="Q1483" s="52"/>
      <c r="S1483" s="52"/>
    </row>
    <row r="1484" s="48" customFormat="true" ht="12" hidden="false" customHeight="true" outlineLevel="0" collapsed="false">
      <c r="A1484" s="87" t="s">
        <v>1104</v>
      </c>
      <c r="B1484" s="54" t="s">
        <v>1014</v>
      </c>
      <c r="C1484" s="55" t="s">
        <v>1720</v>
      </c>
      <c r="D1484" s="77"/>
      <c r="E1484" s="77"/>
      <c r="F1484" s="77" t="n">
        <f aca="false">SUM(D1484:E1484)</f>
        <v>0</v>
      </c>
      <c r="G1484" s="79" t="n">
        <v>232689.92</v>
      </c>
      <c r="H1484" s="88"/>
      <c r="I1484" s="79" t="n">
        <f aca="false">SUM(G1484:H1484)</f>
        <v>232689.92</v>
      </c>
      <c r="J1484" s="77" t="n">
        <v>1000000</v>
      </c>
      <c r="K1484" s="77"/>
      <c r="L1484" s="77" t="n">
        <f aca="false">SUM(J1484:K1484)</f>
        <v>1000000</v>
      </c>
      <c r="M1484" s="81" t="str">
        <f aca="false">IF(D1484&gt;0,IF(J1484&gt;=0,J1484/D1484*100,""),"")</f>
        <v/>
      </c>
      <c r="N1484" s="81" t="str">
        <f aca="false">IF(F1484&gt;0,IF(L1484&gt;=0,L1484/F1484*100,""),"")</f>
        <v/>
      </c>
      <c r="O1484" s="81" t="n">
        <f aca="false">IF(G1484&gt;0,IF(J1484&gt;=0,J1484/G1484*100,""),"")</f>
        <v>429.756475914384</v>
      </c>
      <c r="P1484" s="81" t="n">
        <f aca="false">IF(I1484&gt;0,IF(L1484&gt;=0,L1484/I1484*100,""),"")</f>
        <v>429.756475914384</v>
      </c>
      <c r="Q1484" s="52"/>
      <c r="S1484" s="52"/>
    </row>
    <row r="1485" s="48" customFormat="true" ht="12" hidden="false" customHeight="true" outlineLevel="0" collapsed="false">
      <c r="A1485" s="82" t="s">
        <v>1057</v>
      </c>
      <c r="B1485" s="54" t="s">
        <v>1058</v>
      </c>
      <c r="C1485" s="55" t="s">
        <v>1721</v>
      </c>
      <c r="D1485" s="77"/>
      <c r="E1485" s="77"/>
      <c r="F1485" s="77" t="n">
        <f aca="false">SUM(D1485:E1485)</f>
        <v>0</v>
      </c>
      <c r="G1485" s="79" t="n">
        <v>5000</v>
      </c>
      <c r="H1485" s="88"/>
      <c r="I1485" s="79" t="n">
        <f aca="false">SUM(G1485:H1485)</f>
        <v>5000</v>
      </c>
      <c r="J1485" s="77"/>
      <c r="K1485" s="77"/>
      <c r="L1485" s="77" t="n">
        <f aca="false">SUM(J1485:K1485)</f>
        <v>0</v>
      </c>
      <c r="M1485" s="81" t="str">
        <f aca="false">IF(D1485&gt;0,IF(J1485&gt;=0,J1485/D1485*100,""),"")</f>
        <v/>
      </c>
      <c r="N1485" s="81" t="str">
        <f aca="false">IF(F1485&gt;0,IF(L1485&gt;=0,L1485/F1485*100,""),"")</f>
        <v/>
      </c>
      <c r="O1485" s="81" t="n">
        <f aca="false">IF(G1485&gt;0,IF(J1485&gt;=0,J1485/G1485*100,""),"")</f>
        <v>0</v>
      </c>
      <c r="P1485" s="81" t="n">
        <f aca="false">IF(I1485&gt;0,IF(L1485&gt;=0,L1485/I1485*100,""),"")</f>
        <v>0</v>
      </c>
      <c r="Q1485" s="52"/>
      <c r="S1485" s="52"/>
    </row>
    <row r="1486" s="48" customFormat="true" ht="12" hidden="false" customHeight="true" outlineLevel="0" collapsed="false">
      <c r="A1486" s="82" t="s">
        <v>1110</v>
      </c>
      <c r="B1486" s="54" t="s">
        <v>1111</v>
      </c>
      <c r="C1486" s="55" t="s">
        <v>1722</v>
      </c>
      <c r="D1486" s="77"/>
      <c r="E1486" s="77"/>
      <c r="F1486" s="77"/>
      <c r="G1486" s="79" t="n">
        <v>11000</v>
      </c>
      <c r="H1486" s="88"/>
      <c r="I1486" s="79" t="n">
        <f aca="false">SUM(G1486:H1486)</f>
        <v>11000</v>
      </c>
      <c r="J1486" s="77"/>
      <c r="K1486" s="77"/>
      <c r="L1486" s="77" t="n">
        <f aca="false">SUM(J1486:K1486)</f>
        <v>0</v>
      </c>
      <c r="M1486" s="81" t="str">
        <f aca="false">IF(D1486&gt;0,IF(J1486&gt;=0,J1486/D1486*100,""),"")</f>
        <v/>
      </c>
      <c r="N1486" s="81" t="str">
        <f aca="false">IF(F1486&gt;0,IF(L1486&gt;=0,L1486/F1486*100,""),"")</f>
        <v/>
      </c>
      <c r="O1486" s="81" t="n">
        <f aca="false">IF(G1486&gt;0,IF(J1486&gt;=0,J1486/G1486*100,""),"")</f>
        <v>0</v>
      </c>
      <c r="P1486" s="81" t="n">
        <f aca="false">IF(I1486&gt;0,IF(L1486&gt;=0,L1486/I1486*100,""),"")</f>
        <v>0</v>
      </c>
      <c r="Q1486" s="52"/>
      <c r="S1486" s="52"/>
    </row>
    <row r="1487" s="48" customFormat="true" ht="12" hidden="false" customHeight="true" outlineLevel="0" collapsed="false">
      <c r="A1487" s="87" t="s">
        <v>1108</v>
      </c>
      <c r="B1487" s="54" t="s">
        <v>324</v>
      </c>
      <c r="C1487" s="55" t="s">
        <v>1723</v>
      </c>
      <c r="D1487" s="77"/>
      <c r="E1487" s="77"/>
      <c r="F1487" s="77"/>
      <c r="G1487" s="79" t="n">
        <v>3322.48</v>
      </c>
      <c r="H1487" s="88"/>
      <c r="I1487" s="79" t="n">
        <f aca="false">SUM(G1487:H1487)</f>
        <v>3322.48</v>
      </c>
      <c r="J1487" s="77"/>
      <c r="K1487" s="77"/>
      <c r="L1487" s="77" t="n">
        <f aca="false">SUM(J1487:K1487)</f>
        <v>0</v>
      </c>
      <c r="M1487" s="81" t="str">
        <f aca="false">IF(D1487&gt;0,IF(J1487&gt;=0,J1487/D1487*100,""),"")</f>
        <v/>
      </c>
      <c r="N1487" s="81" t="str">
        <f aca="false">IF(F1487&gt;0,IF(L1487&gt;=0,L1487/F1487*100,""),"")</f>
        <v/>
      </c>
      <c r="O1487" s="81" t="n">
        <f aca="false">IF(G1487&gt;0,IF(J1487&gt;=0,J1487/G1487*100,""),"")</f>
        <v>0</v>
      </c>
      <c r="P1487" s="81" t="n">
        <f aca="false">IF(I1487&gt;0,IF(L1487&gt;=0,L1487/I1487*100,""),"")</f>
        <v>0</v>
      </c>
      <c r="Q1487" s="52"/>
      <c r="S1487" s="52"/>
    </row>
    <row r="1488" s="48" customFormat="true" ht="12.75" hidden="true" customHeight="true" outlineLevel="0" collapsed="false">
      <c r="A1488" s="82" t="s">
        <v>65</v>
      </c>
      <c r="B1488" s="55" t="s">
        <v>66</v>
      </c>
      <c r="C1488" s="55" t="s">
        <v>1724</v>
      </c>
      <c r="D1488" s="77"/>
      <c r="E1488" s="77"/>
      <c r="F1488" s="77"/>
      <c r="G1488" s="79"/>
      <c r="H1488" s="88"/>
      <c r="I1488" s="79"/>
      <c r="J1488" s="77"/>
      <c r="K1488" s="77"/>
      <c r="L1488" s="77" t="n">
        <f aca="false">SUM(J1488:K1488)</f>
        <v>0</v>
      </c>
      <c r="M1488" s="81" t="str">
        <f aca="false">IF(D1488&gt;0,IF(J1488&gt;=0,J1488/D1488*100,""),"")</f>
        <v/>
      </c>
      <c r="N1488" s="81" t="str">
        <f aca="false">IF(F1488&gt;0,IF(L1488&gt;=0,L1488/F1488*100,""),"")</f>
        <v/>
      </c>
      <c r="O1488" s="81" t="str">
        <f aca="false">IF(G1488&gt;0,IF(J1488&gt;=0,J1488/G1488*100,""),"")</f>
        <v/>
      </c>
      <c r="P1488" s="81" t="str">
        <f aca="false">IF(I1488&gt;0,IF(L1488&gt;=0,L1488/I1488*100,""),"")</f>
        <v/>
      </c>
      <c r="Q1488" s="52"/>
      <c r="S1488" s="52"/>
    </row>
    <row r="1489" s="48" customFormat="true" ht="6" hidden="false" customHeight="true" outlineLevel="0" collapsed="false">
      <c r="A1489" s="87"/>
      <c r="B1489" s="54"/>
      <c r="C1489" s="55" t="s">
        <v>28</v>
      </c>
      <c r="D1489" s="77"/>
      <c r="E1489" s="77"/>
      <c r="F1489" s="77"/>
      <c r="G1489" s="79"/>
      <c r="H1489" s="88"/>
      <c r="I1489" s="79"/>
      <c r="J1489" s="77"/>
      <c r="K1489" s="77"/>
      <c r="L1489" s="77" t="n">
        <f aca="false">SUM(J1489:K1489)</f>
        <v>0</v>
      </c>
      <c r="M1489" s="81" t="str">
        <f aca="false">IF(D1489&gt;0,IF(J1489&gt;=0,J1489/D1489*100,""),"")</f>
        <v/>
      </c>
      <c r="N1489" s="81" t="str">
        <f aca="false">IF(F1489&gt;0,IF(L1489&gt;=0,L1489/F1489*100,""),"")</f>
        <v/>
      </c>
      <c r="O1489" s="81" t="str">
        <f aca="false">IF(G1489&gt;0,IF(J1489&gt;=0,J1489/G1489*100,""),"")</f>
        <v/>
      </c>
      <c r="P1489" s="81" t="str">
        <f aca="false">IF(I1489&gt;0,IF(L1489&gt;=0,L1489/I1489*100,""),"")</f>
        <v/>
      </c>
      <c r="Q1489" s="52"/>
      <c r="S1489" s="52"/>
    </row>
    <row r="1490" s="155" customFormat="true" ht="12.75" hidden="false" customHeight="false" outlineLevel="0" collapsed="false">
      <c r="A1490" s="66" t="s">
        <v>1725</v>
      </c>
      <c r="B1490" s="135" t="s">
        <v>19</v>
      </c>
      <c r="C1490" s="136"/>
      <c r="D1490" s="139" t="n">
        <f aca="false">SUM(D1492:D1503)</f>
        <v>8962950</v>
      </c>
      <c r="E1490" s="139" t="n">
        <f aca="false">SUM(E1492:E1504)</f>
        <v>0</v>
      </c>
      <c r="F1490" s="139" t="n">
        <f aca="false">SUM(D1490:E1490)</f>
        <v>8962950</v>
      </c>
      <c r="G1490" s="109" t="n">
        <f aca="false">SUM(G1492:G1503)</f>
        <v>9813050</v>
      </c>
      <c r="H1490" s="110"/>
      <c r="I1490" s="109" t="n">
        <f aca="false">SUM(G1490:H1490)</f>
        <v>9813050</v>
      </c>
      <c r="J1490" s="139" t="n">
        <f aca="false">SUM(J1492:J1503)</f>
        <v>11062640</v>
      </c>
      <c r="K1490" s="139" t="n">
        <f aca="false">SUM(K1492:K1504)</f>
        <v>0</v>
      </c>
      <c r="L1490" s="139" t="n">
        <f aca="false">SUM(J1490:K1490)</f>
        <v>11062640</v>
      </c>
      <c r="M1490" s="140" t="n">
        <f aca="false">IF(D1490&gt;0,IF(J1490&gt;=0,J1490/D1490*100,""),"")</f>
        <v>123.426327269482</v>
      </c>
      <c r="N1490" s="140" t="n">
        <f aca="false">IF(F1490&gt;0,IF(L1490&gt;=0,L1490/F1490*100,""),"")</f>
        <v>123.426327269482</v>
      </c>
      <c r="O1490" s="140" t="n">
        <f aca="false">IF(G1490&gt;0,IF(J1490&gt;=0,J1490/G1490*100,""),"")</f>
        <v>112.733961408533</v>
      </c>
      <c r="P1490" s="140" t="n">
        <f aca="false">IF(I1490&gt;0,IF(L1490&gt;=0,L1490/I1490*100,""),"")</f>
        <v>112.733961408533</v>
      </c>
      <c r="Q1490" s="52"/>
      <c r="S1490" s="52"/>
    </row>
    <row r="1491" s="155" customFormat="true" ht="12" hidden="false" customHeight="true" outlineLevel="0" collapsed="false">
      <c r="A1491" s="82" t="s">
        <v>27</v>
      </c>
      <c r="B1491" s="167"/>
      <c r="C1491" s="168" t="s">
        <v>28</v>
      </c>
      <c r="D1491" s="143" t="n">
        <f aca="false">SUM(D1492:D1502)</f>
        <v>8962950</v>
      </c>
      <c r="E1491" s="215"/>
      <c r="F1491" s="77" t="n">
        <f aca="false">SUM(D1491:E1491)</f>
        <v>8962950</v>
      </c>
      <c r="G1491" s="79" t="n">
        <f aca="false">SUM(G1492:G1502)</f>
        <v>9813050</v>
      </c>
      <c r="H1491" s="217"/>
      <c r="I1491" s="79" t="n">
        <f aca="false">SUM(G1491:H1491)</f>
        <v>9813050</v>
      </c>
      <c r="J1491" s="143" t="n">
        <f aca="false">SUM(J1492:J1502)</f>
        <v>11062640</v>
      </c>
      <c r="K1491" s="215"/>
      <c r="L1491" s="77" t="n">
        <f aca="false">SUM(J1491:K1491)</f>
        <v>11062640</v>
      </c>
      <c r="M1491" s="81" t="n">
        <f aca="false">IF(D1491&gt;0,IF(J1491&gt;=0,J1491/D1491*100,""),"")</f>
        <v>123.426327269482</v>
      </c>
      <c r="N1491" s="81" t="n">
        <f aca="false">IF(F1491&gt;0,IF(L1491&gt;=0,L1491/F1491*100,""),"")</f>
        <v>123.426327269482</v>
      </c>
      <c r="O1491" s="81" t="n">
        <f aca="false">IF(G1491&gt;0,IF(J1491&gt;=0,J1491/G1491*100,""),"")</f>
        <v>112.733961408533</v>
      </c>
      <c r="P1491" s="81" t="n">
        <f aca="false">IF(I1491&gt;0,IF(L1491&gt;=0,L1491/I1491*100,""),"")</f>
        <v>112.733961408533</v>
      </c>
      <c r="Q1491" s="52"/>
      <c r="S1491" s="52"/>
    </row>
    <row r="1492" s="155" customFormat="true" ht="12" hidden="false" customHeight="true" outlineLevel="0" collapsed="false">
      <c r="A1492" s="82" t="s">
        <v>1095</v>
      </c>
      <c r="B1492" s="54" t="s">
        <v>1011</v>
      </c>
      <c r="C1492" s="55" t="s">
        <v>1726</v>
      </c>
      <c r="D1492" s="77" t="n">
        <v>8491660</v>
      </c>
      <c r="E1492" s="143"/>
      <c r="F1492" s="77" t="n">
        <f aca="false">SUM(D1492:E1492)</f>
        <v>8491660</v>
      </c>
      <c r="G1492" s="79" t="n">
        <v>8963310</v>
      </c>
      <c r="H1492" s="88"/>
      <c r="I1492" s="79" t="n">
        <f aca="false">SUM(G1492:H1492)</f>
        <v>8963310</v>
      </c>
      <c r="J1492" s="77" t="n">
        <v>10870480</v>
      </c>
      <c r="K1492" s="143"/>
      <c r="L1492" s="77" t="n">
        <f aca="false">SUM(J1492:K1492)</f>
        <v>10870480</v>
      </c>
      <c r="M1492" s="81" t="n">
        <f aca="false">IF(D1492&gt;0,IF(J1492&gt;=0,J1492/D1492*100,""),"")</f>
        <v>128.013603936097</v>
      </c>
      <c r="N1492" s="81" t="n">
        <f aca="false">IF(F1492&gt;0,IF(L1492&gt;=0,L1492/F1492*100,""),"")</f>
        <v>128.013603936097</v>
      </c>
      <c r="O1492" s="81" t="n">
        <f aca="false">IF(G1492&gt;0,IF(J1492&gt;=0,J1492/G1492*100,""),"")</f>
        <v>121.277519130768</v>
      </c>
      <c r="P1492" s="81" t="n">
        <f aca="false">IF(I1492&gt;0,IF(L1492&gt;=0,L1492/I1492*100,""),"")</f>
        <v>121.277519130768</v>
      </c>
      <c r="Q1492" s="52"/>
      <c r="S1492" s="52"/>
    </row>
    <row r="1493" s="155" customFormat="true" ht="12" hidden="false" customHeight="true" outlineLevel="0" collapsed="false">
      <c r="A1493" s="82" t="s">
        <v>1028</v>
      </c>
      <c r="B1493" s="54" t="s">
        <v>1029</v>
      </c>
      <c r="C1493" s="55" t="s">
        <v>1727</v>
      </c>
      <c r="D1493" s="77" t="n">
        <v>8160</v>
      </c>
      <c r="E1493" s="143"/>
      <c r="F1493" s="77" t="n">
        <f aca="false">SUM(D1493:E1493)</f>
        <v>8160</v>
      </c>
      <c r="G1493" s="79" t="n">
        <v>10750</v>
      </c>
      <c r="H1493" s="88"/>
      <c r="I1493" s="79" t="n">
        <f aca="false">SUM(G1493:H1493)</f>
        <v>10750</v>
      </c>
      <c r="J1493" s="77"/>
      <c r="K1493" s="143"/>
      <c r="L1493" s="77" t="n">
        <f aca="false">SUM(J1493:K1493)</f>
        <v>0</v>
      </c>
      <c r="M1493" s="81" t="n">
        <f aca="false">IF(D1493&gt;0,IF(J1493&gt;=0,J1493/D1493*100,""),"")</f>
        <v>0</v>
      </c>
      <c r="N1493" s="81" t="n">
        <f aca="false">IF(F1493&gt;0,IF(L1493&gt;=0,L1493/F1493*100,""),"")</f>
        <v>0</v>
      </c>
      <c r="O1493" s="81" t="n">
        <f aca="false">IF(G1493&gt;0,IF(J1493&gt;=0,J1493/G1493*100,""),"")</f>
        <v>0</v>
      </c>
      <c r="P1493" s="81" t="n">
        <f aca="false">IF(I1493&gt;0,IF(L1493&gt;=0,L1493/I1493*100,""),"")</f>
        <v>0</v>
      </c>
      <c r="Q1493" s="52"/>
      <c r="S1493" s="52"/>
    </row>
    <row r="1494" s="155" customFormat="true" ht="12" hidden="false" customHeight="true" outlineLevel="0" collapsed="false">
      <c r="A1494" s="82" t="s">
        <v>1031</v>
      </c>
      <c r="B1494" s="54" t="s">
        <v>1032</v>
      </c>
      <c r="C1494" s="55" t="s">
        <v>1728</v>
      </c>
      <c r="D1494" s="77" t="n">
        <v>30600</v>
      </c>
      <c r="E1494" s="143"/>
      <c r="F1494" s="77" t="n">
        <f aca="false">SUM(D1494:E1494)</f>
        <v>30600</v>
      </c>
      <c r="G1494" s="79" t="n">
        <v>37880</v>
      </c>
      <c r="H1494" s="88"/>
      <c r="I1494" s="79" t="n">
        <f aca="false">SUM(G1494:H1494)</f>
        <v>37880</v>
      </c>
      <c r="J1494" s="77"/>
      <c r="K1494" s="143"/>
      <c r="L1494" s="77" t="n">
        <f aca="false">SUM(J1494:K1494)</f>
        <v>0</v>
      </c>
      <c r="M1494" s="81" t="n">
        <f aca="false">IF(D1494&gt;0,IF(J1494&gt;=0,J1494/D1494*100,""),"")</f>
        <v>0</v>
      </c>
      <c r="N1494" s="81" t="n">
        <f aca="false">IF(F1494&gt;0,IF(L1494&gt;=0,L1494/F1494*100,""),"")</f>
        <v>0</v>
      </c>
      <c r="O1494" s="81" t="n">
        <f aca="false">IF(G1494&gt;0,IF(J1494&gt;=0,J1494/G1494*100,""),"")</f>
        <v>0</v>
      </c>
      <c r="P1494" s="81" t="n">
        <f aca="false">IF(I1494&gt;0,IF(L1494&gt;=0,L1494/I1494*100,""),"")</f>
        <v>0</v>
      </c>
      <c r="Q1494" s="52"/>
      <c r="S1494" s="52"/>
    </row>
    <row r="1495" s="155" customFormat="true" ht="12" hidden="false" customHeight="true" outlineLevel="0" collapsed="false">
      <c r="A1495" s="82" t="s">
        <v>1034</v>
      </c>
      <c r="B1495" s="54" t="s">
        <v>1035</v>
      </c>
      <c r="C1495" s="55" t="s">
        <v>1729</v>
      </c>
      <c r="D1495" s="77" t="n">
        <v>28560</v>
      </c>
      <c r="E1495" s="143"/>
      <c r="F1495" s="77" t="n">
        <f aca="false">SUM(D1495:E1495)</f>
        <v>28560</v>
      </c>
      <c r="G1495" s="79" t="n">
        <v>41660</v>
      </c>
      <c r="H1495" s="88"/>
      <c r="I1495" s="79" t="n">
        <f aca="false">SUM(G1495:H1495)</f>
        <v>41660</v>
      </c>
      <c r="J1495" s="77"/>
      <c r="K1495" s="143"/>
      <c r="L1495" s="77" t="n">
        <f aca="false">SUM(J1495:K1495)</f>
        <v>0</v>
      </c>
      <c r="M1495" s="81" t="n">
        <f aca="false">IF(D1495&gt;0,IF(J1495&gt;=0,J1495/D1495*100,""),"")</f>
        <v>0</v>
      </c>
      <c r="N1495" s="81" t="n">
        <f aca="false">IF(F1495&gt;0,IF(L1495&gt;=0,L1495/F1495*100,""),"")</f>
        <v>0</v>
      </c>
      <c r="O1495" s="81" t="n">
        <f aca="false">IF(G1495&gt;0,IF(J1495&gt;=0,J1495/G1495*100,""),"")</f>
        <v>0</v>
      </c>
      <c r="P1495" s="81" t="n">
        <f aca="false">IF(I1495&gt;0,IF(L1495&gt;=0,L1495/I1495*100,""),"")</f>
        <v>0</v>
      </c>
      <c r="Q1495" s="52"/>
      <c r="S1495" s="52"/>
    </row>
    <row r="1496" s="155" customFormat="true" ht="12" hidden="false" customHeight="true" outlineLevel="0" collapsed="false">
      <c r="A1496" s="82" t="s">
        <v>1037</v>
      </c>
      <c r="B1496" s="54" t="s">
        <v>1038</v>
      </c>
      <c r="C1496" s="55" t="s">
        <v>1730</v>
      </c>
      <c r="D1496" s="77" t="n">
        <v>102210</v>
      </c>
      <c r="E1496" s="143"/>
      <c r="F1496" s="77" t="n">
        <f aca="false">SUM(D1496:E1496)</f>
        <v>102210</v>
      </c>
      <c r="G1496" s="79" t="n">
        <v>116570</v>
      </c>
      <c r="H1496" s="88"/>
      <c r="I1496" s="79" t="n">
        <f aca="false">SUM(G1496:H1496)</f>
        <v>116570</v>
      </c>
      <c r="J1496" s="77"/>
      <c r="K1496" s="143"/>
      <c r="L1496" s="77" t="n">
        <f aca="false">SUM(J1496:K1496)</f>
        <v>0</v>
      </c>
      <c r="M1496" s="81" t="n">
        <f aca="false">IF(D1496&gt;0,IF(J1496&gt;=0,J1496/D1496*100,""),"")</f>
        <v>0</v>
      </c>
      <c r="N1496" s="81" t="n">
        <f aca="false">IF(F1496&gt;0,IF(L1496&gt;=0,L1496/F1496*100,""),"")</f>
        <v>0</v>
      </c>
      <c r="O1496" s="81" t="n">
        <f aca="false">IF(G1496&gt;0,IF(J1496&gt;=0,J1496/G1496*100,""),"")</f>
        <v>0</v>
      </c>
      <c r="P1496" s="81" t="n">
        <f aca="false">IF(I1496&gt;0,IF(L1496&gt;=0,L1496/I1496*100,""),"")</f>
        <v>0</v>
      </c>
      <c r="Q1496" s="52"/>
      <c r="S1496" s="52"/>
    </row>
    <row r="1497" s="155" customFormat="true" ht="24" hidden="false" customHeight="false" outlineLevel="0" collapsed="false">
      <c r="A1497" s="82" t="s">
        <v>1040</v>
      </c>
      <c r="B1497" s="54" t="s">
        <v>1041</v>
      </c>
      <c r="C1497" s="55" t="s">
        <v>1731</v>
      </c>
      <c r="D1497" s="77" t="n">
        <v>7380</v>
      </c>
      <c r="E1497" s="143"/>
      <c r="F1497" s="77" t="n">
        <f aca="false">SUM(D1497:E1497)</f>
        <v>7380</v>
      </c>
      <c r="G1497" s="79" t="n">
        <v>12640</v>
      </c>
      <c r="H1497" s="88"/>
      <c r="I1497" s="79" t="n">
        <f aca="false">SUM(G1497:H1497)</f>
        <v>12640</v>
      </c>
      <c r="J1497" s="77"/>
      <c r="K1497" s="143"/>
      <c r="L1497" s="77" t="n">
        <f aca="false">SUM(J1497:K1497)</f>
        <v>0</v>
      </c>
      <c r="M1497" s="81" t="n">
        <f aca="false">IF(D1497&gt;0,IF(J1497&gt;=0,J1497/D1497*100,""),"")</f>
        <v>0</v>
      </c>
      <c r="N1497" s="81" t="n">
        <f aca="false">IF(F1497&gt;0,IF(L1497&gt;=0,L1497/F1497*100,""),"")</f>
        <v>0</v>
      </c>
      <c r="O1497" s="81" t="n">
        <f aca="false">IF(G1497&gt;0,IF(J1497&gt;=0,J1497/G1497*100,""),"")</f>
        <v>0</v>
      </c>
      <c r="P1497" s="81" t="n">
        <f aca="false">IF(I1497&gt;0,IF(L1497&gt;=0,L1497/I1497*100,""),"")</f>
        <v>0</v>
      </c>
      <c r="Q1497" s="52"/>
      <c r="S1497" s="52"/>
    </row>
    <row r="1498" s="155" customFormat="true" ht="12.75" hidden="false" customHeight="true" outlineLevel="0" collapsed="false">
      <c r="A1498" s="82" t="s">
        <v>1043</v>
      </c>
      <c r="B1498" s="54" t="s">
        <v>1044</v>
      </c>
      <c r="C1498" s="55" t="s">
        <v>1732</v>
      </c>
      <c r="D1498" s="77" t="n">
        <v>2720</v>
      </c>
      <c r="E1498" s="143"/>
      <c r="F1498" s="77" t="n">
        <f aca="false">SUM(D1498:E1498)</f>
        <v>2720</v>
      </c>
      <c r="G1498" s="79" t="n">
        <v>2880</v>
      </c>
      <c r="H1498" s="88"/>
      <c r="I1498" s="79" t="n">
        <f aca="false">SUM(G1498:H1498)</f>
        <v>2880</v>
      </c>
      <c r="J1498" s="77"/>
      <c r="K1498" s="143"/>
      <c r="L1498" s="77" t="n">
        <f aca="false">SUM(J1498:K1498)</f>
        <v>0</v>
      </c>
      <c r="M1498" s="81" t="n">
        <f aca="false">IF(D1498&gt;0,IF(J1498&gt;=0,J1498/D1498*100,""),"")</f>
        <v>0</v>
      </c>
      <c r="N1498" s="81" t="n">
        <f aca="false">IF(F1498&gt;0,IF(L1498&gt;=0,L1498/F1498*100,""),"")</f>
        <v>0</v>
      </c>
      <c r="O1498" s="81" t="n">
        <f aca="false">IF(G1498&gt;0,IF(J1498&gt;=0,J1498/G1498*100,""),"")</f>
        <v>0</v>
      </c>
      <c r="P1498" s="81" t="n">
        <f aca="false">IF(I1498&gt;0,IF(L1498&gt;=0,L1498/I1498*100,""),"")</f>
        <v>0</v>
      </c>
      <c r="Q1498" s="52"/>
      <c r="S1498" s="52"/>
    </row>
    <row r="1499" s="155" customFormat="true" ht="12.75" hidden="false" customHeight="true" outlineLevel="0" collapsed="false">
      <c r="A1499" s="82" t="s">
        <v>506</v>
      </c>
      <c r="B1499" s="54" t="s">
        <v>507</v>
      </c>
      <c r="C1499" s="55" t="s">
        <v>1733</v>
      </c>
      <c r="D1499" s="77" t="n">
        <v>275660</v>
      </c>
      <c r="E1499" s="143"/>
      <c r="F1499" s="77" t="n">
        <f aca="false">SUM(D1499:E1499)</f>
        <v>275660</v>
      </c>
      <c r="G1499" s="79" t="n">
        <v>275660</v>
      </c>
      <c r="H1499" s="88"/>
      <c r="I1499" s="79" t="n">
        <f aca="false">SUM(G1499:H1499)</f>
        <v>275660</v>
      </c>
      <c r="J1499" s="77" t="n">
        <v>176160</v>
      </c>
      <c r="K1499" s="143"/>
      <c r="L1499" s="77" t="n">
        <f aca="false">SUM(J1499:K1499)</f>
        <v>176160</v>
      </c>
      <c r="M1499" s="81" t="n">
        <f aca="false">IF(D1499&gt;0,IF(J1499&gt;=0,J1499/D1499*100,""),"")</f>
        <v>63.9048102735254</v>
      </c>
      <c r="N1499" s="81" t="n">
        <f aca="false">IF(F1499&gt;0,IF(L1499&gt;=0,L1499/F1499*100,""),"")</f>
        <v>63.9048102735254</v>
      </c>
      <c r="O1499" s="81" t="n">
        <f aca="false">IF(G1499&gt;0,IF(J1499&gt;=0,J1499/G1499*100,""),"")</f>
        <v>63.9048102735254</v>
      </c>
      <c r="P1499" s="81" t="n">
        <f aca="false">IF(I1499&gt;0,IF(L1499&gt;=0,L1499/I1499*100,""),"")</f>
        <v>63.9048102735254</v>
      </c>
      <c r="Q1499" s="52"/>
      <c r="S1499" s="52"/>
    </row>
    <row r="1500" s="155" customFormat="true" ht="12.75" hidden="false" customHeight="true" outlineLevel="0" collapsed="false">
      <c r="A1500" s="82" t="s">
        <v>1097</v>
      </c>
      <c r="B1500" s="54" t="s">
        <v>1098</v>
      </c>
      <c r="C1500" s="55" t="s">
        <v>1734</v>
      </c>
      <c r="D1500" s="77" t="n">
        <v>16000</v>
      </c>
      <c r="E1500" s="143"/>
      <c r="F1500" s="77" t="n">
        <f aca="false">SUM(D1500:E1500)</f>
        <v>16000</v>
      </c>
      <c r="G1500" s="79" t="n">
        <v>164000</v>
      </c>
      <c r="H1500" s="88"/>
      <c r="I1500" s="79" t="n">
        <f aca="false">SUM(G1500:H1500)</f>
        <v>164000</v>
      </c>
      <c r="J1500" s="77" t="n">
        <v>16000</v>
      </c>
      <c r="K1500" s="143"/>
      <c r="L1500" s="77" t="n">
        <f aca="false">SUM(J1500:K1500)</f>
        <v>16000</v>
      </c>
      <c r="M1500" s="81" t="n">
        <f aca="false">IF(D1500&gt;0,IF(J1500&gt;=0,J1500/D1500*100,""),"")</f>
        <v>100</v>
      </c>
      <c r="N1500" s="81" t="n">
        <f aca="false">IF(F1500&gt;0,IF(L1500&gt;=0,L1500/F1500*100,""),"")</f>
        <v>100</v>
      </c>
      <c r="O1500" s="81" t="n">
        <f aca="false">IF(G1500&gt;0,IF(J1500&gt;=0,J1500/G1500*100,""),"")</f>
        <v>9.75609756097561</v>
      </c>
      <c r="P1500" s="81" t="n">
        <f aca="false">IF(I1500&gt;0,IF(L1500&gt;=0,L1500/I1500*100,""),"")</f>
        <v>9.75609756097561</v>
      </c>
      <c r="Q1500" s="52"/>
      <c r="S1500" s="52"/>
    </row>
    <row r="1501" s="155" customFormat="true" ht="12.75" hidden="false" customHeight="true" outlineLevel="0" collapsed="false">
      <c r="A1501" s="82" t="s">
        <v>1142</v>
      </c>
      <c r="B1501" s="54" t="s">
        <v>1023</v>
      </c>
      <c r="C1501" s="55"/>
      <c r="D1501" s="77"/>
      <c r="E1501" s="143"/>
      <c r="F1501" s="77"/>
      <c r="G1501" s="79" t="n">
        <v>18000</v>
      </c>
      <c r="H1501" s="88"/>
      <c r="I1501" s="79" t="n">
        <f aca="false">SUM(G1501:H1501)</f>
        <v>18000</v>
      </c>
      <c r="J1501" s="77"/>
      <c r="K1501" s="143"/>
      <c r="L1501" s="77"/>
      <c r="M1501" s="81" t="str">
        <f aca="false">IF(D1501&gt;0,IF(J1501&gt;=0,J1501/D1501*100,""),"")</f>
        <v/>
      </c>
      <c r="N1501" s="81" t="str">
        <f aca="false">IF(F1501&gt;0,IF(L1501&gt;=0,L1501/F1501*100,""),"")</f>
        <v/>
      </c>
      <c r="O1501" s="81" t="n">
        <f aca="false">IF(G1501&gt;0,IF(J1501&gt;=0,J1501/G1501*100,""),"")</f>
        <v>0</v>
      </c>
      <c r="P1501" s="81" t="n">
        <f aca="false">IF(I1501&gt;0,IF(L1501&gt;=0,L1501/I1501*100,""),"")</f>
        <v>0</v>
      </c>
      <c r="Q1501" s="52"/>
      <c r="S1501" s="52"/>
    </row>
    <row r="1502" s="155" customFormat="true" ht="12.75" hidden="false" customHeight="true" outlineLevel="0" collapsed="false">
      <c r="A1502" s="276" t="s">
        <v>1110</v>
      </c>
      <c r="B1502" s="54" t="s">
        <v>1111</v>
      </c>
      <c r="C1502" s="55" t="s">
        <v>1735</v>
      </c>
      <c r="D1502" s="143"/>
      <c r="E1502" s="143"/>
      <c r="F1502" s="77"/>
      <c r="G1502" s="79" t="n">
        <v>169700</v>
      </c>
      <c r="H1502" s="88"/>
      <c r="I1502" s="79" t="n">
        <f aca="false">SUM(G1502:H1502)</f>
        <v>169700</v>
      </c>
      <c r="J1502" s="77"/>
      <c r="K1502" s="143"/>
      <c r="L1502" s="77" t="n">
        <f aca="false">SUM(J1502:K1502)</f>
        <v>0</v>
      </c>
      <c r="M1502" s="81" t="str">
        <f aca="false">IF(D1502&gt;0,IF(J1502&gt;=0,J1502/D1502*100,""),"")</f>
        <v/>
      </c>
      <c r="N1502" s="81" t="str">
        <f aca="false">IF(F1502&gt;0,IF(L1502&gt;=0,L1502/F1502*100,""),"")</f>
        <v/>
      </c>
      <c r="O1502" s="81" t="n">
        <f aca="false">IF(G1502&gt;0,IF(J1502&gt;=0,J1502/G1502*100,""),"")</f>
        <v>0</v>
      </c>
      <c r="P1502" s="81" t="n">
        <f aca="false">IF(I1502&gt;0,IF(L1502&gt;=0,L1502/I1502*100,""),"")</f>
        <v>0</v>
      </c>
      <c r="Q1502" s="52"/>
      <c r="S1502" s="52"/>
    </row>
    <row r="1503" s="155" customFormat="true" ht="12.75" hidden="true" customHeight="true" outlineLevel="0" collapsed="false">
      <c r="A1503" s="82" t="s">
        <v>65</v>
      </c>
      <c r="B1503" s="55" t="s">
        <v>66</v>
      </c>
      <c r="C1503" s="55" t="s">
        <v>1736</v>
      </c>
      <c r="D1503" s="143"/>
      <c r="E1503" s="143"/>
      <c r="F1503" s="77"/>
      <c r="G1503" s="79"/>
      <c r="H1503" s="88"/>
      <c r="I1503" s="79" t="n">
        <f aca="false">SUM(G1503:H1503)</f>
        <v>0</v>
      </c>
      <c r="J1503" s="77"/>
      <c r="K1503" s="143"/>
      <c r="L1503" s="77"/>
      <c r="M1503" s="81" t="str">
        <f aca="false">IF(D1503&gt;0,IF(J1503&gt;=0,J1503/D1503*100,""),"")</f>
        <v/>
      </c>
      <c r="N1503" s="81" t="str">
        <f aca="false">IF(F1503&gt;0,IF(L1503&gt;=0,L1503/F1503*100,""),"")</f>
        <v/>
      </c>
      <c r="O1503" s="81" t="str">
        <f aca="false">IF(G1503&gt;0,IF(J1503&gt;=0,J1503/G1503*100,""),"")</f>
        <v/>
      </c>
      <c r="P1503" s="81" t="str">
        <f aca="false">IF(I1503&gt;0,IF(L1503&gt;=0,L1503/I1503*100,""),"")</f>
        <v/>
      </c>
      <c r="Q1503" s="52"/>
      <c r="S1503" s="52"/>
    </row>
    <row r="1504" s="48" customFormat="true" ht="3" hidden="false" customHeight="true" outlineLevel="0" collapsed="false">
      <c r="A1504" s="82"/>
      <c r="B1504" s="54"/>
      <c r="C1504" s="55" t="s">
        <v>28</v>
      </c>
      <c r="D1504" s="77"/>
      <c r="E1504" s="77"/>
      <c r="F1504" s="77" t="n">
        <f aca="false">SUM(D1504:E1504)</f>
        <v>0</v>
      </c>
      <c r="G1504" s="79"/>
      <c r="H1504" s="88"/>
      <c r="I1504" s="79"/>
      <c r="J1504" s="77"/>
      <c r="K1504" s="77"/>
      <c r="L1504" s="77" t="n">
        <f aca="false">SUM(J1504:K1504)</f>
        <v>0</v>
      </c>
      <c r="M1504" s="81" t="str">
        <f aca="false">IF(D1504&gt;0,IF(J1504&gt;=0,J1504/D1504*100,""),"")</f>
        <v/>
      </c>
      <c r="N1504" s="81" t="str">
        <f aca="false">IF(F1504&gt;0,IF(L1504&gt;=0,L1504/F1504*100,""),"")</f>
        <v/>
      </c>
      <c r="O1504" s="81" t="str">
        <f aca="false">IF(G1504&gt;0,IF(J1504&gt;=0,J1504/G1504*100,""),"")</f>
        <v/>
      </c>
      <c r="P1504" s="81" t="str">
        <f aca="false">IF(I1504&gt;0,IF(L1504&gt;=0,L1504/I1504*100,""),"")</f>
        <v/>
      </c>
      <c r="Q1504" s="52"/>
      <c r="S1504" s="52"/>
    </row>
    <row r="1505" s="155" customFormat="true" ht="12.75" hidden="false" customHeight="false" outlineLevel="0" collapsed="false">
      <c r="A1505" s="66" t="s">
        <v>1737</v>
      </c>
      <c r="B1505" s="135" t="s">
        <v>19</v>
      </c>
      <c r="C1505" s="136"/>
      <c r="D1505" s="139" t="n">
        <f aca="false">SUM(D1507:D1512)</f>
        <v>5418230</v>
      </c>
      <c r="E1505" s="139" t="n">
        <f aca="false">SUM(E1507:E1514)</f>
        <v>0</v>
      </c>
      <c r="F1505" s="139" t="n">
        <f aca="false">SUM(D1505:E1505)</f>
        <v>5418230</v>
      </c>
      <c r="G1505" s="109" t="n">
        <f aca="false">SUM(G1507:G1512)</f>
        <v>6367730</v>
      </c>
      <c r="H1505" s="110"/>
      <c r="I1505" s="109" t="n">
        <f aca="false">SUM(G1505:H1505)</f>
        <v>6367730</v>
      </c>
      <c r="J1505" s="139" t="n">
        <f aca="false">SUM(J1507:J1513)</f>
        <v>7179350</v>
      </c>
      <c r="K1505" s="139" t="n">
        <f aca="false">SUM(K1507:K1513)</f>
        <v>0</v>
      </c>
      <c r="L1505" s="139" t="n">
        <f aca="false">SUM(J1505:K1505)</f>
        <v>7179350</v>
      </c>
      <c r="M1505" s="140" t="n">
        <f aca="false">IF(D1505&gt;0,IF(J1505&gt;=0,J1505/D1505*100,""),"")</f>
        <v>132.503603575337</v>
      </c>
      <c r="N1505" s="140" t="n">
        <f aca="false">IF(F1505&gt;0,IF(L1505&gt;=0,L1505/F1505*100,""),"")</f>
        <v>132.503603575337</v>
      </c>
      <c r="O1505" s="140" t="n">
        <f aca="false">IF(G1505&gt;0,IF(J1505&gt;=0,J1505/G1505*100,""),"")</f>
        <v>112.745829361484</v>
      </c>
      <c r="P1505" s="140" t="n">
        <f aca="false">IF(I1505&gt;0,IF(L1505&gt;=0,L1505/I1505*100,""),"")</f>
        <v>112.745829361484</v>
      </c>
      <c r="Q1505" s="52"/>
      <c r="S1505" s="52"/>
    </row>
    <row r="1506" s="155" customFormat="true" ht="12" hidden="true" customHeight="false" outlineLevel="0" collapsed="false">
      <c r="A1506" s="82" t="s">
        <v>27</v>
      </c>
      <c r="B1506" s="167"/>
      <c r="C1506" s="168" t="s">
        <v>28</v>
      </c>
      <c r="D1506" s="143" t="n">
        <f aca="false">SUM(D1507:D1512)</f>
        <v>5418230</v>
      </c>
      <c r="E1506" s="215"/>
      <c r="F1506" s="77" t="n">
        <f aca="false">SUM(D1506:E1506)</f>
        <v>5418230</v>
      </c>
      <c r="G1506" s="79" t="n">
        <f aca="false">SUM(G1507:G1512)</f>
        <v>6367730</v>
      </c>
      <c r="H1506" s="217"/>
      <c r="I1506" s="79" t="n">
        <f aca="false">SUM(G1506:H1506)</f>
        <v>6367730</v>
      </c>
      <c r="J1506" s="77" t="n">
        <f aca="false">SUM(J1507:J1512)</f>
        <v>7102480</v>
      </c>
      <c r="K1506" s="215"/>
      <c r="L1506" s="77" t="n">
        <f aca="false">SUM(J1506:K1506)</f>
        <v>7102480</v>
      </c>
      <c r="M1506" s="81" t="n">
        <f aca="false">IF(D1506&gt;0,IF(J1506&gt;=0,J1506/D1506*100,""),"")</f>
        <v>131.084874580813</v>
      </c>
      <c r="N1506" s="81" t="n">
        <f aca="false">IF(F1506&gt;0,IF(L1506&gt;=0,L1506/F1506*100,""),"")</f>
        <v>131.084874580813</v>
      </c>
      <c r="O1506" s="81" t="n">
        <f aca="false">IF(G1506&gt;0,IF(J1506&gt;=0,J1506/G1506*100,""),"")</f>
        <v>111.538648780649</v>
      </c>
      <c r="P1506" s="81" t="n">
        <f aca="false">IF(I1506&gt;0,IF(L1506&gt;=0,L1506/I1506*100,""),"")</f>
        <v>111.538648780649</v>
      </c>
      <c r="Q1506" s="52"/>
      <c r="S1506" s="52"/>
    </row>
    <row r="1507" s="155" customFormat="true" ht="12" hidden="false" customHeight="true" outlineLevel="0" collapsed="false">
      <c r="A1507" s="82" t="s">
        <v>1095</v>
      </c>
      <c r="B1507" s="54" t="s">
        <v>1011</v>
      </c>
      <c r="C1507" s="55" t="s">
        <v>1738</v>
      </c>
      <c r="D1507" s="77" t="n">
        <v>5242330</v>
      </c>
      <c r="E1507" s="143"/>
      <c r="F1507" s="77" t="n">
        <f aca="false">SUM(D1507:E1507)</f>
        <v>5242330</v>
      </c>
      <c r="G1507" s="79" t="n">
        <v>5598830</v>
      </c>
      <c r="H1507" s="88"/>
      <c r="I1507" s="79" t="n">
        <f aca="false">SUM(G1507:H1507)</f>
        <v>5598830</v>
      </c>
      <c r="J1507" s="77" t="n">
        <v>6957880</v>
      </c>
      <c r="K1507" s="143"/>
      <c r="L1507" s="77" t="n">
        <f aca="false">SUM(J1507:K1507)</f>
        <v>6957880</v>
      </c>
      <c r="M1507" s="81" t="n">
        <f aca="false">IF(D1507&gt;0,IF(J1507&gt;=0,J1507/D1507*100,""),"")</f>
        <v>132.724952454348</v>
      </c>
      <c r="N1507" s="81" t="n">
        <f aca="false">IF(F1507&gt;0,IF(L1507&gt;=0,L1507/F1507*100,""),"")</f>
        <v>132.724952454348</v>
      </c>
      <c r="O1507" s="81" t="n">
        <f aca="false">IF(G1507&gt;0,IF(J1507&gt;=0,J1507/G1507*100,""),"")</f>
        <v>124.273821494848</v>
      </c>
      <c r="P1507" s="81" t="n">
        <f aca="false">IF(I1507&gt;0,IF(L1507&gt;=0,L1507/I1507*100,""),"")</f>
        <v>124.273821494848</v>
      </c>
      <c r="Q1507" s="52"/>
      <c r="S1507" s="52"/>
    </row>
    <row r="1508" s="155" customFormat="true" ht="12" hidden="false" customHeight="true" outlineLevel="0" collapsed="false">
      <c r="A1508" s="82" t="s">
        <v>1104</v>
      </c>
      <c r="B1508" s="54" t="s">
        <v>1014</v>
      </c>
      <c r="C1508" s="55" t="s">
        <v>1739</v>
      </c>
      <c r="D1508" s="77" t="n">
        <v>40000</v>
      </c>
      <c r="E1508" s="143"/>
      <c r="F1508" s="77" t="n">
        <f aca="false">SUM(D1508:E1508)</f>
        <v>40000</v>
      </c>
      <c r="G1508" s="79" t="n">
        <v>40000</v>
      </c>
      <c r="H1508" s="88"/>
      <c r="I1508" s="79" t="n">
        <f aca="false">SUM(G1508:H1508)</f>
        <v>40000</v>
      </c>
      <c r="J1508" s="77"/>
      <c r="K1508" s="143"/>
      <c r="L1508" s="77" t="n">
        <f aca="false">SUM(J1508:K1508)</f>
        <v>0</v>
      </c>
      <c r="M1508" s="81" t="n">
        <f aca="false">IF(D1508&gt;0,IF(J1508&gt;=0,J1508/D1508*100,""),"")</f>
        <v>0</v>
      </c>
      <c r="N1508" s="81" t="n">
        <f aca="false">IF(F1508&gt;0,IF(L1508&gt;=0,L1508/F1508*100,""),"")</f>
        <v>0</v>
      </c>
      <c r="O1508" s="81" t="n">
        <f aca="false">IF(G1508&gt;0,IF(J1508&gt;=0,J1508/G1508*100,""),"")</f>
        <v>0</v>
      </c>
      <c r="P1508" s="81" t="n">
        <f aca="false">IF(I1508&gt;0,IF(L1508&gt;=0,L1508/I1508*100,""),"")</f>
        <v>0</v>
      </c>
      <c r="Q1508" s="52"/>
      <c r="S1508" s="52"/>
    </row>
    <row r="1509" s="155" customFormat="true" ht="12" hidden="false" customHeight="true" outlineLevel="0" collapsed="false">
      <c r="A1509" s="82" t="s">
        <v>1057</v>
      </c>
      <c r="B1509" s="54" t="s">
        <v>1058</v>
      </c>
      <c r="C1509" s="55" t="s">
        <v>1740</v>
      </c>
      <c r="D1509" s="77" t="n">
        <v>2000</v>
      </c>
      <c r="E1509" s="143"/>
      <c r="F1509" s="77" t="n">
        <f aca="false">SUM(D1509:E1509)</f>
        <v>2000</v>
      </c>
      <c r="G1509" s="79" t="n">
        <v>2000</v>
      </c>
      <c r="H1509" s="88"/>
      <c r="I1509" s="79" t="n">
        <f aca="false">SUM(G1509:H1509)</f>
        <v>2000</v>
      </c>
      <c r="J1509" s="77"/>
      <c r="K1509" s="143"/>
      <c r="L1509" s="77" t="n">
        <f aca="false">SUM(J1509:K1509)</f>
        <v>0</v>
      </c>
      <c r="M1509" s="81" t="n">
        <f aca="false">IF(D1509&gt;0,IF(J1509&gt;=0,J1509/D1509*100,""),"")</f>
        <v>0</v>
      </c>
      <c r="N1509" s="81" t="n">
        <f aca="false">IF(F1509&gt;0,IF(L1509&gt;=0,L1509/F1509*100,""),"")</f>
        <v>0</v>
      </c>
      <c r="O1509" s="81" t="n">
        <f aca="false">IF(G1509&gt;0,IF(J1509&gt;=0,J1509/G1509*100,""),"")</f>
        <v>0</v>
      </c>
      <c r="P1509" s="81" t="n">
        <f aca="false">IF(I1509&gt;0,IF(L1509&gt;=0,L1509/I1509*100,""),"")</f>
        <v>0</v>
      </c>
      <c r="Q1509" s="52"/>
      <c r="S1509" s="52"/>
    </row>
    <row r="1510" s="155" customFormat="true" ht="12" hidden="false" customHeight="true" outlineLevel="0" collapsed="false">
      <c r="A1510" s="82" t="s">
        <v>1142</v>
      </c>
      <c r="B1510" s="54" t="s">
        <v>1023</v>
      </c>
      <c r="C1510" s="55"/>
      <c r="D1510" s="77" t="n">
        <v>127900</v>
      </c>
      <c r="E1510" s="143"/>
      <c r="F1510" s="77" t="n">
        <f aca="false">SUM(D1510:E1510)</f>
        <v>127900</v>
      </c>
      <c r="G1510" s="79" t="n">
        <v>127900</v>
      </c>
      <c r="H1510" s="88"/>
      <c r="I1510" s="79" t="n">
        <f aca="false">SUM(G1510:H1510)</f>
        <v>127900</v>
      </c>
      <c r="J1510" s="77" t="n">
        <v>138600</v>
      </c>
      <c r="K1510" s="143"/>
      <c r="L1510" s="77" t="n">
        <f aca="false">SUM(J1510:K1510)</f>
        <v>138600</v>
      </c>
      <c r="M1510" s="81" t="n">
        <f aca="false">IF(D1510&gt;0,IF(J1510&gt;=0,J1510/D1510*100,""),"")</f>
        <v>108.365910867866</v>
      </c>
      <c r="N1510" s="81" t="n">
        <f aca="false">IF(F1510&gt;0,IF(L1510&gt;=0,L1510/F1510*100,""),"")</f>
        <v>108.365910867866</v>
      </c>
      <c r="O1510" s="81" t="n">
        <f aca="false">IF(G1510&gt;0,IF(J1510&gt;=0,J1510/G1510*100,""),"")</f>
        <v>108.365910867866</v>
      </c>
      <c r="P1510" s="81" t="n">
        <f aca="false">IF(I1510&gt;0,IF(L1510&gt;=0,L1510/I1510*100,""),"")</f>
        <v>108.365910867866</v>
      </c>
      <c r="Q1510" s="52"/>
      <c r="S1510" s="52"/>
    </row>
    <row r="1511" s="155" customFormat="true" ht="12" hidden="false" customHeight="true" outlineLevel="0" collapsed="false">
      <c r="A1511" s="82" t="s">
        <v>1097</v>
      </c>
      <c r="B1511" s="54" t="s">
        <v>1098</v>
      </c>
      <c r="C1511" s="55" t="s">
        <v>1741</v>
      </c>
      <c r="D1511" s="77" t="n">
        <v>6000</v>
      </c>
      <c r="E1511" s="143"/>
      <c r="F1511" s="77" t="n">
        <f aca="false">SUM(D1511:E1511)</f>
        <v>6000</v>
      </c>
      <c r="G1511" s="79" t="n">
        <v>506000</v>
      </c>
      <c r="H1511" s="88"/>
      <c r="I1511" s="79" t="n">
        <f aca="false">SUM(G1511:H1511)</f>
        <v>506000</v>
      </c>
      <c r="J1511" s="77" t="n">
        <v>6000</v>
      </c>
      <c r="K1511" s="143"/>
      <c r="L1511" s="77" t="n">
        <f aca="false">SUM(J1511:K1511)</f>
        <v>6000</v>
      </c>
      <c r="M1511" s="81" t="n">
        <f aca="false">IF(D1511&gt;0,IF(J1511&gt;=0,J1511/D1511*100,""),"")</f>
        <v>100</v>
      </c>
      <c r="N1511" s="81" t="n">
        <f aca="false">IF(F1511&gt;0,IF(L1511&gt;=0,L1511/F1511*100,""),"")</f>
        <v>100</v>
      </c>
      <c r="O1511" s="81" t="n">
        <f aca="false">IF(G1511&gt;0,IF(J1511&gt;=0,J1511/G1511*100,""),"")</f>
        <v>1.18577075098814</v>
      </c>
      <c r="P1511" s="81" t="n">
        <f aca="false">IF(I1511&gt;0,IF(L1511&gt;=0,L1511/I1511*100,""),"")</f>
        <v>1.18577075098814</v>
      </c>
      <c r="Q1511" s="52"/>
      <c r="S1511" s="52"/>
    </row>
    <row r="1512" s="155" customFormat="true" ht="12" hidden="false" customHeight="true" outlineLevel="0" collapsed="false">
      <c r="A1512" s="82" t="s">
        <v>1110</v>
      </c>
      <c r="B1512" s="54" t="s">
        <v>1111</v>
      </c>
      <c r="C1512" s="55" t="s">
        <v>1741</v>
      </c>
      <c r="D1512" s="77"/>
      <c r="E1512" s="143"/>
      <c r="F1512" s="77" t="n">
        <f aca="false">SUM(D1512:E1512)</f>
        <v>0</v>
      </c>
      <c r="G1512" s="79" t="n">
        <v>93000</v>
      </c>
      <c r="H1512" s="88"/>
      <c r="I1512" s="79" t="n">
        <f aca="false">SUM(G1512:H1512)</f>
        <v>93000</v>
      </c>
      <c r="J1512" s="77"/>
      <c r="K1512" s="143"/>
      <c r="L1512" s="77" t="n">
        <f aca="false">SUM(J1512:K1512)</f>
        <v>0</v>
      </c>
      <c r="M1512" s="81" t="str">
        <f aca="false">IF(D1512&gt;0,IF(J1512&gt;=0,J1512/D1512*100,""),"")</f>
        <v/>
      </c>
      <c r="N1512" s="81" t="str">
        <f aca="false">IF(F1512&gt;0,IF(L1512&gt;=0,L1512/F1512*100,""),"")</f>
        <v/>
      </c>
      <c r="O1512" s="81" t="n">
        <f aca="false">IF(G1512&gt;0,IF(J1512&gt;=0,J1512/G1512*100,""),"")</f>
        <v>0</v>
      </c>
      <c r="P1512" s="81" t="n">
        <f aca="false">IF(I1512&gt;0,IF(L1512&gt;=0,L1512/I1512*100,""),"")</f>
        <v>0</v>
      </c>
      <c r="Q1512" s="52"/>
      <c r="S1512" s="52"/>
    </row>
    <row r="1513" s="155" customFormat="true" ht="12" hidden="false" customHeight="true" outlineLevel="0" collapsed="false">
      <c r="A1513" s="82" t="s">
        <v>1062</v>
      </c>
      <c r="B1513" s="54" t="s">
        <v>1063</v>
      </c>
      <c r="C1513" s="55"/>
      <c r="D1513" s="77"/>
      <c r="E1513" s="143"/>
      <c r="F1513" s="77"/>
      <c r="G1513" s="79"/>
      <c r="H1513" s="88"/>
      <c r="I1513" s="79"/>
      <c r="J1513" s="77" t="n">
        <v>76870</v>
      </c>
      <c r="K1513" s="143"/>
      <c r="L1513" s="77" t="n">
        <f aca="false">SUM(J1513:K1513)</f>
        <v>76870</v>
      </c>
      <c r="M1513" s="81" t="str">
        <f aca="false">IF(D1513&gt;0,IF(J1513&gt;=0,J1513/D1513*100,""),"")</f>
        <v/>
      </c>
      <c r="N1513" s="81"/>
      <c r="O1513" s="81"/>
      <c r="P1513" s="81"/>
      <c r="Q1513" s="52"/>
      <c r="S1513" s="52"/>
    </row>
    <row r="1514" s="48" customFormat="true" ht="6" hidden="false" customHeight="true" outlineLevel="0" collapsed="false">
      <c r="A1514" s="82"/>
      <c r="B1514" s="54"/>
      <c r="C1514" s="55" t="s">
        <v>28</v>
      </c>
      <c r="D1514" s="77"/>
      <c r="E1514" s="77"/>
      <c r="F1514" s="77" t="n">
        <f aca="false">SUM(D1514:E1514)</f>
        <v>0</v>
      </c>
      <c r="G1514" s="79"/>
      <c r="H1514" s="88"/>
      <c r="I1514" s="79"/>
      <c r="J1514" s="77"/>
      <c r="K1514" s="77"/>
      <c r="L1514" s="77" t="n">
        <f aca="false">SUM(J1514:K1514)</f>
        <v>0</v>
      </c>
      <c r="M1514" s="81" t="str">
        <f aca="false">IF(D1514&gt;0,IF(J1514&gt;=0,J1514/D1514*100,""),"")</f>
        <v/>
      </c>
      <c r="N1514" s="81" t="str">
        <f aca="false">IF(F1514&gt;0,IF(L1514&gt;=0,L1514/F1514*100,""),"")</f>
        <v/>
      </c>
      <c r="O1514" s="81" t="str">
        <f aca="false">IF(G1514&gt;0,IF(J1514&gt;=0,J1514/G1514*100,""),"")</f>
        <v/>
      </c>
      <c r="P1514" s="81" t="str">
        <f aca="false">IF(I1514&gt;0,IF(L1514&gt;=0,L1514/I1514*100,""),"")</f>
        <v/>
      </c>
      <c r="Q1514" s="52"/>
      <c r="S1514" s="52"/>
    </row>
    <row r="1515" s="155" customFormat="true" ht="12.75" hidden="false" customHeight="false" outlineLevel="0" collapsed="false">
      <c r="A1515" s="66" t="s">
        <v>1742</v>
      </c>
      <c r="B1515" s="135" t="s">
        <v>19</v>
      </c>
      <c r="C1515" s="136"/>
      <c r="D1515" s="139" t="n">
        <f aca="false">SUM(D1517:D1524)</f>
        <v>10317960</v>
      </c>
      <c r="E1515" s="139" t="n">
        <f aca="false">SUM(E1517:E1524)</f>
        <v>0</v>
      </c>
      <c r="F1515" s="139" t="n">
        <f aca="false">SUM(D1515:E1515)</f>
        <v>10317960</v>
      </c>
      <c r="G1515" s="109" t="n">
        <f aca="false">SUM(G1517:G1524)</f>
        <v>11160088.32</v>
      </c>
      <c r="H1515" s="110"/>
      <c r="I1515" s="109" t="n">
        <f aca="false">SUM(G1515:H1515)</f>
        <v>11160088.32</v>
      </c>
      <c r="J1515" s="139" t="n">
        <f aca="false">SUM(J1517:J1524)</f>
        <v>12038630</v>
      </c>
      <c r="K1515" s="139" t="n">
        <f aca="false">SUM(K1517:K1524)</f>
        <v>0</v>
      </c>
      <c r="L1515" s="139" t="n">
        <f aca="false">SUM(J1515:K1515)</f>
        <v>12038630</v>
      </c>
      <c r="M1515" s="140" t="n">
        <f aca="false">IF(D1515&gt;0,IF(J1515&gt;=0,J1515/D1515*100,""),"")</f>
        <v>116.676455423359</v>
      </c>
      <c r="N1515" s="140" t="n">
        <f aca="false">IF(F1515&gt;0,IF(L1515&gt;=0,L1515/F1515*100,""),"")</f>
        <v>116.676455423359</v>
      </c>
      <c r="O1515" s="140" t="n">
        <f aca="false">IF(G1515&gt;0,IF(J1515&gt;=0,J1515/G1515*100,""),"")</f>
        <v>107.872174975762</v>
      </c>
      <c r="P1515" s="140" t="n">
        <f aca="false">IF(I1515&gt;0,IF(L1515&gt;=0,L1515/I1515*100,""),"")</f>
        <v>107.872174975762</v>
      </c>
      <c r="Q1515" s="52"/>
      <c r="S1515" s="52"/>
    </row>
    <row r="1516" s="48" customFormat="true" ht="12" hidden="true" customHeight="false" outlineLevel="0" collapsed="false">
      <c r="A1516" s="74" t="s">
        <v>27</v>
      </c>
      <c r="B1516" s="75"/>
      <c r="C1516" s="76" t="s">
        <v>28</v>
      </c>
      <c r="D1516" s="78" t="n">
        <f aca="false">SUM(D1517:D1523)</f>
        <v>10317960</v>
      </c>
      <c r="E1516" s="78" t="n">
        <f aca="false">SUM(E1517:E1523)</f>
        <v>0</v>
      </c>
      <c r="F1516" s="145" t="n">
        <f aca="false">SUM(D1516:E1516)</f>
        <v>10317960</v>
      </c>
      <c r="G1516" s="90" t="n">
        <f aca="false">SUM(G1517:G1523)</f>
        <v>11160088.32</v>
      </c>
      <c r="H1516" s="80" t="n">
        <f aca="false">SUM(H1517:H1523)</f>
        <v>0</v>
      </c>
      <c r="I1516" s="146" t="n">
        <f aca="false">SUM(G1516:H1516)</f>
        <v>11160088.32</v>
      </c>
      <c r="J1516" s="145" t="n">
        <f aca="false">SUM(J1517:J1523)</f>
        <v>12038630</v>
      </c>
      <c r="K1516" s="78" t="n">
        <f aca="false">SUM(K1517:K1523)</f>
        <v>0</v>
      </c>
      <c r="L1516" s="145" t="n">
        <f aca="false">SUM(J1516:K1516)</f>
        <v>12038630</v>
      </c>
      <c r="M1516" s="148" t="n">
        <f aca="false">IF(D1516&gt;0,IF(J1516&gt;=0,J1516/D1516*100,""),"")</f>
        <v>116.676455423359</v>
      </c>
      <c r="N1516" s="148" t="n">
        <f aca="false">IF(F1516&gt;0,IF(L1516&gt;=0,L1516/F1516*100,""),"")</f>
        <v>116.676455423359</v>
      </c>
      <c r="O1516" s="148" t="n">
        <f aca="false">IF(G1516&gt;0,IF(J1516&gt;=0,J1516/G1516*100,""),"")</f>
        <v>107.872174975762</v>
      </c>
      <c r="P1516" s="148" t="n">
        <f aca="false">IF(I1516&gt;0,IF(L1516&gt;=0,L1516/I1516*100,""),"")</f>
        <v>107.872174975762</v>
      </c>
      <c r="Q1516" s="52"/>
      <c r="S1516" s="52"/>
    </row>
    <row r="1517" s="155" customFormat="true" ht="12" hidden="false" customHeight="true" outlineLevel="0" collapsed="false">
      <c r="A1517" s="82" t="s">
        <v>1095</v>
      </c>
      <c r="B1517" s="54" t="s">
        <v>1011</v>
      </c>
      <c r="C1517" s="55" t="s">
        <v>1743</v>
      </c>
      <c r="D1517" s="77" t="n">
        <v>10168960</v>
      </c>
      <c r="E1517" s="215"/>
      <c r="F1517" s="77" t="n">
        <f aca="false">SUM(D1517:E1517)</f>
        <v>10168960</v>
      </c>
      <c r="G1517" s="79" t="n">
        <v>10609960</v>
      </c>
      <c r="H1517" s="217"/>
      <c r="I1517" s="79" t="n">
        <f aca="false">SUM(G1517:H1517)</f>
        <v>10609960</v>
      </c>
      <c r="J1517" s="77" t="n">
        <v>11933630</v>
      </c>
      <c r="K1517" s="215"/>
      <c r="L1517" s="77" t="n">
        <f aca="false">SUM(J1517:K1517)</f>
        <v>11933630</v>
      </c>
      <c r="M1517" s="81" t="n">
        <f aca="false">IF(D1517&gt;0,IF(J1517&gt;=0,J1517/D1517*100,""),"")</f>
        <v>117.35349534269</v>
      </c>
      <c r="N1517" s="81" t="n">
        <f aca="false">IF(F1517&gt;0,IF(L1517&gt;=0,L1517/F1517*100,""),"")</f>
        <v>117.35349534269</v>
      </c>
      <c r="O1517" s="81" t="n">
        <f aca="false">IF(G1517&gt;0,IF(J1517&gt;=0,J1517/G1517*100,""),"")</f>
        <v>112.475730351481</v>
      </c>
      <c r="P1517" s="81" t="n">
        <f aca="false">IF(I1517&gt;0,IF(L1517&gt;=0,L1517/I1517*100,""),"")</f>
        <v>112.475730351481</v>
      </c>
      <c r="Q1517" s="52"/>
      <c r="S1517" s="52"/>
    </row>
    <row r="1518" s="48" customFormat="true" ht="12" hidden="false" customHeight="true" outlineLevel="0" collapsed="false">
      <c r="A1518" s="82" t="s">
        <v>1057</v>
      </c>
      <c r="B1518" s="54" t="s">
        <v>1058</v>
      </c>
      <c r="C1518" s="55" t="s">
        <v>1744</v>
      </c>
      <c r="D1518" s="77" t="n">
        <v>110000</v>
      </c>
      <c r="E1518" s="77"/>
      <c r="F1518" s="77" t="n">
        <f aca="false">SUM(D1518:E1518)</f>
        <v>110000</v>
      </c>
      <c r="G1518" s="79" t="n">
        <v>426800</v>
      </c>
      <c r="H1518" s="88"/>
      <c r="I1518" s="79" t="n">
        <f aca="false">SUM(G1518:H1518)</f>
        <v>426800</v>
      </c>
      <c r="J1518" s="77" t="n">
        <v>96000</v>
      </c>
      <c r="K1518" s="77"/>
      <c r="L1518" s="77" t="n">
        <f aca="false">SUM(J1518:K1518)</f>
        <v>96000</v>
      </c>
      <c r="M1518" s="81" t="n">
        <f aca="false">IF(D1518&gt;0,IF(J1518&gt;=0,J1518/D1518*100,""),"")</f>
        <v>87.2727272727273</v>
      </c>
      <c r="N1518" s="81" t="n">
        <f aca="false">IF(F1518&gt;0,IF(L1518&gt;=0,L1518/F1518*100,""),"")</f>
        <v>87.2727272727273</v>
      </c>
      <c r="O1518" s="81" t="n">
        <f aca="false">IF(G1518&gt;0,IF(J1518&gt;=0,J1518/G1518*100,""),"")</f>
        <v>22.4929709465792</v>
      </c>
      <c r="P1518" s="81" t="n">
        <f aca="false">IF(I1518&gt;0,IF(L1518&gt;=0,L1518/I1518*100,""),"")</f>
        <v>22.4929709465792</v>
      </c>
      <c r="Q1518" s="52"/>
      <c r="S1518" s="52"/>
    </row>
    <row r="1519" s="155" customFormat="true" ht="12" hidden="false" customHeight="true" outlineLevel="0" collapsed="false">
      <c r="A1519" s="87" t="s">
        <v>33</v>
      </c>
      <c r="B1519" s="54" t="s">
        <v>34</v>
      </c>
      <c r="C1519" s="55" t="s">
        <v>1745</v>
      </c>
      <c r="D1519" s="77" t="n">
        <v>30000</v>
      </c>
      <c r="E1519" s="215"/>
      <c r="F1519" s="77" t="n">
        <f aca="false">SUM(D1519:E1519)</f>
        <v>30000</v>
      </c>
      <c r="G1519" s="79" t="n">
        <v>40000</v>
      </c>
      <c r="H1519" s="217"/>
      <c r="I1519" s="79" t="n">
        <f aca="false">SUM(G1519:H1519)</f>
        <v>40000</v>
      </c>
      <c r="J1519" s="77"/>
      <c r="K1519" s="215"/>
      <c r="L1519" s="77" t="n">
        <f aca="false">SUM(J1519:K1519)</f>
        <v>0</v>
      </c>
      <c r="M1519" s="81" t="n">
        <f aca="false">IF(D1519&gt;0,IF(J1519&gt;=0,J1519/D1519*100,""),"")</f>
        <v>0</v>
      </c>
      <c r="N1519" s="81" t="n">
        <f aca="false">IF(F1519&gt;0,IF(L1519&gt;=0,L1519/F1519*100,""),"")</f>
        <v>0</v>
      </c>
      <c r="O1519" s="81" t="n">
        <f aca="false">IF(G1519&gt;0,IF(J1519&gt;=0,J1519/G1519*100,""),"")</f>
        <v>0</v>
      </c>
      <c r="P1519" s="81" t="n">
        <f aca="false">IF(I1519&gt;0,IF(L1519&gt;=0,L1519/I1519*100,""),"")</f>
        <v>0</v>
      </c>
      <c r="Q1519" s="52"/>
      <c r="S1519" s="52"/>
    </row>
    <row r="1520" s="48" customFormat="true" ht="12" hidden="false" customHeight="true" outlineLevel="0" collapsed="false">
      <c r="A1520" s="82" t="s">
        <v>1097</v>
      </c>
      <c r="B1520" s="54" t="s">
        <v>1098</v>
      </c>
      <c r="C1520" s="55" t="s">
        <v>1746</v>
      </c>
      <c r="D1520" s="77" t="n">
        <v>9000</v>
      </c>
      <c r="E1520" s="77"/>
      <c r="F1520" s="77" t="n">
        <f aca="false">SUM(D1520:E1520)</f>
        <v>9000</v>
      </c>
      <c r="G1520" s="79" t="n">
        <v>9000</v>
      </c>
      <c r="H1520" s="88"/>
      <c r="I1520" s="79" t="n">
        <f aca="false">SUM(G1520:H1520)</f>
        <v>9000</v>
      </c>
      <c r="J1520" s="77" t="n">
        <v>9000</v>
      </c>
      <c r="K1520" s="77"/>
      <c r="L1520" s="77" t="n">
        <f aca="false">SUM(J1520:K1520)</f>
        <v>9000</v>
      </c>
      <c r="M1520" s="81" t="n">
        <f aca="false">IF(D1520&gt;0,IF(J1520&gt;=0,J1520/D1520*100,""),"")</f>
        <v>100</v>
      </c>
      <c r="N1520" s="81" t="n">
        <f aca="false">IF(F1520&gt;0,IF(L1520&gt;=0,L1520/F1520*100,""),"")</f>
        <v>100</v>
      </c>
      <c r="O1520" s="81" t="n">
        <f aca="false">IF(G1520&gt;0,IF(J1520&gt;=0,J1520/G1520*100,""),"")</f>
        <v>100</v>
      </c>
      <c r="P1520" s="81" t="n">
        <f aca="false">IF(I1520&gt;0,IF(L1520&gt;=0,L1520/I1520*100,""),"")</f>
        <v>100</v>
      </c>
      <c r="Q1520" s="52"/>
      <c r="S1520" s="52"/>
    </row>
    <row r="1521" s="155" customFormat="true" ht="12" hidden="false" customHeight="true" outlineLevel="0" collapsed="false">
      <c r="A1521" s="87" t="s">
        <v>1104</v>
      </c>
      <c r="B1521" s="54" t="s">
        <v>1014</v>
      </c>
      <c r="C1521" s="55" t="s">
        <v>1747</v>
      </c>
      <c r="D1521" s="143"/>
      <c r="E1521" s="215"/>
      <c r="F1521" s="77" t="n">
        <f aca="false">SUM(D1521:E1521)</f>
        <v>0</v>
      </c>
      <c r="G1521" s="79" t="n">
        <v>50709.62</v>
      </c>
      <c r="H1521" s="217"/>
      <c r="I1521" s="79" t="n">
        <f aca="false">SUM(G1521:H1521)</f>
        <v>50709.62</v>
      </c>
      <c r="J1521" s="77"/>
      <c r="K1521" s="215"/>
      <c r="L1521" s="77" t="n">
        <f aca="false">SUM(J1521:K1521)</f>
        <v>0</v>
      </c>
      <c r="M1521" s="81" t="str">
        <f aca="false">IF(D1521&gt;0,IF(J1521&gt;=0,J1521/D1521*100,""),"")</f>
        <v/>
      </c>
      <c r="N1521" s="81" t="str">
        <f aca="false">IF(F1521&gt;0,IF(L1521&gt;=0,L1521/F1521*100,""),"")</f>
        <v/>
      </c>
      <c r="O1521" s="81" t="n">
        <f aca="false">IF(G1521&gt;0,IF(J1521&gt;=0,J1521/G1521*100,""),"")</f>
        <v>0</v>
      </c>
      <c r="P1521" s="81" t="n">
        <f aca="false">IF(I1521&gt;0,IF(L1521&gt;=0,L1521/I1521*100,""),"")</f>
        <v>0</v>
      </c>
      <c r="Q1521" s="52"/>
      <c r="S1521" s="52"/>
    </row>
    <row r="1522" s="155" customFormat="true" ht="12" hidden="false" customHeight="true" outlineLevel="0" collapsed="false">
      <c r="A1522" s="87" t="s">
        <v>1108</v>
      </c>
      <c r="B1522" s="54" t="s">
        <v>324</v>
      </c>
      <c r="C1522" s="55"/>
      <c r="D1522" s="143"/>
      <c r="E1522" s="215"/>
      <c r="F1522" s="77"/>
      <c r="G1522" s="79" t="n">
        <v>1618.7</v>
      </c>
      <c r="H1522" s="217"/>
      <c r="I1522" s="79" t="n">
        <f aca="false">SUM(G1522:H1522)</f>
        <v>1618.7</v>
      </c>
      <c r="J1522" s="77"/>
      <c r="K1522" s="215"/>
      <c r="L1522" s="77"/>
      <c r="M1522" s="81" t="str">
        <f aca="false">IF(D1522&gt;0,IF(J1522&gt;=0,J1522/D1522*100,""),"")</f>
        <v/>
      </c>
      <c r="N1522" s="81" t="str">
        <f aca="false">IF(F1522&gt;0,IF(L1522&gt;=0,L1522/F1522*100,""),"")</f>
        <v/>
      </c>
      <c r="O1522" s="81" t="n">
        <f aca="false">IF(G1522&gt;0,IF(J1522&gt;=0,J1522/G1522*100,""),"")</f>
        <v>0</v>
      </c>
      <c r="P1522" s="81" t="n">
        <f aca="false">IF(I1522&gt;0,IF(L1522&gt;=0,L1522/I1522*100,""),"")</f>
        <v>0</v>
      </c>
      <c r="Q1522" s="52"/>
      <c r="S1522" s="52"/>
    </row>
    <row r="1523" s="48" customFormat="true" ht="12" hidden="false" customHeight="true" outlineLevel="0" collapsed="false">
      <c r="A1523" s="82" t="s">
        <v>1110</v>
      </c>
      <c r="B1523" s="54" t="s">
        <v>1111</v>
      </c>
      <c r="C1523" s="55" t="s">
        <v>1748</v>
      </c>
      <c r="D1523" s="77"/>
      <c r="E1523" s="77"/>
      <c r="F1523" s="77"/>
      <c r="G1523" s="79" t="n">
        <v>22000</v>
      </c>
      <c r="H1523" s="88"/>
      <c r="I1523" s="79" t="n">
        <f aca="false">SUM(G1523:H1523)</f>
        <v>22000</v>
      </c>
      <c r="J1523" s="77"/>
      <c r="K1523" s="77"/>
      <c r="L1523" s="77"/>
      <c r="M1523" s="81" t="str">
        <f aca="false">IF(D1523&gt;0,IF(J1523&gt;=0,J1523/D1523*100,""),"")</f>
        <v/>
      </c>
      <c r="N1523" s="81" t="str">
        <f aca="false">IF(F1523&gt;0,IF(L1523&gt;=0,L1523/F1523*100,""),"")</f>
        <v/>
      </c>
      <c r="O1523" s="81" t="n">
        <f aca="false">IF(G1523&gt;0,IF(J1523&gt;=0,J1523/G1523*100,""),"")</f>
        <v>0</v>
      </c>
      <c r="P1523" s="81" t="n">
        <f aca="false">IF(I1523&gt;0,IF(L1523&gt;=0,L1523/I1523*100,""),"")</f>
        <v>0</v>
      </c>
      <c r="Q1523" s="52"/>
      <c r="S1523" s="52"/>
    </row>
    <row r="1524" s="48" customFormat="true" ht="12" hidden="true" customHeight="false" outlineLevel="0" collapsed="false">
      <c r="A1524" s="82" t="s">
        <v>65</v>
      </c>
      <c r="B1524" s="54" t="s">
        <v>66</v>
      </c>
      <c r="C1524" s="55" t="s">
        <v>1749</v>
      </c>
      <c r="D1524" s="77"/>
      <c r="E1524" s="77"/>
      <c r="F1524" s="77" t="n">
        <f aca="false">SUM(D1524:E1524)</f>
        <v>0</v>
      </c>
      <c r="G1524" s="79"/>
      <c r="H1524" s="88"/>
      <c r="I1524" s="79" t="n">
        <f aca="false">SUM(G1524:H1524)</f>
        <v>0</v>
      </c>
      <c r="J1524" s="77"/>
      <c r="K1524" s="77"/>
      <c r="L1524" s="77" t="n">
        <f aca="false">SUM(J1524:K1524)</f>
        <v>0</v>
      </c>
      <c r="M1524" s="81" t="str">
        <f aca="false">IF(D1524&gt;0,IF(J1524&gt;=0,J1524/D1524*100,""),"")</f>
        <v/>
      </c>
      <c r="N1524" s="81" t="str">
        <f aca="false">IF(F1524&gt;0,IF(L1524&gt;=0,L1524/F1524*100,""),"")</f>
        <v/>
      </c>
      <c r="O1524" s="81" t="str">
        <f aca="false">IF(G1524&gt;0,IF(J1524&gt;=0,J1524/G1524*100,""),"")</f>
        <v/>
      </c>
      <c r="P1524" s="81" t="str">
        <f aca="false">IF(I1524&gt;0,IF(L1524&gt;=0,L1524/I1524*100,""),"")</f>
        <v/>
      </c>
      <c r="Q1524" s="52"/>
      <c r="S1524" s="52"/>
    </row>
    <row r="1525" s="48" customFormat="true" ht="6" hidden="false" customHeight="true" outlineLevel="0" collapsed="false">
      <c r="A1525" s="82"/>
      <c r="B1525" s="54"/>
      <c r="C1525" s="55" t="s">
        <v>28</v>
      </c>
      <c r="D1525" s="77"/>
      <c r="E1525" s="77"/>
      <c r="F1525" s="77"/>
      <c r="G1525" s="79"/>
      <c r="H1525" s="88"/>
      <c r="I1525" s="79"/>
      <c r="J1525" s="77"/>
      <c r="K1525" s="77"/>
      <c r="L1525" s="77"/>
      <c r="M1525" s="81" t="str">
        <f aca="false">IF(D1525&gt;0,IF(J1525&gt;=0,J1525/D1525*100,""),"")</f>
        <v/>
      </c>
      <c r="N1525" s="81" t="str">
        <f aca="false">IF(F1525&gt;0,IF(L1525&gt;=0,L1525/F1525*100,""),"")</f>
        <v/>
      </c>
      <c r="O1525" s="81" t="str">
        <f aca="false">IF(G1525&gt;0,IF(J1525&gt;=0,J1525/G1525*100,""),"")</f>
        <v/>
      </c>
      <c r="P1525" s="81" t="str">
        <f aca="false">IF(I1525&gt;0,IF(L1525&gt;=0,L1525/I1525*100,""),"")</f>
        <v/>
      </c>
      <c r="Q1525" s="52"/>
      <c r="S1525" s="52"/>
    </row>
    <row r="1526" s="155" customFormat="true" ht="12.75" hidden="false" customHeight="false" outlineLevel="0" collapsed="false">
      <c r="A1526" s="66" t="s">
        <v>1750</v>
      </c>
      <c r="B1526" s="135" t="s">
        <v>19</v>
      </c>
      <c r="C1526" s="136"/>
      <c r="D1526" s="240" t="n">
        <f aca="false">SUM(D1528:D1533)</f>
        <v>9270340</v>
      </c>
      <c r="E1526" s="240" t="n">
        <f aca="false">SUM(E1528:E1533)</f>
        <v>0</v>
      </c>
      <c r="F1526" s="240" t="n">
        <f aca="false">SUM(D1526:E1526)</f>
        <v>9270340</v>
      </c>
      <c r="G1526" s="243" t="n">
        <f aca="false">SUM(G1528:G1533)</f>
        <v>9968240</v>
      </c>
      <c r="H1526" s="253"/>
      <c r="I1526" s="243" t="n">
        <f aca="false">SUM(G1526:H1526)</f>
        <v>9968240</v>
      </c>
      <c r="J1526" s="240" t="n">
        <f aca="false">SUM(J1528:J1533)</f>
        <v>10200940</v>
      </c>
      <c r="K1526" s="240" t="n">
        <f aca="false">SUM(K1528:K1533)</f>
        <v>0</v>
      </c>
      <c r="L1526" s="240" t="n">
        <f aca="false">SUM(J1526:K1526)</f>
        <v>10200940</v>
      </c>
      <c r="M1526" s="244" t="n">
        <f aca="false">IF(D1526&gt;0,IF(J1526&gt;=0,J1526/D1526*100,""),"")</f>
        <v>110.038466766052</v>
      </c>
      <c r="N1526" s="244" t="n">
        <f aca="false">IF(F1526&gt;0,IF(L1526&gt;=0,L1526/F1526*100,""),"")</f>
        <v>110.038466766052</v>
      </c>
      <c r="O1526" s="244" t="n">
        <f aca="false">IF(G1526&gt;0,IF(J1526&gt;=0,J1526/G1526*100,""),"")</f>
        <v>102.334414099179</v>
      </c>
      <c r="P1526" s="244" t="n">
        <f aca="false">IF(I1526&gt;0,IF(L1526&gt;=0,L1526/I1526*100,""),"")</f>
        <v>102.334414099179</v>
      </c>
      <c r="Q1526" s="52"/>
      <c r="S1526" s="52"/>
    </row>
    <row r="1527" s="155" customFormat="true" ht="12" hidden="true" customHeight="false" outlineLevel="0" collapsed="false">
      <c r="A1527" s="82" t="s">
        <v>27</v>
      </c>
      <c r="B1527" s="227"/>
      <c r="C1527" s="228" t="s">
        <v>28</v>
      </c>
      <c r="D1527" s="245" t="n">
        <f aca="false">SUM(D1528:D1533)</f>
        <v>9270340</v>
      </c>
      <c r="E1527" s="246"/>
      <c r="F1527" s="77" t="n">
        <f aca="false">SUM(D1527:E1527)</f>
        <v>9270340</v>
      </c>
      <c r="G1527" s="247" t="n">
        <f aca="false">SUM(G1528:G1533)</f>
        <v>9968240</v>
      </c>
      <c r="H1527" s="248"/>
      <c r="I1527" s="79" t="n">
        <f aca="false">SUM(G1527:H1527)</f>
        <v>9968240</v>
      </c>
      <c r="J1527" s="77" t="n">
        <f aca="false">SUM(J1528:J1533)</f>
        <v>10200940</v>
      </c>
      <c r="K1527" s="246"/>
      <c r="L1527" s="77" t="n">
        <f aca="false">SUM(J1527:K1527)</f>
        <v>10200940</v>
      </c>
      <c r="M1527" s="81" t="n">
        <f aca="false">IF(D1527&gt;0,IF(J1527&gt;=0,J1527/D1527*100,""),"")</f>
        <v>110.038466766052</v>
      </c>
      <c r="N1527" s="81" t="n">
        <f aca="false">IF(F1527&gt;0,IF(L1527&gt;=0,L1527/F1527*100,""),"")</f>
        <v>110.038466766052</v>
      </c>
      <c r="O1527" s="81" t="n">
        <f aca="false">IF(G1527&gt;0,IF(J1527&gt;=0,J1527/G1527*100,""),"")</f>
        <v>102.334414099179</v>
      </c>
      <c r="P1527" s="81" t="n">
        <f aca="false">IF(I1527&gt;0,IF(L1527&gt;=0,L1527/I1527*100,""),"")</f>
        <v>102.334414099179</v>
      </c>
      <c r="Q1527" s="52"/>
      <c r="S1527" s="52"/>
    </row>
    <row r="1528" s="155" customFormat="true" ht="12" hidden="false" customHeight="true" outlineLevel="0" collapsed="false">
      <c r="A1528" s="82" t="s">
        <v>1095</v>
      </c>
      <c r="B1528" s="54" t="s">
        <v>1011</v>
      </c>
      <c r="C1528" s="55" t="s">
        <v>1751</v>
      </c>
      <c r="D1528" s="77" t="n">
        <v>8700340</v>
      </c>
      <c r="E1528" s="245"/>
      <c r="F1528" s="77" t="n">
        <f aca="false">SUM(D1528:E1528)</f>
        <v>8700340</v>
      </c>
      <c r="G1528" s="247" t="n">
        <v>9148740</v>
      </c>
      <c r="H1528" s="266"/>
      <c r="I1528" s="79" t="n">
        <f aca="false">SUM(G1528:H1528)</f>
        <v>9148740</v>
      </c>
      <c r="J1528" s="77" t="n">
        <v>9980940</v>
      </c>
      <c r="K1528" s="245"/>
      <c r="L1528" s="77" t="n">
        <f aca="false">SUM(J1528:K1528)</f>
        <v>9980940</v>
      </c>
      <c r="M1528" s="81" t="n">
        <f aca="false">IF(D1528&gt;0,IF(J1528&gt;=0,J1528/D1528*100,""),"")</f>
        <v>114.718965005965</v>
      </c>
      <c r="N1528" s="81" t="n">
        <f aca="false">IF(F1528&gt;0,IF(L1528&gt;=0,L1528/F1528*100,""),"")</f>
        <v>114.718965005965</v>
      </c>
      <c r="O1528" s="81" t="n">
        <f aca="false">IF(G1528&gt;0,IF(J1528&gt;=0,J1528/G1528*100,""),"")</f>
        <v>109.09633457722</v>
      </c>
      <c r="P1528" s="81" t="n">
        <f aca="false">IF(I1528&gt;0,IF(L1528&gt;=0,L1528/I1528*100,""),"")</f>
        <v>109.09633457722</v>
      </c>
      <c r="Q1528" s="52"/>
      <c r="S1528" s="52"/>
    </row>
    <row r="1529" s="155" customFormat="true" ht="12" hidden="false" customHeight="true" outlineLevel="0" collapsed="false">
      <c r="A1529" s="82" t="s">
        <v>1142</v>
      </c>
      <c r="B1529" s="54" t="s">
        <v>1023</v>
      </c>
      <c r="C1529" s="55" t="s">
        <v>1752</v>
      </c>
      <c r="D1529" s="77" t="n">
        <v>530000</v>
      </c>
      <c r="E1529" s="245"/>
      <c r="F1529" s="77" t="n">
        <f aca="false">SUM(D1529:E1529)</f>
        <v>530000</v>
      </c>
      <c r="G1529" s="247" t="n">
        <v>660000</v>
      </c>
      <c r="H1529" s="266"/>
      <c r="I1529" s="79" t="n">
        <f aca="false">SUM(G1529:H1529)</f>
        <v>660000</v>
      </c>
      <c r="J1529" s="77" t="n">
        <v>200000</v>
      </c>
      <c r="K1529" s="245"/>
      <c r="L1529" s="77" t="n">
        <f aca="false">SUM(J1529:K1529)</f>
        <v>200000</v>
      </c>
      <c r="M1529" s="81" t="n">
        <f aca="false">IF(D1529&gt;0,IF(J1529&gt;=0,J1529/D1529*100,""),"")</f>
        <v>37.7358490566038</v>
      </c>
      <c r="N1529" s="81" t="n">
        <f aca="false">IF(F1529&gt;0,IF(L1529&gt;=0,L1529/F1529*100,""),"")</f>
        <v>37.7358490566038</v>
      </c>
      <c r="O1529" s="81" t="n">
        <f aca="false">IF(G1529&gt;0,IF(J1529&gt;=0,J1529/G1529*100,""),"")</f>
        <v>30.3030303030303</v>
      </c>
      <c r="P1529" s="81" t="n">
        <f aca="false">IF(I1529&gt;0,IF(L1529&gt;=0,L1529/I1529*100,""),"")</f>
        <v>30.3030303030303</v>
      </c>
      <c r="Q1529" s="52"/>
      <c r="S1529" s="52"/>
    </row>
    <row r="1530" s="155" customFormat="true" ht="12" hidden="false" customHeight="true" outlineLevel="0" collapsed="false">
      <c r="A1530" s="87" t="s">
        <v>33</v>
      </c>
      <c r="B1530" s="54" t="s">
        <v>34</v>
      </c>
      <c r="C1530" s="55" t="s">
        <v>1753</v>
      </c>
      <c r="D1530" s="77" t="n">
        <v>24000</v>
      </c>
      <c r="E1530" s="245"/>
      <c r="F1530" s="77" t="n">
        <f aca="false">SUM(D1530:E1530)</f>
        <v>24000</v>
      </c>
      <c r="G1530" s="247" t="n">
        <v>24000</v>
      </c>
      <c r="H1530" s="266"/>
      <c r="I1530" s="79" t="n">
        <f aca="false">SUM(G1530:H1530)</f>
        <v>24000</v>
      </c>
      <c r="J1530" s="77" t="n">
        <v>4000</v>
      </c>
      <c r="K1530" s="245"/>
      <c r="L1530" s="77" t="n">
        <f aca="false">SUM(J1530:K1530)</f>
        <v>4000</v>
      </c>
      <c r="M1530" s="81" t="n">
        <f aca="false">IF(D1530&gt;0,IF(J1530&gt;=0,J1530/D1530*100,""),"")</f>
        <v>16.6666666666667</v>
      </c>
      <c r="N1530" s="81" t="n">
        <f aca="false">IF(F1530&gt;0,IF(L1530&gt;=0,L1530/F1530*100,""),"")</f>
        <v>16.6666666666667</v>
      </c>
      <c r="O1530" s="81" t="n">
        <f aca="false">IF(G1530&gt;0,IF(J1530&gt;=0,J1530/G1530*100,""),"")</f>
        <v>16.6666666666667</v>
      </c>
      <c r="P1530" s="81" t="n">
        <f aca="false">IF(I1530&gt;0,IF(L1530&gt;=0,L1530/I1530*100,""),"")</f>
        <v>16.6666666666667</v>
      </c>
      <c r="Q1530" s="52"/>
      <c r="S1530" s="52"/>
    </row>
    <row r="1531" s="155" customFormat="true" ht="12" hidden="false" customHeight="true" outlineLevel="0" collapsed="false">
      <c r="A1531" s="82" t="s">
        <v>1097</v>
      </c>
      <c r="B1531" s="54" t="s">
        <v>1098</v>
      </c>
      <c r="C1531" s="55" t="s">
        <v>1754</v>
      </c>
      <c r="D1531" s="77" t="n">
        <v>16000</v>
      </c>
      <c r="E1531" s="143"/>
      <c r="F1531" s="77" t="n">
        <f aca="false">SUM(D1531:E1531)</f>
        <v>16000</v>
      </c>
      <c r="G1531" s="79" t="n">
        <v>135500</v>
      </c>
      <c r="H1531" s="88"/>
      <c r="I1531" s="79" t="n">
        <f aca="false">SUM(G1531:H1531)</f>
        <v>135500</v>
      </c>
      <c r="J1531" s="77" t="n">
        <v>16000</v>
      </c>
      <c r="K1531" s="143"/>
      <c r="L1531" s="77" t="n">
        <f aca="false">SUM(J1531:K1531)</f>
        <v>16000</v>
      </c>
      <c r="M1531" s="81" t="n">
        <f aca="false">IF(D1531&gt;0,IF(J1531&gt;=0,J1531/D1531*100,""),"")</f>
        <v>100</v>
      </c>
      <c r="N1531" s="81" t="n">
        <f aca="false">IF(F1531&gt;0,IF(L1531&gt;=0,L1531/F1531*100,""),"")</f>
        <v>100</v>
      </c>
      <c r="O1531" s="81" t="n">
        <f aca="false">IF(G1531&gt;0,IF(J1531&gt;=0,J1531/G1531*100,""),"")</f>
        <v>11.8081180811808</v>
      </c>
      <c r="P1531" s="81" t="n">
        <f aca="false">IF(I1531&gt;0,IF(L1531&gt;=0,L1531/I1531*100,""),"")</f>
        <v>11.8081180811808</v>
      </c>
      <c r="Q1531" s="52"/>
      <c r="S1531" s="52"/>
    </row>
    <row r="1532" s="155" customFormat="true" ht="12.75" hidden="true" customHeight="true" outlineLevel="0" collapsed="false">
      <c r="A1532" s="82" t="s">
        <v>1140</v>
      </c>
      <c r="B1532" s="55" t="s">
        <v>1020</v>
      </c>
      <c r="C1532" s="55" t="s">
        <v>1755</v>
      </c>
      <c r="D1532" s="245"/>
      <c r="E1532" s="245"/>
      <c r="F1532" s="77" t="n">
        <f aca="false">SUM(D1532:E1532)</f>
        <v>0</v>
      </c>
      <c r="G1532" s="247"/>
      <c r="H1532" s="266"/>
      <c r="I1532" s="79" t="n">
        <f aca="false">SUM(G1532:H1532)</f>
        <v>0</v>
      </c>
      <c r="J1532" s="77"/>
      <c r="K1532" s="245"/>
      <c r="L1532" s="77" t="n">
        <f aca="false">SUM(J1532:K1532)</f>
        <v>0</v>
      </c>
      <c r="M1532" s="81" t="str">
        <f aca="false">IF(D1532&gt;0,IF(J1532&gt;=0,J1532/D1532*100,""),"")</f>
        <v/>
      </c>
      <c r="N1532" s="81" t="str">
        <f aca="false">IF(F1532&gt;0,IF(L1532&gt;=0,L1532/F1532*100,""),"")</f>
        <v/>
      </c>
      <c r="O1532" s="81" t="str">
        <f aca="false">IF(G1532&gt;0,IF(J1532&gt;=0,J1532/G1532*100,""),"")</f>
        <v/>
      </c>
      <c r="P1532" s="81" t="str">
        <f aca="false">IF(I1532&gt;0,IF(L1532&gt;=0,L1532/I1532*100,""),"")</f>
        <v/>
      </c>
      <c r="Q1532" s="52"/>
      <c r="S1532" s="52"/>
    </row>
    <row r="1533" s="155" customFormat="true" ht="12.75" hidden="true" customHeight="true" outlineLevel="0" collapsed="false">
      <c r="A1533" s="82" t="s">
        <v>1057</v>
      </c>
      <c r="B1533" s="55" t="s">
        <v>1058</v>
      </c>
      <c r="C1533" s="55" t="s">
        <v>1756</v>
      </c>
      <c r="D1533" s="245"/>
      <c r="E1533" s="245"/>
      <c r="F1533" s="77"/>
      <c r="G1533" s="247"/>
      <c r="H1533" s="266"/>
      <c r="I1533" s="79" t="n">
        <f aca="false">SUM(G1533:H1533)</f>
        <v>0</v>
      </c>
      <c r="J1533" s="245"/>
      <c r="K1533" s="245"/>
      <c r="L1533" s="77" t="n">
        <f aca="false">SUM(J1533:K1533)</f>
        <v>0</v>
      </c>
      <c r="M1533" s="81" t="str">
        <f aca="false">IF(D1533&gt;0,IF(J1533&gt;=0,J1533/D1533*100,""),"")</f>
        <v/>
      </c>
      <c r="N1533" s="81" t="str">
        <f aca="false">IF(F1533&gt;0,IF(L1533&gt;=0,L1533/F1533*100,""),"")</f>
        <v/>
      </c>
      <c r="O1533" s="81" t="str">
        <f aca="false">IF(G1533&gt;0,IF(J1533&gt;=0,J1533/G1533*100,""),"")</f>
        <v/>
      </c>
      <c r="P1533" s="81" t="str">
        <f aca="false">IF(I1533&gt;0,IF(L1533&gt;=0,L1533/I1533*100,""),"")</f>
        <v/>
      </c>
      <c r="Q1533" s="52"/>
      <c r="S1533" s="52"/>
    </row>
    <row r="1534" s="112" customFormat="true" ht="6" hidden="false" customHeight="true" outlineLevel="0" collapsed="false">
      <c r="A1534" s="82"/>
      <c r="B1534" s="54"/>
      <c r="C1534" s="55" t="s">
        <v>28</v>
      </c>
      <c r="D1534" s="143"/>
      <c r="E1534" s="143"/>
      <c r="F1534" s="77"/>
      <c r="G1534" s="79"/>
      <c r="H1534" s="88"/>
      <c r="I1534" s="79"/>
      <c r="J1534" s="77"/>
      <c r="K1534" s="143"/>
      <c r="L1534" s="77"/>
      <c r="M1534" s="81" t="str">
        <f aca="false">IF(D1534&gt;0,IF(J1534&gt;=0,J1534/D1534*100,""),"")</f>
        <v/>
      </c>
      <c r="N1534" s="81" t="str">
        <f aca="false">IF(F1534&gt;0,IF(L1534&gt;=0,L1534/F1534*100,""),"")</f>
        <v/>
      </c>
      <c r="O1534" s="81" t="str">
        <f aca="false">IF(G1534&gt;0,IF(J1534&gt;=0,J1534/G1534*100,""),"")</f>
        <v/>
      </c>
      <c r="P1534" s="81" t="str">
        <f aca="false">IF(I1534&gt;0,IF(L1534&gt;=0,L1534/I1534*100,""),"")</f>
        <v/>
      </c>
      <c r="Q1534" s="52"/>
      <c r="S1534" s="52"/>
    </row>
    <row r="1535" s="155" customFormat="true" ht="12.75" hidden="false" customHeight="false" outlineLevel="0" collapsed="false">
      <c r="A1535" s="66" t="s">
        <v>1757</v>
      </c>
      <c r="B1535" s="135" t="s">
        <v>19</v>
      </c>
      <c r="C1535" s="136"/>
      <c r="D1535" s="240" t="n">
        <f aca="false">SUM(D1537:D1539)</f>
        <v>5074730</v>
      </c>
      <c r="E1535" s="240" t="n">
        <f aca="false">SUM(E1537:E1539)</f>
        <v>0</v>
      </c>
      <c r="F1535" s="240" t="n">
        <f aca="false">SUM(D1535:E1535)</f>
        <v>5074730</v>
      </c>
      <c r="G1535" s="243" t="n">
        <f aca="false">SUM(G1537:G1539)</f>
        <v>5439930</v>
      </c>
      <c r="H1535" s="253"/>
      <c r="I1535" s="243" t="n">
        <f aca="false">SUM(G1535:H1535)</f>
        <v>5439930</v>
      </c>
      <c r="J1535" s="240" t="n">
        <f aca="false">SUM(J1537:J1539)</f>
        <v>5865780</v>
      </c>
      <c r="K1535" s="240" t="n">
        <f aca="false">SUM(K1537:K1539)</f>
        <v>0</v>
      </c>
      <c r="L1535" s="240" t="n">
        <f aca="false">SUM(J1535:K1535)</f>
        <v>5865780</v>
      </c>
      <c r="M1535" s="244" t="n">
        <f aca="false">IF(D1535&gt;0,IF(J1535&gt;=0,J1535/D1535*100,""),"")</f>
        <v>115.588021431682</v>
      </c>
      <c r="N1535" s="244" t="n">
        <f aca="false">IF(F1535&gt;0,IF(L1535&gt;=0,L1535/F1535*100,""),"")</f>
        <v>115.588021431682</v>
      </c>
      <c r="O1535" s="244" t="n">
        <f aca="false">IF(G1535&gt;0,IF(J1535&gt;=0,J1535/G1535*100,""),"")</f>
        <v>107.828225730846</v>
      </c>
      <c r="P1535" s="244" t="n">
        <f aca="false">IF(I1535&gt;0,IF(L1535&gt;=0,L1535/I1535*100,""),"")</f>
        <v>107.828225730846</v>
      </c>
      <c r="Q1535" s="52"/>
      <c r="S1535" s="52"/>
    </row>
    <row r="1536" s="155" customFormat="true" ht="12" hidden="true" customHeight="false" outlineLevel="0" collapsed="false">
      <c r="A1536" s="82" t="s">
        <v>27</v>
      </c>
      <c r="B1536" s="227"/>
      <c r="C1536" s="228" t="s">
        <v>28</v>
      </c>
      <c r="D1536" s="245" t="n">
        <f aca="false">SUM(D1537:D1539)</f>
        <v>5074730</v>
      </c>
      <c r="E1536" s="246"/>
      <c r="F1536" s="77" t="n">
        <f aca="false">SUM(D1536:E1536)</f>
        <v>5074730</v>
      </c>
      <c r="G1536" s="247" t="n">
        <f aca="false">SUM(G1537:G1539)</f>
        <v>5439930</v>
      </c>
      <c r="H1536" s="248"/>
      <c r="I1536" s="79" t="n">
        <f aca="false">SUM(G1536:H1536)</f>
        <v>5439930</v>
      </c>
      <c r="J1536" s="77" t="n">
        <f aca="false">SUM(J1537:J1539)</f>
        <v>5865780</v>
      </c>
      <c r="K1536" s="246"/>
      <c r="L1536" s="77" t="n">
        <f aca="false">SUM(J1536:K1536)</f>
        <v>5865780</v>
      </c>
      <c r="M1536" s="81" t="n">
        <f aca="false">IF(D1536&gt;0,IF(J1536&gt;=0,J1536/D1536*100,""),"")</f>
        <v>115.588021431682</v>
      </c>
      <c r="N1536" s="81" t="n">
        <f aca="false">IF(F1536&gt;0,IF(L1536&gt;=0,L1536/F1536*100,""),"")</f>
        <v>115.588021431682</v>
      </c>
      <c r="O1536" s="81" t="n">
        <f aca="false">IF(G1536&gt;0,IF(J1536&gt;=0,J1536/G1536*100,""),"")</f>
        <v>107.828225730846</v>
      </c>
      <c r="P1536" s="81" t="n">
        <f aca="false">IF(I1536&gt;0,IF(L1536&gt;=0,L1536/I1536*100,""),"")</f>
        <v>107.828225730846</v>
      </c>
      <c r="Q1536" s="52"/>
      <c r="S1536" s="52"/>
    </row>
    <row r="1537" s="155" customFormat="true" ht="12" hidden="false" customHeight="true" outlineLevel="0" collapsed="false">
      <c r="A1537" s="82" t="s">
        <v>1095</v>
      </c>
      <c r="B1537" s="54" t="s">
        <v>1011</v>
      </c>
      <c r="C1537" s="55" t="s">
        <v>1758</v>
      </c>
      <c r="D1537" s="77" t="n">
        <v>5066730</v>
      </c>
      <c r="E1537" s="246"/>
      <c r="F1537" s="77" t="n">
        <f aca="false">SUM(D1537:E1537)</f>
        <v>5066730</v>
      </c>
      <c r="G1537" s="247" t="n">
        <v>5196930</v>
      </c>
      <c r="H1537" s="248"/>
      <c r="I1537" s="79" t="n">
        <f aca="false">SUM(G1537:H1537)</f>
        <v>5196930</v>
      </c>
      <c r="J1537" s="77" t="n">
        <v>5857780</v>
      </c>
      <c r="K1537" s="246"/>
      <c r="L1537" s="77" t="n">
        <f aca="false">SUM(J1537:K1537)</f>
        <v>5857780</v>
      </c>
      <c r="M1537" s="81" t="n">
        <f aca="false">IF(D1537&gt;0,IF(J1537&gt;=0,J1537/D1537*100,""),"")</f>
        <v>115.612633789446</v>
      </c>
      <c r="N1537" s="81" t="n">
        <f aca="false">IF(F1537&gt;0,IF(L1537&gt;=0,L1537/F1537*100,""),"")</f>
        <v>115.612633789446</v>
      </c>
      <c r="O1537" s="81" t="n">
        <f aca="false">IF(G1537&gt;0,IF(J1537&gt;=0,J1537/G1537*100,""),"")</f>
        <v>112.716161272136</v>
      </c>
      <c r="P1537" s="81" t="n">
        <f aca="false">IF(I1537&gt;0,IF(L1537&gt;=0,L1537/I1537*100,""),"")</f>
        <v>112.716161272136</v>
      </c>
      <c r="Q1537" s="52"/>
      <c r="S1537" s="52"/>
    </row>
    <row r="1538" s="48" customFormat="true" ht="12" hidden="false" customHeight="true" outlineLevel="0" collapsed="false">
      <c r="A1538" s="82" t="s">
        <v>1097</v>
      </c>
      <c r="B1538" s="54" t="s">
        <v>1098</v>
      </c>
      <c r="C1538" s="55" t="s">
        <v>1759</v>
      </c>
      <c r="D1538" s="77" t="n">
        <v>8000</v>
      </c>
      <c r="E1538" s="77"/>
      <c r="F1538" s="77" t="n">
        <f aca="false">SUM(D1538:E1538)</f>
        <v>8000</v>
      </c>
      <c r="G1538" s="79" t="n">
        <v>208000</v>
      </c>
      <c r="H1538" s="88"/>
      <c r="I1538" s="79" t="n">
        <f aca="false">SUM(G1538:H1538)</f>
        <v>208000</v>
      </c>
      <c r="J1538" s="77" t="n">
        <v>8000</v>
      </c>
      <c r="K1538" s="77"/>
      <c r="L1538" s="77" t="n">
        <f aca="false">SUM(J1538:K1538)</f>
        <v>8000</v>
      </c>
      <c r="M1538" s="81" t="n">
        <f aca="false">IF(D1538&gt;0,IF(J1538&gt;=0,J1538/D1538*100,""),"")</f>
        <v>100</v>
      </c>
      <c r="N1538" s="81" t="n">
        <f aca="false">IF(F1538&gt;0,IF(L1538&gt;=0,L1538/F1538*100,""),"")</f>
        <v>100</v>
      </c>
      <c r="O1538" s="81" t="n">
        <f aca="false">IF(G1538&gt;0,IF(J1538&gt;=0,J1538/G1538*100,""),"")</f>
        <v>3.84615384615385</v>
      </c>
      <c r="P1538" s="81" t="n">
        <f aca="false">IF(I1538&gt;0,IF(L1538&gt;=0,L1538/I1538*100,""),"")</f>
        <v>3.84615384615385</v>
      </c>
      <c r="Q1538" s="52"/>
      <c r="S1538" s="52"/>
    </row>
    <row r="1539" s="155" customFormat="true" ht="12" hidden="false" customHeight="true" outlineLevel="0" collapsed="false">
      <c r="A1539" s="82" t="s">
        <v>1110</v>
      </c>
      <c r="B1539" s="54" t="s">
        <v>1111</v>
      </c>
      <c r="C1539" s="55" t="s">
        <v>1760</v>
      </c>
      <c r="D1539" s="245"/>
      <c r="E1539" s="246"/>
      <c r="F1539" s="77"/>
      <c r="G1539" s="247" t="n">
        <v>35000</v>
      </c>
      <c r="H1539" s="248"/>
      <c r="I1539" s="79" t="n">
        <f aca="false">SUM(G1539:H1539)</f>
        <v>35000</v>
      </c>
      <c r="J1539" s="77"/>
      <c r="K1539" s="246"/>
      <c r="L1539" s="77" t="n">
        <f aca="false">SUM(J1539:K1539)</f>
        <v>0</v>
      </c>
      <c r="M1539" s="81" t="str">
        <f aca="false">IF(D1539&gt;0,IF(J1539&gt;=0,J1539/D1539*100,""),"")</f>
        <v/>
      </c>
      <c r="N1539" s="81" t="str">
        <f aca="false">IF(F1539&gt;0,IF(L1539&gt;=0,L1539/F1539*100,""),"")</f>
        <v/>
      </c>
      <c r="O1539" s="81" t="n">
        <f aca="false">IF(G1539&gt;0,IF(J1539&gt;=0,J1539/G1539*100,""),"")</f>
        <v>0</v>
      </c>
      <c r="P1539" s="81" t="n">
        <f aca="false">IF(I1539&gt;0,IF(L1539&gt;=0,L1539/I1539*100,""),"")</f>
        <v>0</v>
      </c>
      <c r="Q1539" s="52"/>
      <c r="S1539" s="52"/>
    </row>
    <row r="1540" s="48" customFormat="true" ht="6" hidden="false" customHeight="true" outlineLevel="0" collapsed="false">
      <c r="A1540" s="82"/>
      <c r="B1540" s="54"/>
      <c r="C1540" s="55" t="s">
        <v>28</v>
      </c>
      <c r="D1540" s="77"/>
      <c r="E1540" s="77"/>
      <c r="F1540" s="77" t="n">
        <f aca="false">SUM(D1540:E1540)</f>
        <v>0</v>
      </c>
      <c r="G1540" s="79"/>
      <c r="H1540" s="88"/>
      <c r="I1540" s="79"/>
      <c r="J1540" s="77"/>
      <c r="K1540" s="77"/>
      <c r="L1540" s="77" t="n">
        <f aca="false">SUM(J1540:K1540)</f>
        <v>0</v>
      </c>
      <c r="M1540" s="81" t="str">
        <f aca="false">IF(D1540&gt;0,IF(J1540&gt;=0,J1540/D1540*100,""),"")</f>
        <v/>
      </c>
      <c r="N1540" s="81" t="str">
        <f aca="false">IF(F1540&gt;0,IF(L1540&gt;=0,L1540/F1540*100,""),"")</f>
        <v/>
      </c>
      <c r="O1540" s="81" t="str">
        <f aca="false">IF(G1540&gt;0,IF(J1540&gt;=0,J1540/G1540*100,""),"")</f>
        <v/>
      </c>
      <c r="P1540" s="81" t="str">
        <f aca="false">IF(I1540&gt;0,IF(L1540&gt;=0,L1540/I1540*100,""),"")</f>
        <v/>
      </c>
      <c r="Q1540" s="52"/>
      <c r="S1540" s="52"/>
    </row>
    <row r="1541" s="48" customFormat="true" ht="12.75" hidden="false" customHeight="false" outlineLevel="0" collapsed="false">
      <c r="A1541" s="66" t="s">
        <v>1761</v>
      </c>
      <c r="B1541" s="160" t="s">
        <v>19</v>
      </c>
      <c r="C1541" s="161"/>
      <c r="D1541" s="108" t="n">
        <f aca="false">SUM(D1543:D1551)</f>
        <v>12764080</v>
      </c>
      <c r="E1541" s="130" t="n">
        <f aca="false">SUM(E1543:E1550)</f>
        <v>0</v>
      </c>
      <c r="F1541" s="139" t="n">
        <f aca="false">SUM(D1541:E1541)</f>
        <v>12764080</v>
      </c>
      <c r="G1541" s="109" t="n">
        <f aca="false">SUM(G1543:G1551)</f>
        <v>13792869.1</v>
      </c>
      <c r="H1541" s="151"/>
      <c r="I1541" s="109" t="n">
        <f aca="false">SUM(G1541:H1541)</f>
        <v>13792869.1</v>
      </c>
      <c r="J1541" s="108" t="n">
        <f aca="false">SUM(J1543:J1551)</f>
        <v>15350510</v>
      </c>
      <c r="K1541" s="130" t="n">
        <f aca="false">SUM(K1543:K1550)</f>
        <v>0</v>
      </c>
      <c r="L1541" s="139" t="n">
        <f aca="false">SUM(J1541:K1541)</f>
        <v>15350510</v>
      </c>
      <c r="M1541" s="140" t="n">
        <f aca="false">IF(D1541&gt;0,IF(J1541&gt;=0,J1541/D1541*100,""),"")</f>
        <v>120.263348396438</v>
      </c>
      <c r="N1541" s="140" t="n">
        <f aca="false">IF(F1541&gt;0,IF(L1541&gt;=0,L1541/F1541*100,""),"")</f>
        <v>120.263348396438</v>
      </c>
      <c r="O1541" s="140" t="n">
        <f aca="false">IF(G1541&gt;0,IF(J1541&gt;=0,J1541/G1541*100,""),"")</f>
        <v>111.293088397395</v>
      </c>
      <c r="P1541" s="140" t="n">
        <f aca="false">IF(I1541&gt;0,IF(L1541&gt;=0,L1541/I1541*100,""),"")</f>
        <v>111.293088397395</v>
      </c>
      <c r="Q1541" s="52"/>
      <c r="S1541" s="52"/>
    </row>
    <row r="1542" s="48" customFormat="true" ht="12" hidden="true" customHeight="false" outlineLevel="0" collapsed="false">
      <c r="A1542" s="87" t="s">
        <v>27</v>
      </c>
      <c r="B1542" s="75"/>
      <c r="C1542" s="76" t="s">
        <v>28</v>
      </c>
      <c r="D1542" s="143" t="n">
        <f aca="false">SUM(D1543:D1550)</f>
        <v>12764080</v>
      </c>
      <c r="E1542" s="77"/>
      <c r="F1542" s="94" t="n">
        <f aca="false">E1542+D1542</f>
        <v>12764080</v>
      </c>
      <c r="G1542" s="79" t="n">
        <f aca="false">SUM(G1543:G1550)</f>
        <v>13792869.1</v>
      </c>
      <c r="H1542" s="88"/>
      <c r="I1542" s="95" t="n">
        <f aca="false">H1542+G1542</f>
        <v>13792869.1</v>
      </c>
      <c r="J1542" s="143" t="n">
        <f aca="false">SUM(J1543:J1550)</f>
        <v>15350510</v>
      </c>
      <c r="K1542" s="77"/>
      <c r="L1542" s="94" t="n">
        <f aca="false">K1542+J1542</f>
        <v>15350510</v>
      </c>
      <c r="M1542" s="97" t="n">
        <f aca="false">IF(D1542&gt;0,IF(J1542&gt;=0,J1542/D1542*100,""),"")</f>
        <v>120.263348396438</v>
      </c>
      <c r="N1542" s="97" t="n">
        <f aca="false">IF(F1542&gt;0,IF(L1542&gt;=0,L1542/F1542*100,""),"")</f>
        <v>120.263348396438</v>
      </c>
      <c r="O1542" s="97" t="n">
        <f aca="false">IF(G1542&gt;0,IF(J1542&gt;=0,J1542/G1542*100,""),"")</f>
        <v>111.293088397395</v>
      </c>
      <c r="P1542" s="97" t="n">
        <f aca="false">IF(I1542&gt;0,IF(L1542&gt;=0,L1542/I1542*100,""),"")</f>
        <v>111.293088397395</v>
      </c>
      <c r="Q1542" s="52"/>
      <c r="S1542" s="52"/>
    </row>
    <row r="1543" s="48" customFormat="true" ht="12" hidden="false" customHeight="true" outlineLevel="0" collapsed="false">
      <c r="A1543" s="82" t="s">
        <v>1095</v>
      </c>
      <c r="B1543" s="54" t="s">
        <v>1011</v>
      </c>
      <c r="C1543" s="55" t="s">
        <v>1762</v>
      </c>
      <c r="D1543" s="77" t="n">
        <v>12440800</v>
      </c>
      <c r="E1543" s="77"/>
      <c r="F1543" s="94" t="n">
        <f aca="false">E1543+D1543</f>
        <v>12440800</v>
      </c>
      <c r="G1543" s="79" t="n">
        <v>13062440</v>
      </c>
      <c r="H1543" s="88"/>
      <c r="I1543" s="95" t="n">
        <f aca="false">H1543+G1543</f>
        <v>13062440</v>
      </c>
      <c r="J1543" s="77" t="n">
        <v>15256510</v>
      </c>
      <c r="K1543" s="77"/>
      <c r="L1543" s="94" t="n">
        <f aca="false">K1543+J1543</f>
        <v>15256510</v>
      </c>
      <c r="M1543" s="97" t="n">
        <f aca="false">IF(D1543&gt;0,IF(J1543&gt;=0,J1543/D1543*100,""),"")</f>
        <v>122.632869268857</v>
      </c>
      <c r="N1543" s="97" t="n">
        <f aca="false">IF(F1543&gt;0,IF(L1543&gt;=0,L1543/F1543*100,""),"")</f>
        <v>122.632869268857</v>
      </c>
      <c r="O1543" s="97" t="n">
        <f aca="false">IF(G1543&gt;0,IF(J1543&gt;=0,J1543/G1543*100,""),"")</f>
        <v>116.796785286669</v>
      </c>
      <c r="P1543" s="97" t="n">
        <f aca="false">IF(I1543&gt;0,IF(L1543&gt;=0,L1543/I1543*100,""),"")</f>
        <v>116.796785286669</v>
      </c>
      <c r="Q1543" s="52"/>
      <c r="S1543" s="52"/>
    </row>
    <row r="1544" s="48" customFormat="true" ht="12" hidden="false" customHeight="true" outlineLevel="0" collapsed="false">
      <c r="A1544" s="82" t="s">
        <v>1104</v>
      </c>
      <c r="B1544" s="54" t="s">
        <v>1014</v>
      </c>
      <c r="C1544" s="55" t="s">
        <v>1763</v>
      </c>
      <c r="D1544" s="77" t="n">
        <v>22000</v>
      </c>
      <c r="E1544" s="77"/>
      <c r="F1544" s="94" t="n">
        <f aca="false">E1544+D1544</f>
        <v>22000</v>
      </c>
      <c r="G1544" s="79" t="n">
        <v>73579.1</v>
      </c>
      <c r="H1544" s="88"/>
      <c r="I1544" s="95" t="n">
        <f aca="false">H1544+G1544</f>
        <v>73579.1</v>
      </c>
      <c r="J1544" s="77" t="n">
        <v>30000</v>
      </c>
      <c r="K1544" s="77"/>
      <c r="L1544" s="94" t="n">
        <f aca="false">K1544+J1544</f>
        <v>30000</v>
      </c>
      <c r="M1544" s="97" t="n">
        <f aca="false">IF(D1544&gt;0,IF(J1544&gt;=0,J1544/D1544*100,""),"")</f>
        <v>136.363636363636</v>
      </c>
      <c r="N1544" s="97" t="n">
        <f aca="false">IF(F1544&gt;0,IF(L1544&gt;=0,L1544/F1544*100,""),"")</f>
        <v>136.363636363636</v>
      </c>
      <c r="O1544" s="97" t="n">
        <f aca="false">IF(G1544&gt;0,IF(J1544&gt;=0,J1544/G1544*100,""),"")</f>
        <v>40.7724476108025</v>
      </c>
      <c r="P1544" s="97" t="n">
        <f aca="false">IF(I1544&gt;0,IF(L1544&gt;=0,L1544/I1544*100,""),"")</f>
        <v>40.7724476108025</v>
      </c>
      <c r="Q1544" s="52"/>
      <c r="S1544" s="52"/>
    </row>
    <row r="1545" s="48" customFormat="true" ht="12" hidden="false" customHeight="true" outlineLevel="0" collapsed="false">
      <c r="A1545" s="82" t="s">
        <v>1043</v>
      </c>
      <c r="B1545" s="54" t="s">
        <v>1044</v>
      </c>
      <c r="C1545" s="55" t="s">
        <v>1764</v>
      </c>
      <c r="D1545" s="77" t="n">
        <v>17280</v>
      </c>
      <c r="E1545" s="77"/>
      <c r="F1545" s="77" t="n">
        <f aca="false">SUM(D1545:E1545)</f>
        <v>17280</v>
      </c>
      <c r="G1545" s="79" t="n">
        <v>20600</v>
      </c>
      <c r="H1545" s="88"/>
      <c r="I1545" s="79" t="n">
        <f aca="false">SUM(G1545:H1545)</f>
        <v>20600</v>
      </c>
      <c r="J1545" s="77"/>
      <c r="K1545" s="77"/>
      <c r="L1545" s="94" t="n">
        <f aca="false">K1545+J1545</f>
        <v>0</v>
      </c>
      <c r="M1545" s="81" t="n">
        <f aca="false">IF(D1545&gt;0,IF(J1545&gt;=0,J1545/D1545*100,""),"")</f>
        <v>0</v>
      </c>
      <c r="N1545" s="81" t="n">
        <f aca="false">IF(F1545&gt;0,IF(L1545&gt;=0,L1545/F1545*100,""),"")</f>
        <v>0</v>
      </c>
      <c r="O1545" s="81" t="n">
        <f aca="false">IF(G1545&gt;0,IF(J1545&gt;=0,J1545/G1545*100,""),"")</f>
        <v>0</v>
      </c>
      <c r="P1545" s="81" t="n">
        <f aca="false">IF(I1545&gt;0,IF(L1545&gt;=0,L1545/I1545*100,""),"")</f>
        <v>0</v>
      </c>
      <c r="Q1545" s="52"/>
      <c r="S1545" s="52"/>
    </row>
    <row r="1546" s="48" customFormat="true" ht="12" hidden="false" customHeight="true" outlineLevel="0" collapsed="false">
      <c r="A1546" s="82" t="s">
        <v>1142</v>
      </c>
      <c r="B1546" s="54" t="s">
        <v>1023</v>
      </c>
      <c r="C1546" s="55" t="s">
        <v>1765</v>
      </c>
      <c r="D1546" s="77" t="n">
        <v>220000</v>
      </c>
      <c r="E1546" s="77"/>
      <c r="F1546" s="77" t="n">
        <f aca="false">SUM(D1546:E1546)</f>
        <v>220000</v>
      </c>
      <c r="G1546" s="79" t="n">
        <v>220000</v>
      </c>
      <c r="H1546" s="88"/>
      <c r="I1546" s="79" t="n">
        <f aca="false">SUM(G1546:H1546)</f>
        <v>220000</v>
      </c>
      <c r="J1546" s="77"/>
      <c r="K1546" s="77"/>
      <c r="L1546" s="94" t="n">
        <f aca="false">K1546+J1546</f>
        <v>0</v>
      </c>
      <c r="M1546" s="81" t="n">
        <f aca="false">IF(D1546&gt;0,IF(J1546&gt;=0,J1546/D1546*100,""),"")</f>
        <v>0</v>
      </c>
      <c r="N1546" s="81" t="n">
        <f aca="false">IF(F1546&gt;0,IF(L1546&gt;=0,L1546/F1546*100,""),"")</f>
        <v>0</v>
      </c>
      <c r="O1546" s="81" t="n">
        <f aca="false">IF(G1546&gt;0,IF(J1546&gt;=0,J1546/G1546*100,""),"")</f>
        <v>0</v>
      </c>
      <c r="P1546" s="81" t="n">
        <f aca="false">IF(I1546&gt;0,IF(L1546&gt;=0,L1546/I1546*100,""),"")</f>
        <v>0</v>
      </c>
      <c r="Q1546" s="52"/>
      <c r="S1546" s="52"/>
    </row>
    <row r="1547" s="48" customFormat="true" ht="12" hidden="false" customHeight="true" outlineLevel="0" collapsed="false">
      <c r="A1547" s="87" t="s">
        <v>33</v>
      </c>
      <c r="B1547" s="54" t="s">
        <v>34</v>
      </c>
      <c r="C1547" s="55" t="s">
        <v>1766</v>
      </c>
      <c r="D1547" s="77" t="n">
        <v>51000</v>
      </c>
      <c r="E1547" s="77"/>
      <c r="F1547" s="77" t="n">
        <f aca="false">SUM(D1547:E1547)</f>
        <v>51000</v>
      </c>
      <c r="G1547" s="79" t="n">
        <v>75000</v>
      </c>
      <c r="H1547" s="88"/>
      <c r="I1547" s="95" t="n">
        <f aca="false">H1547+G1547</f>
        <v>75000</v>
      </c>
      <c r="J1547" s="77" t="n">
        <v>51000</v>
      </c>
      <c r="K1547" s="77"/>
      <c r="L1547" s="94" t="n">
        <f aca="false">K1547+J1547</f>
        <v>51000</v>
      </c>
      <c r="M1547" s="97" t="n">
        <f aca="false">IF(D1547&gt;0,IF(J1547&gt;=0,J1547/D1547*100,""),"")</f>
        <v>100</v>
      </c>
      <c r="N1547" s="97" t="n">
        <f aca="false">IF(F1547&gt;0,IF(L1547&gt;=0,L1547/F1547*100,""),"")</f>
        <v>100</v>
      </c>
      <c r="O1547" s="97" t="n">
        <f aca="false">IF(G1547&gt;0,IF(J1547&gt;=0,J1547/G1547*100,""),"")</f>
        <v>68</v>
      </c>
      <c r="P1547" s="97" t="n">
        <f aca="false">IF(I1547&gt;0,IF(L1547&gt;=0,L1547/I1547*100,""),"")</f>
        <v>68</v>
      </c>
      <c r="Q1547" s="52"/>
      <c r="S1547" s="52"/>
    </row>
    <row r="1548" s="48" customFormat="true" ht="12" hidden="false" customHeight="true" outlineLevel="0" collapsed="false">
      <c r="A1548" s="82" t="s">
        <v>1097</v>
      </c>
      <c r="B1548" s="54" t="s">
        <v>1098</v>
      </c>
      <c r="C1548" s="55" t="s">
        <v>1767</v>
      </c>
      <c r="D1548" s="77" t="n">
        <v>13000</v>
      </c>
      <c r="E1548" s="77"/>
      <c r="F1548" s="77" t="n">
        <f aca="false">SUM(D1548:E1548)</f>
        <v>13000</v>
      </c>
      <c r="G1548" s="79" t="n">
        <v>263000</v>
      </c>
      <c r="H1548" s="88"/>
      <c r="I1548" s="79" t="n">
        <f aca="false">SUM(G1548:H1548)</f>
        <v>263000</v>
      </c>
      <c r="J1548" s="77" t="n">
        <v>13000</v>
      </c>
      <c r="K1548" s="77"/>
      <c r="L1548" s="94" t="n">
        <f aca="false">K1548+J1548</f>
        <v>13000</v>
      </c>
      <c r="M1548" s="81" t="n">
        <f aca="false">IF(D1548&gt;0,IF(J1548&gt;=0,J1548/D1548*100,""),"")</f>
        <v>100</v>
      </c>
      <c r="N1548" s="81" t="n">
        <f aca="false">IF(F1548&gt;0,IF(L1548&gt;=0,L1548/F1548*100,""),"")</f>
        <v>100</v>
      </c>
      <c r="O1548" s="81" t="n">
        <f aca="false">IF(G1548&gt;0,IF(J1548&gt;=0,J1548/G1548*100,""),"")</f>
        <v>4.94296577946768</v>
      </c>
      <c r="P1548" s="81" t="n">
        <f aca="false">IF(I1548&gt;0,IF(L1548&gt;=0,L1548/I1548*100,""),"")</f>
        <v>4.94296577946768</v>
      </c>
      <c r="Q1548" s="52"/>
      <c r="S1548" s="52"/>
    </row>
    <row r="1549" s="48" customFormat="true" ht="12" hidden="false" customHeight="true" outlineLevel="0" collapsed="false">
      <c r="A1549" s="82" t="s">
        <v>1057</v>
      </c>
      <c r="B1549" s="54" t="s">
        <v>1058</v>
      </c>
      <c r="C1549" s="55" t="s">
        <v>1768</v>
      </c>
      <c r="D1549" s="77"/>
      <c r="E1549" s="77"/>
      <c r="F1549" s="77"/>
      <c r="G1549" s="79" t="n">
        <v>21250</v>
      </c>
      <c r="H1549" s="88"/>
      <c r="I1549" s="79" t="n">
        <f aca="false">SUM(G1549:H1549)</f>
        <v>21250</v>
      </c>
      <c r="J1549" s="77"/>
      <c r="K1549" s="77"/>
      <c r="L1549" s="94" t="n">
        <f aca="false">K1549+J1549</f>
        <v>0</v>
      </c>
      <c r="M1549" s="81" t="str">
        <f aca="false">IF(D1549&gt;0,IF(J1549&gt;=0,J1549/D1549*100,""),"")</f>
        <v/>
      </c>
      <c r="N1549" s="81" t="str">
        <f aca="false">IF(F1549&gt;0,IF(L1549&gt;=0,L1549/F1549*100,""),"")</f>
        <v/>
      </c>
      <c r="O1549" s="81" t="n">
        <f aca="false">IF(G1549&gt;0,IF(J1549&gt;=0,J1549/G1549*100,""),"")</f>
        <v>0</v>
      </c>
      <c r="P1549" s="81" t="n">
        <f aca="false">IF(I1549&gt;0,IF(L1549&gt;=0,L1549/I1549*100,""),"")</f>
        <v>0</v>
      </c>
      <c r="Q1549" s="52"/>
      <c r="S1549" s="52"/>
    </row>
    <row r="1550" s="48" customFormat="true" ht="12" hidden="false" customHeight="true" outlineLevel="0" collapsed="false">
      <c r="A1550" s="82" t="s">
        <v>1110</v>
      </c>
      <c r="B1550" s="54" t="s">
        <v>1111</v>
      </c>
      <c r="C1550" s="104" t="s">
        <v>1769</v>
      </c>
      <c r="D1550" s="77"/>
      <c r="E1550" s="77"/>
      <c r="F1550" s="77" t="n">
        <f aca="false">SUM(D1550:E1550)</f>
        <v>0</v>
      </c>
      <c r="G1550" s="79" t="n">
        <v>57000</v>
      </c>
      <c r="H1550" s="88"/>
      <c r="I1550" s="79" t="n">
        <f aca="false">SUM(G1550:H1550)</f>
        <v>57000</v>
      </c>
      <c r="J1550" s="77"/>
      <c r="K1550" s="77"/>
      <c r="L1550" s="94" t="n">
        <f aca="false">K1550+J1550</f>
        <v>0</v>
      </c>
      <c r="M1550" s="81" t="str">
        <f aca="false">IF(D1550&gt;0,IF(J1550&gt;=0,J1550/D1550*100,""),"")</f>
        <v/>
      </c>
      <c r="N1550" s="81" t="str">
        <f aca="false">IF(F1550&gt;0,IF(L1550&gt;=0,L1550/F1550*100,""),"")</f>
        <v/>
      </c>
      <c r="O1550" s="81" t="n">
        <f aca="false">IF(G1550&gt;0,IF(J1550&gt;=0,J1550/G1550*100,""),"")</f>
        <v>0</v>
      </c>
      <c r="P1550" s="81" t="n">
        <f aca="false">IF(I1550&gt;0,IF(L1550&gt;=0,L1550/I1550*100,""),"")</f>
        <v>0</v>
      </c>
      <c r="Q1550" s="52"/>
      <c r="S1550" s="52"/>
    </row>
    <row r="1551" s="48" customFormat="true" ht="12" hidden="true" customHeight="false" outlineLevel="0" collapsed="false">
      <c r="A1551" s="82" t="s">
        <v>65</v>
      </c>
      <c r="B1551" s="54" t="s">
        <v>66</v>
      </c>
      <c r="C1551" s="55" t="s">
        <v>1770</v>
      </c>
      <c r="D1551" s="77"/>
      <c r="E1551" s="77"/>
      <c r="F1551" s="77"/>
      <c r="G1551" s="79"/>
      <c r="H1551" s="88"/>
      <c r="I1551" s="79"/>
      <c r="J1551" s="77"/>
      <c r="K1551" s="77"/>
      <c r="L1551" s="94" t="n">
        <f aca="false">K1551+J1551</f>
        <v>0</v>
      </c>
      <c r="M1551" s="81" t="str">
        <f aca="false">IF(D1551&gt;0,IF(J1551&gt;=0,J1551/D1551*100,""),"")</f>
        <v/>
      </c>
      <c r="N1551" s="81" t="str">
        <f aca="false">IF(F1551&gt;0,IF(L1551&gt;=0,L1551/F1551*100,""),"")</f>
        <v/>
      </c>
      <c r="O1551" s="81" t="str">
        <f aca="false">IF(G1551&gt;0,IF(J1551&gt;=0,J1551/G1551*100,""),"")</f>
        <v/>
      </c>
      <c r="P1551" s="81" t="str">
        <f aca="false">IF(I1551&gt;0,IF(L1551&gt;=0,L1551/I1551*100,""),"")</f>
        <v/>
      </c>
      <c r="Q1551" s="52"/>
      <c r="S1551" s="52"/>
    </row>
    <row r="1552" s="48" customFormat="true" ht="4.5" hidden="false" customHeight="true" outlineLevel="0" collapsed="false">
      <c r="A1552" s="82"/>
      <c r="B1552" s="54"/>
      <c r="C1552" s="55" t="s">
        <v>28</v>
      </c>
      <c r="D1552" s="94"/>
      <c r="E1552" s="94"/>
      <c r="F1552" s="94" t="n">
        <f aca="false">SUM(D1552:E1552)</f>
        <v>0</v>
      </c>
      <c r="G1552" s="95"/>
      <c r="H1552" s="96"/>
      <c r="I1552" s="95"/>
      <c r="J1552" s="94"/>
      <c r="K1552" s="94"/>
      <c r="L1552" s="94" t="n">
        <f aca="false">SUM(J1552:K1552)</f>
        <v>0</v>
      </c>
      <c r="M1552" s="97" t="str">
        <f aca="false">IF(D1552&gt;0,IF(J1552&gt;=0,J1552/D1552*100,""),"")</f>
        <v/>
      </c>
      <c r="N1552" s="97" t="str">
        <f aca="false">IF(F1552&gt;0,IF(L1552&gt;=0,L1552/F1552*100,""),"")</f>
        <v/>
      </c>
      <c r="O1552" s="97" t="str">
        <f aca="false">IF(G1552&gt;0,IF(J1552&gt;=0,J1552/G1552*100,""),"")</f>
        <v/>
      </c>
      <c r="P1552" s="97" t="str">
        <f aca="false">IF(I1552&gt;0,IF(L1552&gt;=0,L1552/I1552*100,""),"")</f>
        <v/>
      </c>
      <c r="Q1552" s="52"/>
      <c r="S1552" s="52"/>
    </row>
    <row r="1553" s="48" customFormat="true" ht="12.75" hidden="false" customHeight="false" outlineLevel="0" collapsed="false">
      <c r="A1553" s="66" t="s">
        <v>1771</v>
      </c>
      <c r="B1553" s="135" t="s">
        <v>19</v>
      </c>
      <c r="C1553" s="136"/>
      <c r="D1553" s="152" t="n">
        <f aca="false">SUM(D1555:D1563)</f>
        <v>10728430</v>
      </c>
      <c r="E1553" s="152" t="n">
        <f aca="false">SUM(E1555:E1563)</f>
        <v>0</v>
      </c>
      <c r="F1553" s="152" t="n">
        <f aca="false">SUM(D1553:E1553)</f>
        <v>10728430</v>
      </c>
      <c r="G1553" s="153" t="n">
        <f aca="false">SUM(G1555:G1563)</f>
        <v>11577030</v>
      </c>
      <c r="H1553" s="196"/>
      <c r="I1553" s="153" t="n">
        <f aca="false">SUM(G1553:H1553)</f>
        <v>11577030</v>
      </c>
      <c r="J1553" s="152" t="n">
        <f aca="false">SUM(J1555:J1563)</f>
        <v>12355120</v>
      </c>
      <c r="K1553" s="152" t="n">
        <f aca="false">SUM(K1555:K1563)</f>
        <v>0</v>
      </c>
      <c r="L1553" s="152" t="n">
        <f aca="false">SUM(J1553:K1553)</f>
        <v>12355120</v>
      </c>
      <c r="M1553" s="154" t="n">
        <f aca="false">IF(D1553&gt;0,IF(J1553&gt;=0,J1553/D1553*100,""),"")</f>
        <v>115.162423579219</v>
      </c>
      <c r="N1553" s="154" t="n">
        <f aca="false">IF(F1553&gt;0,IF(L1553&gt;=0,L1553/F1553*100,""),"")</f>
        <v>115.162423579219</v>
      </c>
      <c r="O1553" s="154" t="n">
        <f aca="false">IF(G1553&gt;0,IF(J1553&gt;=0,J1553/G1553*100,""),"")</f>
        <v>106.720981115191</v>
      </c>
      <c r="P1553" s="154" t="n">
        <f aca="false">IF(I1553&gt;0,IF(L1553&gt;=0,L1553/I1553*100,""),"")</f>
        <v>106.720981115191</v>
      </c>
      <c r="Q1553" s="52"/>
      <c r="S1553" s="52"/>
    </row>
    <row r="1554" s="48" customFormat="true" ht="12.75" hidden="false" customHeight="true" outlineLevel="0" collapsed="false">
      <c r="A1554" s="74" t="s">
        <v>27</v>
      </c>
      <c r="B1554" s="75"/>
      <c r="C1554" s="76" t="s">
        <v>28</v>
      </c>
      <c r="D1554" s="78" t="n">
        <f aca="false">SUM(D1555:D1562)</f>
        <v>10728430</v>
      </c>
      <c r="E1554" s="78" t="n">
        <f aca="false">SUM(E1555:E1562)</f>
        <v>0</v>
      </c>
      <c r="F1554" s="77" t="n">
        <f aca="false">SUM(D1554:E1554)</f>
        <v>10728430</v>
      </c>
      <c r="G1554" s="90" t="n">
        <f aca="false">SUM(G1555:G1562)</f>
        <v>11577030</v>
      </c>
      <c r="H1554" s="80"/>
      <c r="I1554" s="79" t="n">
        <f aca="false">SUM(G1554:H1554)</f>
        <v>11577030</v>
      </c>
      <c r="J1554" s="77" t="n">
        <f aca="false">SUM(J1555:J1562)</f>
        <v>12355120</v>
      </c>
      <c r="K1554" s="78" t="n">
        <f aca="false">SUM(K1555:K1562)</f>
        <v>0</v>
      </c>
      <c r="L1554" s="77" t="n">
        <f aca="false">SUM(J1554:K1554)</f>
        <v>12355120</v>
      </c>
      <c r="M1554" s="81" t="n">
        <f aca="false">IF(D1554&gt;0,IF(J1554&gt;=0,J1554/D1554*100,""),"")</f>
        <v>115.162423579219</v>
      </c>
      <c r="N1554" s="81" t="n">
        <f aca="false">IF(F1554&gt;0,IF(L1554&gt;=0,L1554/F1554*100,""),"")</f>
        <v>115.162423579219</v>
      </c>
      <c r="O1554" s="81" t="n">
        <f aca="false">IF(G1554&gt;0,IF(J1554&gt;=0,J1554/G1554*100,""),"")</f>
        <v>106.720981115191</v>
      </c>
      <c r="P1554" s="81" t="n">
        <f aca="false">IF(I1554&gt;0,IF(L1554&gt;=0,L1554/I1554*100,""),"")</f>
        <v>106.720981115191</v>
      </c>
      <c r="Q1554" s="52"/>
      <c r="S1554" s="52"/>
    </row>
    <row r="1555" s="48" customFormat="true" ht="12.75" hidden="false" customHeight="true" outlineLevel="0" collapsed="false">
      <c r="A1555" s="126" t="s">
        <v>1095</v>
      </c>
      <c r="B1555" s="160" t="s">
        <v>1011</v>
      </c>
      <c r="C1555" s="161" t="s">
        <v>1772</v>
      </c>
      <c r="D1555" s="130" t="n">
        <v>10631590</v>
      </c>
      <c r="E1555" s="229"/>
      <c r="F1555" s="130" t="n">
        <f aca="false">SUM(D1555:E1555)</f>
        <v>10631590</v>
      </c>
      <c r="G1555" s="131" t="n">
        <v>11243190</v>
      </c>
      <c r="H1555" s="151"/>
      <c r="I1555" s="131" t="n">
        <f aca="false">SUM(G1555:H1555)</f>
        <v>11243190</v>
      </c>
      <c r="J1555" s="130" t="n">
        <v>12284629</v>
      </c>
      <c r="K1555" s="229"/>
      <c r="L1555" s="130" t="n">
        <f aca="false">SUM(J1555:K1555)</f>
        <v>12284629</v>
      </c>
      <c r="M1555" s="118" t="n">
        <f aca="false">IF(D1555&gt;0,IF(J1555&gt;=0,J1555/D1555*100,""),"")</f>
        <v>115.548370469516</v>
      </c>
      <c r="N1555" s="118" t="n">
        <f aca="false">IF(F1555&gt;0,IF(L1555&gt;=0,L1555/F1555*100,""),"")</f>
        <v>115.548370469516</v>
      </c>
      <c r="O1555" s="118" t="n">
        <f aca="false">IF(G1555&gt;0,IF(J1555&gt;=0,J1555/G1555*100,""),"")</f>
        <v>109.262842662981</v>
      </c>
      <c r="P1555" s="118" t="n">
        <f aca="false">IF(I1555&gt;0,IF(L1555&gt;=0,L1555/I1555*100,""),"")</f>
        <v>109.262842662981</v>
      </c>
      <c r="Q1555" s="52"/>
      <c r="S1555" s="52"/>
    </row>
    <row r="1556" s="48" customFormat="true" ht="12" hidden="false" customHeight="true" outlineLevel="0" collapsed="false">
      <c r="A1556" s="82" t="s">
        <v>1043</v>
      </c>
      <c r="B1556" s="54" t="s">
        <v>1044</v>
      </c>
      <c r="C1556" s="55" t="s">
        <v>1773</v>
      </c>
      <c r="D1556" s="77" t="n">
        <v>3600</v>
      </c>
      <c r="E1556" s="143"/>
      <c r="F1556" s="77" t="n">
        <f aca="false">SUM(D1556:E1556)</f>
        <v>3600</v>
      </c>
      <c r="G1556" s="79" t="n">
        <v>3600</v>
      </c>
      <c r="H1556" s="88"/>
      <c r="I1556" s="79" t="n">
        <f aca="false">SUM(G1556:H1556)</f>
        <v>3600</v>
      </c>
      <c r="J1556" s="77"/>
      <c r="K1556" s="143"/>
      <c r="L1556" s="77" t="n">
        <f aca="false">SUM(J1556:K1556)</f>
        <v>0</v>
      </c>
      <c r="M1556" s="81" t="n">
        <f aca="false">IF(D1556&gt;0,IF(J1556&gt;=0,J1556/D1556*100,""),"")</f>
        <v>0</v>
      </c>
      <c r="N1556" s="81" t="n">
        <f aca="false">IF(F1556&gt;0,IF(L1556&gt;=0,L1556/F1556*100,""),"")</f>
        <v>0</v>
      </c>
      <c r="O1556" s="81" t="n">
        <f aca="false">IF(G1556&gt;0,IF(J1556&gt;=0,J1556/G1556*100,""),"")</f>
        <v>0</v>
      </c>
      <c r="P1556" s="81" t="n">
        <f aca="false">IF(I1556&gt;0,IF(L1556&gt;=0,L1556/I1556*100,""),"")</f>
        <v>0</v>
      </c>
      <c r="Q1556" s="52"/>
      <c r="S1556" s="52"/>
    </row>
    <row r="1557" s="48" customFormat="true" ht="12" hidden="false" customHeight="true" outlineLevel="0" collapsed="false">
      <c r="A1557" s="82" t="s">
        <v>506</v>
      </c>
      <c r="B1557" s="54" t="s">
        <v>507</v>
      </c>
      <c r="C1557" s="55" t="s">
        <v>1774</v>
      </c>
      <c r="D1557" s="77" t="n">
        <v>81240</v>
      </c>
      <c r="E1557" s="143"/>
      <c r="F1557" s="77" t="n">
        <f aca="false">SUM(D1557:E1557)</f>
        <v>81240</v>
      </c>
      <c r="G1557" s="79" t="n">
        <v>81240</v>
      </c>
      <c r="H1557" s="88"/>
      <c r="I1557" s="79" t="n">
        <f aca="false">SUM(G1557:H1557)</f>
        <v>81240</v>
      </c>
      <c r="J1557" s="77" t="n">
        <v>58491</v>
      </c>
      <c r="K1557" s="143"/>
      <c r="L1557" s="77" t="n">
        <f aca="false">SUM(J1557:K1557)</f>
        <v>58491</v>
      </c>
      <c r="M1557" s="81" t="n">
        <f aca="false">IF(D1557&gt;0,IF(J1557&gt;=0,J1557/D1557*100,""),"")</f>
        <v>71.9977843426883</v>
      </c>
      <c r="N1557" s="81" t="n">
        <f aca="false">IF(F1557&gt;0,IF(L1557&gt;=0,L1557/F1557*100,""),"")</f>
        <v>71.9977843426883</v>
      </c>
      <c r="O1557" s="81" t="n">
        <f aca="false">IF(G1557&gt;0,IF(J1557&gt;=0,J1557/G1557*100,""),"")</f>
        <v>71.9977843426883</v>
      </c>
      <c r="P1557" s="81" t="n">
        <f aca="false">IF(I1557&gt;0,IF(L1557&gt;=0,L1557/I1557*100,""),"")</f>
        <v>71.9977843426883</v>
      </c>
      <c r="Q1557" s="52"/>
      <c r="S1557" s="52"/>
    </row>
    <row r="1558" s="48" customFormat="true" ht="12" hidden="false" customHeight="true" outlineLevel="0" collapsed="false">
      <c r="A1558" s="82" t="s">
        <v>1097</v>
      </c>
      <c r="B1558" s="54" t="s">
        <v>1098</v>
      </c>
      <c r="C1558" s="55" t="s">
        <v>1775</v>
      </c>
      <c r="D1558" s="77" t="n">
        <v>12000</v>
      </c>
      <c r="E1558" s="143"/>
      <c r="F1558" s="77" t="n">
        <f aca="false">SUM(D1558:E1558)</f>
        <v>12000</v>
      </c>
      <c r="G1558" s="79" t="n">
        <v>224000</v>
      </c>
      <c r="H1558" s="88"/>
      <c r="I1558" s="79" t="n">
        <f aca="false">SUM(G1558:H1558)</f>
        <v>224000</v>
      </c>
      <c r="J1558" s="77" t="n">
        <v>12000</v>
      </c>
      <c r="K1558" s="143"/>
      <c r="L1558" s="77" t="n">
        <f aca="false">SUM(J1558:K1558)</f>
        <v>12000</v>
      </c>
      <c r="M1558" s="81" t="n">
        <f aca="false">IF(D1558&gt;0,IF(J1558&gt;=0,J1558/D1558*100,""),"")</f>
        <v>100</v>
      </c>
      <c r="N1558" s="81" t="n">
        <f aca="false">IF(F1558&gt;0,IF(L1558&gt;=0,L1558/F1558*100,""),"")</f>
        <v>100</v>
      </c>
      <c r="O1558" s="81" t="n">
        <f aca="false">IF(G1558&gt;0,IF(J1558&gt;=0,J1558/G1558*100,""),"")</f>
        <v>5.35714285714286</v>
      </c>
      <c r="P1558" s="81" t="n">
        <f aca="false">IF(I1558&gt;0,IF(L1558&gt;=0,L1558/I1558*100,""),"")</f>
        <v>5.35714285714286</v>
      </c>
      <c r="Q1558" s="52"/>
      <c r="S1558" s="52"/>
    </row>
    <row r="1559" s="48" customFormat="true" ht="12" hidden="false" customHeight="true" outlineLevel="0" collapsed="false">
      <c r="A1559" s="82" t="s">
        <v>1110</v>
      </c>
      <c r="B1559" s="54" t="s">
        <v>1111</v>
      </c>
      <c r="C1559" s="55" t="s">
        <v>1776</v>
      </c>
      <c r="D1559" s="77"/>
      <c r="E1559" s="143"/>
      <c r="F1559" s="77" t="n">
        <f aca="false">SUM(D1559:E1559)</f>
        <v>0</v>
      </c>
      <c r="G1559" s="79" t="n">
        <v>20000</v>
      </c>
      <c r="H1559" s="88"/>
      <c r="I1559" s="79" t="n">
        <f aca="false">SUM(G1559:H1559)</f>
        <v>20000</v>
      </c>
      <c r="J1559" s="77"/>
      <c r="K1559" s="143"/>
      <c r="L1559" s="77" t="n">
        <f aca="false">SUM(J1559:K1559)</f>
        <v>0</v>
      </c>
      <c r="M1559" s="81" t="str">
        <f aca="false">IF(D1559&gt;0,IF(J1559&gt;=0,J1559/D1559*100,""),"")</f>
        <v/>
      </c>
      <c r="N1559" s="81" t="str">
        <f aca="false">IF(F1559&gt;0,IF(L1559&gt;=0,L1559/F1559*100,""),"")</f>
        <v/>
      </c>
      <c r="O1559" s="81" t="n">
        <f aca="false">IF(G1559&gt;0,IF(J1559&gt;=0,J1559/G1559*100,""),"")</f>
        <v>0</v>
      </c>
      <c r="P1559" s="81" t="n">
        <f aca="false">IF(I1559&gt;0,IF(L1559&gt;=0,L1559/I1559*100,""),"")</f>
        <v>0</v>
      </c>
      <c r="Q1559" s="52"/>
      <c r="S1559" s="52"/>
    </row>
    <row r="1560" s="48" customFormat="true" ht="12.75" hidden="true" customHeight="true" outlineLevel="0" collapsed="false">
      <c r="A1560" s="82" t="s">
        <v>1140</v>
      </c>
      <c r="B1560" s="55" t="s">
        <v>1020</v>
      </c>
      <c r="C1560" s="104" t="s">
        <v>1777</v>
      </c>
      <c r="D1560" s="143"/>
      <c r="E1560" s="143"/>
      <c r="F1560" s="77" t="n">
        <f aca="false">SUM(D1560:E1560)</f>
        <v>0</v>
      </c>
      <c r="G1560" s="79"/>
      <c r="H1560" s="88"/>
      <c r="I1560" s="79" t="n">
        <f aca="false">SUM(G1560:H1560)</f>
        <v>0</v>
      </c>
      <c r="J1560" s="77"/>
      <c r="K1560" s="143"/>
      <c r="L1560" s="77" t="n">
        <f aca="false">SUM(J1560:K1560)</f>
        <v>0</v>
      </c>
      <c r="M1560" s="81" t="str">
        <f aca="false">IF(D1560&gt;0,IF(J1560&gt;=0,J1560/D1560*100,""),"")</f>
        <v/>
      </c>
      <c r="N1560" s="81" t="str">
        <f aca="false">IF(F1560&gt;0,IF(L1560&gt;=0,L1560/F1560*100,""),"")</f>
        <v/>
      </c>
      <c r="O1560" s="81" t="str">
        <f aca="false">IF(G1560&gt;0,IF(J1560&gt;=0,J1560/G1560*100,""),"")</f>
        <v/>
      </c>
      <c r="P1560" s="81" t="str">
        <f aca="false">IF(I1560&gt;0,IF(L1560&gt;=0,L1560/I1560*100,""),"")</f>
        <v/>
      </c>
      <c r="Q1560" s="52"/>
      <c r="S1560" s="52"/>
    </row>
    <row r="1561" s="48" customFormat="true" ht="12.75" hidden="true" customHeight="true" outlineLevel="0" collapsed="false">
      <c r="A1561" s="82" t="s">
        <v>1539</v>
      </c>
      <c r="B1561" s="55" t="s">
        <v>1540</v>
      </c>
      <c r="C1561" s="104" t="s">
        <v>1778</v>
      </c>
      <c r="D1561" s="143"/>
      <c r="E1561" s="143"/>
      <c r="F1561" s="77" t="n">
        <f aca="false">SUM(D1561:E1561)</f>
        <v>0</v>
      </c>
      <c r="G1561" s="79"/>
      <c r="H1561" s="88"/>
      <c r="I1561" s="79" t="n">
        <f aca="false">SUM(G1561:H1561)</f>
        <v>0</v>
      </c>
      <c r="J1561" s="77"/>
      <c r="K1561" s="143"/>
      <c r="L1561" s="77" t="n">
        <f aca="false">SUM(J1561:K1561)</f>
        <v>0</v>
      </c>
      <c r="M1561" s="81" t="str">
        <f aca="false">IF(D1561&gt;0,IF(J1561&gt;=0,J1561/D1561*100,""),"")</f>
        <v/>
      </c>
      <c r="N1561" s="81" t="str">
        <f aca="false">IF(F1561&gt;0,IF(L1561&gt;=0,L1561/F1561*100,""),"")</f>
        <v/>
      </c>
      <c r="O1561" s="81" t="str">
        <f aca="false">IF(G1561&gt;0,IF(J1561&gt;=0,J1561/G1561*100,""),"")</f>
        <v/>
      </c>
      <c r="P1561" s="81" t="str">
        <f aca="false">IF(I1561&gt;0,IF(L1561&gt;=0,L1561/I1561*100,""),"")</f>
        <v/>
      </c>
      <c r="Q1561" s="52"/>
      <c r="S1561" s="52"/>
    </row>
    <row r="1562" s="48" customFormat="true" ht="12.75" hidden="false" customHeight="true" outlineLevel="0" collapsed="false">
      <c r="A1562" s="82" t="s">
        <v>1057</v>
      </c>
      <c r="B1562" s="54" t="s">
        <v>1058</v>
      </c>
      <c r="C1562" s="104" t="s">
        <v>1779</v>
      </c>
      <c r="D1562" s="143"/>
      <c r="E1562" s="143"/>
      <c r="F1562" s="77"/>
      <c r="G1562" s="79" t="n">
        <v>5000</v>
      </c>
      <c r="H1562" s="88"/>
      <c r="I1562" s="79" t="n">
        <f aca="false">SUM(G1562:H1562)</f>
        <v>5000</v>
      </c>
      <c r="J1562" s="77"/>
      <c r="K1562" s="143"/>
      <c r="L1562" s="77" t="n">
        <f aca="false">SUM(J1562:K1562)</f>
        <v>0</v>
      </c>
      <c r="M1562" s="81" t="str">
        <f aca="false">IF(D1562&gt;0,IF(J1562&gt;=0,J1562/D1562*100,""),"")</f>
        <v/>
      </c>
      <c r="N1562" s="81" t="str">
        <f aca="false">IF(F1562&gt;0,IF(L1562&gt;=0,L1562/F1562*100,""),"")</f>
        <v/>
      </c>
      <c r="O1562" s="81" t="n">
        <f aca="false">IF(G1562&gt;0,IF(J1562&gt;=0,J1562/G1562*100,""),"")</f>
        <v>0</v>
      </c>
      <c r="P1562" s="81" t="n">
        <f aca="false">IF(I1562&gt;0,IF(L1562&gt;=0,L1562/I1562*100,""),"")</f>
        <v>0</v>
      </c>
      <c r="Q1562" s="52"/>
      <c r="S1562" s="52"/>
    </row>
    <row r="1563" s="48" customFormat="true" ht="12.75" hidden="true" customHeight="true" outlineLevel="0" collapsed="false">
      <c r="A1563" s="82" t="s">
        <v>65</v>
      </c>
      <c r="B1563" s="55" t="s">
        <v>66</v>
      </c>
      <c r="C1563" s="55" t="s">
        <v>1780</v>
      </c>
      <c r="D1563" s="143"/>
      <c r="E1563" s="143"/>
      <c r="F1563" s="77" t="n">
        <f aca="false">SUM(D1563:E1563)</f>
        <v>0</v>
      </c>
      <c r="G1563" s="79"/>
      <c r="H1563" s="88"/>
      <c r="I1563" s="79"/>
      <c r="J1563" s="77"/>
      <c r="K1563" s="143"/>
      <c r="L1563" s="77" t="n">
        <f aca="false">SUM(J1563:K1563)</f>
        <v>0</v>
      </c>
      <c r="M1563" s="81" t="str">
        <f aca="false">IF(D1563&gt;0,IF(J1563&gt;=0,J1563/D1563*100,""),"")</f>
        <v/>
      </c>
      <c r="N1563" s="81" t="str">
        <f aca="false">IF(F1563&gt;0,IF(L1563&gt;=0,L1563/F1563*100,""),"")</f>
        <v/>
      </c>
      <c r="O1563" s="81" t="str">
        <f aca="false">IF(G1563&gt;0,IF(J1563&gt;=0,J1563/G1563*100,""),"")</f>
        <v/>
      </c>
      <c r="P1563" s="81" t="str">
        <f aca="false">IF(I1563&gt;0,IF(L1563&gt;=0,L1563/I1563*100,""),"")</f>
        <v/>
      </c>
      <c r="Q1563" s="52"/>
      <c r="S1563" s="52"/>
    </row>
    <row r="1564" s="48" customFormat="true" ht="6" hidden="false" customHeight="true" outlineLevel="0" collapsed="false">
      <c r="A1564" s="82"/>
      <c r="B1564" s="55"/>
      <c r="C1564" s="55" t="s">
        <v>28</v>
      </c>
      <c r="D1564" s="143"/>
      <c r="E1564" s="143"/>
      <c r="F1564" s="77"/>
      <c r="G1564" s="79"/>
      <c r="H1564" s="88"/>
      <c r="I1564" s="79"/>
      <c r="J1564" s="77"/>
      <c r="K1564" s="143"/>
      <c r="L1564" s="77"/>
      <c r="M1564" s="81" t="str">
        <f aca="false">IF(D1564&gt;0,IF(J1564&gt;=0,J1564/D1564*100,""),"")</f>
        <v/>
      </c>
      <c r="N1564" s="81" t="str">
        <f aca="false">IF(F1564&gt;0,IF(L1564&gt;=0,L1564/F1564*100,""),"")</f>
        <v/>
      </c>
      <c r="O1564" s="81" t="str">
        <f aca="false">IF(G1564&gt;0,IF(J1564&gt;=0,J1564/G1564*100,""),"")</f>
        <v/>
      </c>
      <c r="P1564" s="81" t="str">
        <f aca="false">IF(I1564&gt;0,IF(L1564&gt;=0,L1564/I1564*100,""),"")</f>
        <v/>
      </c>
      <c r="Q1564" s="52"/>
      <c r="S1564" s="52"/>
    </row>
    <row r="1565" s="48" customFormat="true" ht="12.75" hidden="false" customHeight="false" outlineLevel="0" collapsed="false">
      <c r="A1565" s="66" t="s">
        <v>1781</v>
      </c>
      <c r="B1565" s="135" t="s">
        <v>19</v>
      </c>
      <c r="C1565" s="136"/>
      <c r="D1565" s="139" t="n">
        <f aca="false">SUM(D1567:D1575)</f>
        <v>9235520</v>
      </c>
      <c r="E1565" s="139" t="n">
        <f aca="false">SUM(E1567:E1575)</f>
        <v>0</v>
      </c>
      <c r="F1565" s="139" t="n">
        <f aca="false">SUM(D1565:E1565)</f>
        <v>9235520</v>
      </c>
      <c r="G1565" s="109" t="n">
        <f aca="false">SUM(G1567:G1575)</f>
        <v>10581652.14</v>
      </c>
      <c r="H1565" s="110"/>
      <c r="I1565" s="109" t="n">
        <f aca="false">SUM(G1565:H1565)</f>
        <v>10581652.14</v>
      </c>
      <c r="J1565" s="139" t="n">
        <f aca="false">SUM(J1567:J1575)</f>
        <v>11547270</v>
      </c>
      <c r="K1565" s="139" t="n">
        <f aca="false">SUM(K1567:K1575)</f>
        <v>0</v>
      </c>
      <c r="L1565" s="139" t="n">
        <f aca="false">SUM(J1565:K1565)</f>
        <v>11547270</v>
      </c>
      <c r="M1565" s="140" t="n">
        <f aca="false">IF(D1565&gt;0,IF(J1565&gt;=0,J1565/D1565*100,""),"")</f>
        <v>125.031075673054</v>
      </c>
      <c r="N1565" s="140" t="n">
        <f aca="false">IF(F1565&gt;0,IF(L1565&gt;=0,L1565/F1565*100,""),"")</f>
        <v>125.031075673054</v>
      </c>
      <c r="O1565" s="140" t="n">
        <f aca="false">IF(G1565&gt;0,IF(J1565&gt;=0,J1565/G1565*100,""),"")</f>
        <v>109.125397879504</v>
      </c>
      <c r="P1565" s="140" t="n">
        <f aca="false">IF(I1565&gt;0,IF(L1565&gt;=0,L1565/I1565*100,""),"")</f>
        <v>109.125397879504</v>
      </c>
      <c r="Q1565" s="52"/>
      <c r="S1565" s="52"/>
    </row>
    <row r="1566" s="48" customFormat="true" ht="12" hidden="true" customHeight="false" outlineLevel="0" collapsed="false">
      <c r="A1566" s="74" t="s">
        <v>27</v>
      </c>
      <c r="B1566" s="75"/>
      <c r="C1566" s="76" t="s">
        <v>28</v>
      </c>
      <c r="D1566" s="78" t="n">
        <f aca="false">SUM(D1567:D1574)</f>
        <v>9235520</v>
      </c>
      <c r="E1566" s="78" t="n">
        <f aca="false">SUM(E1567:E1574)</f>
        <v>0</v>
      </c>
      <c r="F1566" s="77" t="n">
        <f aca="false">SUM(D1566:E1566)</f>
        <v>9235520</v>
      </c>
      <c r="G1566" s="90" t="n">
        <f aca="false">SUM(G1567:G1574)</f>
        <v>10581652.14</v>
      </c>
      <c r="H1566" s="80" t="n">
        <f aca="false">SUM(H1567:H1574)</f>
        <v>0</v>
      </c>
      <c r="I1566" s="79" t="n">
        <f aca="false">SUM(G1566:H1566)</f>
        <v>10581652.14</v>
      </c>
      <c r="J1566" s="77" t="n">
        <f aca="false">SUM(J1567:J1574)</f>
        <v>11547270</v>
      </c>
      <c r="K1566" s="78" t="n">
        <f aca="false">SUM(K1567:K1574)</f>
        <v>0</v>
      </c>
      <c r="L1566" s="77" t="n">
        <f aca="false">SUM(J1566:K1566)</f>
        <v>11547270</v>
      </c>
      <c r="M1566" s="81" t="n">
        <f aca="false">IF(D1566&gt;0,IF(J1566&gt;=0,J1566/D1566*100,""),"")</f>
        <v>125.031075673054</v>
      </c>
      <c r="N1566" s="81" t="n">
        <f aca="false">IF(F1566&gt;0,IF(L1566&gt;=0,L1566/F1566*100,""),"")</f>
        <v>125.031075673054</v>
      </c>
      <c r="O1566" s="81" t="n">
        <f aca="false">IF(G1566&gt;0,IF(J1566&gt;=0,J1566/G1566*100,""),"")</f>
        <v>109.125397879504</v>
      </c>
      <c r="P1566" s="81" t="n">
        <f aca="false">IF(I1566&gt;0,IF(L1566&gt;=0,L1566/I1566*100,""),"")</f>
        <v>109.125397879504</v>
      </c>
      <c r="Q1566" s="52"/>
      <c r="S1566" s="52"/>
    </row>
    <row r="1567" s="48" customFormat="true" ht="12" hidden="false" customHeight="true" outlineLevel="0" collapsed="false">
      <c r="A1567" s="82" t="s">
        <v>1095</v>
      </c>
      <c r="B1567" s="54" t="s">
        <v>1011</v>
      </c>
      <c r="C1567" s="55" t="s">
        <v>1782</v>
      </c>
      <c r="D1567" s="77" t="n">
        <v>9148520</v>
      </c>
      <c r="E1567" s="143"/>
      <c r="F1567" s="77" t="n">
        <f aca="false">SUM(D1567:E1567)</f>
        <v>9148520</v>
      </c>
      <c r="G1567" s="79" t="n">
        <v>10149620</v>
      </c>
      <c r="H1567" s="88"/>
      <c r="I1567" s="79" t="n">
        <f aca="false">SUM(G1567:H1567)</f>
        <v>10149620</v>
      </c>
      <c r="J1567" s="77" t="n">
        <v>11483270</v>
      </c>
      <c r="K1567" s="143"/>
      <c r="L1567" s="77" t="n">
        <f aca="false">SUM(J1567:K1567)</f>
        <v>11483270</v>
      </c>
      <c r="M1567" s="81" t="n">
        <f aca="false">IF(D1567&gt;0,IF(J1567&gt;=0,J1567/D1567*100,""),"")</f>
        <v>125.520521352088</v>
      </c>
      <c r="N1567" s="81" t="n">
        <f aca="false">IF(F1567&gt;0,IF(L1567&gt;=0,L1567/F1567*100,""),"")</f>
        <v>125.520521352088</v>
      </c>
      <c r="O1567" s="81" t="n">
        <f aca="false">IF(G1567&gt;0,IF(J1567&gt;=0,J1567/G1567*100,""),"")</f>
        <v>113.139900804168</v>
      </c>
      <c r="P1567" s="81" t="n">
        <f aca="false">IF(I1567&gt;0,IF(L1567&gt;=0,L1567/I1567*100,""),"")</f>
        <v>113.139900804168</v>
      </c>
      <c r="Q1567" s="52"/>
      <c r="S1567" s="52"/>
    </row>
    <row r="1568" s="48" customFormat="true" ht="12" hidden="false" customHeight="true" outlineLevel="0" collapsed="false">
      <c r="A1568" s="82" t="s">
        <v>506</v>
      </c>
      <c r="B1568" s="103" t="s">
        <v>507</v>
      </c>
      <c r="C1568" s="104" t="s">
        <v>1783</v>
      </c>
      <c r="D1568" s="77" t="n">
        <v>77000</v>
      </c>
      <c r="E1568" s="143"/>
      <c r="F1568" s="77" t="n">
        <f aca="false">SUM(D1568:E1568)</f>
        <v>77000</v>
      </c>
      <c r="G1568" s="79" t="n">
        <v>77000</v>
      </c>
      <c r="H1568" s="88"/>
      <c r="I1568" s="79" t="n">
        <f aca="false">SUM(G1568:H1568)</f>
        <v>77000</v>
      </c>
      <c r="J1568" s="77" t="n">
        <v>54000</v>
      </c>
      <c r="K1568" s="143"/>
      <c r="L1568" s="77" t="n">
        <f aca="false">SUM(J1568:K1568)</f>
        <v>54000</v>
      </c>
      <c r="M1568" s="81" t="n">
        <f aca="false">IF(D1568&gt;0,IF(J1568&gt;=0,J1568/D1568*100,""),"")</f>
        <v>70.1298701298701</v>
      </c>
      <c r="N1568" s="81" t="n">
        <f aca="false">IF(F1568&gt;0,IF(L1568&gt;=0,L1568/F1568*100,""),"")</f>
        <v>70.1298701298701</v>
      </c>
      <c r="O1568" s="81" t="n">
        <f aca="false">IF(G1568&gt;0,IF(J1568&gt;=0,J1568/G1568*100,""),"")</f>
        <v>70.1298701298701</v>
      </c>
      <c r="P1568" s="81" t="n">
        <f aca="false">IF(I1568&gt;0,IF(L1568&gt;=0,L1568/I1568*100,""),"")</f>
        <v>70.1298701298701</v>
      </c>
      <c r="Q1568" s="52"/>
      <c r="S1568" s="52"/>
    </row>
    <row r="1569" s="48" customFormat="true" ht="12" hidden="false" customHeight="true" outlineLevel="0" collapsed="false">
      <c r="A1569" s="82" t="s">
        <v>1097</v>
      </c>
      <c r="B1569" s="54" t="s">
        <v>1098</v>
      </c>
      <c r="C1569" s="55" t="s">
        <v>1784</v>
      </c>
      <c r="D1569" s="77" t="n">
        <v>10000</v>
      </c>
      <c r="E1569" s="143"/>
      <c r="F1569" s="77" t="n">
        <f aca="false">SUM(D1569:E1569)</f>
        <v>10000</v>
      </c>
      <c r="G1569" s="79" t="n">
        <v>260000</v>
      </c>
      <c r="H1569" s="88"/>
      <c r="I1569" s="79" t="n">
        <f aca="false">SUM(G1569:H1569)</f>
        <v>260000</v>
      </c>
      <c r="J1569" s="77" t="n">
        <v>10000</v>
      </c>
      <c r="K1569" s="143"/>
      <c r="L1569" s="77" t="n">
        <f aca="false">SUM(J1569:K1569)</f>
        <v>10000</v>
      </c>
      <c r="M1569" s="81" t="n">
        <f aca="false">IF(D1569&gt;0,IF(J1569&gt;=0,J1569/D1569*100,""),"")</f>
        <v>100</v>
      </c>
      <c r="N1569" s="81" t="n">
        <f aca="false">IF(F1569&gt;0,IF(L1569&gt;=0,L1569/F1569*100,""),"")</f>
        <v>100</v>
      </c>
      <c r="O1569" s="81" t="n">
        <f aca="false">IF(G1569&gt;0,IF(J1569&gt;=0,J1569/G1569*100,""),"")</f>
        <v>3.84615384615385</v>
      </c>
      <c r="P1569" s="81" t="n">
        <f aca="false">IF(I1569&gt;0,IF(L1569&gt;=0,L1569/I1569*100,""),"")</f>
        <v>3.84615384615385</v>
      </c>
      <c r="Q1569" s="52"/>
      <c r="S1569" s="52"/>
    </row>
    <row r="1570" s="48" customFormat="true" ht="12" hidden="false" customHeight="true" outlineLevel="0" collapsed="false">
      <c r="A1570" s="82" t="s">
        <v>1104</v>
      </c>
      <c r="B1570" s="54" t="s">
        <v>1014</v>
      </c>
      <c r="C1570" s="55" t="s">
        <v>1785</v>
      </c>
      <c r="D1570" s="143"/>
      <c r="E1570" s="143"/>
      <c r="F1570" s="77" t="n">
        <f aca="false">SUM(D1570:E1570)</f>
        <v>0</v>
      </c>
      <c r="G1570" s="79" t="n">
        <v>23628.74</v>
      </c>
      <c r="H1570" s="88"/>
      <c r="I1570" s="79" t="n">
        <f aca="false">SUM(G1570:H1570)</f>
        <v>23628.74</v>
      </c>
      <c r="J1570" s="77"/>
      <c r="K1570" s="143"/>
      <c r="L1570" s="77" t="n">
        <f aca="false">SUM(J1570:K1570)</f>
        <v>0</v>
      </c>
      <c r="M1570" s="81" t="str">
        <f aca="false">IF(D1570&gt;0,IF(J1570&gt;=0,J1570/D1570*100,""),"")</f>
        <v/>
      </c>
      <c r="N1570" s="81" t="str">
        <f aca="false">IF(F1570&gt;0,IF(L1570&gt;=0,L1570/F1570*100,""),"")</f>
        <v/>
      </c>
      <c r="O1570" s="81" t="n">
        <f aca="false">IF(G1570&gt;0,IF(J1570&gt;=0,J1570/G1570*100,""),"")</f>
        <v>0</v>
      </c>
      <c r="P1570" s="81" t="n">
        <f aca="false">IF(I1570&gt;0,IF(L1570&gt;=0,L1570/I1570*100,""),"")</f>
        <v>0</v>
      </c>
      <c r="Q1570" s="52"/>
      <c r="S1570" s="52"/>
    </row>
    <row r="1571" s="48" customFormat="true" ht="12" hidden="false" customHeight="true" outlineLevel="0" collapsed="false">
      <c r="A1571" s="87" t="s">
        <v>1108</v>
      </c>
      <c r="B1571" s="54" t="s">
        <v>324</v>
      </c>
      <c r="C1571" s="55"/>
      <c r="D1571" s="143"/>
      <c r="E1571" s="143"/>
      <c r="F1571" s="77"/>
      <c r="G1571" s="79" t="n">
        <v>653.4</v>
      </c>
      <c r="H1571" s="88"/>
      <c r="I1571" s="79" t="n">
        <f aca="false">SUM(G1571:H1571)</f>
        <v>653.4</v>
      </c>
      <c r="J1571" s="77"/>
      <c r="K1571" s="143"/>
      <c r="L1571" s="77"/>
      <c r="M1571" s="81" t="str">
        <f aca="false">IF(D1571&gt;0,IF(J1571&gt;=0,J1571/D1571*100,""),"")</f>
        <v/>
      </c>
      <c r="N1571" s="81" t="str">
        <f aca="false">IF(F1571&gt;0,IF(L1571&gt;=0,L1571/F1571*100,""),"")</f>
        <v/>
      </c>
      <c r="O1571" s="81" t="n">
        <f aca="false">IF(G1571&gt;0,IF(J1571&gt;=0,J1571/G1571*100,""),"")</f>
        <v>0</v>
      </c>
      <c r="P1571" s="81" t="n">
        <f aca="false">IF(I1571&gt;0,IF(L1571&gt;=0,L1571/I1571*100,""),"")</f>
        <v>0</v>
      </c>
      <c r="Q1571" s="52"/>
      <c r="S1571" s="52"/>
    </row>
    <row r="1572" s="48" customFormat="true" ht="12" hidden="false" customHeight="true" outlineLevel="0" collapsed="false">
      <c r="A1572" s="82" t="s">
        <v>1110</v>
      </c>
      <c r="B1572" s="54" t="s">
        <v>1111</v>
      </c>
      <c r="C1572" s="55"/>
      <c r="D1572" s="143"/>
      <c r="E1572" s="143"/>
      <c r="F1572" s="77"/>
      <c r="G1572" s="79" t="n">
        <v>12000</v>
      </c>
      <c r="H1572" s="88"/>
      <c r="I1572" s="79" t="n">
        <f aca="false">SUM(G1572:H1572)</f>
        <v>12000</v>
      </c>
      <c r="J1572" s="77"/>
      <c r="K1572" s="143"/>
      <c r="L1572" s="77"/>
      <c r="M1572" s="81" t="str">
        <f aca="false">IF(D1572&gt;0,IF(J1572&gt;=0,J1572/D1572*100,""),"")</f>
        <v/>
      </c>
      <c r="N1572" s="81" t="str">
        <f aca="false">IF(F1572&gt;0,IF(L1572&gt;=0,L1572/F1572*100,""),"")</f>
        <v/>
      </c>
      <c r="O1572" s="81" t="n">
        <f aca="false">IF(G1572&gt;0,IF(J1572&gt;=0,J1572/G1572*100,""),"")</f>
        <v>0</v>
      </c>
      <c r="P1572" s="81" t="n">
        <f aca="false">IF(I1572&gt;0,IF(L1572&gt;=0,L1572/I1572*100,""),"")</f>
        <v>0</v>
      </c>
      <c r="Q1572" s="52"/>
      <c r="S1572" s="52"/>
    </row>
    <row r="1573" s="48" customFormat="true" ht="12" hidden="false" customHeight="true" outlineLevel="0" collapsed="false">
      <c r="A1573" s="82" t="s">
        <v>1057</v>
      </c>
      <c r="B1573" s="54" t="s">
        <v>1058</v>
      </c>
      <c r="C1573" s="55"/>
      <c r="D1573" s="143"/>
      <c r="E1573" s="143"/>
      <c r="F1573" s="77"/>
      <c r="G1573" s="79" t="n">
        <v>43750</v>
      </c>
      <c r="H1573" s="88"/>
      <c r="I1573" s="79" t="n">
        <f aca="false">SUM(G1573:H1573)</f>
        <v>43750</v>
      </c>
      <c r="J1573" s="77"/>
      <c r="K1573" s="143"/>
      <c r="L1573" s="77"/>
      <c r="M1573" s="81" t="str">
        <f aca="false">IF(D1573&gt;0,IF(J1573&gt;=0,J1573/D1573*100,""),"")</f>
        <v/>
      </c>
      <c r="N1573" s="81" t="str">
        <f aca="false">IF(F1573&gt;0,IF(L1573&gt;=0,L1573/F1573*100,""),"")</f>
        <v/>
      </c>
      <c r="O1573" s="81" t="n">
        <f aca="false">IF(G1573&gt;0,IF(J1573&gt;=0,J1573/G1573*100,""),"")</f>
        <v>0</v>
      </c>
      <c r="P1573" s="81" t="n">
        <f aca="false">IF(I1573&gt;0,IF(L1573&gt;=0,L1573/I1573*100,""),"")</f>
        <v>0</v>
      </c>
      <c r="Q1573" s="52"/>
      <c r="S1573" s="52"/>
    </row>
    <row r="1574" s="48" customFormat="true" ht="12" hidden="false" customHeight="true" outlineLevel="0" collapsed="false">
      <c r="A1574" s="82" t="s">
        <v>33</v>
      </c>
      <c r="B1574" s="54" t="s">
        <v>34</v>
      </c>
      <c r="C1574" s="55" t="s">
        <v>1786</v>
      </c>
      <c r="D1574" s="143"/>
      <c r="E1574" s="143"/>
      <c r="F1574" s="77" t="n">
        <f aca="false">SUM(D1574:E1574)</f>
        <v>0</v>
      </c>
      <c r="G1574" s="79" t="n">
        <v>15000</v>
      </c>
      <c r="H1574" s="88"/>
      <c r="I1574" s="79" t="n">
        <f aca="false">SUM(G1574:H1574)</f>
        <v>15000</v>
      </c>
      <c r="J1574" s="77"/>
      <c r="K1574" s="143"/>
      <c r="L1574" s="77" t="n">
        <f aca="false">SUM(J1574:K1574)</f>
        <v>0</v>
      </c>
      <c r="M1574" s="81" t="str">
        <f aca="false">IF(D1574&gt;0,IF(J1574&gt;=0,J1574/D1574*100,""),"")</f>
        <v/>
      </c>
      <c r="N1574" s="81" t="str">
        <f aca="false">IF(F1574&gt;0,IF(L1574&gt;=0,L1574/F1574*100,""),"")</f>
        <v/>
      </c>
      <c r="O1574" s="81" t="n">
        <f aca="false">IF(G1574&gt;0,IF(J1574&gt;=0,J1574/G1574*100,""),"")</f>
        <v>0</v>
      </c>
      <c r="P1574" s="81" t="n">
        <f aca="false">IF(I1574&gt;0,IF(L1574&gt;=0,L1574/I1574*100,""),"")</f>
        <v>0</v>
      </c>
      <c r="Q1574" s="52"/>
      <c r="S1574" s="52"/>
    </row>
    <row r="1575" s="48" customFormat="true" ht="12" hidden="true" customHeight="false" outlineLevel="0" collapsed="false">
      <c r="A1575" s="87" t="s">
        <v>65</v>
      </c>
      <c r="B1575" s="54"/>
      <c r="C1575" s="55" t="s">
        <v>1787</v>
      </c>
      <c r="D1575" s="143"/>
      <c r="E1575" s="143"/>
      <c r="F1575" s="77" t="n">
        <f aca="false">SUM(D1575:E1575)</f>
        <v>0</v>
      </c>
      <c r="G1575" s="79"/>
      <c r="H1575" s="88"/>
      <c r="I1575" s="79" t="n">
        <f aca="false">SUM(G1575:H1575)</f>
        <v>0</v>
      </c>
      <c r="J1575" s="77"/>
      <c r="K1575" s="143"/>
      <c r="L1575" s="77" t="n">
        <f aca="false">SUM(J1575:K1575)</f>
        <v>0</v>
      </c>
      <c r="M1575" s="81" t="str">
        <f aca="false">IF(D1575&gt;0,IF(J1575&gt;=0,J1575/D1575*100,""),"")</f>
        <v/>
      </c>
      <c r="N1575" s="81" t="str">
        <f aca="false">IF(F1575&gt;0,IF(L1575&gt;=0,L1575/F1575*100,""),"")</f>
        <v/>
      </c>
      <c r="O1575" s="81" t="str">
        <f aca="false">IF(G1575&gt;0,IF(J1575&gt;=0,J1575/G1575*100,""),"")</f>
        <v/>
      </c>
      <c r="P1575" s="81" t="str">
        <f aca="false">IF(I1575&gt;0,IF(L1575&gt;=0,L1575/I1575*100,""),"")</f>
        <v/>
      </c>
      <c r="Q1575" s="52"/>
      <c r="S1575" s="52"/>
    </row>
    <row r="1576" s="48" customFormat="true" ht="6" hidden="false" customHeight="true" outlineLevel="0" collapsed="false">
      <c r="A1576" s="211"/>
      <c r="B1576" s="54"/>
      <c r="C1576" s="55" t="s">
        <v>28</v>
      </c>
      <c r="D1576" s="77"/>
      <c r="E1576" s="77"/>
      <c r="F1576" s="77" t="n">
        <f aca="false">SUM(D1576:E1576)</f>
        <v>0</v>
      </c>
      <c r="G1576" s="79"/>
      <c r="H1576" s="88"/>
      <c r="I1576" s="79"/>
      <c r="J1576" s="77"/>
      <c r="K1576" s="77"/>
      <c r="L1576" s="77" t="n">
        <f aca="false">SUM(J1576:K1576)</f>
        <v>0</v>
      </c>
      <c r="M1576" s="81" t="str">
        <f aca="false">IF(D1576&gt;0,IF(J1576&gt;=0,J1576/D1576*100,""),"")</f>
        <v/>
      </c>
      <c r="N1576" s="81" t="str">
        <f aca="false">IF(F1576&gt;0,IF(L1576&gt;=0,L1576/F1576*100,""),"")</f>
        <v/>
      </c>
      <c r="O1576" s="81" t="str">
        <f aca="false">IF(G1576&gt;0,IF(J1576&gt;=0,J1576/G1576*100,""),"")</f>
        <v/>
      </c>
      <c r="P1576" s="81" t="str">
        <f aca="false">IF(I1576&gt;0,IF(L1576&gt;=0,L1576/I1576*100,""),"")</f>
        <v/>
      </c>
      <c r="Q1576" s="52"/>
      <c r="S1576" s="52"/>
    </row>
    <row r="1577" s="48" customFormat="true" ht="12.75" hidden="false" customHeight="false" outlineLevel="0" collapsed="false">
      <c r="A1577" s="66" t="s">
        <v>1788</v>
      </c>
      <c r="B1577" s="135" t="s">
        <v>19</v>
      </c>
      <c r="C1577" s="136"/>
      <c r="D1577" s="240" t="n">
        <f aca="false">SUM(D1579:D1587)</f>
        <v>13132340</v>
      </c>
      <c r="E1577" s="240" t="n">
        <f aca="false">SUM(E1579:E1585)</f>
        <v>0</v>
      </c>
      <c r="F1577" s="240" t="n">
        <f aca="false">SUM(D1577:E1577)</f>
        <v>13132340</v>
      </c>
      <c r="G1577" s="243" t="n">
        <f aca="false">SUM(G1579:G1587)</f>
        <v>14179610.86</v>
      </c>
      <c r="H1577" s="253"/>
      <c r="I1577" s="243" t="n">
        <f aca="false">SUM(G1577:H1577)</f>
        <v>14179610.86</v>
      </c>
      <c r="J1577" s="240" t="n">
        <f aca="false">SUM(J1579:J1587)</f>
        <v>14982230</v>
      </c>
      <c r="K1577" s="240" t="n">
        <f aca="false">SUM(K1579:K1585)</f>
        <v>0</v>
      </c>
      <c r="L1577" s="240" t="n">
        <f aca="false">SUM(J1577:K1577)</f>
        <v>14982230</v>
      </c>
      <c r="M1577" s="244" t="n">
        <f aca="false">IF(D1577&gt;0,IF(J1577&gt;=0,J1577/D1577*100,""),"")</f>
        <v>114.086522280112</v>
      </c>
      <c r="N1577" s="244" t="n">
        <f aca="false">IF(F1577&gt;0,IF(L1577&gt;=0,L1577/F1577*100,""),"")</f>
        <v>114.086522280112</v>
      </c>
      <c r="O1577" s="244" t="n">
        <f aca="false">IF(G1577&gt;0,IF(J1577&gt;=0,J1577/G1577*100,""),"")</f>
        <v>105.660374942053</v>
      </c>
      <c r="P1577" s="244" t="n">
        <f aca="false">IF(I1577&gt;0,IF(L1577&gt;=0,L1577/I1577*100,""),"")</f>
        <v>105.660374942053</v>
      </c>
      <c r="Q1577" s="52"/>
      <c r="S1577" s="52"/>
    </row>
    <row r="1578" s="48" customFormat="true" ht="12" hidden="false" customHeight="true" outlineLevel="0" collapsed="false">
      <c r="A1578" s="82" t="s">
        <v>27</v>
      </c>
      <c r="B1578" s="227"/>
      <c r="C1578" s="228" t="s">
        <v>28</v>
      </c>
      <c r="D1578" s="245" t="n">
        <f aca="false">SUM(D1579:D1585)</f>
        <v>13132340</v>
      </c>
      <c r="E1578" s="246"/>
      <c r="F1578" s="77" t="n">
        <f aca="false">SUM(D1578:E1578)</f>
        <v>13132340</v>
      </c>
      <c r="G1578" s="247" t="n">
        <f aca="false">SUM(G1579:G1586)</f>
        <v>14179610.86</v>
      </c>
      <c r="H1578" s="248"/>
      <c r="I1578" s="79" t="n">
        <f aca="false">SUM(G1578:H1578)</f>
        <v>14179610.86</v>
      </c>
      <c r="J1578" s="245" t="n">
        <f aca="false">SUM(J1579:J1585)</f>
        <v>14982230</v>
      </c>
      <c r="K1578" s="246"/>
      <c r="L1578" s="77" t="n">
        <f aca="false">SUM(J1578:K1578)</f>
        <v>14982230</v>
      </c>
      <c r="M1578" s="81" t="n">
        <f aca="false">IF(D1578&gt;0,IF(J1578&gt;=0,J1578/D1578*100,""),"")</f>
        <v>114.086522280112</v>
      </c>
      <c r="N1578" s="81" t="n">
        <f aca="false">IF(F1578&gt;0,IF(L1578&gt;=0,L1578/F1578*100,""),"")</f>
        <v>114.086522280112</v>
      </c>
      <c r="O1578" s="81" t="n">
        <f aca="false">IF(G1578&gt;0,IF(J1578&gt;=0,J1578/G1578*100,""),"")</f>
        <v>105.660374942053</v>
      </c>
      <c r="P1578" s="81" t="n">
        <f aca="false">IF(I1578&gt;0,IF(L1578&gt;=0,L1578/I1578*100,""),"")</f>
        <v>105.660374942053</v>
      </c>
      <c r="Q1578" s="52"/>
      <c r="S1578" s="52"/>
    </row>
    <row r="1579" s="48" customFormat="true" ht="12" hidden="false" customHeight="true" outlineLevel="0" collapsed="false">
      <c r="A1579" s="82" t="s">
        <v>1095</v>
      </c>
      <c r="B1579" s="54" t="s">
        <v>1011</v>
      </c>
      <c r="C1579" s="55" t="s">
        <v>1789</v>
      </c>
      <c r="D1579" s="77" t="n">
        <v>12592340</v>
      </c>
      <c r="E1579" s="245"/>
      <c r="F1579" s="77" t="n">
        <f aca="false">SUM(D1579:E1579)</f>
        <v>12592340</v>
      </c>
      <c r="G1579" s="247" t="n">
        <v>13420140</v>
      </c>
      <c r="H1579" s="266"/>
      <c r="I1579" s="79" t="n">
        <f aca="false">SUM(G1579:H1579)</f>
        <v>13420140</v>
      </c>
      <c r="J1579" s="77" t="n">
        <v>14457230</v>
      </c>
      <c r="K1579" s="245"/>
      <c r="L1579" s="77" t="n">
        <f aca="false">SUM(J1579:K1579)</f>
        <v>14457230</v>
      </c>
      <c r="M1579" s="81" t="n">
        <f aca="false">IF(D1579&gt;0,IF(J1579&gt;=0,J1579/D1579*100,""),"")</f>
        <v>114.809717653748</v>
      </c>
      <c r="N1579" s="81" t="n">
        <f aca="false">IF(F1579&gt;0,IF(L1579&gt;=0,L1579/F1579*100,""),"")</f>
        <v>114.809717653748</v>
      </c>
      <c r="O1579" s="81" t="n">
        <f aca="false">IF(G1579&gt;0,IF(J1579&gt;=0,J1579/G1579*100,""),"")</f>
        <v>107.727862749569</v>
      </c>
      <c r="P1579" s="81" t="n">
        <f aca="false">IF(I1579&gt;0,IF(L1579&gt;=0,L1579/I1579*100,""),"")</f>
        <v>107.727862749569</v>
      </c>
      <c r="Q1579" s="52"/>
      <c r="S1579" s="52"/>
    </row>
    <row r="1580" s="48" customFormat="true" ht="12" hidden="false" customHeight="true" outlineLevel="0" collapsed="false">
      <c r="A1580" s="87" t="s">
        <v>1142</v>
      </c>
      <c r="B1580" s="103" t="s">
        <v>1023</v>
      </c>
      <c r="C1580" s="104" t="s">
        <v>1790</v>
      </c>
      <c r="D1580" s="77" t="n">
        <v>500000</v>
      </c>
      <c r="E1580" s="143"/>
      <c r="F1580" s="77" t="n">
        <f aca="false">SUM(D1580:E1580)</f>
        <v>500000</v>
      </c>
      <c r="G1580" s="79" t="n">
        <v>500000</v>
      </c>
      <c r="H1580" s="88"/>
      <c r="I1580" s="79" t="n">
        <f aca="false">SUM(G1580:H1580)</f>
        <v>500000</v>
      </c>
      <c r="J1580" s="77" t="n">
        <v>500000</v>
      </c>
      <c r="K1580" s="143"/>
      <c r="L1580" s="77" t="n">
        <f aca="false">SUM(J1580:K1580)</f>
        <v>500000</v>
      </c>
      <c r="M1580" s="81" t="n">
        <f aca="false">IF(D1580&gt;0,IF(J1580&gt;=0,J1580/D1580*100,""),"")</f>
        <v>100</v>
      </c>
      <c r="N1580" s="81" t="n">
        <f aca="false">IF(F1580&gt;0,IF(L1580&gt;=0,L1580/F1580*100,""),"")</f>
        <v>100</v>
      </c>
      <c r="O1580" s="81" t="n">
        <f aca="false">IF(G1580&gt;0,IF(J1580&gt;=0,J1580/G1580*100,""),"")</f>
        <v>100</v>
      </c>
      <c r="P1580" s="81" t="n">
        <f aca="false">IF(I1580&gt;0,IF(L1580&gt;=0,L1580/I1580*100,""),"")</f>
        <v>100</v>
      </c>
      <c r="Q1580" s="52"/>
      <c r="S1580" s="52"/>
    </row>
    <row r="1581" s="48" customFormat="true" ht="12" hidden="false" customHeight="true" outlineLevel="0" collapsed="false">
      <c r="A1581" s="87" t="s">
        <v>33</v>
      </c>
      <c r="B1581" s="103" t="s">
        <v>34</v>
      </c>
      <c r="C1581" s="104" t="s">
        <v>1791</v>
      </c>
      <c r="D1581" s="77" t="n">
        <v>25000</v>
      </c>
      <c r="E1581" s="143"/>
      <c r="F1581" s="77" t="n">
        <f aca="false">SUM(D1581:E1581)</f>
        <v>25000</v>
      </c>
      <c r="G1581" s="79" t="n">
        <v>25000</v>
      </c>
      <c r="H1581" s="88"/>
      <c r="I1581" s="79" t="n">
        <f aca="false">SUM(G1581:H1581)</f>
        <v>25000</v>
      </c>
      <c r="J1581" s="77" t="n">
        <v>10000</v>
      </c>
      <c r="K1581" s="143"/>
      <c r="L1581" s="77" t="n">
        <f aca="false">SUM(J1581:K1581)</f>
        <v>10000</v>
      </c>
      <c r="M1581" s="81" t="n">
        <f aca="false">IF(D1581&gt;0,IF(J1581&gt;=0,J1581/D1581*100,""),"")</f>
        <v>40</v>
      </c>
      <c r="N1581" s="81" t="n">
        <f aca="false">IF(F1581&gt;0,IF(L1581&gt;=0,L1581/F1581*100,""),"")</f>
        <v>40</v>
      </c>
      <c r="O1581" s="81" t="n">
        <f aca="false">IF(G1581&gt;0,IF(J1581&gt;=0,J1581/G1581*100,""),"")</f>
        <v>40</v>
      </c>
      <c r="P1581" s="81" t="n">
        <f aca="false">IF(I1581&gt;0,IF(L1581&gt;=0,L1581/I1581*100,""),"")</f>
        <v>40</v>
      </c>
      <c r="Q1581" s="52"/>
      <c r="S1581" s="52"/>
    </row>
    <row r="1582" s="48" customFormat="true" ht="12" hidden="false" customHeight="true" outlineLevel="0" collapsed="false">
      <c r="A1582" s="82" t="s">
        <v>1097</v>
      </c>
      <c r="B1582" s="54" t="s">
        <v>1098</v>
      </c>
      <c r="C1582" s="55" t="s">
        <v>1792</v>
      </c>
      <c r="D1582" s="77" t="n">
        <v>15000</v>
      </c>
      <c r="E1582" s="143"/>
      <c r="F1582" s="77" t="n">
        <f aca="false">SUM(D1582:E1582)</f>
        <v>15000</v>
      </c>
      <c r="G1582" s="79" t="n">
        <v>165000</v>
      </c>
      <c r="H1582" s="88"/>
      <c r="I1582" s="79" t="n">
        <f aca="false">SUM(G1582:H1582)</f>
        <v>165000</v>
      </c>
      <c r="J1582" s="77" t="n">
        <v>15000</v>
      </c>
      <c r="K1582" s="143"/>
      <c r="L1582" s="77" t="n">
        <f aca="false">SUM(J1582:K1582)</f>
        <v>15000</v>
      </c>
      <c r="M1582" s="81" t="n">
        <f aca="false">IF(D1582&gt;0,IF(J1582&gt;=0,J1582/D1582*100,""),"")</f>
        <v>100</v>
      </c>
      <c r="N1582" s="81" t="n">
        <f aca="false">IF(F1582&gt;0,IF(L1582&gt;=0,L1582/F1582*100,""),"")</f>
        <v>100</v>
      </c>
      <c r="O1582" s="81" t="n">
        <f aca="false">IF(G1582&gt;0,IF(J1582&gt;=0,J1582/G1582*100,""),"")</f>
        <v>9.09090909090909</v>
      </c>
      <c r="P1582" s="81" t="n">
        <f aca="false">IF(I1582&gt;0,IF(L1582&gt;=0,L1582/I1582*100,""),"")</f>
        <v>9.09090909090909</v>
      </c>
      <c r="Q1582" s="52"/>
      <c r="S1582" s="52"/>
    </row>
    <row r="1583" s="48" customFormat="true" ht="12" hidden="false" customHeight="true" outlineLevel="0" collapsed="false">
      <c r="A1583" s="82" t="s">
        <v>1104</v>
      </c>
      <c r="B1583" s="54" t="s">
        <v>1014</v>
      </c>
      <c r="C1583" s="55" t="s">
        <v>1793</v>
      </c>
      <c r="D1583" s="143"/>
      <c r="E1583" s="143"/>
      <c r="F1583" s="77" t="n">
        <f aca="false">SUM(D1583:E1583)</f>
        <v>0</v>
      </c>
      <c r="G1583" s="79" t="n">
        <v>10925.86</v>
      </c>
      <c r="H1583" s="88"/>
      <c r="I1583" s="79" t="n">
        <f aca="false">SUM(G1583:H1583)</f>
        <v>10925.86</v>
      </c>
      <c r="J1583" s="77"/>
      <c r="K1583" s="143"/>
      <c r="L1583" s="77" t="n">
        <f aca="false">SUM(J1583:K1583)</f>
        <v>0</v>
      </c>
      <c r="M1583" s="81" t="str">
        <f aca="false">IF(D1583&gt;0,IF(J1583&gt;=0,J1583/D1583*100,""),"")</f>
        <v/>
      </c>
      <c r="N1583" s="81" t="str">
        <f aca="false">IF(F1583&gt;0,IF(L1583&gt;=0,L1583/F1583*100,""),"")</f>
        <v/>
      </c>
      <c r="O1583" s="81" t="n">
        <f aca="false">IF(G1583&gt;0,IF(J1583&gt;=0,J1583/G1583*100,""),"")</f>
        <v>0</v>
      </c>
      <c r="P1583" s="81" t="n">
        <f aca="false">IF(I1583&gt;0,IF(L1583&gt;=0,L1583/I1583*100,""),"")</f>
        <v>0</v>
      </c>
      <c r="Q1583" s="52"/>
      <c r="S1583" s="52"/>
    </row>
    <row r="1584" s="48" customFormat="true" ht="12" hidden="false" customHeight="true" outlineLevel="0" collapsed="false">
      <c r="A1584" s="87" t="s">
        <v>1108</v>
      </c>
      <c r="B1584" s="54" t="s">
        <v>324</v>
      </c>
      <c r="C1584" s="104" t="s">
        <v>1794</v>
      </c>
      <c r="D1584" s="143"/>
      <c r="E1584" s="143"/>
      <c r="F1584" s="77" t="n">
        <f aca="false">SUM(D1584:E1584)</f>
        <v>0</v>
      </c>
      <c r="G1584" s="79" t="n">
        <v>595</v>
      </c>
      <c r="H1584" s="88"/>
      <c r="I1584" s="79" t="n">
        <f aca="false">SUM(G1584:H1584)</f>
        <v>595</v>
      </c>
      <c r="J1584" s="77"/>
      <c r="K1584" s="143"/>
      <c r="L1584" s="77" t="n">
        <f aca="false">SUM(J1584:K1584)</f>
        <v>0</v>
      </c>
      <c r="M1584" s="81" t="str">
        <f aca="false">IF(D1584&gt;0,IF(J1584&gt;=0,J1584/D1584*100,""),"")</f>
        <v/>
      </c>
      <c r="N1584" s="81" t="str">
        <f aca="false">IF(F1584&gt;0,IF(L1584&gt;=0,L1584/F1584*100,""),"")</f>
        <v/>
      </c>
      <c r="O1584" s="81" t="n">
        <f aca="false">IF(G1584&gt;0,IF(J1584&gt;=0,J1584/G1584*100,""),"")</f>
        <v>0</v>
      </c>
      <c r="P1584" s="81" t="n">
        <f aca="false">IF(I1584&gt;0,IF(L1584&gt;=0,L1584/I1584*100,""),"")</f>
        <v>0</v>
      </c>
      <c r="Q1584" s="52"/>
      <c r="S1584" s="52"/>
    </row>
    <row r="1585" s="48" customFormat="true" ht="12" hidden="false" customHeight="true" outlineLevel="0" collapsed="false">
      <c r="A1585" s="82" t="s">
        <v>1110</v>
      </c>
      <c r="B1585" s="54" t="s">
        <v>1111</v>
      </c>
      <c r="C1585" s="104" t="s">
        <v>1795</v>
      </c>
      <c r="D1585" s="143"/>
      <c r="E1585" s="143"/>
      <c r="F1585" s="77" t="n">
        <f aca="false">SUM(D1585:E1585)</f>
        <v>0</v>
      </c>
      <c r="G1585" s="79" t="n">
        <v>14200</v>
      </c>
      <c r="H1585" s="88"/>
      <c r="I1585" s="79" t="n">
        <f aca="false">SUM(G1585:H1585)</f>
        <v>14200</v>
      </c>
      <c r="J1585" s="77"/>
      <c r="K1585" s="143"/>
      <c r="L1585" s="77" t="n">
        <f aca="false">SUM(J1585:K1585)</f>
        <v>0</v>
      </c>
      <c r="M1585" s="81" t="str">
        <f aca="false">IF(D1585&gt;0,IF(J1585&gt;=0,J1585/D1585*100,""),"")</f>
        <v/>
      </c>
      <c r="N1585" s="81" t="str">
        <f aca="false">IF(F1585&gt;0,IF(L1585&gt;=0,L1585/F1585*100,""),"")</f>
        <v/>
      </c>
      <c r="O1585" s="81" t="n">
        <f aca="false">IF(G1585&gt;0,IF(J1585&gt;=0,J1585/G1585*100,""),"")</f>
        <v>0</v>
      </c>
      <c r="P1585" s="81" t="n">
        <f aca="false">IF(I1585&gt;0,IF(L1585&gt;=0,L1585/I1585*100,""),"")</f>
        <v>0</v>
      </c>
      <c r="Q1585" s="52"/>
      <c r="S1585" s="52"/>
    </row>
    <row r="1586" s="48" customFormat="true" ht="12" hidden="false" customHeight="true" outlineLevel="0" collapsed="false">
      <c r="A1586" s="82" t="s">
        <v>1057</v>
      </c>
      <c r="B1586" s="54" t="s">
        <v>1058</v>
      </c>
      <c r="C1586" s="104"/>
      <c r="D1586" s="143"/>
      <c r="E1586" s="143"/>
      <c r="F1586" s="77"/>
      <c r="G1586" s="79" t="n">
        <v>43750</v>
      </c>
      <c r="H1586" s="88"/>
      <c r="I1586" s="79" t="n">
        <f aca="false">SUM(G1586:H1586)</f>
        <v>43750</v>
      </c>
      <c r="J1586" s="77"/>
      <c r="K1586" s="143"/>
      <c r="L1586" s="77"/>
      <c r="M1586" s="81" t="str">
        <f aca="false">IF(D1586&gt;0,IF(J1586&gt;=0,J1586/D1586*100,""),"")</f>
        <v/>
      </c>
      <c r="N1586" s="81" t="str">
        <f aca="false">IF(F1586&gt;0,IF(L1586&gt;=0,L1586/F1586*100,""),"")</f>
        <v/>
      </c>
      <c r="O1586" s="81" t="n">
        <f aca="false">IF(G1586&gt;0,IF(J1586&gt;=0,J1586/G1586*100,""),"")</f>
        <v>0</v>
      </c>
      <c r="P1586" s="81" t="n">
        <f aca="false">IF(I1586&gt;0,IF(L1586&gt;=0,L1586/I1586*100,""),"")</f>
        <v>0</v>
      </c>
      <c r="Q1586" s="52"/>
      <c r="S1586" s="52"/>
    </row>
    <row r="1587" s="48" customFormat="true" ht="12.75" hidden="true" customHeight="true" outlineLevel="0" collapsed="false">
      <c r="A1587" s="82" t="s">
        <v>65</v>
      </c>
      <c r="B1587" s="55" t="s">
        <v>66</v>
      </c>
      <c r="C1587" s="55" t="s">
        <v>1796</v>
      </c>
      <c r="D1587" s="143"/>
      <c r="E1587" s="143"/>
      <c r="F1587" s="77" t="n">
        <f aca="false">SUM(D1587:E1587)</f>
        <v>0</v>
      </c>
      <c r="G1587" s="79"/>
      <c r="H1587" s="88"/>
      <c r="I1587" s="79"/>
      <c r="J1587" s="143"/>
      <c r="K1587" s="143"/>
      <c r="L1587" s="77"/>
      <c r="M1587" s="81" t="str">
        <f aca="false">IF(D1587&gt;0,IF(J1587&gt;=0,J1587/D1587*100,""),"")</f>
        <v/>
      </c>
      <c r="N1587" s="81" t="str">
        <f aca="false">IF(F1587&gt;0,IF(L1587&gt;=0,L1587/F1587*100,""),"")</f>
        <v/>
      </c>
      <c r="O1587" s="81" t="str">
        <f aca="false">IF(G1587&gt;0,IF(J1587&gt;=0,J1587/G1587*100,""),"")</f>
        <v/>
      </c>
      <c r="P1587" s="81" t="str">
        <f aca="false">IF(I1587&gt;0,IF(L1587&gt;=0,L1587/I1587*100,""),"")</f>
        <v/>
      </c>
      <c r="Q1587" s="52"/>
      <c r="S1587" s="52"/>
    </row>
    <row r="1588" s="48" customFormat="true" ht="6" hidden="false" customHeight="true" outlineLevel="0" collapsed="false">
      <c r="A1588" s="87"/>
      <c r="B1588" s="103"/>
      <c r="C1588" s="104" t="s">
        <v>28</v>
      </c>
      <c r="D1588" s="83"/>
      <c r="E1588" s="83"/>
      <c r="F1588" s="83" t="n">
        <f aca="false">SUM(D1588:E1588)</f>
        <v>0</v>
      </c>
      <c r="G1588" s="84"/>
      <c r="H1588" s="85"/>
      <c r="I1588" s="84"/>
      <c r="J1588" s="83"/>
      <c r="K1588" s="83"/>
      <c r="L1588" s="83" t="n">
        <f aca="false">SUM(J1588:K1588)</f>
        <v>0</v>
      </c>
      <c r="M1588" s="137" t="str">
        <f aca="false">IF(D1588&gt;0,IF(J1588&gt;=0,J1588/D1588*100,""),"")</f>
        <v/>
      </c>
      <c r="N1588" s="137" t="str">
        <f aca="false">IF(F1588&gt;0,IF(L1588&gt;=0,L1588/F1588*100,""),"")</f>
        <v/>
      </c>
      <c r="O1588" s="137" t="str">
        <f aca="false">IF(G1588&gt;0,IF(J1588&gt;=0,J1588/G1588*100,""),"")</f>
        <v/>
      </c>
      <c r="P1588" s="137" t="str">
        <f aca="false">IF(I1588&gt;0,IF(L1588&gt;=0,L1588/I1588*100,""),"")</f>
        <v/>
      </c>
      <c r="Q1588" s="52"/>
      <c r="S1588" s="52"/>
    </row>
    <row r="1589" s="48" customFormat="true" ht="12.75" hidden="false" customHeight="false" outlineLevel="0" collapsed="false">
      <c r="A1589" s="66" t="s">
        <v>1797</v>
      </c>
      <c r="B1589" s="127" t="s">
        <v>19</v>
      </c>
      <c r="C1589" s="128"/>
      <c r="D1589" s="277" t="n">
        <f aca="false">SUM(D1591:D1598)</f>
        <v>6740600</v>
      </c>
      <c r="E1589" s="277" t="n">
        <f aca="false">SUM(E1591:E1598)</f>
        <v>0</v>
      </c>
      <c r="F1589" s="69" t="n">
        <f aca="false">SUM(D1589:E1589)</f>
        <v>6740600</v>
      </c>
      <c r="G1589" s="72" t="n">
        <f aca="false">SUM(G1591:G1598)</f>
        <v>7236381.17</v>
      </c>
      <c r="H1589" s="89"/>
      <c r="I1589" s="72" t="n">
        <f aca="false">SUM(G1589:H1589)</f>
        <v>7236381.17</v>
      </c>
      <c r="J1589" s="69" t="n">
        <f aca="false">SUM(J1591:J1598)</f>
        <v>7787320</v>
      </c>
      <c r="K1589" s="277" t="n">
        <f aca="false">SUM(K1591:K1598)</f>
        <v>0</v>
      </c>
      <c r="L1589" s="69" t="n">
        <f aca="false">SUM(J1589:K1589)</f>
        <v>7787320</v>
      </c>
      <c r="M1589" s="73" t="n">
        <f aca="false">IF(D1589&gt;0,IF(J1589&gt;=0,J1589/D1589*100,""),"")</f>
        <v>115.528587959529</v>
      </c>
      <c r="N1589" s="73" t="n">
        <f aca="false">IF(F1589&gt;0,IF(L1589&gt;=0,L1589/F1589*100,""),"")</f>
        <v>115.528587959529</v>
      </c>
      <c r="O1589" s="73" t="n">
        <f aca="false">IF(G1589&gt;0,IF(J1589&gt;=0,J1589/G1589*100,""),"")</f>
        <v>107.613457846638</v>
      </c>
      <c r="P1589" s="73" t="n">
        <f aca="false">IF(I1589&gt;0,IF(L1589&gt;=0,L1589/I1589*100,""),"")</f>
        <v>107.613457846638</v>
      </c>
      <c r="Q1589" s="52"/>
      <c r="S1589" s="52"/>
    </row>
    <row r="1590" s="48" customFormat="true" ht="12" hidden="false" customHeight="true" outlineLevel="0" collapsed="false">
      <c r="A1590" s="74" t="s">
        <v>27</v>
      </c>
      <c r="B1590" s="75"/>
      <c r="C1590" s="76" t="s">
        <v>28</v>
      </c>
      <c r="D1590" s="78" t="n">
        <f aca="false">SUM(D1591:D1597)</f>
        <v>6740600</v>
      </c>
      <c r="E1590" s="78" t="n">
        <f aca="false">SUM(E1591:E1597)</f>
        <v>0</v>
      </c>
      <c r="F1590" s="77" t="n">
        <f aca="false">SUM(D1590:E1590)</f>
        <v>6740600</v>
      </c>
      <c r="G1590" s="90" t="n">
        <f aca="false">SUM(G1591:G1597)</f>
        <v>7236381.17</v>
      </c>
      <c r="H1590" s="80"/>
      <c r="I1590" s="79" t="n">
        <f aca="false">SUM(G1590:H1590)</f>
        <v>7236381.17</v>
      </c>
      <c r="J1590" s="77" t="n">
        <f aca="false">SUM(J1591:J1597)</f>
        <v>7787320</v>
      </c>
      <c r="K1590" s="78" t="n">
        <f aca="false">SUM(K1591:K1597)</f>
        <v>0</v>
      </c>
      <c r="L1590" s="77" t="n">
        <f aca="false">SUM(J1590:K1590)</f>
        <v>7787320</v>
      </c>
      <c r="M1590" s="81" t="n">
        <f aca="false">IF(D1590&gt;0,IF(J1590&gt;=0,J1590/D1590*100,""),"")</f>
        <v>115.528587959529</v>
      </c>
      <c r="N1590" s="81" t="n">
        <f aca="false">IF(F1590&gt;0,IF(L1590&gt;=0,L1590/F1590*100,""),"")</f>
        <v>115.528587959529</v>
      </c>
      <c r="O1590" s="81" t="n">
        <f aca="false">IF(G1590&gt;0,IF(J1590&gt;=0,J1590/G1590*100,""),"")</f>
        <v>107.613457846638</v>
      </c>
      <c r="P1590" s="81" t="n">
        <f aca="false">IF(I1590&gt;0,IF(L1590&gt;=0,L1590/I1590*100,""),"")</f>
        <v>107.613457846638</v>
      </c>
      <c r="Q1590" s="52"/>
      <c r="S1590" s="52"/>
    </row>
    <row r="1591" s="48" customFormat="true" ht="12" hidden="false" customHeight="true" outlineLevel="0" collapsed="false">
      <c r="A1591" s="82" t="s">
        <v>1095</v>
      </c>
      <c r="B1591" s="54" t="s">
        <v>1011</v>
      </c>
      <c r="C1591" s="55" t="s">
        <v>1798</v>
      </c>
      <c r="D1591" s="77" t="n">
        <v>6629100</v>
      </c>
      <c r="E1591" s="221"/>
      <c r="F1591" s="77" t="n">
        <f aca="false">SUM(D1591:E1591)</f>
        <v>6629100</v>
      </c>
      <c r="G1591" s="84" t="n">
        <v>7045700</v>
      </c>
      <c r="H1591" s="222"/>
      <c r="I1591" s="79" t="n">
        <f aca="false">SUM(G1591:H1591)</f>
        <v>7045700</v>
      </c>
      <c r="J1591" s="77" t="n">
        <v>7657420</v>
      </c>
      <c r="K1591" s="221"/>
      <c r="L1591" s="77" t="n">
        <f aca="false">SUM(J1591:K1591)</f>
        <v>7657420</v>
      </c>
      <c r="M1591" s="81" t="n">
        <f aca="false">IF(D1591&gt;0,IF(J1591&gt;=0,J1591/D1591*100,""),"")</f>
        <v>115.512211310736</v>
      </c>
      <c r="N1591" s="81" t="n">
        <f aca="false">IF(F1591&gt;0,IF(L1591&gt;=0,L1591/F1591*100,""),"")</f>
        <v>115.512211310736</v>
      </c>
      <c r="O1591" s="81" t="n">
        <f aca="false">IF(G1591&gt;0,IF(J1591&gt;=0,J1591/G1591*100,""),"")</f>
        <v>108.682174943583</v>
      </c>
      <c r="P1591" s="81" t="n">
        <f aca="false">IF(I1591&gt;0,IF(L1591&gt;=0,L1591/I1591*100,""),"")</f>
        <v>108.682174943583</v>
      </c>
      <c r="Q1591" s="52"/>
      <c r="S1591" s="52"/>
    </row>
    <row r="1592" s="48" customFormat="true" ht="12" hidden="false" customHeight="true" outlineLevel="0" collapsed="false">
      <c r="A1592" s="87" t="s">
        <v>33</v>
      </c>
      <c r="B1592" s="103" t="s">
        <v>34</v>
      </c>
      <c r="C1592" s="104" t="s">
        <v>1799</v>
      </c>
      <c r="D1592" s="77" t="n">
        <v>102500</v>
      </c>
      <c r="E1592" s="77"/>
      <c r="F1592" s="77" t="n">
        <f aca="false">SUM(D1592:E1592)</f>
        <v>102500</v>
      </c>
      <c r="G1592" s="79" t="n">
        <v>121500</v>
      </c>
      <c r="H1592" s="88"/>
      <c r="I1592" s="79" t="n">
        <f aca="false">SUM(G1592:H1592)</f>
        <v>121500</v>
      </c>
      <c r="J1592" s="77" t="n">
        <v>120900</v>
      </c>
      <c r="K1592" s="77"/>
      <c r="L1592" s="77" t="n">
        <f aca="false">SUM(J1592:K1592)</f>
        <v>120900</v>
      </c>
      <c r="M1592" s="81" t="n">
        <f aca="false">IF(D1592&gt;0,IF(J1592&gt;=0,J1592/D1592*100,""),"")</f>
        <v>117.951219512195</v>
      </c>
      <c r="N1592" s="81" t="n">
        <f aca="false">IF(F1592&gt;0,IF(L1592&gt;=0,L1592/F1592*100,""),"")</f>
        <v>117.951219512195</v>
      </c>
      <c r="O1592" s="81" t="n">
        <f aca="false">IF(G1592&gt;0,IF(J1592&gt;=0,J1592/G1592*100,""),"")</f>
        <v>99.5061728395062</v>
      </c>
      <c r="P1592" s="81" t="n">
        <f aca="false">IF(I1592&gt;0,IF(L1592&gt;=0,L1592/I1592*100,""),"")</f>
        <v>99.5061728395062</v>
      </c>
      <c r="Q1592" s="52"/>
      <c r="S1592" s="52"/>
    </row>
    <row r="1593" s="48" customFormat="true" ht="12" hidden="false" customHeight="true" outlineLevel="0" collapsed="false">
      <c r="A1593" s="82" t="s">
        <v>1097</v>
      </c>
      <c r="B1593" s="54" t="s">
        <v>1098</v>
      </c>
      <c r="C1593" s="55" t="s">
        <v>1800</v>
      </c>
      <c r="D1593" s="77" t="n">
        <v>9000</v>
      </c>
      <c r="E1593" s="83"/>
      <c r="F1593" s="77" t="n">
        <f aca="false">SUM(D1593:E1593)</f>
        <v>9000</v>
      </c>
      <c r="G1593" s="84" t="n">
        <v>52000</v>
      </c>
      <c r="H1593" s="85"/>
      <c r="I1593" s="79" t="n">
        <f aca="false">SUM(G1593:H1593)</f>
        <v>52000</v>
      </c>
      <c r="J1593" s="77" t="n">
        <v>9000</v>
      </c>
      <c r="K1593" s="83"/>
      <c r="L1593" s="77" t="n">
        <f aca="false">SUM(J1593:K1593)</f>
        <v>9000</v>
      </c>
      <c r="M1593" s="81" t="n">
        <f aca="false">IF(D1593&gt;0,IF(J1593&gt;=0,J1593/D1593*100,""),"")</f>
        <v>100</v>
      </c>
      <c r="N1593" s="81" t="n">
        <f aca="false">IF(F1593&gt;0,IF(L1593&gt;=0,L1593/F1593*100,""),"")</f>
        <v>100</v>
      </c>
      <c r="O1593" s="81" t="n">
        <f aca="false">IF(G1593&gt;0,IF(J1593&gt;=0,J1593/G1593*100,""),"")</f>
        <v>17.3076923076923</v>
      </c>
      <c r="P1593" s="81" t="n">
        <f aca="false">IF(I1593&gt;0,IF(L1593&gt;=0,L1593/I1593*100,""),"")</f>
        <v>17.3076923076923</v>
      </c>
      <c r="Q1593" s="52"/>
      <c r="S1593" s="52"/>
    </row>
    <row r="1594" s="48" customFormat="true" ht="12" hidden="false" customHeight="true" outlineLevel="0" collapsed="false">
      <c r="A1594" s="82" t="s">
        <v>1104</v>
      </c>
      <c r="B1594" s="54" t="s">
        <v>1014</v>
      </c>
      <c r="C1594" s="55" t="s">
        <v>1801</v>
      </c>
      <c r="D1594" s="83"/>
      <c r="E1594" s="83"/>
      <c r="F1594" s="77" t="n">
        <f aca="false">SUM(D1594:E1594)</f>
        <v>0</v>
      </c>
      <c r="G1594" s="84" t="n">
        <v>15849.82</v>
      </c>
      <c r="H1594" s="85"/>
      <c r="I1594" s="79" t="n">
        <f aca="false">SUM(G1594:H1594)</f>
        <v>15849.82</v>
      </c>
      <c r="J1594" s="77"/>
      <c r="K1594" s="83"/>
      <c r="L1594" s="77" t="n">
        <f aca="false">SUM(J1594:K1594)</f>
        <v>0</v>
      </c>
      <c r="M1594" s="81" t="str">
        <f aca="false">IF(D1594&gt;0,IF(J1594&gt;=0,J1594/D1594*100,""),"")</f>
        <v/>
      </c>
      <c r="N1594" s="81" t="str">
        <f aca="false">IF(F1594&gt;0,IF(L1594&gt;=0,L1594/F1594*100,""),"")</f>
        <v/>
      </c>
      <c r="O1594" s="81" t="n">
        <f aca="false">IF(G1594&gt;0,IF(J1594&gt;=0,J1594/G1594*100,""),"")</f>
        <v>0</v>
      </c>
      <c r="P1594" s="81" t="n">
        <f aca="false">IF(I1594&gt;0,IF(L1594&gt;=0,L1594/I1594*100,""),"")</f>
        <v>0</v>
      </c>
      <c r="Q1594" s="52"/>
      <c r="S1594" s="52"/>
    </row>
    <row r="1595" s="48" customFormat="true" ht="12" hidden="false" customHeight="true" outlineLevel="0" collapsed="false">
      <c r="A1595" s="87" t="s">
        <v>1108</v>
      </c>
      <c r="B1595" s="54" t="s">
        <v>324</v>
      </c>
      <c r="C1595" s="55" t="s">
        <v>1802</v>
      </c>
      <c r="D1595" s="83"/>
      <c r="E1595" s="83"/>
      <c r="F1595" s="77"/>
      <c r="G1595" s="84" t="n">
        <v>1331.35</v>
      </c>
      <c r="H1595" s="85"/>
      <c r="I1595" s="79" t="n">
        <f aca="false">SUM(G1595:H1595)</f>
        <v>1331.35</v>
      </c>
      <c r="J1595" s="77"/>
      <c r="K1595" s="83"/>
      <c r="L1595" s="77"/>
      <c r="M1595" s="81" t="str">
        <f aca="false">IF(D1595&gt;0,IF(J1595&gt;=0,J1595/D1595*100,""),"")</f>
        <v/>
      </c>
      <c r="N1595" s="81" t="str">
        <f aca="false">IF(F1595&gt;0,IF(L1595&gt;=0,L1595/F1595*100,""),"")</f>
        <v/>
      </c>
      <c r="O1595" s="81" t="n">
        <f aca="false">IF(G1595&gt;0,IF(J1595&gt;=0,J1595/G1595*100,""),"")</f>
        <v>0</v>
      </c>
      <c r="P1595" s="81" t="n">
        <f aca="false">IF(I1595&gt;0,IF(L1595&gt;=0,L1595/I1595*100,""),"")</f>
        <v>0</v>
      </c>
      <c r="Q1595" s="52"/>
      <c r="S1595" s="52"/>
    </row>
    <row r="1596" s="48" customFormat="true" ht="12.75" hidden="true" customHeight="true" outlineLevel="0" collapsed="false">
      <c r="A1596" s="82" t="s">
        <v>1132</v>
      </c>
      <c r="B1596" s="55" t="s">
        <v>1133</v>
      </c>
      <c r="C1596" s="55" t="s">
        <v>1803</v>
      </c>
      <c r="D1596" s="83"/>
      <c r="E1596" s="221"/>
      <c r="F1596" s="77"/>
      <c r="G1596" s="84"/>
      <c r="H1596" s="222"/>
      <c r="I1596" s="79"/>
      <c r="J1596" s="77"/>
      <c r="K1596" s="221"/>
      <c r="L1596" s="77"/>
      <c r="M1596" s="81" t="str">
        <f aca="false">IF(D1596&gt;0,IF(J1596&gt;=0,J1596/D1596*100,""),"")</f>
        <v/>
      </c>
      <c r="N1596" s="81" t="str">
        <f aca="false">IF(F1596&gt;0,IF(L1596&gt;=0,L1596/F1596*100,""),"")</f>
        <v/>
      </c>
      <c r="O1596" s="81" t="str">
        <f aca="false">IF(G1596&gt;0,IF(J1596&gt;=0,J1596/G1596*100,""),"")</f>
        <v/>
      </c>
      <c r="P1596" s="81" t="str">
        <f aca="false">IF(I1596&gt;0,IF(L1596&gt;=0,L1596/I1596*100,""),"")</f>
        <v/>
      </c>
      <c r="Q1596" s="52"/>
      <c r="S1596" s="52"/>
    </row>
    <row r="1597" s="48" customFormat="true" ht="12.75" hidden="true" customHeight="true" outlineLevel="0" collapsed="false">
      <c r="A1597" s="82" t="s">
        <v>325</v>
      </c>
      <c r="B1597" s="55" t="s">
        <v>326</v>
      </c>
      <c r="C1597" s="55" t="s">
        <v>1804</v>
      </c>
      <c r="D1597" s="83"/>
      <c r="E1597" s="221"/>
      <c r="F1597" s="77"/>
      <c r="G1597" s="84"/>
      <c r="H1597" s="222"/>
      <c r="I1597" s="79"/>
      <c r="J1597" s="77"/>
      <c r="K1597" s="221"/>
      <c r="L1597" s="77"/>
      <c r="M1597" s="81" t="str">
        <f aca="false">IF(D1597&gt;0,IF(J1597&gt;=0,J1597/D1597*100,""),"")</f>
        <v/>
      </c>
      <c r="N1597" s="81" t="str">
        <f aca="false">IF(F1597&gt;0,IF(L1597&gt;=0,L1597/F1597*100,""),"")</f>
        <v/>
      </c>
      <c r="O1597" s="81" t="str">
        <f aca="false">IF(G1597&gt;0,IF(J1597&gt;=0,J1597/G1597*100,""),"")</f>
        <v/>
      </c>
      <c r="P1597" s="81" t="str">
        <f aca="false">IF(I1597&gt;0,IF(L1597&gt;=0,L1597/I1597*100,""),"")</f>
        <v/>
      </c>
      <c r="Q1597" s="52"/>
      <c r="S1597" s="52"/>
    </row>
    <row r="1598" s="48" customFormat="true" ht="12.75" hidden="true" customHeight="true" outlineLevel="0" collapsed="false">
      <c r="A1598" s="87" t="s">
        <v>65</v>
      </c>
      <c r="B1598" s="55" t="s">
        <v>66</v>
      </c>
      <c r="C1598" s="55" t="s">
        <v>1805</v>
      </c>
      <c r="D1598" s="77"/>
      <c r="E1598" s="77"/>
      <c r="F1598" s="77" t="n">
        <f aca="false">SUM(D1598:E1598)</f>
        <v>0</v>
      </c>
      <c r="G1598" s="79"/>
      <c r="H1598" s="88"/>
      <c r="I1598" s="79"/>
      <c r="J1598" s="77"/>
      <c r="K1598" s="77"/>
      <c r="L1598" s="77" t="n">
        <f aca="false">SUM(J1598:K1598)</f>
        <v>0</v>
      </c>
      <c r="M1598" s="81" t="str">
        <f aca="false">IF(D1598&gt;0,IF(J1598&gt;=0,J1598/D1598*100,""),"")</f>
        <v/>
      </c>
      <c r="N1598" s="81" t="str">
        <f aca="false">IF(F1598&gt;0,IF(L1598&gt;=0,L1598/F1598*100,""),"")</f>
        <v/>
      </c>
      <c r="O1598" s="81" t="str">
        <f aca="false">IF(G1598&gt;0,IF(J1598&gt;=0,J1598/G1598*100,""),"")</f>
        <v/>
      </c>
      <c r="P1598" s="81" t="str">
        <f aca="false">IF(I1598&gt;0,IF(L1598&gt;=0,L1598/I1598*100,""),"")</f>
        <v/>
      </c>
      <c r="Q1598" s="52"/>
      <c r="S1598" s="52"/>
    </row>
    <row r="1599" s="48" customFormat="true" ht="6" hidden="false" customHeight="true" outlineLevel="0" collapsed="false">
      <c r="A1599" s="82"/>
      <c r="B1599" s="103"/>
      <c r="C1599" s="104" t="s">
        <v>28</v>
      </c>
      <c r="D1599" s="83"/>
      <c r="E1599" s="83"/>
      <c r="F1599" s="83"/>
      <c r="G1599" s="84"/>
      <c r="H1599" s="85"/>
      <c r="I1599" s="84"/>
      <c r="J1599" s="83"/>
      <c r="K1599" s="83"/>
      <c r="L1599" s="83"/>
      <c r="M1599" s="137" t="str">
        <f aca="false">IF(D1599&gt;0,IF(J1599&gt;=0,J1599/D1599*100,""),"")</f>
        <v/>
      </c>
      <c r="N1599" s="137" t="str">
        <f aca="false">IF(F1599&gt;0,IF(L1599&gt;=0,L1599/F1599*100,""),"")</f>
        <v/>
      </c>
      <c r="O1599" s="137" t="str">
        <f aca="false">IF(G1599&gt;0,IF(J1599&gt;=0,J1599/G1599*100,""),"")</f>
        <v/>
      </c>
      <c r="P1599" s="137" t="str">
        <f aca="false">IF(I1599&gt;0,IF(L1599&gt;=0,L1599/I1599*100,""),"")</f>
        <v/>
      </c>
      <c r="Q1599" s="52"/>
      <c r="S1599" s="52"/>
    </row>
    <row r="1600" s="48" customFormat="true" ht="25.5" hidden="false" customHeight="true" outlineLevel="0" collapsed="false">
      <c r="A1600" s="66" t="s">
        <v>1806</v>
      </c>
      <c r="B1600" s="127" t="s">
        <v>19</v>
      </c>
      <c r="C1600" s="128"/>
      <c r="D1600" s="277" t="n">
        <f aca="false">SUM(D1602:D1610)</f>
        <v>19151350</v>
      </c>
      <c r="E1600" s="277" t="n">
        <f aca="false">SUM(E1602:E1609)</f>
        <v>0</v>
      </c>
      <c r="F1600" s="69" t="n">
        <f aca="false">SUM(D1600:E1600)</f>
        <v>19151350</v>
      </c>
      <c r="G1600" s="72" t="n">
        <f aca="false">SUM(G1602:G1610)</f>
        <v>21333582.25</v>
      </c>
      <c r="H1600" s="89"/>
      <c r="I1600" s="72" t="n">
        <f aca="false">SUM(G1600:H1600)</f>
        <v>21333582.25</v>
      </c>
      <c r="J1600" s="277" t="n">
        <f aca="false">SUM(J1602:J1610)</f>
        <v>22874500</v>
      </c>
      <c r="K1600" s="277" t="n">
        <f aca="false">SUM(K1602:K1609)</f>
        <v>0</v>
      </c>
      <c r="L1600" s="69" t="n">
        <f aca="false">SUM(J1600:K1600)</f>
        <v>22874500</v>
      </c>
      <c r="M1600" s="73" t="n">
        <f aca="false">IF(D1600&gt;0,IF(J1600&gt;=0,J1600/D1600*100,""),"")</f>
        <v>119.440666062706</v>
      </c>
      <c r="N1600" s="73" t="n">
        <f aca="false">IF(F1600&gt;0,IF(L1600&gt;=0,L1600/F1600*100,""),"")</f>
        <v>119.440666062706</v>
      </c>
      <c r="O1600" s="73" t="n">
        <f aca="false">IF(G1600&gt;0,IF(J1600&gt;=0,J1600/G1600*100,""),"")</f>
        <v>107.222967675764</v>
      </c>
      <c r="P1600" s="73" t="n">
        <f aca="false">IF(I1600&gt;0,IF(L1600&gt;=0,L1600/I1600*100,""),"")</f>
        <v>107.222967675764</v>
      </c>
      <c r="Q1600" s="52"/>
      <c r="S1600" s="52"/>
    </row>
    <row r="1601" s="48" customFormat="true" ht="12.75" hidden="false" customHeight="true" outlineLevel="0" collapsed="false">
      <c r="A1601" s="74" t="s">
        <v>27</v>
      </c>
      <c r="B1601" s="100"/>
      <c r="C1601" s="101" t="s">
        <v>28</v>
      </c>
      <c r="D1601" s="278" t="n">
        <f aca="false">SUM(D1602:D1609)</f>
        <v>19151350</v>
      </c>
      <c r="E1601" s="279"/>
      <c r="F1601" s="77" t="n">
        <f aca="false">SUM(D1601:E1601)</f>
        <v>19151350</v>
      </c>
      <c r="G1601" s="90" t="n">
        <f aca="false">SUM(G1602:G1609)</f>
        <v>21313582.25</v>
      </c>
      <c r="H1601" s="280"/>
      <c r="I1601" s="79" t="n">
        <f aca="false">SUM(G1601:H1601)</f>
        <v>21313582.25</v>
      </c>
      <c r="J1601" s="278" t="n">
        <f aca="false">SUM(J1602:J1609)</f>
        <v>22874500</v>
      </c>
      <c r="K1601" s="279"/>
      <c r="L1601" s="77" t="n">
        <f aca="false">SUM(J1601:K1601)</f>
        <v>22874500</v>
      </c>
      <c r="M1601" s="81" t="n">
        <f aca="false">IF(D1601&gt;0,IF(J1601&gt;=0,J1601/D1601*100,""),"")</f>
        <v>119.440666062706</v>
      </c>
      <c r="N1601" s="81" t="n">
        <f aca="false">IF(F1601&gt;0,IF(L1601&gt;=0,L1601/F1601*100,""),"")</f>
        <v>119.440666062706</v>
      </c>
      <c r="O1601" s="81" t="n">
        <f aca="false">IF(G1601&gt;0,IF(J1601&gt;=0,J1601/G1601*100,""),"")</f>
        <v>107.323582360258</v>
      </c>
      <c r="P1601" s="81" t="n">
        <f aca="false">IF(I1601&gt;0,IF(L1601&gt;=0,L1601/I1601*100,""),"")</f>
        <v>107.323582360258</v>
      </c>
      <c r="Q1601" s="52"/>
      <c r="S1601" s="52"/>
    </row>
    <row r="1602" s="48" customFormat="true" ht="12.75" hidden="false" customHeight="true" outlineLevel="0" collapsed="false">
      <c r="A1602" s="82" t="s">
        <v>1095</v>
      </c>
      <c r="B1602" s="54" t="s">
        <v>1011</v>
      </c>
      <c r="C1602" s="55" t="s">
        <v>1807</v>
      </c>
      <c r="D1602" s="77" t="n">
        <v>18711110</v>
      </c>
      <c r="E1602" s="221"/>
      <c r="F1602" s="77" t="n">
        <f aca="false">SUM(D1602:E1602)</f>
        <v>18711110</v>
      </c>
      <c r="G1602" s="84" t="n">
        <v>20672110</v>
      </c>
      <c r="H1602" s="222"/>
      <c r="I1602" s="79" t="n">
        <f aca="false">SUM(G1602:H1602)</f>
        <v>20672110</v>
      </c>
      <c r="J1602" s="77" t="n">
        <v>22754010</v>
      </c>
      <c r="K1602" s="221"/>
      <c r="L1602" s="77" t="n">
        <f aca="false">SUM(J1602:K1602)</f>
        <v>22754010</v>
      </c>
      <c r="M1602" s="81" t="n">
        <f aca="false">IF(D1602&gt;0,IF(J1602&gt;=0,J1602/D1602*100,""),"")</f>
        <v>121.606949026541</v>
      </c>
      <c r="N1602" s="81" t="n">
        <f aca="false">IF(F1602&gt;0,IF(L1602&gt;=0,L1602/F1602*100,""),"")</f>
        <v>121.606949026541</v>
      </c>
      <c r="O1602" s="81" t="n">
        <f aca="false">IF(G1602&gt;0,IF(J1602&gt;=0,J1602/G1602*100,""),"")</f>
        <v>110.071057090931</v>
      </c>
      <c r="P1602" s="81" t="n">
        <f aca="false">IF(I1602&gt;0,IF(L1602&gt;=0,L1602/I1602*100,""),"")</f>
        <v>110.071057090931</v>
      </c>
      <c r="Q1602" s="52"/>
      <c r="S1602" s="52"/>
    </row>
    <row r="1603" s="48" customFormat="true" ht="12.75" hidden="false" customHeight="true" outlineLevel="0" collapsed="false">
      <c r="A1603" s="87" t="s">
        <v>33</v>
      </c>
      <c r="B1603" s="103" t="s">
        <v>34</v>
      </c>
      <c r="C1603" s="104" t="s">
        <v>1808</v>
      </c>
      <c r="D1603" s="77" t="n">
        <v>12000</v>
      </c>
      <c r="E1603" s="83"/>
      <c r="F1603" s="77" t="n">
        <f aca="false">SUM(D1603:E1603)</f>
        <v>12000</v>
      </c>
      <c r="G1603" s="84" t="n">
        <v>12000</v>
      </c>
      <c r="H1603" s="85"/>
      <c r="I1603" s="79" t="n">
        <f aca="false">SUM(G1603:H1603)</f>
        <v>12000</v>
      </c>
      <c r="J1603" s="77" t="n">
        <v>22000</v>
      </c>
      <c r="K1603" s="83"/>
      <c r="L1603" s="77" t="n">
        <f aca="false">SUM(J1603:K1603)</f>
        <v>22000</v>
      </c>
      <c r="M1603" s="81" t="n">
        <f aca="false">IF(D1603&gt;0,IF(J1603&gt;=0,J1603/D1603*100,""),"")</f>
        <v>183.333333333333</v>
      </c>
      <c r="N1603" s="81" t="n">
        <f aca="false">IF(F1603&gt;0,IF(L1603&gt;=0,L1603/F1603*100,""),"")</f>
        <v>183.333333333333</v>
      </c>
      <c r="O1603" s="81" t="n">
        <f aca="false">IF(G1603&gt;0,IF(J1603&gt;=0,J1603/G1603*100,""),"")</f>
        <v>183.333333333333</v>
      </c>
      <c r="P1603" s="81" t="n">
        <f aca="false">IF(I1603&gt;0,IF(L1603&gt;=0,L1603/I1603*100,""),"")</f>
        <v>183.333333333333</v>
      </c>
      <c r="Q1603" s="52"/>
      <c r="S1603" s="52"/>
    </row>
    <row r="1604" s="48" customFormat="true" ht="12.75" hidden="false" customHeight="true" outlineLevel="0" collapsed="false">
      <c r="A1604" s="82" t="s">
        <v>1809</v>
      </c>
      <c r="B1604" s="54" t="s">
        <v>1810</v>
      </c>
      <c r="C1604" s="55" t="s">
        <v>1811</v>
      </c>
      <c r="D1604" s="77" t="n">
        <v>313000</v>
      </c>
      <c r="E1604" s="83"/>
      <c r="F1604" s="77" t="n">
        <f aca="false">SUM(D1604:E1604)</f>
        <v>313000</v>
      </c>
      <c r="G1604" s="84" t="n">
        <v>313000</v>
      </c>
      <c r="H1604" s="85"/>
      <c r="I1604" s="79" t="n">
        <f aca="false">SUM(G1604:H1604)</f>
        <v>313000</v>
      </c>
      <c r="J1604" s="77"/>
      <c r="K1604" s="83"/>
      <c r="L1604" s="77" t="n">
        <f aca="false">SUM(J1604:K1604)</f>
        <v>0</v>
      </c>
      <c r="M1604" s="81" t="n">
        <f aca="false">IF(D1604&gt;0,IF(J1604&gt;=0,J1604/D1604*100,""),"")</f>
        <v>0</v>
      </c>
      <c r="N1604" s="81" t="n">
        <f aca="false">IF(F1604&gt;0,IF(L1604&gt;=0,L1604/F1604*100,""),"")</f>
        <v>0</v>
      </c>
      <c r="O1604" s="81" t="n">
        <f aca="false">IF(G1604&gt;0,IF(J1604&gt;=0,J1604/G1604*100,""),"")</f>
        <v>0</v>
      </c>
      <c r="P1604" s="81" t="n">
        <f aca="false">IF(I1604&gt;0,IF(L1604&gt;=0,L1604/I1604*100,""),"")</f>
        <v>0</v>
      </c>
      <c r="Q1604" s="52"/>
      <c r="S1604" s="52"/>
    </row>
    <row r="1605" s="48" customFormat="true" ht="12.75" hidden="false" customHeight="true" outlineLevel="0" collapsed="false">
      <c r="A1605" s="82" t="s">
        <v>506</v>
      </c>
      <c r="B1605" s="54" t="s">
        <v>507</v>
      </c>
      <c r="C1605" s="55" t="s">
        <v>1812</v>
      </c>
      <c r="D1605" s="77" t="n">
        <v>81240</v>
      </c>
      <c r="E1605" s="83"/>
      <c r="F1605" s="77" t="n">
        <f aca="false">SUM(D1605:E1605)</f>
        <v>81240</v>
      </c>
      <c r="G1605" s="84" t="n">
        <v>81240</v>
      </c>
      <c r="H1605" s="85"/>
      <c r="I1605" s="79" t="n">
        <f aca="false">SUM(G1605:H1605)</f>
        <v>81240</v>
      </c>
      <c r="J1605" s="77" t="n">
        <v>58490</v>
      </c>
      <c r="K1605" s="83"/>
      <c r="L1605" s="77" t="n">
        <f aca="false">SUM(J1605:K1605)</f>
        <v>58490</v>
      </c>
      <c r="M1605" s="81" t="n">
        <f aca="false">IF(D1605&gt;0,IF(J1605&gt;=0,J1605/D1605*100,""),"")</f>
        <v>71.9965534219596</v>
      </c>
      <c r="N1605" s="81" t="n">
        <f aca="false">IF(F1605&gt;0,IF(L1605&gt;=0,L1605/F1605*100,""),"")</f>
        <v>71.9965534219596</v>
      </c>
      <c r="O1605" s="81" t="n">
        <f aca="false">IF(G1605&gt;0,IF(J1605&gt;=0,J1605/G1605*100,""),"")</f>
        <v>71.9965534219596</v>
      </c>
      <c r="P1605" s="81" t="n">
        <f aca="false">IF(I1605&gt;0,IF(L1605&gt;=0,L1605/I1605*100,""),"")</f>
        <v>71.9965534219596</v>
      </c>
      <c r="Q1605" s="52"/>
      <c r="S1605" s="52"/>
    </row>
    <row r="1606" s="48" customFormat="true" ht="12.75" hidden="false" customHeight="true" outlineLevel="0" collapsed="false">
      <c r="A1606" s="82" t="s">
        <v>1320</v>
      </c>
      <c r="B1606" s="54" t="s">
        <v>697</v>
      </c>
      <c r="C1606" s="55" t="s">
        <v>1813</v>
      </c>
      <c r="D1606" s="77" t="n">
        <v>18000</v>
      </c>
      <c r="E1606" s="83"/>
      <c r="F1606" s="77" t="n">
        <f aca="false">SUM(D1606:E1606)</f>
        <v>18000</v>
      </c>
      <c r="G1606" s="84" t="n">
        <v>18000</v>
      </c>
      <c r="H1606" s="85"/>
      <c r="I1606" s="79" t="n">
        <f aca="false">SUM(G1606:H1606)</f>
        <v>18000</v>
      </c>
      <c r="J1606" s="77" t="n">
        <v>24000</v>
      </c>
      <c r="K1606" s="83"/>
      <c r="L1606" s="77" t="n">
        <f aca="false">SUM(J1606:K1606)</f>
        <v>24000</v>
      </c>
      <c r="M1606" s="81" t="n">
        <f aca="false">IF(D1606&gt;0,IF(J1606&gt;=0,J1606/D1606*100,""),"")</f>
        <v>133.333333333333</v>
      </c>
      <c r="N1606" s="81" t="n">
        <f aca="false">IF(F1606&gt;0,IF(L1606&gt;=0,L1606/F1606*100,""),"")</f>
        <v>133.333333333333</v>
      </c>
      <c r="O1606" s="81" t="n">
        <f aca="false">IF(G1606&gt;0,IF(J1606&gt;=0,J1606/G1606*100,""),"")</f>
        <v>133.333333333333</v>
      </c>
      <c r="P1606" s="81" t="n">
        <f aca="false">IF(I1606&gt;0,IF(L1606&gt;=0,L1606/I1606*100,""),"")</f>
        <v>133.333333333333</v>
      </c>
      <c r="Q1606" s="52"/>
      <c r="S1606" s="52"/>
    </row>
    <row r="1607" s="48" customFormat="true" ht="12.75" hidden="false" customHeight="true" outlineLevel="0" collapsed="false">
      <c r="A1607" s="82" t="s">
        <v>1097</v>
      </c>
      <c r="B1607" s="54" t="s">
        <v>1098</v>
      </c>
      <c r="C1607" s="55" t="s">
        <v>1814</v>
      </c>
      <c r="D1607" s="77" t="n">
        <v>16000</v>
      </c>
      <c r="E1607" s="83"/>
      <c r="F1607" s="77" t="n">
        <f aca="false">SUM(D1607:E1607)</f>
        <v>16000</v>
      </c>
      <c r="G1607" s="84" t="n">
        <v>175600</v>
      </c>
      <c r="H1607" s="85"/>
      <c r="I1607" s="79" t="n">
        <f aca="false">SUM(G1607:H1607)</f>
        <v>175600</v>
      </c>
      <c r="J1607" s="77" t="n">
        <v>16000</v>
      </c>
      <c r="K1607" s="83"/>
      <c r="L1607" s="77" t="n">
        <f aca="false">SUM(J1607:K1607)</f>
        <v>16000</v>
      </c>
      <c r="M1607" s="81" t="n">
        <f aca="false">IF(D1607&gt;0,IF(J1607&gt;=0,J1607/D1607*100,""),"")</f>
        <v>100</v>
      </c>
      <c r="N1607" s="81" t="n">
        <f aca="false">IF(F1607&gt;0,IF(L1607&gt;=0,L1607/F1607*100,""),"")</f>
        <v>100</v>
      </c>
      <c r="O1607" s="81" t="n">
        <f aca="false">IF(G1607&gt;0,IF(J1607&gt;=0,J1607/G1607*100,""),"")</f>
        <v>9.11161731207289</v>
      </c>
      <c r="P1607" s="81" t="n">
        <f aca="false">IF(I1607&gt;0,IF(L1607&gt;=0,L1607/I1607*100,""),"")</f>
        <v>9.11161731207289</v>
      </c>
      <c r="Q1607" s="52"/>
      <c r="S1607" s="52"/>
    </row>
    <row r="1608" s="48" customFormat="true" ht="12.75" hidden="false" customHeight="true" outlineLevel="0" collapsed="false">
      <c r="A1608" s="82" t="s">
        <v>1110</v>
      </c>
      <c r="B1608" s="54" t="s">
        <v>1111</v>
      </c>
      <c r="C1608" s="55" t="s">
        <v>1815</v>
      </c>
      <c r="D1608" s="83"/>
      <c r="E1608" s="83"/>
      <c r="F1608" s="77" t="n">
        <f aca="false">SUM(D1608:E1608)</f>
        <v>0</v>
      </c>
      <c r="G1608" s="84" t="n">
        <v>11600</v>
      </c>
      <c r="H1608" s="85"/>
      <c r="I1608" s="79" t="n">
        <f aca="false">SUM(G1608:H1608)</f>
        <v>11600</v>
      </c>
      <c r="J1608" s="77"/>
      <c r="K1608" s="83"/>
      <c r="L1608" s="77" t="n">
        <f aca="false">SUM(J1608:K1608)</f>
        <v>0</v>
      </c>
      <c r="M1608" s="81" t="str">
        <f aca="false">IF(D1608&gt;0,IF(J1608&gt;=0,J1608/D1608*100,""),"")</f>
        <v/>
      </c>
      <c r="N1608" s="81" t="str">
        <f aca="false">IF(F1608&gt;0,IF(L1608&gt;=0,L1608/F1608*100,""),"")</f>
        <v/>
      </c>
      <c r="O1608" s="81" t="n">
        <f aca="false">IF(G1608&gt;0,IF(J1608&gt;=0,J1608/G1608*100,""),"")</f>
        <v>0</v>
      </c>
      <c r="P1608" s="81" t="n">
        <f aca="false">IF(I1608&gt;0,IF(L1608&gt;=0,L1608/I1608*100,""),"")</f>
        <v>0</v>
      </c>
      <c r="Q1608" s="52"/>
      <c r="S1608" s="52"/>
    </row>
    <row r="1609" s="48" customFormat="true" ht="12.75" hidden="false" customHeight="true" outlineLevel="0" collapsed="false">
      <c r="A1609" s="82" t="s">
        <v>1104</v>
      </c>
      <c r="B1609" s="54" t="s">
        <v>1014</v>
      </c>
      <c r="C1609" s="55" t="s">
        <v>1816</v>
      </c>
      <c r="D1609" s="83"/>
      <c r="E1609" s="83"/>
      <c r="F1609" s="77" t="n">
        <f aca="false">SUM(D1609:E1609)</f>
        <v>0</v>
      </c>
      <c r="G1609" s="84" t="n">
        <v>30032.25</v>
      </c>
      <c r="H1609" s="85"/>
      <c r="I1609" s="79" t="n">
        <f aca="false">SUM(G1609:H1609)</f>
        <v>30032.25</v>
      </c>
      <c r="J1609" s="83"/>
      <c r="K1609" s="83"/>
      <c r="L1609" s="77" t="n">
        <f aca="false">SUM(J1609:K1609)</f>
        <v>0</v>
      </c>
      <c r="M1609" s="81" t="str">
        <f aca="false">IF(D1609&gt;0,IF(J1609&gt;=0,J1609/D1609*100,""),"")</f>
        <v/>
      </c>
      <c r="N1609" s="81" t="str">
        <f aca="false">IF(F1609&gt;0,IF(L1609&gt;=0,L1609/F1609*100,""),"")</f>
        <v/>
      </c>
      <c r="O1609" s="81" t="n">
        <f aca="false">IF(G1609&gt;0,IF(J1609&gt;=0,J1609/G1609*100,""),"")</f>
        <v>0</v>
      </c>
      <c r="P1609" s="81" t="n">
        <f aca="false">IF(I1609&gt;0,IF(L1609&gt;=0,L1609/I1609*100,""),"")</f>
        <v>0</v>
      </c>
      <c r="Q1609" s="52"/>
      <c r="S1609" s="52"/>
    </row>
    <row r="1610" s="48" customFormat="true" ht="12.75" hidden="false" customHeight="true" outlineLevel="0" collapsed="false">
      <c r="A1610" s="82" t="s">
        <v>65</v>
      </c>
      <c r="B1610" s="54" t="s">
        <v>66</v>
      </c>
      <c r="C1610" s="55" t="s">
        <v>1817</v>
      </c>
      <c r="D1610" s="83"/>
      <c r="E1610" s="83"/>
      <c r="F1610" s="77" t="n">
        <f aca="false">SUM(D1610:E1610)</f>
        <v>0</v>
      </c>
      <c r="G1610" s="84" t="n">
        <v>20000</v>
      </c>
      <c r="H1610" s="85"/>
      <c r="I1610" s="79" t="n">
        <f aca="false">SUM(G1610:H1610)</f>
        <v>20000</v>
      </c>
      <c r="J1610" s="83"/>
      <c r="K1610" s="83"/>
      <c r="L1610" s="77"/>
      <c r="M1610" s="81" t="str">
        <f aca="false">IF(D1610&gt;0,IF(J1610&gt;=0,J1610/D1610*100,""),"")</f>
        <v/>
      </c>
      <c r="N1610" s="81" t="str">
        <f aca="false">IF(F1610&gt;0,IF(L1610&gt;=0,L1610/F1610*100,""),"")</f>
        <v/>
      </c>
      <c r="O1610" s="81" t="n">
        <f aca="false">IF(G1610&gt;0,IF(J1610&gt;=0,J1610/G1610*100,""),"")</f>
        <v>0</v>
      </c>
      <c r="P1610" s="81" t="n">
        <f aca="false">IF(I1610&gt;0,IF(L1610&gt;=0,L1610/I1610*100,""),"")</f>
        <v>0</v>
      </c>
      <c r="Q1610" s="52"/>
      <c r="S1610" s="52"/>
    </row>
    <row r="1611" s="48" customFormat="true" ht="6" hidden="false" customHeight="true" outlineLevel="0" collapsed="false">
      <c r="A1611" s="87"/>
      <c r="B1611" s="103"/>
      <c r="C1611" s="104" t="s">
        <v>28</v>
      </c>
      <c r="D1611" s="83"/>
      <c r="E1611" s="83"/>
      <c r="F1611" s="83"/>
      <c r="G1611" s="84"/>
      <c r="H1611" s="85"/>
      <c r="I1611" s="84"/>
      <c r="J1611" s="83"/>
      <c r="K1611" s="83"/>
      <c r="L1611" s="83"/>
      <c r="M1611" s="137" t="str">
        <f aca="false">IF(D1611&gt;0,IF(J1611&gt;=0,J1611/D1611*100,""),"")</f>
        <v/>
      </c>
      <c r="N1611" s="137" t="str">
        <f aca="false">IF(F1611&gt;0,IF(L1611&gt;=0,L1611/F1611*100,""),"")</f>
        <v/>
      </c>
      <c r="O1611" s="137" t="str">
        <f aca="false">IF(G1611&gt;0,IF(J1611&gt;=0,J1611/G1611*100,""),"")</f>
        <v/>
      </c>
      <c r="P1611" s="137" t="str">
        <f aca="false">IF(I1611&gt;0,IF(L1611&gt;=0,L1611/I1611*100,""),"")</f>
        <v/>
      </c>
      <c r="Q1611" s="52"/>
      <c r="S1611" s="52"/>
    </row>
    <row r="1612" s="48" customFormat="true" ht="25.5" hidden="false" customHeight="false" outlineLevel="0" collapsed="false">
      <c r="A1612" s="66" t="s">
        <v>1818</v>
      </c>
      <c r="B1612" s="135" t="s">
        <v>19</v>
      </c>
      <c r="C1612" s="136"/>
      <c r="D1612" s="139" t="n">
        <f aca="false">SUM(D1614:D1622)</f>
        <v>11961630</v>
      </c>
      <c r="E1612" s="139" t="n">
        <f aca="false">SUM(E1614:E1622)</f>
        <v>0</v>
      </c>
      <c r="F1612" s="139" t="n">
        <f aca="false">SUM(D1612:E1612)</f>
        <v>11961630</v>
      </c>
      <c r="G1612" s="109" t="n">
        <f aca="false">SUM(G1614:G1622)</f>
        <v>12398230</v>
      </c>
      <c r="H1612" s="110"/>
      <c r="I1612" s="109" t="n">
        <f aca="false">SUM(G1612:H1612)</f>
        <v>12398230</v>
      </c>
      <c r="J1612" s="139" t="n">
        <f aca="false">SUM(J1614:J1622)</f>
        <v>13950770</v>
      </c>
      <c r="K1612" s="139" t="n">
        <f aca="false">SUM(K1614:K1622)</f>
        <v>0</v>
      </c>
      <c r="L1612" s="139" t="n">
        <f aca="false">SUM(J1612:K1612)</f>
        <v>13950770</v>
      </c>
      <c r="M1612" s="140" t="n">
        <f aca="false">IF(D1612&gt;0,IF(J1612&gt;=0,J1612/D1612*100,""),"")</f>
        <v>116.629338978049</v>
      </c>
      <c r="N1612" s="140" t="n">
        <f aca="false">IF(F1612&gt;0,IF(L1612&gt;=0,L1612/F1612*100,""),"")</f>
        <v>116.629338978049</v>
      </c>
      <c r="O1612" s="140" t="n">
        <f aca="false">IF(G1612&gt;0,IF(J1612&gt;=0,J1612/G1612*100,""),"")</f>
        <v>112.522271324213</v>
      </c>
      <c r="P1612" s="140" t="n">
        <f aca="false">IF(I1612&gt;0,IF(L1612&gt;=0,L1612/I1612*100,""),"")</f>
        <v>112.522271324213</v>
      </c>
      <c r="Q1612" s="52"/>
      <c r="S1612" s="52"/>
    </row>
    <row r="1613" s="48" customFormat="true" ht="12" hidden="true" customHeight="false" outlineLevel="0" collapsed="false">
      <c r="A1613" s="82" t="s">
        <v>27</v>
      </c>
      <c r="B1613" s="227"/>
      <c r="C1613" s="228" t="s">
        <v>28</v>
      </c>
      <c r="D1613" s="143" t="n">
        <f aca="false">SUM(D1614:D1622)</f>
        <v>11961630</v>
      </c>
      <c r="E1613" s="215"/>
      <c r="F1613" s="77" t="n">
        <f aca="false">SUM(D1613:E1613)</f>
        <v>11961630</v>
      </c>
      <c r="G1613" s="79" t="n">
        <f aca="false">SUM(G1614:G1622)</f>
        <v>12398230</v>
      </c>
      <c r="H1613" s="217"/>
      <c r="I1613" s="79" t="n">
        <f aca="false">SUM(G1613:H1613)</f>
        <v>12398230</v>
      </c>
      <c r="J1613" s="77" t="n">
        <f aca="false">SUM(J1614:J1622)</f>
        <v>13950770</v>
      </c>
      <c r="K1613" s="215"/>
      <c r="L1613" s="77" t="n">
        <f aca="false">SUM(J1613:K1613)</f>
        <v>13950770</v>
      </c>
      <c r="M1613" s="81" t="n">
        <f aca="false">IF(D1613&gt;0,IF(J1613&gt;=0,J1613/D1613*100,""),"")</f>
        <v>116.629338978049</v>
      </c>
      <c r="N1613" s="81" t="n">
        <f aca="false">IF(F1613&gt;0,IF(L1613&gt;=0,L1613/F1613*100,""),"")</f>
        <v>116.629338978049</v>
      </c>
      <c r="O1613" s="81" t="n">
        <f aca="false">IF(G1613&gt;0,IF(J1613&gt;=0,J1613/G1613*100,""),"")</f>
        <v>112.522271324213</v>
      </c>
      <c r="P1613" s="81" t="n">
        <f aca="false">IF(I1613&gt;0,IF(L1613&gt;=0,L1613/I1613*100,""),"")</f>
        <v>112.522271324213</v>
      </c>
      <c r="Q1613" s="52"/>
      <c r="S1613" s="52"/>
    </row>
    <row r="1614" s="48" customFormat="true" ht="12.75" hidden="false" customHeight="true" outlineLevel="0" collapsed="false">
      <c r="A1614" s="82" t="s">
        <v>1095</v>
      </c>
      <c r="B1614" s="54" t="s">
        <v>1011</v>
      </c>
      <c r="C1614" s="55" t="s">
        <v>1819</v>
      </c>
      <c r="D1614" s="77" t="n">
        <v>11737630</v>
      </c>
      <c r="E1614" s="143"/>
      <c r="F1614" s="77" t="n">
        <f aca="false">SUM(D1614:E1614)</f>
        <v>11737630</v>
      </c>
      <c r="G1614" s="79" t="n">
        <v>11737630</v>
      </c>
      <c r="H1614" s="88"/>
      <c r="I1614" s="79" t="n">
        <f aca="false">SUM(G1614:H1614)</f>
        <v>11737630</v>
      </c>
      <c r="J1614" s="77" t="n">
        <v>13353770</v>
      </c>
      <c r="K1614" s="143"/>
      <c r="L1614" s="77" t="n">
        <f aca="false">SUM(J1614:K1614)</f>
        <v>13353770</v>
      </c>
      <c r="M1614" s="81" t="n">
        <f aca="false">IF(D1614&gt;0,IF(J1614&gt;=0,J1614/D1614*100,""),"")</f>
        <v>113.76887838516</v>
      </c>
      <c r="N1614" s="81" t="n">
        <f aca="false">IF(F1614&gt;0,IF(L1614&gt;=0,L1614/F1614*100,""),"")</f>
        <v>113.76887838516</v>
      </c>
      <c r="O1614" s="81" t="n">
        <f aca="false">IF(G1614&gt;0,IF(J1614&gt;=0,J1614/G1614*100,""),"")</f>
        <v>113.76887838516</v>
      </c>
      <c r="P1614" s="81" t="n">
        <f aca="false">IF(I1614&gt;0,IF(L1614&gt;=0,L1614/I1614*100,""),"")</f>
        <v>113.76887838516</v>
      </c>
      <c r="Q1614" s="52"/>
      <c r="S1614" s="52"/>
    </row>
    <row r="1615" s="48" customFormat="true" ht="12.75" hidden="false" customHeight="true" outlineLevel="0" collapsed="false">
      <c r="A1615" s="87" t="s">
        <v>33</v>
      </c>
      <c r="B1615" s="54" t="s">
        <v>34</v>
      </c>
      <c r="C1615" s="55" t="s">
        <v>1820</v>
      </c>
      <c r="D1615" s="77" t="n">
        <v>20000</v>
      </c>
      <c r="E1615" s="143"/>
      <c r="F1615" s="77" t="n">
        <f aca="false">SUM(D1615:E1615)</f>
        <v>20000</v>
      </c>
      <c r="G1615" s="79" t="n">
        <v>20000</v>
      </c>
      <c r="H1615" s="88"/>
      <c r="I1615" s="79" t="n">
        <f aca="false">SUM(G1615:H1615)</f>
        <v>20000</v>
      </c>
      <c r="J1615" s="77" t="n">
        <v>30000</v>
      </c>
      <c r="K1615" s="143"/>
      <c r="L1615" s="77" t="n">
        <f aca="false">SUM(J1615:K1615)</f>
        <v>30000</v>
      </c>
      <c r="M1615" s="81" t="n">
        <f aca="false">IF(D1615&gt;0,IF(J1615&gt;=0,J1615/D1615*100,""),"")</f>
        <v>150</v>
      </c>
      <c r="N1615" s="81" t="n">
        <f aca="false">IF(F1615&gt;0,IF(L1615&gt;=0,L1615/F1615*100,""),"")</f>
        <v>150</v>
      </c>
      <c r="O1615" s="81" t="n">
        <f aca="false">IF(G1615&gt;0,IF(J1615&gt;=0,J1615/G1615*100,""),"")</f>
        <v>150</v>
      </c>
      <c r="P1615" s="81" t="n">
        <f aca="false">IF(I1615&gt;0,IF(L1615&gt;=0,L1615/I1615*100,""),"")</f>
        <v>150</v>
      </c>
      <c r="Q1615" s="52"/>
      <c r="S1615" s="52"/>
    </row>
    <row r="1616" s="48" customFormat="true" ht="12.75" hidden="false" customHeight="true" outlineLevel="0" collapsed="false">
      <c r="A1616" s="82" t="s">
        <v>1140</v>
      </c>
      <c r="B1616" s="54" t="s">
        <v>1020</v>
      </c>
      <c r="C1616" s="55" t="s">
        <v>1821</v>
      </c>
      <c r="D1616" s="77" t="n">
        <v>45000</v>
      </c>
      <c r="E1616" s="143"/>
      <c r="F1616" s="77" t="n">
        <f aca="false">SUM(D1616:E1616)</f>
        <v>45000</v>
      </c>
      <c r="G1616" s="79" t="n">
        <v>85000</v>
      </c>
      <c r="H1616" s="88"/>
      <c r="I1616" s="79" t="n">
        <f aca="false">SUM(G1616:H1616)</f>
        <v>85000</v>
      </c>
      <c r="J1616" s="77"/>
      <c r="K1616" s="143"/>
      <c r="L1616" s="77" t="n">
        <f aca="false">SUM(J1616:K1616)</f>
        <v>0</v>
      </c>
      <c r="M1616" s="81" t="n">
        <f aca="false">IF(D1616&gt;0,IF(J1616&gt;=0,J1616/D1616*100,""),"")</f>
        <v>0</v>
      </c>
      <c r="N1616" s="81" t="n">
        <f aca="false">IF(F1616&gt;0,IF(L1616&gt;=0,L1616/F1616*100,""),"")</f>
        <v>0</v>
      </c>
      <c r="O1616" s="81" t="n">
        <f aca="false">IF(G1616&gt;0,IF(J1616&gt;=0,J1616/G1616*100,""),"")</f>
        <v>0</v>
      </c>
      <c r="P1616" s="81" t="n">
        <f aca="false">IF(I1616&gt;0,IF(L1616&gt;=0,L1616/I1616*100,""),"")</f>
        <v>0</v>
      </c>
      <c r="Q1616" s="52"/>
      <c r="S1616" s="52"/>
    </row>
    <row r="1617" s="48" customFormat="true" ht="12.75" hidden="false" customHeight="true" outlineLevel="0" collapsed="false">
      <c r="A1617" s="82" t="s">
        <v>1142</v>
      </c>
      <c r="B1617" s="54" t="s">
        <v>1023</v>
      </c>
      <c r="C1617" s="55" t="s">
        <v>1822</v>
      </c>
      <c r="D1617" s="77" t="n">
        <v>135000</v>
      </c>
      <c r="E1617" s="143"/>
      <c r="F1617" s="77" t="n">
        <f aca="false">SUM(D1617:E1617)</f>
        <v>135000</v>
      </c>
      <c r="G1617" s="79" t="n">
        <v>505000</v>
      </c>
      <c r="H1617" s="88"/>
      <c r="I1617" s="79" t="n">
        <f aca="false">SUM(G1617:H1617)</f>
        <v>505000</v>
      </c>
      <c r="J1617" s="77" t="n">
        <v>400000</v>
      </c>
      <c r="K1617" s="143"/>
      <c r="L1617" s="77" t="n">
        <f aca="false">SUM(J1617:K1617)</f>
        <v>400000</v>
      </c>
      <c r="M1617" s="81" t="n">
        <f aca="false">IF(D1617&gt;0,IF(J1617&gt;=0,J1617/D1617*100,""),"")</f>
        <v>296.296296296296</v>
      </c>
      <c r="N1617" s="81" t="n">
        <f aca="false">IF(F1617&gt;0,IF(L1617&gt;=0,L1617/F1617*100,""),"")</f>
        <v>296.296296296296</v>
      </c>
      <c r="O1617" s="81" t="n">
        <f aca="false">IF(G1617&gt;0,IF(J1617&gt;=0,J1617/G1617*100,""),"")</f>
        <v>79.2079207920792</v>
      </c>
      <c r="P1617" s="81" t="n">
        <f aca="false">IF(I1617&gt;0,IF(L1617&gt;=0,L1617/I1617*100,""),"")</f>
        <v>79.2079207920792</v>
      </c>
      <c r="Q1617" s="52"/>
      <c r="S1617" s="52"/>
    </row>
    <row r="1618" s="48" customFormat="true" ht="12.75" hidden="false" customHeight="true" outlineLevel="0" collapsed="false">
      <c r="A1618" s="82" t="s">
        <v>1320</v>
      </c>
      <c r="B1618" s="54" t="s">
        <v>697</v>
      </c>
      <c r="C1618" s="55" t="s">
        <v>1823</v>
      </c>
      <c r="D1618" s="77" t="n">
        <v>12000</v>
      </c>
      <c r="E1618" s="143"/>
      <c r="F1618" s="77" t="n">
        <f aca="false">SUM(D1618:E1618)</f>
        <v>12000</v>
      </c>
      <c r="G1618" s="79" t="n">
        <v>12000</v>
      </c>
      <c r="H1618" s="88"/>
      <c r="I1618" s="79" t="n">
        <f aca="false">SUM(G1618:H1618)</f>
        <v>12000</v>
      </c>
      <c r="J1618" s="77" t="n">
        <v>12000</v>
      </c>
      <c r="K1618" s="143"/>
      <c r="L1618" s="77" t="n">
        <f aca="false">SUM(J1618:K1618)</f>
        <v>12000</v>
      </c>
      <c r="M1618" s="81" t="n">
        <f aca="false">IF(D1618&gt;0,IF(J1618&gt;=0,J1618/D1618*100,""),"")</f>
        <v>100</v>
      </c>
      <c r="N1618" s="81" t="n">
        <f aca="false">IF(F1618&gt;0,IF(L1618&gt;=0,L1618/F1618*100,""),"")</f>
        <v>100</v>
      </c>
      <c r="O1618" s="81" t="n">
        <f aca="false">IF(G1618&gt;0,IF(J1618&gt;=0,J1618/G1618*100,""),"")</f>
        <v>100</v>
      </c>
      <c r="P1618" s="81" t="n">
        <f aca="false">IF(I1618&gt;0,IF(L1618&gt;=0,L1618/I1618*100,""),"")</f>
        <v>100</v>
      </c>
      <c r="Q1618" s="52"/>
      <c r="S1618" s="52"/>
    </row>
    <row r="1619" s="48" customFormat="true" ht="12.75" hidden="false" customHeight="true" outlineLevel="0" collapsed="false">
      <c r="A1619" s="82" t="s">
        <v>1097</v>
      </c>
      <c r="B1619" s="54" t="s">
        <v>1098</v>
      </c>
      <c r="C1619" s="55" t="s">
        <v>1824</v>
      </c>
      <c r="D1619" s="77" t="n">
        <v>12000</v>
      </c>
      <c r="E1619" s="143"/>
      <c r="F1619" s="77" t="n">
        <f aca="false">SUM(D1619:E1619)</f>
        <v>12000</v>
      </c>
      <c r="G1619" s="79" t="n">
        <v>12000</v>
      </c>
      <c r="H1619" s="88"/>
      <c r="I1619" s="79" t="n">
        <f aca="false">SUM(G1619:H1619)</f>
        <v>12000</v>
      </c>
      <c r="J1619" s="77" t="n">
        <v>12000</v>
      </c>
      <c r="K1619" s="143"/>
      <c r="L1619" s="77" t="n">
        <f aca="false">SUM(J1619:K1619)</f>
        <v>12000</v>
      </c>
      <c r="M1619" s="81" t="n">
        <f aca="false">IF(D1619&gt;0,IF(J1619&gt;=0,J1619/D1619*100,""),"")</f>
        <v>100</v>
      </c>
      <c r="N1619" s="81" t="n">
        <f aca="false">IF(F1619&gt;0,IF(L1619&gt;=0,L1619/F1619*100,""),"")</f>
        <v>100</v>
      </c>
      <c r="O1619" s="81" t="n">
        <f aca="false">IF(G1619&gt;0,IF(J1619&gt;=0,J1619/G1619*100,""),"")</f>
        <v>100</v>
      </c>
      <c r="P1619" s="81" t="n">
        <f aca="false">IF(I1619&gt;0,IF(L1619&gt;=0,L1619/I1619*100,""),"")</f>
        <v>100</v>
      </c>
      <c r="Q1619" s="52"/>
      <c r="S1619" s="52"/>
    </row>
    <row r="1620" s="48" customFormat="true" ht="12.75" hidden="false" customHeight="true" outlineLevel="0" collapsed="false">
      <c r="A1620" s="82" t="s">
        <v>1062</v>
      </c>
      <c r="B1620" s="54" t="s">
        <v>1063</v>
      </c>
      <c r="C1620" s="55"/>
      <c r="D1620" s="77"/>
      <c r="E1620" s="143"/>
      <c r="F1620" s="77"/>
      <c r="G1620" s="79"/>
      <c r="H1620" s="88"/>
      <c r="I1620" s="79"/>
      <c r="J1620" s="77" t="n">
        <v>143000</v>
      </c>
      <c r="K1620" s="143"/>
      <c r="L1620" s="77" t="n">
        <f aca="false">SUM(J1620:K1620)</f>
        <v>143000</v>
      </c>
      <c r="M1620" s="81" t="str">
        <f aca="false">IF(D1620&gt;0,IF(J1620&gt;=0,J1620/D1620*100,""),"")</f>
        <v/>
      </c>
      <c r="N1620" s="81"/>
      <c r="O1620" s="81"/>
      <c r="P1620" s="81"/>
      <c r="Q1620" s="52"/>
      <c r="S1620" s="52"/>
    </row>
    <row r="1621" s="48" customFormat="true" ht="12.75" hidden="false" customHeight="true" outlineLevel="0" collapsed="false">
      <c r="A1621" s="82" t="s">
        <v>1110</v>
      </c>
      <c r="B1621" s="54" t="s">
        <v>1111</v>
      </c>
      <c r="C1621" s="55" t="s">
        <v>1825</v>
      </c>
      <c r="D1621" s="143"/>
      <c r="E1621" s="143"/>
      <c r="F1621" s="77"/>
      <c r="G1621" s="79" t="n">
        <v>26600</v>
      </c>
      <c r="H1621" s="88"/>
      <c r="I1621" s="79" t="n">
        <f aca="false">SUM(G1621:H1621)</f>
        <v>26600</v>
      </c>
      <c r="J1621" s="77"/>
      <c r="K1621" s="143"/>
      <c r="L1621" s="77" t="n">
        <f aca="false">SUM(J1621:K1621)</f>
        <v>0</v>
      </c>
      <c r="M1621" s="81" t="str">
        <f aca="false">IF(D1621&gt;0,IF(J1621&gt;=0,J1621/D1621*100,""),"")</f>
        <v/>
      </c>
      <c r="N1621" s="81" t="str">
        <f aca="false">IF(F1621&gt;0,IF(L1621&gt;=0,L1621/F1621*100,""),"")</f>
        <v/>
      </c>
      <c r="O1621" s="81" t="n">
        <f aca="false">IF(G1621&gt;0,IF(J1621&gt;=0,J1621/G1621*100,""),"")</f>
        <v>0</v>
      </c>
      <c r="P1621" s="81" t="n">
        <f aca="false">IF(I1621&gt;0,IF(L1621&gt;=0,L1621/I1621*100,""),"")</f>
        <v>0</v>
      </c>
      <c r="Q1621" s="52"/>
      <c r="S1621" s="52"/>
    </row>
    <row r="1622" s="48" customFormat="true" ht="12.75" hidden="true" customHeight="true" outlineLevel="0" collapsed="false">
      <c r="A1622" s="82" t="s">
        <v>325</v>
      </c>
      <c r="B1622" s="55" t="s">
        <v>326</v>
      </c>
      <c r="C1622" s="55" t="s">
        <v>1826</v>
      </c>
      <c r="D1622" s="143"/>
      <c r="E1622" s="143"/>
      <c r="F1622" s="77"/>
      <c r="G1622" s="79"/>
      <c r="H1622" s="88"/>
      <c r="I1622" s="79" t="n">
        <f aca="false">SUM(G1622:H1622)</f>
        <v>0</v>
      </c>
      <c r="J1622" s="77"/>
      <c r="K1622" s="143"/>
      <c r="L1622" s="77" t="n">
        <f aca="false">SUM(J1622:K1622)</f>
        <v>0</v>
      </c>
      <c r="M1622" s="81" t="str">
        <f aca="false">IF(D1622&gt;0,IF(J1622&gt;=0,J1622/D1622*100,""),"")</f>
        <v/>
      </c>
      <c r="N1622" s="81" t="str">
        <f aca="false">IF(F1622&gt;0,IF(L1622&gt;=0,L1622/F1622*100,""),"")</f>
        <v/>
      </c>
      <c r="O1622" s="81" t="str">
        <f aca="false">IF(G1622&gt;0,IF(J1622&gt;=0,J1622/G1622*100,""),"")</f>
        <v/>
      </c>
      <c r="P1622" s="81" t="str">
        <f aca="false">IF(I1622&gt;0,IF(L1622&gt;=0,L1622/I1622*100,""),"")</f>
        <v/>
      </c>
      <c r="Q1622" s="52"/>
      <c r="S1622" s="52"/>
    </row>
    <row r="1623" s="48" customFormat="true" ht="6" hidden="false" customHeight="true" outlineLevel="0" collapsed="false">
      <c r="A1623" s="87"/>
      <c r="B1623" s="55"/>
      <c r="C1623" s="55" t="s">
        <v>28</v>
      </c>
      <c r="D1623" s="77"/>
      <c r="E1623" s="77"/>
      <c r="F1623" s="77"/>
      <c r="G1623" s="79"/>
      <c r="H1623" s="88"/>
      <c r="I1623" s="79"/>
      <c r="J1623" s="77"/>
      <c r="K1623" s="77"/>
      <c r="L1623" s="77"/>
      <c r="M1623" s="81" t="str">
        <f aca="false">IF(D1623&gt;0,IF(J1623&gt;=0,J1623/D1623*100,""),"")</f>
        <v/>
      </c>
      <c r="N1623" s="81" t="str">
        <f aca="false">IF(F1623&gt;0,IF(L1623&gt;=0,L1623/F1623*100,""),"")</f>
        <v/>
      </c>
      <c r="O1623" s="81" t="str">
        <f aca="false">IF(G1623&gt;0,IF(J1623&gt;=0,J1623/G1623*100,""),"")</f>
        <v/>
      </c>
      <c r="P1623" s="81" t="str">
        <f aca="false">IF(I1623&gt;0,IF(L1623&gt;=0,L1623/I1623*100,""),"")</f>
        <v/>
      </c>
      <c r="Q1623" s="52"/>
      <c r="S1623" s="52"/>
    </row>
    <row r="1624" s="155" customFormat="true" ht="25.5" hidden="false" customHeight="false" outlineLevel="0" collapsed="false">
      <c r="A1624" s="66" t="s">
        <v>1827</v>
      </c>
      <c r="B1624" s="135" t="s">
        <v>19</v>
      </c>
      <c r="C1624" s="136"/>
      <c r="D1624" s="69" t="n">
        <f aca="false">SUM(D1626:D1634)</f>
        <v>7668050</v>
      </c>
      <c r="E1624" s="69" t="n">
        <f aca="false">SUM(E1626:E1633)</f>
        <v>0</v>
      </c>
      <c r="F1624" s="69" t="n">
        <f aca="false">SUM(D1624:E1624)</f>
        <v>7668050</v>
      </c>
      <c r="G1624" s="72" t="n">
        <f aca="false">SUM(G1626:G1634)</f>
        <v>8172470.05</v>
      </c>
      <c r="H1624" s="89"/>
      <c r="I1624" s="72" t="n">
        <f aca="false">SUM(G1624:H1624)</f>
        <v>8172470.05</v>
      </c>
      <c r="J1624" s="69" t="n">
        <f aca="false">SUM(J1626:J1635)</f>
        <v>8859880</v>
      </c>
      <c r="K1624" s="69" t="n">
        <f aca="false">SUM(K1626:K1633)</f>
        <v>0</v>
      </c>
      <c r="L1624" s="69" t="n">
        <f aca="false">SUM(J1624:K1624)</f>
        <v>8859880</v>
      </c>
      <c r="M1624" s="73" t="n">
        <f aca="false">IF(D1624&gt;0,IF(J1624&gt;=0,J1624/D1624*100,""),"")</f>
        <v>115.542804233149</v>
      </c>
      <c r="N1624" s="73" t="n">
        <f aca="false">IF(F1624&gt;0,IF(L1624&gt;=0,L1624/F1624*100,""),"")</f>
        <v>115.542804233149</v>
      </c>
      <c r="O1624" s="73" t="n">
        <f aca="false">IF(G1624&gt;0,IF(J1624&gt;=0,J1624/G1624*100,""),"")</f>
        <v>108.411287478502</v>
      </c>
      <c r="P1624" s="73" t="n">
        <f aca="false">IF(I1624&gt;0,IF(L1624&gt;=0,L1624/I1624*100,""),"")</f>
        <v>108.411287478502</v>
      </c>
      <c r="Q1624" s="52"/>
      <c r="S1624" s="52"/>
    </row>
    <row r="1625" s="48" customFormat="true" ht="12" hidden="true" customHeight="false" outlineLevel="0" collapsed="false">
      <c r="A1625" s="82" t="s">
        <v>27</v>
      </c>
      <c r="B1625" s="75"/>
      <c r="C1625" s="76" t="s">
        <v>28</v>
      </c>
      <c r="D1625" s="77" t="n">
        <f aca="false">SUM(D1626:D1633)</f>
        <v>7668050</v>
      </c>
      <c r="E1625" s="77"/>
      <c r="F1625" s="77" t="n">
        <f aca="false">SUM(D1625:E1625)</f>
        <v>7668050</v>
      </c>
      <c r="G1625" s="79" t="n">
        <f aca="false">SUM(G1626:G1633)</f>
        <v>8172470.05</v>
      </c>
      <c r="H1625" s="88"/>
      <c r="I1625" s="79" t="n">
        <f aca="false">SUM(G1625:H1625)</f>
        <v>8172470.05</v>
      </c>
      <c r="J1625" s="77" t="n">
        <f aca="false">SUM(J1626:J1633)</f>
        <v>8859880</v>
      </c>
      <c r="K1625" s="77"/>
      <c r="L1625" s="77" t="n">
        <f aca="false">SUM(J1625:K1625)</f>
        <v>8859880</v>
      </c>
      <c r="M1625" s="81" t="n">
        <f aca="false">IF(D1625&gt;0,IF(J1625&gt;=0,J1625/D1625*100,""),"")</f>
        <v>115.542804233149</v>
      </c>
      <c r="N1625" s="81" t="n">
        <f aca="false">IF(F1625&gt;0,IF(L1625&gt;=0,L1625/F1625*100,""),"")</f>
        <v>115.542804233149</v>
      </c>
      <c r="O1625" s="81" t="n">
        <f aca="false">IF(G1625&gt;0,IF(J1625&gt;=0,J1625/G1625*100,""),"")</f>
        <v>108.411287478502</v>
      </c>
      <c r="P1625" s="81" t="n">
        <f aca="false">IF(I1625&gt;0,IF(L1625&gt;=0,L1625/I1625*100,""),"")</f>
        <v>108.411287478502</v>
      </c>
      <c r="Q1625" s="52"/>
      <c r="S1625" s="52"/>
    </row>
    <row r="1626" s="155" customFormat="true" ht="12.75" hidden="false" customHeight="true" outlineLevel="0" collapsed="false">
      <c r="A1626" s="82" t="s">
        <v>1095</v>
      </c>
      <c r="B1626" s="54" t="s">
        <v>1011</v>
      </c>
      <c r="C1626" s="55" t="s">
        <v>1828</v>
      </c>
      <c r="D1626" s="77" t="n">
        <v>7421170</v>
      </c>
      <c r="E1626" s="220"/>
      <c r="F1626" s="77" t="n">
        <f aca="false">SUM(D1626:E1626)</f>
        <v>7421170</v>
      </c>
      <c r="G1626" s="84" t="n">
        <v>7881170</v>
      </c>
      <c r="H1626" s="85"/>
      <c r="I1626" s="79" t="n">
        <f aca="false">SUM(G1626:H1626)</f>
        <v>7881170</v>
      </c>
      <c r="J1626" s="77" t="n">
        <v>8631500</v>
      </c>
      <c r="K1626" s="220"/>
      <c r="L1626" s="77" t="n">
        <f aca="false">SUM(J1626:K1626)</f>
        <v>8631500</v>
      </c>
      <c r="M1626" s="81" t="n">
        <f aca="false">IF(D1626&gt;0,IF(J1626&gt;=0,J1626/D1626*100,""),"")</f>
        <v>116.309153408425</v>
      </c>
      <c r="N1626" s="81" t="n">
        <f aca="false">IF(F1626&gt;0,IF(L1626&gt;=0,L1626/F1626*100,""),"")</f>
        <v>116.309153408425</v>
      </c>
      <c r="O1626" s="81" t="n">
        <f aca="false">IF(G1626&gt;0,IF(J1626&gt;=0,J1626/G1626*100,""),"")</f>
        <v>109.520540731896</v>
      </c>
      <c r="P1626" s="81" t="n">
        <f aca="false">IF(I1626&gt;0,IF(L1626&gt;=0,L1626/I1626*100,""),"")</f>
        <v>109.520540731896</v>
      </c>
      <c r="Q1626" s="52"/>
      <c r="S1626" s="52"/>
    </row>
    <row r="1627" s="155" customFormat="true" ht="12.75" hidden="false" customHeight="true" outlineLevel="0" collapsed="false">
      <c r="A1627" s="126" t="s">
        <v>506</v>
      </c>
      <c r="B1627" s="160" t="s">
        <v>507</v>
      </c>
      <c r="C1627" s="161" t="s">
        <v>1829</v>
      </c>
      <c r="D1627" s="130" t="n">
        <v>157880</v>
      </c>
      <c r="E1627" s="281"/>
      <c r="F1627" s="130" t="n">
        <f aca="false">SUM(D1627:E1627)</f>
        <v>157880</v>
      </c>
      <c r="G1627" s="251" t="n">
        <v>107880</v>
      </c>
      <c r="H1627" s="132"/>
      <c r="I1627" s="131" t="n">
        <f aca="false">SUM(G1627:H1627)</f>
        <v>107880</v>
      </c>
      <c r="J1627" s="130" t="n">
        <v>112380</v>
      </c>
      <c r="K1627" s="281"/>
      <c r="L1627" s="130" t="n">
        <f aca="false">SUM(J1627:K1627)</f>
        <v>112380</v>
      </c>
      <c r="M1627" s="118" t="n">
        <f aca="false">IF(D1627&gt;0,IF(J1627&gt;=0,J1627/D1627*100,""),"")</f>
        <v>71.1806435267292</v>
      </c>
      <c r="N1627" s="118" t="n">
        <f aca="false">IF(F1627&gt;0,IF(L1627&gt;=0,L1627/F1627*100,""),"")</f>
        <v>71.1806435267292</v>
      </c>
      <c r="O1627" s="118" t="n">
        <f aca="false">IF(G1627&gt;0,IF(J1627&gt;=0,J1627/G1627*100,""),"")</f>
        <v>104.171301446051</v>
      </c>
      <c r="P1627" s="118" t="n">
        <f aca="false">IF(I1627&gt;0,IF(L1627&gt;=0,L1627/I1627*100,""),"")</f>
        <v>104.171301446051</v>
      </c>
      <c r="Q1627" s="52"/>
      <c r="S1627" s="52"/>
    </row>
    <row r="1628" s="155" customFormat="true" ht="12.75" hidden="false" customHeight="true" outlineLevel="0" collapsed="false">
      <c r="A1628" s="82" t="s">
        <v>1057</v>
      </c>
      <c r="B1628" s="54" t="s">
        <v>1058</v>
      </c>
      <c r="C1628" s="55" t="s">
        <v>1830</v>
      </c>
      <c r="D1628" s="77" t="n">
        <v>78000</v>
      </c>
      <c r="E1628" s="220"/>
      <c r="F1628" s="77" t="n">
        <f aca="false">SUM(D1628:E1628)</f>
        <v>78000</v>
      </c>
      <c r="G1628" s="84" t="n">
        <v>78000</v>
      </c>
      <c r="H1628" s="85"/>
      <c r="I1628" s="79" t="n">
        <f aca="false">SUM(G1628:H1628)</f>
        <v>78000</v>
      </c>
      <c r="J1628" s="77" t="n">
        <v>105000</v>
      </c>
      <c r="K1628" s="220"/>
      <c r="L1628" s="77" t="n">
        <f aca="false">SUM(J1628:K1628)</f>
        <v>105000</v>
      </c>
      <c r="M1628" s="81" t="n">
        <f aca="false">IF(D1628&gt;0,IF(J1628&gt;=0,J1628/D1628*100,""),"")</f>
        <v>134.615384615385</v>
      </c>
      <c r="N1628" s="81" t="n">
        <f aca="false">IF(F1628&gt;0,IF(L1628&gt;=0,L1628/F1628*100,""),"")</f>
        <v>134.615384615385</v>
      </c>
      <c r="O1628" s="81" t="n">
        <f aca="false">IF(G1628&gt;0,IF(J1628&gt;=0,J1628/G1628*100,""),"")</f>
        <v>134.615384615385</v>
      </c>
      <c r="P1628" s="81" t="n">
        <f aca="false">IF(I1628&gt;0,IF(L1628&gt;=0,L1628/I1628*100,""),"")</f>
        <v>134.615384615385</v>
      </c>
      <c r="Q1628" s="52"/>
      <c r="S1628" s="52"/>
    </row>
    <row r="1629" s="155" customFormat="true" ht="12.75" hidden="false" customHeight="true" outlineLevel="0" collapsed="false">
      <c r="A1629" s="82" t="s">
        <v>1097</v>
      </c>
      <c r="B1629" s="54" t="s">
        <v>1098</v>
      </c>
      <c r="C1629" s="55" t="s">
        <v>1831</v>
      </c>
      <c r="D1629" s="77" t="n">
        <v>11000</v>
      </c>
      <c r="E1629" s="220"/>
      <c r="F1629" s="77" t="n">
        <f aca="false">SUM(D1629:E1629)</f>
        <v>11000</v>
      </c>
      <c r="G1629" s="84" t="n">
        <v>95000</v>
      </c>
      <c r="H1629" s="85"/>
      <c r="I1629" s="79" t="n">
        <f aca="false">SUM(G1629:H1629)</f>
        <v>95000</v>
      </c>
      <c r="J1629" s="77" t="n">
        <v>11000</v>
      </c>
      <c r="K1629" s="220"/>
      <c r="L1629" s="77" t="n">
        <f aca="false">SUM(J1629:K1629)</f>
        <v>11000</v>
      </c>
      <c r="M1629" s="81" t="n">
        <f aca="false">IF(D1629&gt;0,IF(J1629&gt;=0,J1629/D1629*100,""),"")</f>
        <v>100</v>
      </c>
      <c r="N1629" s="81" t="n">
        <f aca="false">IF(F1629&gt;0,IF(L1629&gt;=0,L1629/F1629*100,""),"")</f>
        <v>100</v>
      </c>
      <c r="O1629" s="81" t="n">
        <f aca="false">IF(G1629&gt;0,IF(J1629&gt;=0,J1629/G1629*100,""),"")</f>
        <v>11.5789473684211</v>
      </c>
      <c r="P1629" s="81" t="n">
        <f aca="false">IF(I1629&gt;0,IF(L1629&gt;=0,L1629/I1629*100,""),"")</f>
        <v>11.5789473684211</v>
      </c>
      <c r="Q1629" s="52"/>
      <c r="S1629" s="52"/>
    </row>
    <row r="1630" s="155" customFormat="true" ht="12.75" hidden="false" customHeight="true" outlineLevel="0" collapsed="false">
      <c r="A1630" s="82" t="s">
        <v>1104</v>
      </c>
      <c r="B1630" s="54" t="s">
        <v>1014</v>
      </c>
      <c r="C1630" s="55" t="s">
        <v>1832</v>
      </c>
      <c r="D1630" s="220"/>
      <c r="E1630" s="220"/>
      <c r="F1630" s="77" t="n">
        <f aca="false">SUM(D1630:E1630)</f>
        <v>0</v>
      </c>
      <c r="G1630" s="84" t="n">
        <v>4192.82</v>
      </c>
      <c r="H1630" s="85"/>
      <c r="I1630" s="79" t="n">
        <f aca="false">SUM(G1630:H1630)</f>
        <v>4192.82</v>
      </c>
      <c r="J1630" s="77"/>
      <c r="K1630" s="220"/>
      <c r="L1630" s="77" t="n">
        <f aca="false">SUM(J1630:K1630)</f>
        <v>0</v>
      </c>
      <c r="M1630" s="81" t="str">
        <f aca="false">IF(D1630&gt;0,IF(J1630&gt;=0,J1630/D1630*100,""),"")</f>
        <v/>
      </c>
      <c r="N1630" s="81" t="str">
        <f aca="false">IF(F1630&gt;0,IF(L1630&gt;=0,L1630/F1630*100,""),"")</f>
        <v/>
      </c>
      <c r="O1630" s="81" t="n">
        <f aca="false">IF(G1630&gt;0,IF(J1630&gt;=0,J1630/G1630*100,""),"")</f>
        <v>0</v>
      </c>
      <c r="P1630" s="81" t="n">
        <f aca="false">IF(I1630&gt;0,IF(L1630&gt;=0,L1630/I1630*100,""),"")</f>
        <v>0</v>
      </c>
      <c r="Q1630" s="52"/>
      <c r="S1630" s="52"/>
    </row>
    <row r="1631" s="155" customFormat="true" ht="12.75" hidden="false" customHeight="true" outlineLevel="0" collapsed="false">
      <c r="A1631" s="82" t="s">
        <v>1108</v>
      </c>
      <c r="B1631" s="54" t="s">
        <v>324</v>
      </c>
      <c r="C1631" s="55"/>
      <c r="D1631" s="220"/>
      <c r="E1631" s="220"/>
      <c r="F1631" s="77"/>
      <c r="G1631" s="84" t="n">
        <v>27.23</v>
      </c>
      <c r="H1631" s="85"/>
      <c r="I1631" s="79" t="n">
        <f aca="false">SUM(G1631:H1631)</f>
        <v>27.23</v>
      </c>
      <c r="J1631" s="77"/>
      <c r="K1631" s="220"/>
      <c r="L1631" s="77"/>
      <c r="M1631" s="81" t="str">
        <f aca="false">IF(D1631&gt;0,IF(J1631&gt;=0,J1631/D1631*100,""),"")</f>
        <v/>
      </c>
      <c r="N1631" s="81" t="str">
        <f aca="false">IF(F1631&gt;0,IF(L1631&gt;=0,L1631/F1631*100,""),"")</f>
        <v/>
      </c>
      <c r="O1631" s="81" t="n">
        <f aca="false">IF(G1631&gt;0,IF(J1631&gt;=0,J1631/G1631*100,""),"")</f>
        <v>0</v>
      </c>
      <c r="P1631" s="81" t="n">
        <f aca="false">IF(I1631&gt;0,IF(L1631&gt;=0,L1631/I1631*100,""),"")</f>
        <v>0</v>
      </c>
      <c r="Q1631" s="52"/>
      <c r="S1631" s="52"/>
    </row>
    <row r="1632" s="155" customFormat="true" ht="12.75" hidden="false" customHeight="true" outlineLevel="0" collapsed="false">
      <c r="A1632" s="82" t="s">
        <v>1110</v>
      </c>
      <c r="B1632" s="54" t="s">
        <v>1111</v>
      </c>
      <c r="C1632" s="55"/>
      <c r="D1632" s="220"/>
      <c r="E1632" s="220"/>
      <c r="F1632" s="77"/>
      <c r="G1632" s="84" t="n">
        <v>6200</v>
      </c>
      <c r="H1632" s="85"/>
      <c r="I1632" s="79" t="n">
        <f aca="false">SUM(G1632:H1632)</f>
        <v>6200</v>
      </c>
      <c r="J1632" s="77"/>
      <c r="K1632" s="220"/>
      <c r="L1632" s="77"/>
      <c r="M1632" s="81" t="str">
        <f aca="false">IF(D1632&gt;0,IF(J1632&gt;=0,J1632/D1632*100,""),"")</f>
        <v/>
      </c>
      <c r="N1632" s="81" t="str">
        <f aca="false">IF(F1632&gt;0,IF(L1632&gt;=0,L1632/F1632*100,""),"")</f>
        <v/>
      </c>
      <c r="O1632" s="81" t="n">
        <f aca="false">IF(G1632&gt;0,IF(J1632&gt;=0,J1632/G1632*100,""),"")</f>
        <v>0</v>
      </c>
      <c r="P1632" s="81" t="n">
        <f aca="false">IF(I1632&gt;0,IF(L1632&gt;=0,L1632/I1632*100,""),"")</f>
        <v>0</v>
      </c>
      <c r="Q1632" s="52"/>
      <c r="S1632" s="52"/>
    </row>
    <row r="1633" s="155" customFormat="true" ht="12.75" hidden="true" customHeight="true" outlineLevel="0" collapsed="false">
      <c r="A1633" s="82" t="s">
        <v>1046</v>
      </c>
      <c r="B1633" s="55" t="s">
        <v>1047</v>
      </c>
      <c r="C1633" s="55" t="s">
        <v>1833</v>
      </c>
      <c r="D1633" s="220"/>
      <c r="E1633" s="220"/>
      <c r="F1633" s="77" t="n">
        <f aca="false">SUM(D1633:E1633)</f>
        <v>0</v>
      </c>
      <c r="G1633" s="84"/>
      <c r="H1633" s="85"/>
      <c r="I1633" s="79" t="n">
        <f aca="false">SUM(G1633:H1633)</f>
        <v>0</v>
      </c>
      <c r="J1633" s="77"/>
      <c r="K1633" s="220"/>
      <c r="L1633" s="77" t="n">
        <f aca="false">SUM(J1633:K1633)</f>
        <v>0</v>
      </c>
      <c r="M1633" s="81" t="str">
        <f aca="false">IF(D1633&gt;0,IF(J1633&gt;=0,J1633/D1633*100,""),"")</f>
        <v/>
      </c>
      <c r="N1633" s="81" t="str">
        <f aca="false">IF(F1633&gt;0,IF(L1633&gt;=0,L1633/F1633*100,""),"")</f>
        <v/>
      </c>
      <c r="O1633" s="81" t="str">
        <f aca="false">IF(G1633&gt;0,IF(J1633&gt;=0,J1633/G1633*100,""),"")</f>
        <v/>
      </c>
      <c r="P1633" s="81" t="str">
        <f aca="false">IF(I1633&gt;0,IF(L1633&gt;=0,L1633/I1633*100,""),"")</f>
        <v/>
      </c>
      <c r="Q1633" s="52"/>
      <c r="S1633" s="52"/>
    </row>
    <row r="1634" s="48" customFormat="true" ht="12" hidden="true" customHeight="false" outlineLevel="0" collapsed="false">
      <c r="A1634" s="82" t="s">
        <v>65</v>
      </c>
      <c r="B1634" s="54" t="s">
        <v>66</v>
      </c>
      <c r="C1634" s="55" t="s">
        <v>1834</v>
      </c>
      <c r="D1634" s="77"/>
      <c r="E1634" s="77"/>
      <c r="F1634" s="77" t="n">
        <f aca="false">SUM(D1634:E1634)</f>
        <v>0</v>
      </c>
      <c r="G1634" s="79"/>
      <c r="H1634" s="88"/>
      <c r="I1634" s="79" t="n">
        <f aca="false">SUM(G1634:H1634)</f>
        <v>0</v>
      </c>
      <c r="J1634" s="77"/>
      <c r="K1634" s="77"/>
      <c r="L1634" s="77" t="n">
        <f aca="false">SUM(J1634:K1634)</f>
        <v>0</v>
      </c>
      <c r="M1634" s="81" t="str">
        <f aca="false">IF(D1634&gt;0,IF(J1634&gt;=0,J1634/D1634*100,""),"")</f>
        <v/>
      </c>
      <c r="N1634" s="81" t="str">
        <f aca="false">IF(F1634&gt;0,IF(L1634&gt;=0,L1634/F1634*100,""),"")</f>
        <v/>
      </c>
      <c r="O1634" s="81" t="str">
        <f aca="false">IF(G1634&gt;0,IF(J1634&gt;=0,J1634/G1634*100,""),"")</f>
        <v/>
      </c>
      <c r="P1634" s="81" t="str">
        <f aca="false">IF(I1634&gt;0,IF(L1634&gt;=0,L1634/I1634*100,""),"")</f>
        <v/>
      </c>
      <c r="Q1634" s="52"/>
      <c r="S1634" s="52"/>
    </row>
    <row r="1635" s="48" customFormat="true" ht="6" hidden="false" customHeight="true" outlineLevel="0" collapsed="false">
      <c r="A1635" s="87"/>
      <c r="B1635" s="54"/>
      <c r="C1635" s="55" t="s">
        <v>28</v>
      </c>
      <c r="D1635" s="77"/>
      <c r="E1635" s="77"/>
      <c r="F1635" s="77"/>
      <c r="G1635" s="79"/>
      <c r="H1635" s="88"/>
      <c r="I1635" s="79"/>
      <c r="J1635" s="77"/>
      <c r="K1635" s="77"/>
      <c r="L1635" s="77"/>
      <c r="M1635" s="81" t="str">
        <f aca="false">IF(D1635&gt;0,IF(J1635&gt;=0,J1635/D1635*100,""),"")</f>
        <v/>
      </c>
      <c r="N1635" s="81" t="str">
        <f aca="false">IF(F1635&gt;0,IF(L1635&gt;=0,L1635/F1635*100,""),"")</f>
        <v/>
      </c>
      <c r="O1635" s="81" t="str">
        <f aca="false">IF(G1635&gt;0,IF(J1635&gt;=0,J1635/G1635*100,""),"")</f>
        <v/>
      </c>
      <c r="P1635" s="81" t="str">
        <f aca="false">IF(I1635&gt;0,IF(L1635&gt;=0,L1635/I1635*100,""),"")</f>
        <v/>
      </c>
      <c r="Q1635" s="52"/>
      <c r="S1635" s="52"/>
    </row>
    <row r="1636" s="48" customFormat="true" ht="25.5" hidden="false" customHeight="false" outlineLevel="0" collapsed="false">
      <c r="A1636" s="66" t="s">
        <v>1835</v>
      </c>
      <c r="B1636" s="135" t="s">
        <v>19</v>
      </c>
      <c r="C1636" s="136"/>
      <c r="D1636" s="139" t="n">
        <f aca="false">SUM(D1638:D1642)</f>
        <v>3130380</v>
      </c>
      <c r="E1636" s="139" t="n">
        <f aca="false">SUM(E1638:E1642)</f>
        <v>0</v>
      </c>
      <c r="F1636" s="139" t="n">
        <f aca="false">SUM(D1636:E1636)</f>
        <v>3130380</v>
      </c>
      <c r="G1636" s="109" t="n">
        <f aca="false">SUM(G1638:G1642)</f>
        <v>4618965</v>
      </c>
      <c r="H1636" s="110"/>
      <c r="I1636" s="109" t="n">
        <f aca="false">SUM(G1636:H1636)</f>
        <v>4618965</v>
      </c>
      <c r="J1636" s="139" t="n">
        <f aca="false">SUM(J1638:J1642)</f>
        <v>3165000</v>
      </c>
      <c r="K1636" s="139" t="n">
        <f aca="false">SUM(K1638:K1642)</f>
        <v>0</v>
      </c>
      <c r="L1636" s="139" t="n">
        <f aca="false">SUM(J1636:K1636)</f>
        <v>3165000</v>
      </c>
      <c r="M1636" s="140" t="n">
        <f aca="false">IF(D1636&gt;0,IF(J1636&gt;=0,J1636/D1636*100,""),"")</f>
        <v>101.105936020547</v>
      </c>
      <c r="N1636" s="140" t="n">
        <f aca="false">IF(F1636&gt;0,IF(L1636&gt;=0,L1636/F1636*100,""),"")</f>
        <v>101.105936020547</v>
      </c>
      <c r="O1636" s="140" t="n">
        <f aca="false">IF(G1636&gt;0,IF(J1636&gt;=0,J1636/G1636*100,""),"")</f>
        <v>68.5218441793779</v>
      </c>
      <c r="P1636" s="140" t="n">
        <f aca="false">IF(I1636&gt;0,IF(L1636&gt;=0,L1636/I1636*100,""),"")</f>
        <v>68.5218441793779</v>
      </c>
      <c r="Q1636" s="52"/>
      <c r="S1636" s="52"/>
    </row>
    <row r="1637" s="48" customFormat="true" ht="12" hidden="true" customHeight="false" outlineLevel="0" collapsed="false">
      <c r="A1637" s="82" t="s">
        <v>27</v>
      </c>
      <c r="B1637" s="227"/>
      <c r="C1637" s="228" t="s">
        <v>28</v>
      </c>
      <c r="D1637" s="143" t="n">
        <f aca="false">SUM(D1638:D1642)</f>
        <v>3130380</v>
      </c>
      <c r="E1637" s="215"/>
      <c r="F1637" s="77" t="n">
        <f aca="false">SUM(D1637:E1637)</f>
        <v>3130380</v>
      </c>
      <c r="G1637" s="79" t="n">
        <f aca="false">SUM(G1638:G1642)</f>
        <v>4618965</v>
      </c>
      <c r="H1637" s="217"/>
      <c r="I1637" s="79" t="n">
        <f aca="false">SUM(G1637:H1637)</f>
        <v>4618965</v>
      </c>
      <c r="J1637" s="77" t="n">
        <f aca="false">SUM(J1638:J1642)</f>
        <v>3165000</v>
      </c>
      <c r="K1637" s="215"/>
      <c r="L1637" s="77" t="n">
        <f aca="false">SUM(J1637:K1637)</f>
        <v>3165000</v>
      </c>
      <c r="M1637" s="81" t="n">
        <f aca="false">IF(D1637&gt;0,IF(J1637&gt;=0,J1637/D1637*100,""),"")</f>
        <v>101.105936020547</v>
      </c>
      <c r="N1637" s="81" t="n">
        <f aca="false">IF(F1637&gt;0,IF(L1637&gt;=0,L1637/F1637*100,""),"")</f>
        <v>101.105936020547</v>
      </c>
      <c r="O1637" s="81" t="n">
        <f aca="false">IF(G1637&gt;0,IF(J1637&gt;=0,J1637/G1637*100,""),"")</f>
        <v>68.5218441793779</v>
      </c>
      <c r="P1637" s="81" t="n">
        <f aca="false">IF(I1637&gt;0,IF(L1637&gt;=0,L1637/I1637*100,""),"")</f>
        <v>68.5218441793779</v>
      </c>
      <c r="Q1637" s="52"/>
      <c r="S1637" s="52"/>
    </row>
    <row r="1638" s="48" customFormat="true" ht="12.75" hidden="false" customHeight="true" outlineLevel="0" collapsed="false">
      <c r="A1638" s="82" t="s">
        <v>1095</v>
      </c>
      <c r="B1638" s="54" t="s">
        <v>1011</v>
      </c>
      <c r="C1638" s="55" t="s">
        <v>1836</v>
      </c>
      <c r="D1638" s="77" t="n">
        <v>2378380</v>
      </c>
      <c r="E1638" s="143"/>
      <c r="F1638" s="77" t="n">
        <f aca="false">SUM(D1638:E1638)</f>
        <v>2378380</v>
      </c>
      <c r="G1638" s="79" t="n">
        <v>3413980</v>
      </c>
      <c r="H1638" s="88"/>
      <c r="I1638" s="79" t="n">
        <f aca="false">SUM(G1638:H1638)</f>
        <v>3413980</v>
      </c>
      <c r="J1638" s="77" t="n">
        <v>2819000</v>
      </c>
      <c r="K1638" s="143"/>
      <c r="L1638" s="77" t="n">
        <f aca="false">SUM(J1638:K1638)</f>
        <v>2819000</v>
      </c>
      <c r="M1638" s="81" t="n">
        <f aca="false">IF(D1638&gt;0,IF(J1638&gt;=0,J1638/D1638*100,""),"")</f>
        <v>118.526055550417</v>
      </c>
      <c r="N1638" s="81" t="n">
        <f aca="false">IF(F1638&gt;0,IF(L1638&gt;=0,L1638/F1638*100,""),"")</f>
        <v>118.526055550417</v>
      </c>
      <c r="O1638" s="81" t="n">
        <f aca="false">IF(G1638&gt;0,IF(J1638&gt;=0,J1638/G1638*100,""),"")</f>
        <v>82.5722470547572</v>
      </c>
      <c r="P1638" s="81" t="n">
        <f aca="false">IF(I1638&gt;0,IF(L1638&gt;=0,L1638/I1638*100,""),"")</f>
        <v>82.5722470547572</v>
      </c>
      <c r="Q1638" s="52"/>
      <c r="S1638" s="52"/>
    </row>
    <row r="1639" s="48" customFormat="true" ht="12.75" hidden="false" customHeight="true" outlineLevel="0" collapsed="false">
      <c r="A1639" s="82" t="s">
        <v>1837</v>
      </c>
      <c r="B1639" s="54" t="s">
        <v>1838</v>
      </c>
      <c r="C1639" s="55" t="s">
        <v>1839</v>
      </c>
      <c r="D1639" s="77" t="n">
        <v>345000</v>
      </c>
      <c r="E1639" s="215"/>
      <c r="F1639" s="77" t="n">
        <f aca="false">SUM(D1639:E1639)</f>
        <v>345000</v>
      </c>
      <c r="G1639" s="79" t="n">
        <v>345000</v>
      </c>
      <c r="H1639" s="217"/>
      <c r="I1639" s="79" t="n">
        <f aca="false">SUM(G1639,H1639)</f>
        <v>345000</v>
      </c>
      <c r="J1639" s="77" t="n">
        <v>339000</v>
      </c>
      <c r="K1639" s="215"/>
      <c r="L1639" s="77" t="n">
        <f aca="false">SUM(J1639,K1639)</f>
        <v>339000</v>
      </c>
      <c r="M1639" s="81" t="n">
        <f aca="false">IF(D1639&gt;0,IF(J1639&gt;=0,J1639/D1639*100,""),"")</f>
        <v>98.2608695652174</v>
      </c>
      <c r="N1639" s="81" t="n">
        <f aca="false">IF(F1639&gt;0,IF(L1639&gt;=0,L1639/F1639*100,""),"")</f>
        <v>98.2608695652174</v>
      </c>
      <c r="O1639" s="81" t="n">
        <f aca="false">IF(G1639&gt;0,IF(J1639&gt;=0,J1639/G1639*100,""),"")</f>
        <v>98.2608695652174</v>
      </c>
      <c r="P1639" s="81" t="n">
        <f aca="false">IF(I1639&gt;0,IF(L1639&gt;=0,L1639/I1639*100,""),"")</f>
        <v>98.2608695652174</v>
      </c>
      <c r="Q1639" s="52"/>
      <c r="S1639" s="52"/>
    </row>
    <row r="1640" s="48" customFormat="true" ht="12.75" hidden="false" customHeight="true" outlineLevel="0" collapsed="false">
      <c r="A1640" s="82" t="s">
        <v>325</v>
      </c>
      <c r="B1640" s="54" t="s">
        <v>326</v>
      </c>
      <c r="C1640" s="55" t="s">
        <v>1840</v>
      </c>
      <c r="D1640" s="77" t="n">
        <v>400000</v>
      </c>
      <c r="E1640" s="215"/>
      <c r="F1640" s="77" t="n">
        <f aca="false">SUM(D1640:E1640)</f>
        <v>400000</v>
      </c>
      <c r="G1640" s="79" t="n">
        <v>602985</v>
      </c>
      <c r="H1640" s="217"/>
      <c r="I1640" s="79" t="n">
        <f aca="false">SUM(G1640,H1640)</f>
        <v>602985</v>
      </c>
      <c r="J1640" s="77"/>
      <c r="K1640" s="215"/>
      <c r="L1640" s="77" t="n">
        <f aca="false">SUM(J1640,K1640)</f>
        <v>0</v>
      </c>
      <c r="M1640" s="81" t="n">
        <f aca="false">IF(D1640&gt;0,IF(J1640&gt;=0,J1640/D1640*100,""),"")</f>
        <v>0</v>
      </c>
      <c r="N1640" s="81" t="n">
        <f aca="false">IF(F1640&gt;0,IF(L1640&gt;=0,L1640/F1640*100,""),"")</f>
        <v>0</v>
      </c>
      <c r="O1640" s="81" t="n">
        <f aca="false">IF(G1640&gt;0,IF(J1640&gt;=0,J1640/G1640*100,""),"")</f>
        <v>0</v>
      </c>
      <c r="P1640" s="81" t="n">
        <f aca="false">IF(I1640&gt;0,IF(L1640&gt;=0,L1640/I1640*100,""),"")</f>
        <v>0</v>
      </c>
      <c r="Q1640" s="52"/>
      <c r="S1640" s="52"/>
    </row>
    <row r="1641" s="48" customFormat="true" ht="12.75" hidden="false" customHeight="true" outlineLevel="0" collapsed="false">
      <c r="A1641" s="87" t="s">
        <v>1097</v>
      </c>
      <c r="B1641" s="54" t="s">
        <v>1098</v>
      </c>
      <c r="C1641" s="55" t="s">
        <v>1841</v>
      </c>
      <c r="D1641" s="77" t="n">
        <v>7000</v>
      </c>
      <c r="E1641" s="77"/>
      <c r="F1641" s="77" t="n">
        <f aca="false">SUM(D1641:E1641)</f>
        <v>7000</v>
      </c>
      <c r="G1641" s="79" t="n">
        <v>257000</v>
      </c>
      <c r="H1641" s="88"/>
      <c r="I1641" s="79" t="n">
        <f aca="false">SUM(G1641:H1641)</f>
        <v>257000</v>
      </c>
      <c r="J1641" s="77" t="n">
        <v>7000</v>
      </c>
      <c r="K1641" s="77"/>
      <c r="L1641" s="77" t="n">
        <f aca="false">SUM(J1641:K1641)</f>
        <v>7000</v>
      </c>
      <c r="M1641" s="81" t="n">
        <f aca="false">IF(D1641&gt;0,IF(J1641&gt;=0,J1641/D1641*100,""),"")</f>
        <v>100</v>
      </c>
      <c r="N1641" s="81" t="n">
        <f aca="false">IF(F1641&gt;0,IF(L1641&gt;=0,L1641/F1641*100,""),"")</f>
        <v>100</v>
      </c>
      <c r="O1641" s="81" t="n">
        <f aca="false">IF(G1641&gt;0,IF(J1641&gt;=0,J1641/G1641*100,""),"")</f>
        <v>2.72373540856031</v>
      </c>
      <c r="P1641" s="81" t="n">
        <f aca="false">IF(I1641&gt;0,IF(L1641&gt;=0,L1641/I1641*100,""),"")</f>
        <v>2.72373540856031</v>
      </c>
      <c r="Q1641" s="52"/>
      <c r="S1641" s="52"/>
    </row>
    <row r="1642" s="48" customFormat="true" ht="12" hidden="true" customHeight="false" outlineLevel="0" collapsed="false">
      <c r="A1642" s="82" t="s">
        <v>1104</v>
      </c>
      <c r="B1642" s="54" t="s">
        <v>1014</v>
      </c>
      <c r="C1642" s="55" t="s">
        <v>1842</v>
      </c>
      <c r="D1642" s="143"/>
      <c r="E1642" s="215"/>
      <c r="F1642" s="77" t="n">
        <f aca="false">SUM(D1642,E1642)</f>
        <v>0</v>
      </c>
      <c r="G1642" s="79"/>
      <c r="H1642" s="217"/>
      <c r="I1642" s="79" t="n">
        <f aca="false">SUM(G1642,H1642)</f>
        <v>0</v>
      </c>
      <c r="J1642" s="143"/>
      <c r="K1642" s="215"/>
      <c r="L1642" s="77" t="n">
        <f aca="false">SUM(J1642,K1642)</f>
        <v>0</v>
      </c>
      <c r="M1642" s="81" t="str">
        <f aca="false">IF(D1642&gt;0,IF(J1642&gt;=0,J1642/D1642*100,""),"")</f>
        <v/>
      </c>
      <c r="N1642" s="81" t="str">
        <f aca="false">IF(F1642&gt;0,IF(L1642&gt;=0,L1642/F1642*100,""),"")</f>
        <v/>
      </c>
      <c r="O1642" s="81" t="str">
        <f aca="false">IF(G1642&gt;0,IF(J1642&gt;=0,J1642/G1642*100,""),"")</f>
        <v/>
      </c>
      <c r="P1642" s="81" t="str">
        <f aca="false">IF(I1642&gt;0,IF(L1642&gt;=0,L1642/I1642*100,""),"")</f>
        <v/>
      </c>
      <c r="Q1642" s="52"/>
      <c r="S1642" s="52"/>
    </row>
    <row r="1643" s="48" customFormat="true" ht="6" hidden="false" customHeight="true" outlineLevel="0" collapsed="false">
      <c r="A1643" s="87"/>
      <c r="B1643" s="54"/>
      <c r="C1643" s="55" t="s">
        <v>28</v>
      </c>
      <c r="D1643" s="77"/>
      <c r="E1643" s="77"/>
      <c r="F1643" s="77"/>
      <c r="G1643" s="79"/>
      <c r="H1643" s="88"/>
      <c r="I1643" s="79"/>
      <c r="J1643" s="77"/>
      <c r="K1643" s="77"/>
      <c r="L1643" s="77"/>
      <c r="M1643" s="81" t="str">
        <f aca="false">IF(D1643&gt;0,IF(J1643&gt;=0,J1643/D1643*100,""),"")</f>
        <v/>
      </c>
      <c r="N1643" s="81" t="str">
        <f aca="false">IF(F1643&gt;0,IF(L1643&gt;=0,L1643/F1643*100,""),"")</f>
        <v/>
      </c>
      <c r="O1643" s="81" t="str">
        <f aca="false">IF(G1643&gt;0,IF(J1643&gt;=0,J1643/G1643*100,""),"")</f>
        <v/>
      </c>
      <c r="P1643" s="81" t="str">
        <f aca="false">IF(I1643&gt;0,IF(L1643&gt;=0,L1643/I1643*100,""),"")</f>
        <v/>
      </c>
      <c r="Q1643" s="52"/>
      <c r="S1643" s="52"/>
    </row>
    <row r="1644" s="48" customFormat="true" ht="25.5" hidden="false" customHeight="false" outlineLevel="0" collapsed="false">
      <c r="A1644" s="66" t="s">
        <v>1843</v>
      </c>
      <c r="B1644" s="135" t="s">
        <v>19</v>
      </c>
      <c r="C1644" s="136"/>
      <c r="D1644" s="240" t="n">
        <f aca="false">SUM(D1646:D1648)</f>
        <v>2826150</v>
      </c>
      <c r="E1644" s="240" t="n">
        <f aca="false">SUM(E1646:E1647)</f>
        <v>0</v>
      </c>
      <c r="F1644" s="240" t="n">
        <f aca="false">SUM(D1644:E1644)</f>
        <v>2826150</v>
      </c>
      <c r="G1644" s="243" t="n">
        <f aca="false">SUM(G1646:G1649)</f>
        <v>4435034</v>
      </c>
      <c r="H1644" s="253"/>
      <c r="I1644" s="243" t="n">
        <f aca="false">SUM(G1644:H1644)</f>
        <v>4435034</v>
      </c>
      <c r="J1644" s="240" t="n">
        <f aca="false">SUM(J1646:J1650)</f>
        <v>2957530</v>
      </c>
      <c r="K1644" s="240" t="n">
        <f aca="false">SUM(K1646:K1647)</f>
        <v>0</v>
      </c>
      <c r="L1644" s="240" t="n">
        <f aca="false">SUM(J1644:K1644)</f>
        <v>2957530</v>
      </c>
      <c r="M1644" s="244" t="n">
        <f aca="false">IF(D1644&gt;0,IF(J1644&gt;=0,J1644/D1644*100,""),"")</f>
        <v>104.648727066858</v>
      </c>
      <c r="N1644" s="244" t="n">
        <f aca="false">IF(F1644&gt;0,IF(L1644&gt;=0,L1644/F1644*100,""),"")</f>
        <v>104.648727066858</v>
      </c>
      <c r="O1644" s="244" t="n">
        <f aca="false">IF(G1644&gt;0,IF(J1644&gt;=0,J1644/G1644*100,""),"")</f>
        <v>66.685621801321</v>
      </c>
      <c r="P1644" s="244" t="n">
        <f aca="false">IF(I1644&gt;0,IF(L1644&gt;=0,L1644/I1644*100,""),"")</f>
        <v>66.685621801321</v>
      </c>
      <c r="Q1644" s="52"/>
      <c r="S1644" s="52"/>
    </row>
    <row r="1645" s="48" customFormat="true" ht="12" hidden="true" customHeight="false" outlineLevel="0" collapsed="false">
      <c r="A1645" s="82" t="s">
        <v>27</v>
      </c>
      <c r="B1645" s="227"/>
      <c r="C1645" s="228" t="s">
        <v>28</v>
      </c>
      <c r="D1645" s="245" t="n">
        <f aca="false">SUM(D1646:D1649)</f>
        <v>2826150</v>
      </c>
      <c r="E1645" s="246"/>
      <c r="F1645" s="77" t="n">
        <f aca="false">SUM(D1645:E1645)</f>
        <v>2826150</v>
      </c>
      <c r="G1645" s="247" t="n">
        <f aca="false">SUM(G1646:G1649)</f>
        <v>4435034</v>
      </c>
      <c r="H1645" s="248"/>
      <c r="I1645" s="79" t="n">
        <f aca="false">SUM(G1645:H1645)</f>
        <v>4435034</v>
      </c>
      <c r="J1645" s="245" t="n">
        <f aca="false">SUM(J1646:J1649)</f>
        <v>2957530</v>
      </c>
      <c r="K1645" s="246"/>
      <c r="L1645" s="77" t="n">
        <f aca="false">SUM(J1645:K1645)</f>
        <v>2957530</v>
      </c>
      <c r="M1645" s="81" t="n">
        <f aca="false">IF(D1645&gt;0,IF(J1645&gt;=0,J1645/D1645*100,""),"")</f>
        <v>104.648727066858</v>
      </c>
      <c r="N1645" s="81" t="n">
        <f aca="false">IF(F1645&gt;0,IF(L1645&gt;=0,L1645/F1645*100,""),"")</f>
        <v>104.648727066858</v>
      </c>
      <c r="O1645" s="81" t="n">
        <f aca="false">IF(G1645&gt;0,IF(J1645&gt;=0,J1645/G1645*100,""),"")</f>
        <v>66.685621801321</v>
      </c>
      <c r="P1645" s="81" t="n">
        <f aca="false">IF(I1645&gt;0,IF(L1645&gt;=0,L1645/I1645*100,""),"")</f>
        <v>66.685621801321</v>
      </c>
      <c r="Q1645" s="52"/>
      <c r="S1645" s="52"/>
    </row>
    <row r="1646" s="48" customFormat="true" ht="12.75" hidden="false" customHeight="true" outlineLevel="0" collapsed="false">
      <c r="A1646" s="82" t="s">
        <v>1095</v>
      </c>
      <c r="B1646" s="54" t="s">
        <v>1011</v>
      </c>
      <c r="C1646" s="55" t="s">
        <v>1844</v>
      </c>
      <c r="D1646" s="77" t="n">
        <v>2081150</v>
      </c>
      <c r="E1646" s="246"/>
      <c r="F1646" s="77" t="n">
        <f aca="false">SUM(D1646:E1646)</f>
        <v>2081150</v>
      </c>
      <c r="G1646" s="247" t="n">
        <v>3003269</v>
      </c>
      <c r="H1646" s="248"/>
      <c r="I1646" s="79" t="n">
        <f aca="false">SUM(G1646:H1646)</f>
        <v>3003269</v>
      </c>
      <c r="J1646" s="77" t="n">
        <v>2507530</v>
      </c>
      <c r="K1646" s="246"/>
      <c r="L1646" s="77" t="n">
        <f aca="false">SUM(J1646:K1646)</f>
        <v>2507530</v>
      </c>
      <c r="M1646" s="81" t="n">
        <f aca="false">IF(D1646&gt;0,IF(J1646&gt;=0,J1646/D1646*100,""),"")</f>
        <v>120.487711121255</v>
      </c>
      <c r="N1646" s="81" t="n">
        <f aca="false">IF(F1646&gt;0,IF(L1646&gt;=0,L1646/F1646*100,""),"")</f>
        <v>120.487711121255</v>
      </c>
      <c r="O1646" s="81" t="n">
        <f aca="false">IF(G1646&gt;0,IF(J1646&gt;=0,J1646/G1646*100,""),"")</f>
        <v>83.4933534092351</v>
      </c>
      <c r="P1646" s="81" t="n">
        <f aca="false">IF(I1646&gt;0,IF(L1646&gt;=0,L1646/I1646*100,""),"")</f>
        <v>83.4933534092351</v>
      </c>
      <c r="Q1646" s="52"/>
      <c r="S1646" s="52"/>
    </row>
    <row r="1647" s="48" customFormat="true" ht="12.75" hidden="false" customHeight="true" outlineLevel="0" collapsed="false">
      <c r="A1647" s="82" t="s">
        <v>1837</v>
      </c>
      <c r="B1647" s="54" t="s">
        <v>1838</v>
      </c>
      <c r="C1647" s="55" t="s">
        <v>1845</v>
      </c>
      <c r="D1647" s="77" t="n">
        <v>345000</v>
      </c>
      <c r="E1647" s="215"/>
      <c r="F1647" s="77" t="n">
        <f aca="false">SUM(D1647:E1647)</f>
        <v>345000</v>
      </c>
      <c r="G1647" s="79" t="n">
        <v>345000</v>
      </c>
      <c r="H1647" s="217"/>
      <c r="I1647" s="79" t="n">
        <f aca="false">SUM(G1647:H1647)</f>
        <v>345000</v>
      </c>
      <c r="J1647" s="77" t="n">
        <v>450000</v>
      </c>
      <c r="K1647" s="215"/>
      <c r="L1647" s="77" t="n">
        <f aca="false">SUM(J1647,K1647)</f>
        <v>450000</v>
      </c>
      <c r="M1647" s="81" t="n">
        <f aca="false">IF(D1647&gt;0,IF(J1647&gt;=0,J1647/D1647*100,""),"")</f>
        <v>130.434782608696</v>
      </c>
      <c r="N1647" s="81" t="n">
        <f aca="false">IF(F1647&gt;0,IF(L1647&gt;=0,L1647/F1647*100,""),"")</f>
        <v>130.434782608696</v>
      </c>
      <c r="O1647" s="81" t="n">
        <f aca="false">IF(G1647&gt;0,IF(J1647&gt;=0,J1647/G1647*100,""),"")</f>
        <v>130.434782608696</v>
      </c>
      <c r="P1647" s="81" t="n">
        <f aca="false">IF(I1647&gt;0,IF(L1647&gt;=0,L1647/I1647*100,""),"")</f>
        <v>130.434782608696</v>
      </c>
      <c r="Q1647" s="52"/>
      <c r="S1647" s="52"/>
    </row>
    <row r="1648" s="48" customFormat="true" ht="12.75" hidden="false" customHeight="true" outlineLevel="0" collapsed="false">
      <c r="A1648" s="82" t="s">
        <v>325</v>
      </c>
      <c r="B1648" s="54" t="s">
        <v>326</v>
      </c>
      <c r="C1648" s="55" t="s">
        <v>1846</v>
      </c>
      <c r="D1648" s="245" t="n">
        <v>400000</v>
      </c>
      <c r="E1648" s="246"/>
      <c r="F1648" s="77" t="n">
        <f aca="false">SUM(D1648:E1648)</f>
        <v>400000</v>
      </c>
      <c r="G1648" s="247" t="n">
        <v>1086765</v>
      </c>
      <c r="H1648" s="248"/>
      <c r="I1648" s="79" t="n">
        <f aca="false">SUM(G1648:H1648)</f>
        <v>1086765</v>
      </c>
      <c r="J1648" s="245"/>
      <c r="K1648" s="246"/>
      <c r="L1648" s="77" t="n">
        <f aca="false">SUM(J1648,K1648)</f>
        <v>0</v>
      </c>
      <c r="M1648" s="81" t="n">
        <f aca="false">IF(D1648&gt;0,IF(J1648&gt;=0,J1648/D1648*100,""),"")</f>
        <v>0</v>
      </c>
      <c r="N1648" s="81" t="n">
        <f aca="false">IF(F1648&gt;0,IF(L1648&gt;=0,L1648/F1648*100,""),"")</f>
        <v>0</v>
      </c>
      <c r="O1648" s="81" t="n">
        <f aca="false">IF(G1648&gt;0,IF(J1648&gt;=0,J1648/G1648*100,""),"")</f>
        <v>0</v>
      </c>
      <c r="P1648" s="81" t="n">
        <f aca="false">IF(I1648&gt;0,IF(L1648&gt;=0,L1648/I1648*100,""),"")</f>
        <v>0</v>
      </c>
      <c r="Q1648" s="52"/>
      <c r="S1648" s="52"/>
    </row>
    <row r="1649" s="48" customFormat="true" ht="12.75" hidden="true" customHeight="true" outlineLevel="0" collapsed="false">
      <c r="A1649" s="82" t="s">
        <v>177</v>
      </c>
      <c r="B1649" s="55" t="s">
        <v>178</v>
      </c>
      <c r="C1649" s="55" t="s">
        <v>1847</v>
      </c>
      <c r="D1649" s="245"/>
      <c r="E1649" s="246"/>
      <c r="F1649" s="77"/>
      <c r="G1649" s="247"/>
      <c r="H1649" s="248"/>
      <c r="I1649" s="79" t="n">
        <f aca="false">SUM(G1649:H1649)</f>
        <v>0</v>
      </c>
      <c r="J1649" s="245"/>
      <c r="K1649" s="246"/>
      <c r="L1649" s="77" t="n">
        <f aca="false">SUM(J1649,K1649)</f>
        <v>0</v>
      </c>
      <c r="M1649" s="81" t="str">
        <f aca="false">IF(D1649&gt;0,IF(J1649&gt;=0,J1649/D1649*100,""),"")</f>
        <v/>
      </c>
      <c r="N1649" s="81" t="str">
        <f aca="false">IF(F1649&gt;0,IF(L1649&gt;=0,L1649/F1649*100,""),"")</f>
        <v/>
      </c>
      <c r="O1649" s="81" t="str">
        <f aca="false">IF(G1649&gt;0,IF(J1649&gt;=0,J1649/G1649*100,""),"")</f>
        <v/>
      </c>
      <c r="P1649" s="81" t="str">
        <f aca="false">IF(I1649&gt;0,IF(L1649&gt;=0,L1649/I1649*100,""),"")</f>
        <v/>
      </c>
      <c r="Q1649" s="52"/>
      <c r="S1649" s="52"/>
    </row>
    <row r="1650" s="48" customFormat="true" ht="6" hidden="false" customHeight="true" outlineLevel="0" collapsed="false">
      <c r="A1650" s="82"/>
      <c r="B1650" s="54"/>
      <c r="C1650" s="55" t="s">
        <v>28</v>
      </c>
      <c r="D1650" s="77"/>
      <c r="E1650" s="77"/>
      <c r="F1650" s="77" t="n">
        <f aca="false">SUM(D1650:E1650)</f>
        <v>0</v>
      </c>
      <c r="G1650" s="79"/>
      <c r="H1650" s="88"/>
      <c r="I1650" s="79"/>
      <c r="J1650" s="77"/>
      <c r="K1650" s="77"/>
      <c r="L1650" s="77" t="n">
        <f aca="false">SUM(J1650:K1650)</f>
        <v>0</v>
      </c>
      <c r="M1650" s="81" t="str">
        <f aca="false">IF(D1650&gt;0,IF(J1650&gt;=0,J1650/D1650*100,""),"")</f>
        <v/>
      </c>
      <c r="N1650" s="81" t="str">
        <f aca="false">IF(F1650&gt;0,IF(L1650&gt;=0,L1650/F1650*100,""),"")</f>
        <v/>
      </c>
      <c r="O1650" s="81" t="str">
        <f aca="false">IF(G1650&gt;0,IF(J1650&gt;=0,J1650/G1650*100,""),"")</f>
        <v/>
      </c>
      <c r="P1650" s="81" t="str">
        <f aca="false">IF(I1650&gt;0,IF(L1650&gt;=0,L1650/I1650*100,""),"")</f>
        <v/>
      </c>
      <c r="Q1650" s="52"/>
      <c r="S1650" s="52"/>
    </row>
    <row r="1651" s="155" customFormat="true" ht="25.5" hidden="false" customHeight="false" outlineLevel="0" collapsed="false">
      <c r="A1651" s="66" t="s">
        <v>1848</v>
      </c>
      <c r="B1651" s="135" t="s">
        <v>19</v>
      </c>
      <c r="C1651" s="136"/>
      <c r="D1651" s="139" t="n">
        <f aca="false">SUM(D1653:D1660)</f>
        <v>3275080</v>
      </c>
      <c r="E1651" s="139" t="n">
        <f aca="false">SUM(E1653:E1659)</f>
        <v>0</v>
      </c>
      <c r="F1651" s="139" t="n">
        <f aca="false">SUM(D1651:E1651)</f>
        <v>3275080</v>
      </c>
      <c r="G1651" s="109" t="n">
        <f aca="false">SUM(G1653:G1660)</f>
        <v>3770335</v>
      </c>
      <c r="H1651" s="110"/>
      <c r="I1651" s="109" t="n">
        <f aca="false">SUM(G1651:H1651)</f>
        <v>3770335</v>
      </c>
      <c r="J1651" s="139" t="n">
        <f aca="false">SUM(J1653:J1660)</f>
        <v>2284990</v>
      </c>
      <c r="K1651" s="139" t="n">
        <f aca="false">SUM(K1653:K1659)</f>
        <v>0</v>
      </c>
      <c r="L1651" s="139" t="n">
        <f aca="false">SUM(J1651:K1651)</f>
        <v>2284990</v>
      </c>
      <c r="M1651" s="140" t="n">
        <f aca="false">IF(D1651&gt;0,IF(J1651&gt;=0,J1651/D1651*100,""),"")</f>
        <v>69.7689827424063</v>
      </c>
      <c r="N1651" s="140" t="n">
        <f aca="false">IF(F1651&gt;0,IF(L1651&gt;=0,L1651/F1651*100,""),"")</f>
        <v>69.7689827424063</v>
      </c>
      <c r="O1651" s="140" t="n">
        <f aca="false">IF(G1651&gt;0,IF(J1651&gt;=0,J1651/G1651*100,""),"")</f>
        <v>60.6044290494081</v>
      </c>
      <c r="P1651" s="140" t="n">
        <f aca="false">IF(I1651&gt;0,IF(L1651&gt;=0,L1651/I1651*100,""),"")</f>
        <v>60.6044290494081</v>
      </c>
      <c r="Q1651" s="52"/>
      <c r="S1651" s="52"/>
    </row>
    <row r="1652" s="155" customFormat="true" ht="12" hidden="true" customHeight="false" outlineLevel="0" collapsed="false">
      <c r="A1652" s="82" t="s">
        <v>27</v>
      </c>
      <c r="B1652" s="227"/>
      <c r="C1652" s="228" t="s">
        <v>28</v>
      </c>
      <c r="D1652" s="143" t="n">
        <f aca="false">SUM(D1653:D1659)</f>
        <v>3275080</v>
      </c>
      <c r="E1652" s="215"/>
      <c r="F1652" s="77" t="n">
        <f aca="false">SUM(D1652:E1652)</f>
        <v>3275080</v>
      </c>
      <c r="G1652" s="79" t="n">
        <f aca="false">SUM(G1653:G1659)</f>
        <v>3770335</v>
      </c>
      <c r="H1652" s="217"/>
      <c r="I1652" s="79" t="n">
        <f aca="false">SUM(G1652:H1652)</f>
        <v>3770335</v>
      </c>
      <c r="J1652" s="143" t="n">
        <f aca="false">SUM(J1653:J1660)</f>
        <v>2284990</v>
      </c>
      <c r="K1652" s="282"/>
      <c r="L1652" s="143" t="n">
        <f aca="false">SUM(J1652:K1652)</f>
        <v>2284990</v>
      </c>
      <c r="M1652" s="81" t="n">
        <f aca="false">IF(D1652&gt;0,IF(J1652&gt;=0,J1652/D1652*100,""),"")</f>
        <v>69.7689827424063</v>
      </c>
      <c r="N1652" s="81" t="n">
        <f aca="false">IF(F1652&gt;0,IF(L1652&gt;=0,L1652/F1652*100,""),"")</f>
        <v>69.7689827424063</v>
      </c>
      <c r="O1652" s="81" t="n">
        <f aca="false">IF(G1652&gt;0,IF(J1652&gt;=0,J1652/G1652*100,""),"")</f>
        <v>60.6044290494081</v>
      </c>
      <c r="P1652" s="81" t="n">
        <f aca="false">IF(I1652&gt;0,IF(L1652&gt;=0,L1652/I1652*100,""),"")</f>
        <v>60.6044290494081</v>
      </c>
      <c r="Q1652" s="52"/>
      <c r="S1652" s="52"/>
    </row>
    <row r="1653" s="155" customFormat="true" ht="12" hidden="false" customHeight="true" outlineLevel="0" collapsed="false">
      <c r="A1653" s="82" t="s">
        <v>1095</v>
      </c>
      <c r="B1653" s="54" t="s">
        <v>1011</v>
      </c>
      <c r="C1653" s="55" t="s">
        <v>1849</v>
      </c>
      <c r="D1653" s="77" t="n">
        <v>2530080</v>
      </c>
      <c r="E1653" s="143"/>
      <c r="F1653" s="77" t="n">
        <f aca="false">SUM(D1653:E1653)</f>
        <v>2530080</v>
      </c>
      <c r="G1653" s="79" t="n">
        <v>2939380</v>
      </c>
      <c r="H1653" s="88"/>
      <c r="I1653" s="79" t="n">
        <f aca="false">SUM(G1653:H1653)</f>
        <v>2939380</v>
      </c>
      <c r="J1653" s="77" t="n">
        <v>2034830</v>
      </c>
      <c r="K1653" s="283"/>
      <c r="L1653" s="143" t="n">
        <f aca="false">SUM(J1653:K1653)</f>
        <v>2034830</v>
      </c>
      <c r="M1653" s="81" t="n">
        <f aca="false">IF(D1653&gt;0,IF(J1653&gt;=0,J1653/D1653*100,""),"")</f>
        <v>80.4255201416556</v>
      </c>
      <c r="N1653" s="81" t="n">
        <f aca="false">IF(F1653&gt;0,IF(L1653&gt;=0,L1653/F1653*100,""),"")</f>
        <v>80.4255201416556</v>
      </c>
      <c r="O1653" s="81" t="n">
        <f aca="false">IF(G1653&gt;0,IF(J1653&gt;=0,J1653/G1653*100,""),"")</f>
        <v>69.2265035483674</v>
      </c>
      <c r="P1653" s="81" t="n">
        <f aca="false">IF(I1653&gt;0,IF(L1653&gt;=0,L1653/I1653*100,""),"")</f>
        <v>69.2265035483674</v>
      </c>
      <c r="Q1653" s="52"/>
      <c r="S1653" s="52"/>
    </row>
    <row r="1654" s="48" customFormat="true" ht="12" hidden="false" customHeight="true" outlineLevel="0" collapsed="false">
      <c r="A1654" s="82" t="s">
        <v>1837</v>
      </c>
      <c r="B1654" s="54" t="s">
        <v>1838</v>
      </c>
      <c r="C1654" s="55" t="s">
        <v>1850</v>
      </c>
      <c r="D1654" s="77" t="n">
        <v>345000</v>
      </c>
      <c r="E1654" s="215"/>
      <c r="F1654" s="77" t="n">
        <f aca="false">SUM(D1654,E1654)</f>
        <v>345000</v>
      </c>
      <c r="G1654" s="79" t="n">
        <v>133100</v>
      </c>
      <c r="H1654" s="217"/>
      <c r="I1654" s="79" t="n">
        <f aca="false">SUM(G1654:H1654)</f>
        <v>133100</v>
      </c>
      <c r="J1654" s="77" t="n">
        <v>114000</v>
      </c>
      <c r="K1654" s="282"/>
      <c r="L1654" s="143" t="n">
        <f aca="false">SUM(J1654:K1654)</f>
        <v>114000</v>
      </c>
      <c r="M1654" s="81" t="n">
        <f aca="false">IF(D1654&gt;0,IF(J1654&gt;=0,J1654/D1654*100,""),"")</f>
        <v>33.0434782608696</v>
      </c>
      <c r="N1654" s="81" t="n">
        <f aca="false">IF(F1654&gt;0,IF(L1654&gt;=0,L1654/F1654*100,""),"")</f>
        <v>33.0434782608696</v>
      </c>
      <c r="O1654" s="81" t="n">
        <f aca="false">IF(G1654&gt;0,IF(J1654&gt;=0,J1654/G1654*100,""),"")</f>
        <v>85.6498873027799</v>
      </c>
      <c r="P1654" s="81" t="n">
        <f aca="false">IF(I1654&gt;0,IF(L1654&gt;=0,L1654/I1654*100,""),"")</f>
        <v>85.6498873027799</v>
      </c>
      <c r="Q1654" s="52"/>
      <c r="S1654" s="52"/>
    </row>
    <row r="1655" s="48" customFormat="true" ht="12" hidden="false" customHeight="true" outlineLevel="0" collapsed="false">
      <c r="A1655" s="82" t="s">
        <v>325</v>
      </c>
      <c r="B1655" s="54" t="s">
        <v>326</v>
      </c>
      <c r="C1655" s="55" t="s">
        <v>1851</v>
      </c>
      <c r="D1655" s="77" t="n">
        <v>400000</v>
      </c>
      <c r="E1655" s="215"/>
      <c r="F1655" s="77" t="n">
        <f aca="false">SUM(D1655,E1655)</f>
        <v>400000</v>
      </c>
      <c r="G1655" s="79" t="n">
        <v>609255</v>
      </c>
      <c r="H1655" s="217"/>
      <c r="I1655" s="79" t="n">
        <f aca="false">SUM(G1655:H1655)</f>
        <v>609255</v>
      </c>
      <c r="J1655" s="77"/>
      <c r="K1655" s="282"/>
      <c r="L1655" s="143" t="n">
        <f aca="false">SUM(J1655:K1655)</f>
        <v>0</v>
      </c>
      <c r="M1655" s="81" t="n">
        <f aca="false">IF(D1655&gt;0,IF(J1655&gt;=0,J1655/D1655*100,""),"")</f>
        <v>0</v>
      </c>
      <c r="N1655" s="81" t="n">
        <f aca="false">IF(F1655&gt;0,IF(L1655&gt;=0,L1655/F1655*100,""),"")</f>
        <v>0</v>
      </c>
      <c r="O1655" s="81" t="n">
        <f aca="false">IF(G1655&gt;0,IF(J1655&gt;=0,J1655/G1655*100,""),"")</f>
        <v>0</v>
      </c>
      <c r="P1655" s="81" t="n">
        <f aca="false">IF(I1655&gt;0,IF(L1655&gt;=0,L1655/I1655*100,""),"")</f>
        <v>0</v>
      </c>
      <c r="Q1655" s="52"/>
      <c r="S1655" s="52"/>
    </row>
    <row r="1656" s="48" customFormat="true" ht="12" hidden="false" customHeight="true" outlineLevel="0" collapsed="false">
      <c r="A1656" s="82" t="s">
        <v>1097</v>
      </c>
      <c r="B1656" s="54" t="s">
        <v>1098</v>
      </c>
      <c r="C1656" s="55"/>
      <c r="D1656" s="77"/>
      <c r="E1656" s="215"/>
      <c r="F1656" s="77"/>
      <c r="G1656" s="79" t="n">
        <v>45600</v>
      </c>
      <c r="H1656" s="217"/>
      <c r="I1656" s="79" t="n">
        <f aca="false">SUM(G1656:H1656)</f>
        <v>45600</v>
      </c>
      <c r="J1656" s="77"/>
      <c r="K1656" s="282"/>
      <c r="L1656" s="143" t="n">
        <f aca="false">SUM(J1656:K1656)</f>
        <v>0</v>
      </c>
      <c r="M1656" s="81" t="str">
        <f aca="false">IF(D1656&gt;0,IF(J1656&gt;=0,J1656/D1656*100,""),"")</f>
        <v/>
      </c>
      <c r="N1656" s="81" t="str">
        <f aca="false">IF(F1656&gt;0,IF(L1656&gt;=0,L1656/F1656*100,""),"")</f>
        <v/>
      </c>
      <c r="O1656" s="81" t="n">
        <f aca="false">IF(G1656&gt;0,IF(J1656&gt;=0,J1656/G1656*100,""),"")</f>
        <v>0</v>
      </c>
      <c r="P1656" s="81" t="n">
        <f aca="false">IF(I1656&gt;0,IF(L1656&gt;=0,L1656/I1656*100,""),"")</f>
        <v>0</v>
      </c>
      <c r="Q1656" s="52"/>
      <c r="S1656" s="52"/>
    </row>
    <row r="1657" s="48" customFormat="true" ht="12" hidden="false" customHeight="true" outlineLevel="0" collapsed="false">
      <c r="A1657" s="82" t="s">
        <v>1852</v>
      </c>
      <c r="B1657" s="54" t="s">
        <v>1853</v>
      </c>
      <c r="C1657" s="55"/>
      <c r="D1657" s="77"/>
      <c r="E1657" s="215"/>
      <c r="F1657" s="77"/>
      <c r="G1657" s="79" t="n">
        <v>36000</v>
      </c>
      <c r="H1657" s="217"/>
      <c r="I1657" s="79" t="n">
        <f aca="false">SUM(G1657:H1657)</f>
        <v>36000</v>
      </c>
      <c r="J1657" s="77" t="n">
        <v>86160</v>
      </c>
      <c r="K1657" s="282"/>
      <c r="L1657" s="143" t="n">
        <f aca="false">SUM(J1657:K1657)</f>
        <v>86160</v>
      </c>
      <c r="M1657" s="81" t="str">
        <f aca="false">IF(D1657&gt;0,IF(J1657&gt;=0,J1657/D1657*100,""),"")</f>
        <v/>
      </c>
      <c r="N1657" s="81" t="str">
        <f aca="false">IF(F1657&gt;0,IF(L1657&gt;=0,L1657/F1657*100,""),"")</f>
        <v/>
      </c>
      <c r="O1657" s="81" t="n">
        <f aca="false">IF(G1657&gt;0,IF(J1657&gt;=0,J1657/G1657*100,""),"")</f>
        <v>239.333333333333</v>
      </c>
      <c r="P1657" s="81" t="n">
        <f aca="false">IF(I1657&gt;0,IF(L1657&gt;=0,L1657/I1657*100,""),"")</f>
        <v>239.333333333333</v>
      </c>
      <c r="Q1657" s="52"/>
      <c r="S1657" s="52"/>
    </row>
    <row r="1658" s="48" customFormat="true" ht="12" hidden="false" customHeight="true" outlineLevel="0" collapsed="false">
      <c r="A1658" s="82" t="s">
        <v>1104</v>
      </c>
      <c r="B1658" s="54" t="s">
        <v>1014</v>
      </c>
      <c r="C1658" s="55"/>
      <c r="D1658" s="77"/>
      <c r="E1658" s="215"/>
      <c r="F1658" s="77"/>
      <c r="G1658" s="79"/>
      <c r="H1658" s="217"/>
      <c r="I1658" s="79"/>
      <c r="J1658" s="77" t="n">
        <v>50000</v>
      </c>
      <c r="K1658" s="282"/>
      <c r="L1658" s="143" t="n">
        <f aca="false">SUM(J1658:K1658)</f>
        <v>50000</v>
      </c>
      <c r="M1658" s="81" t="str">
        <f aca="false">IF(D1658&gt;0,IF(J1658&gt;=0,J1658/D1658*100,""),"")</f>
        <v/>
      </c>
      <c r="N1658" s="81" t="str">
        <f aca="false">IF(F1658&gt;0,IF(L1658&gt;=0,L1658/F1658*100,""),"")</f>
        <v/>
      </c>
      <c r="O1658" s="81"/>
      <c r="P1658" s="81"/>
      <c r="Q1658" s="52"/>
      <c r="S1658" s="52"/>
    </row>
    <row r="1659" s="155" customFormat="true" ht="12" hidden="false" customHeight="true" outlineLevel="0" collapsed="false">
      <c r="A1659" s="87" t="s">
        <v>33</v>
      </c>
      <c r="B1659" s="103" t="s">
        <v>34</v>
      </c>
      <c r="C1659" s="55" t="s">
        <v>1854</v>
      </c>
      <c r="D1659" s="143"/>
      <c r="E1659" s="143"/>
      <c r="F1659" s="77" t="n">
        <f aca="false">SUM(D1659:E1659)</f>
        <v>0</v>
      </c>
      <c r="G1659" s="79" t="n">
        <v>7000</v>
      </c>
      <c r="H1659" s="88"/>
      <c r="I1659" s="79" t="n">
        <f aca="false">SUM(G1659:H1659)</f>
        <v>7000</v>
      </c>
      <c r="J1659" s="77"/>
      <c r="K1659" s="283"/>
      <c r="L1659" s="143" t="n">
        <f aca="false">SUM(J1659:K1659)</f>
        <v>0</v>
      </c>
      <c r="M1659" s="81" t="str">
        <f aca="false">IF(D1659&gt;0,IF(J1659&gt;=0,J1659/D1659*100,""),"")</f>
        <v/>
      </c>
      <c r="N1659" s="81" t="str">
        <f aca="false">IF(F1659&gt;0,IF(L1659&gt;=0,L1659/F1659*100,""),"")</f>
        <v/>
      </c>
      <c r="O1659" s="81" t="n">
        <f aca="false">IF(G1659&gt;0,IF(J1659&gt;=0,J1659/G1659*100,""),"")</f>
        <v>0</v>
      </c>
      <c r="P1659" s="81" t="n">
        <f aca="false">IF(I1659&gt;0,IF(L1659&gt;=0,L1659/I1659*100,""),"")</f>
        <v>0</v>
      </c>
      <c r="Q1659" s="52"/>
      <c r="S1659" s="52"/>
    </row>
    <row r="1660" s="48" customFormat="true" ht="6" hidden="false" customHeight="true" outlineLevel="0" collapsed="false">
      <c r="A1660" s="82"/>
      <c r="B1660" s="54"/>
      <c r="C1660" s="55" t="s">
        <v>28</v>
      </c>
      <c r="D1660" s="77"/>
      <c r="E1660" s="77"/>
      <c r="F1660" s="77"/>
      <c r="G1660" s="79"/>
      <c r="H1660" s="88"/>
      <c r="I1660" s="79"/>
      <c r="J1660" s="77"/>
      <c r="K1660" s="77"/>
      <c r="L1660" s="143" t="n">
        <f aca="false">SUM(J1660:K1660)</f>
        <v>0</v>
      </c>
      <c r="M1660" s="81" t="str">
        <f aca="false">IF(D1660&gt;0,IF(J1660&gt;=0,J1660/D1660*100,""),"")</f>
        <v/>
      </c>
      <c r="N1660" s="81" t="str">
        <f aca="false">IF(F1660&gt;0,IF(L1660&gt;=0,L1660/F1660*100,""),"")</f>
        <v/>
      </c>
      <c r="O1660" s="81" t="str">
        <f aca="false">IF(G1660&gt;0,IF(J1660&gt;=0,J1660/G1660*100,""),"")</f>
        <v/>
      </c>
      <c r="P1660" s="81" t="str">
        <f aca="false">IF(I1660&gt;0,IF(L1660&gt;=0,L1660/I1660*100,""),"")</f>
        <v/>
      </c>
      <c r="Q1660" s="52"/>
      <c r="S1660" s="52"/>
    </row>
    <row r="1661" s="48" customFormat="true" ht="25.5" hidden="false" customHeight="false" outlineLevel="0" collapsed="false">
      <c r="A1661" s="66" t="s">
        <v>1855</v>
      </c>
      <c r="B1661" s="135" t="s">
        <v>19</v>
      </c>
      <c r="C1661" s="136"/>
      <c r="D1661" s="139" t="n">
        <f aca="false">SUM(D1663:D1668)</f>
        <v>6724900</v>
      </c>
      <c r="E1661" s="139" t="n">
        <f aca="false">SUM(E1663:E1665)</f>
        <v>0</v>
      </c>
      <c r="F1661" s="139" t="n">
        <f aca="false">SUM(D1661:E1661)</f>
        <v>6724900</v>
      </c>
      <c r="G1661" s="109" t="n">
        <f aca="false">SUM(G1663:G1668)</f>
        <v>10273875</v>
      </c>
      <c r="H1661" s="110"/>
      <c r="I1661" s="109" t="n">
        <f aca="false">SUM(G1661:H1661)</f>
        <v>10273875</v>
      </c>
      <c r="J1661" s="139" t="n">
        <f aca="false">SUM(J1663:J1668)</f>
        <v>9520020</v>
      </c>
      <c r="K1661" s="139" t="n">
        <f aca="false">SUM(K1663:K1665)</f>
        <v>0</v>
      </c>
      <c r="L1661" s="139" t="n">
        <f aca="false">SUM(J1661:K1661)</f>
        <v>9520020</v>
      </c>
      <c r="M1661" s="140" t="n">
        <f aca="false">IF(D1661&gt;0,IF(J1661&gt;=0,J1661/D1661*100,""),"")</f>
        <v>141.563740724769</v>
      </c>
      <c r="N1661" s="140" t="n">
        <f aca="false">IF(F1661&gt;0,IF(L1661&gt;=0,L1661/F1661*100,""),"")</f>
        <v>141.563740724769</v>
      </c>
      <c r="O1661" s="140" t="n">
        <f aca="false">IF(G1661&gt;0,IF(J1661&gt;=0,J1661/G1661*100,""),"")</f>
        <v>92.6624082928788</v>
      </c>
      <c r="P1661" s="140" t="n">
        <f aca="false">IF(I1661&gt;0,IF(L1661&gt;=0,L1661/I1661*100,""),"")</f>
        <v>92.6624082928788</v>
      </c>
      <c r="Q1661" s="52"/>
      <c r="S1661" s="52"/>
    </row>
    <row r="1662" s="48" customFormat="true" ht="12" hidden="false" customHeight="false" outlineLevel="0" collapsed="false">
      <c r="A1662" s="82" t="s">
        <v>27</v>
      </c>
      <c r="B1662" s="227"/>
      <c r="C1662" s="228" t="s">
        <v>28</v>
      </c>
      <c r="D1662" s="143" t="n">
        <f aca="false">SUM(D1663:D1666)</f>
        <v>6724900</v>
      </c>
      <c r="E1662" s="143" t="n">
        <f aca="false">SUM(E1663:E1666)</f>
        <v>0</v>
      </c>
      <c r="F1662" s="77" t="n">
        <f aca="false">SUM(D1662:E1662)</f>
        <v>6724900</v>
      </c>
      <c r="G1662" s="79" t="n">
        <f aca="false">SUM(G1663:G1666)</f>
        <v>8873875</v>
      </c>
      <c r="H1662" s="88"/>
      <c r="I1662" s="79" t="n">
        <f aca="false">SUM(G1662:H1662)</f>
        <v>8873875</v>
      </c>
      <c r="J1662" s="77" t="n">
        <f aca="false">SUM(J1663:J1667)</f>
        <v>9520020</v>
      </c>
      <c r="K1662" s="215" t="n">
        <f aca="false">SUM(K1663:K1666)</f>
        <v>0</v>
      </c>
      <c r="L1662" s="77" t="n">
        <f aca="false">SUM(J1662:K1662)</f>
        <v>9520020</v>
      </c>
      <c r="M1662" s="81" t="n">
        <f aca="false">IF(D1662&gt;0,IF(J1662&gt;=0,J1662/D1662*100,""),"")</f>
        <v>141.563740724769</v>
      </c>
      <c r="N1662" s="81" t="n">
        <f aca="false">IF(F1662&gt;0,IF(L1662&gt;=0,L1662/F1662*100,""),"")</f>
        <v>141.563740724769</v>
      </c>
      <c r="O1662" s="81" t="n">
        <f aca="false">IF(G1662&gt;0,IF(J1662&gt;=0,J1662/G1662*100,""),"")</f>
        <v>107.281430040428</v>
      </c>
      <c r="P1662" s="81" t="n">
        <f aca="false">IF(I1662&gt;0,IF(L1662&gt;=0,L1662/I1662*100,""),"")</f>
        <v>107.281430040428</v>
      </c>
      <c r="Q1662" s="52"/>
      <c r="S1662" s="52"/>
    </row>
    <row r="1663" s="48" customFormat="true" ht="12.75" hidden="false" customHeight="true" outlineLevel="0" collapsed="false">
      <c r="A1663" s="82" t="s">
        <v>1095</v>
      </c>
      <c r="B1663" s="54" t="s">
        <v>1011</v>
      </c>
      <c r="C1663" s="55" t="s">
        <v>1856</v>
      </c>
      <c r="D1663" s="77" t="n">
        <v>3532860</v>
      </c>
      <c r="E1663" s="143"/>
      <c r="F1663" s="77" t="n">
        <f aca="false">SUM(D1663:E1663)</f>
        <v>3532860</v>
      </c>
      <c r="G1663" s="79" t="n">
        <v>5155260</v>
      </c>
      <c r="H1663" s="88"/>
      <c r="I1663" s="79" t="n">
        <f aca="false">SUM(G1663:H1663)</f>
        <v>5155260</v>
      </c>
      <c r="J1663" s="77" t="n">
        <v>6340220</v>
      </c>
      <c r="K1663" s="143"/>
      <c r="L1663" s="77" t="n">
        <f aca="false">SUM(J1663:K1663)</f>
        <v>6340220</v>
      </c>
      <c r="M1663" s="81" t="n">
        <f aca="false">IF(D1663&gt;0,IF(J1663&gt;=0,J1663/D1663*100,""),"")</f>
        <v>179.464230113845</v>
      </c>
      <c r="N1663" s="81" t="n">
        <f aca="false">IF(F1663&gt;0,IF(L1663&gt;=0,L1663/F1663*100,""),"")</f>
        <v>179.464230113845</v>
      </c>
      <c r="O1663" s="81" t="n">
        <f aca="false">IF(G1663&gt;0,IF(J1663&gt;=0,J1663/G1663*100,""),"")</f>
        <v>122.985455631724</v>
      </c>
      <c r="P1663" s="81" t="n">
        <f aca="false">IF(I1663&gt;0,IF(L1663&gt;=0,L1663/I1663*100,""),"")</f>
        <v>122.985455631724</v>
      </c>
      <c r="Q1663" s="52"/>
      <c r="S1663" s="52"/>
    </row>
    <row r="1664" s="48" customFormat="true" ht="12.75" hidden="false" customHeight="true" outlineLevel="0" collapsed="false">
      <c r="A1664" s="87" t="s">
        <v>1057</v>
      </c>
      <c r="B1664" s="54" t="s">
        <v>1058</v>
      </c>
      <c r="C1664" s="55" t="s">
        <v>1857</v>
      </c>
      <c r="D1664" s="77" t="n">
        <v>2372040</v>
      </c>
      <c r="E1664" s="77"/>
      <c r="F1664" s="77" t="n">
        <f aca="false">SUM(D1664:E1664)</f>
        <v>2372040</v>
      </c>
      <c r="G1664" s="79" t="n">
        <v>2372040</v>
      </c>
      <c r="H1664" s="88"/>
      <c r="I1664" s="79" t="n">
        <f aca="false">SUM(G1664:H1664)</f>
        <v>2372040</v>
      </c>
      <c r="J1664" s="77" t="n">
        <v>2635600</v>
      </c>
      <c r="K1664" s="77"/>
      <c r="L1664" s="77" t="n">
        <f aca="false">SUM(J1664:K1664)</f>
        <v>2635600</v>
      </c>
      <c r="M1664" s="81" t="n">
        <f aca="false">IF(D1664&gt;0,IF(J1664&gt;=0,J1664/D1664*100,""),"")</f>
        <v>111.111111111111</v>
      </c>
      <c r="N1664" s="81" t="n">
        <f aca="false">IF(F1664&gt;0,IF(L1664&gt;=0,L1664/F1664*100,""),"")</f>
        <v>111.111111111111</v>
      </c>
      <c r="O1664" s="81" t="n">
        <f aca="false">IF(G1664&gt;0,IF(J1664&gt;=0,J1664/G1664*100,""),"")</f>
        <v>111.111111111111</v>
      </c>
      <c r="P1664" s="81" t="n">
        <f aca="false">IF(I1664&gt;0,IF(L1664&gt;=0,L1664/I1664*100,""),"")</f>
        <v>111.111111111111</v>
      </c>
      <c r="Q1664" s="52"/>
      <c r="S1664" s="52"/>
    </row>
    <row r="1665" s="48" customFormat="true" ht="12.75" hidden="false" customHeight="true" outlineLevel="0" collapsed="false">
      <c r="A1665" s="82" t="s">
        <v>1837</v>
      </c>
      <c r="B1665" s="54" t="s">
        <v>1838</v>
      </c>
      <c r="C1665" s="55" t="s">
        <v>1858</v>
      </c>
      <c r="D1665" s="77" t="n">
        <v>420000</v>
      </c>
      <c r="E1665" s="215"/>
      <c r="F1665" s="77" t="n">
        <f aca="false">SUM(D1665,E1665)</f>
        <v>420000</v>
      </c>
      <c r="G1665" s="79" t="n">
        <v>420000</v>
      </c>
      <c r="H1665" s="217"/>
      <c r="I1665" s="79" t="n">
        <f aca="false">SUM(G1665,H1665)</f>
        <v>420000</v>
      </c>
      <c r="J1665" s="77" t="n">
        <v>530000</v>
      </c>
      <c r="K1665" s="215"/>
      <c r="L1665" s="77" t="n">
        <f aca="false">SUM(J1665,K1665)</f>
        <v>530000</v>
      </c>
      <c r="M1665" s="81" t="n">
        <f aca="false">IF(D1665&gt;0,IF(J1665&gt;=0,J1665/D1665*100,""),"")</f>
        <v>126.190476190476</v>
      </c>
      <c r="N1665" s="81" t="n">
        <f aca="false">IF(F1665&gt;0,IF(L1665&gt;=0,L1665/F1665*100,""),"")</f>
        <v>126.190476190476</v>
      </c>
      <c r="O1665" s="81" t="n">
        <f aca="false">IF(G1665&gt;0,IF(J1665&gt;=0,J1665/G1665*100,""),"")</f>
        <v>126.190476190476</v>
      </c>
      <c r="P1665" s="81" t="n">
        <f aca="false">IF(I1665&gt;0,IF(L1665&gt;=0,L1665/I1665*100,""),"")</f>
        <v>126.190476190476</v>
      </c>
      <c r="Q1665" s="52"/>
      <c r="S1665" s="52"/>
    </row>
    <row r="1666" s="48" customFormat="true" ht="12.75" hidden="false" customHeight="true" outlineLevel="0" collapsed="false">
      <c r="A1666" s="87" t="s">
        <v>325</v>
      </c>
      <c r="B1666" s="54" t="s">
        <v>326</v>
      </c>
      <c r="C1666" s="55" t="s">
        <v>1859</v>
      </c>
      <c r="D1666" s="77" t="n">
        <v>400000</v>
      </c>
      <c r="E1666" s="77"/>
      <c r="F1666" s="77" t="n">
        <f aca="false">SUM(D1666,E1666)</f>
        <v>400000</v>
      </c>
      <c r="G1666" s="79" t="n">
        <v>926575</v>
      </c>
      <c r="H1666" s="88"/>
      <c r="I1666" s="79" t="n">
        <f aca="false">SUM(G1666:H1666)</f>
        <v>926575</v>
      </c>
      <c r="J1666" s="77"/>
      <c r="K1666" s="77"/>
      <c r="L1666" s="77" t="n">
        <f aca="false">SUM(J1666,K1666)</f>
        <v>0</v>
      </c>
      <c r="M1666" s="81" t="n">
        <f aca="false">IF(D1666&gt;0,IF(J1666&gt;=0,J1666/D1666*100,""),"")</f>
        <v>0</v>
      </c>
      <c r="N1666" s="81" t="n">
        <f aca="false">IF(F1666&gt;0,IF(L1666&gt;=0,L1666/F1666*100,""),"")</f>
        <v>0</v>
      </c>
      <c r="O1666" s="81" t="n">
        <f aca="false">IF(G1666&gt;0,IF(J1666&gt;=0,J1666/G1666*100,""),"")</f>
        <v>0</v>
      </c>
      <c r="P1666" s="81" t="n">
        <f aca="false">IF(I1666&gt;0,IF(L1666&gt;=0,L1666/I1666*100,""),"")</f>
        <v>0</v>
      </c>
      <c r="Q1666" s="52"/>
      <c r="S1666" s="52"/>
    </row>
    <row r="1667" s="48" customFormat="true" ht="12.75" hidden="false" customHeight="true" outlineLevel="0" collapsed="false">
      <c r="A1667" s="82" t="s">
        <v>1097</v>
      </c>
      <c r="B1667" s="54" t="s">
        <v>1098</v>
      </c>
      <c r="C1667" s="55"/>
      <c r="D1667" s="77"/>
      <c r="E1667" s="77"/>
      <c r="F1667" s="77"/>
      <c r="G1667" s="79"/>
      <c r="H1667" s="88"/>
      <c r="I1667" s="79"/>
      <c r="J1667" s="77" t="n">
        <v>14200</v>
      </c>
      <c r="K1667" s="77"/>
      <c r="L1667" s="77" t="n">
        <f aca="false">SUM(J1667,K1667)</f>
        <v>14200</v>
      </c>
      <c r="M1667" s="81" t="str">
        <f aca="false">IF(D1667&gt;0,IF(J1667&gt;=0,J1667/D1667*100,""),"")</f>
        <v/>
      </c>
      <c r="N1667" s="81"/>
      <c r="O1667" s="81"/>
      <c r="P1667" s="81"/>
      <c r="Q1667" s="52"/>
      <c r="S1667" s="52"/>
    </row>
    <row r="1668" s="48" customFormat="true" ht="12.75" hidden="false" customHeight="true" outlineLevel="0" collapsed="false">
      <c r="A1668" s="82" t="s">
        <v>65</v>
      </c>
      <c r="B1668" s="54" t="s">
        <v>66</v>
      </c>
      <c r="C1668" s="55" t="s">
        <v>1860</v>
      </c>
      <c r="D1668" s="143"/>
      <c r="E1668" s="215"/>
      <c r="F1668" s="77" t="n">
        <f aca="false">SUM(D1668,E1668)</f>
        <v>0</v>
      </c>
      <c r="G1668" s="79" t="n">
        <v>1400000</v>
      </c>
      <c r="H1668" s="217"/>
      <c r="I1668" s="79" t="n">
        <f aca="false">SUM(G1668,H1668)</f>
        <v>1400000</v>
      </c>
      <c r="J1668" s="143"/>
      <c r="K1668" s="215"/>
      <c r="L1668" s="77" t="n">
        <f aca="false">SUM(J1668,K1668)</f>
        <v>0</v>
      </c>
      <c r="M1668" s="81" t="str">
        <f aca="false">IF(D1668&gt;0,IF(J1668&gt;=0,J1668/D1668*100,""),"")</f>
        <v/>
      </c>
      <c r="N1668" s="81" t="str">
        <f aca="false">IF(F1668&gt;0,IF(L1668&gt;=0,L1668/F1668*100,""),"")</f>
        <v/>
      </c>
      <c r="O1668" s="81" t="n">
        <f aca="false">IF(G1668&gt;0,IF(J1668&gt;=0,J1668/G1668*100,""),"")</f>
        <v>0</v>
      </c>
      <c r="P1668" s="81" t="n">
        <f aca="false">IF(I1668&gt;0,IF(L1668&gt;=0,L1668/I1668*100,""),"")</f>
        <v>0</v>
      </c>
      <c r="Q1668" s="52"/>
      <c r="S1668" s="52"/>
    </row>
    <row r="1669" s="48" customFormat="true" ht="6" hidden="false" customHeight="true" outlineLevel="0" collapsed="false">
      <c r="A1669" s="87"/>
      <c r="B1669" s="54"/>
      <c r="C1669" s="55" t="s">
        <v>28</v>
      </c>
      <c r="D1669" s="77"/>
      <c r="E1669" s="77"/>
      <c r="F1669" s="77"/>
      <c r="G1669" s="79"/>
      <c r="H1669" s="88"/>
      <c r="I1669" s="79"/>
      <c r="J1669" s="77"/>
      <c r="K1669" s="77"/>
      <c r="L1669" s="77"/>
      <c r="M1669" s="81" t="str">
        <f aca="false">IF(D1669&gt;0,IF(J1669&gt;=0,J1669/D1669*100,""),"")</f>
        <v/>
      </c>
      <c r="N1669" s="81" t="str">
        <f aca="false">IF(F1669&gt;0,IF(L1669&gt;=0,L1669/F1669*100,""),"")</f>
        <v/>
      </c>
      <c r="O1669" s="81" t="str">
        <f aca="false">IF(G1669&gt;0,IF(J1669&gt;=0,J1669/G1669*100,""),"")</f>
        <v/>
      </c>
      <c r="P1669" s="81" t="str">
        <f aca="false">IF(I1669&gt;0,IF(L1669&gt;=0,L1669/I1669*100,""),"")</f>
        <v/>
      </c>
      <c r="Q1669" s="52"/>
      <c r="S1669" s="52"/>
    </row>
    <row r="1670" s="48" customFormat="true" ht="12.75" hidden="false" customHeight="false" outlineLevel="0" collapsed="false">
      <c r="A1670" s="66" t="s">
        <v>1861</v>
      </c>
      <c r="B1670" s="135" t="s">
        <v>19</v>
      </c>
      <c r="C1670" s="136"/>
      <c r="D1670" s="139" t="n">
        <f aca="false">SUM(D1672:D1675)</f>
        <v>4198890</v>
      </c>
      <c r="E1670" s="139" t="n">
        <f aca="false">SUM(E1672:E1672)</f>
        <v>0</v>
      </c>
      <c r="F1670" s="139" t="n">
        <f aca="false">SUM(D1670:E1670)</f>
        <v>4198890</v>
      </c>
      <c r="G1670" s="109" t="n">
        <f aca="false">SUM(G1672:G1675)</f>
        <v>5028915</v>
      </c>
      <c r="H1670" s="110"/>
      <c r="I1670" s="109" t="n">
        <f aca="false">SUM(G1670:H1670)</f>
        <v>5028915</v>
      </c>
      <c r="J1670" s="139" t="n">
        <f aca="false">SUM(J1672:J1675)</f>
        <v>4549210</v>
      </c>
      <c r="K1670" s="139" t="n">
        <f aca="false">SUM(K1672:K1672)</f>
        <v>0</v>
      </c>
      <c r="L1670" s="139" t="n">
        <f aca="false">SUM(J1670:K1670)</f>
        <v>4549210</v>
      </c>
      <c r="M1670" s="140" t="n">
        <f aca="false">IF(D1670&gt;0,IF(J1670&gt;=0,J1670/D1670*100,""),"")</f>
        <v>108.343157358254</v>
      </c>
      <c r="N1670" s="140" t="n">
        <f aca="false">IF(F1670&gt;0,IF(L1670&gt;=0,L1670/F1670*100,""),"")</f>
        <v>108.343157358254</v>
      </c>
      <c r="O1670" s="140" t="n">
        <f aca="false">IF(G1670&gt;0,IF(J1670&gt;=0,J1670/G1670*100,""),"")</f>
        <v>90.4610636688033</v>
      </c>
      <c r="P1670" s="140" t="n">
        <f aca="false">IF(I1670&gt;0,IF(L1670&gt;=0,L1670/I1670*100,""),"")</f>
        <v>90.4610636688033</v>
      </c>
      <c r="Q1670" s="52"/>
      <c r="S1670" s="52"/>
    </row>
    <row r="1671" s="48" customFormat="true" ht="12" hidden="true" customHeight="false" outlineLevel="0" collapsed="false">
      <c r="A1671" s="87" t="s">
        <v>27</v>
      </c>
      <c r="B1671" s="227"/>
      <c r="C1671" s="228" t="s">
        <v>28</v>
      </c>
      <c r="D1671" s="143" t="n">
        <f aca="false">SUM(D1672:D1675)</f>
        <v>4198890</v>
      </c>
      <c r="E1671" s="215"/>
      <c r="F1671" s="77" t="n">
        <f aca="false">SUM(D1671,E1671)</f>
        <v>4198890</v>
      </c>
      <c r="G1671" s="79" t="n">
        <f aca="false">SUM(G1672:G1675)</f>
        <v>5028915</v>
      </c>
      <c r="H1671" s="217"/>
      <c r="I1671" s="79" t="n">
        <f aca="false">SUM(G1671,H1671)</f>
        <v>5028915</v>
      </c>
      <c r="J1671" s="77" t="n">
        <f aca="false">SUM(J1672:J1675)</f>
        <v>4549210</v>
      </c>
      <c r="K1671" s="215"/>
      <c r="L1671" s="77" t="n">
        <f aca="false">SUM(J1671,K1671)</f>
        <v>4549210</v>
      </c>
      <c r="M1671" s="81" t="n">
        <f aca="false">IF(D1671&gt;0,IF(J1671&gt;=0,J1671/D1671*100,""),"")</f>
        <v>108.343157358254</v>
      </c>
      <c r="N1671" s="81" t="n">
        <f aca="false">IF(F1671&gt;0,IF(L1671&gt;=0,L1671/F1671*100,""),"")</f>
        <v>108.343157358254</v>
      </c>
      <c r="O1671" s="81" t="n">
        <f aca="false">IF(G1671&gt;0,IF(J1671&gt;=0,J1671/G1671*100,""),"")</f>
        <v>90.4610636688033</v>
      </c>
      <c r="P1671" s="81" t="n">
        <f aca="false">IF(I1671&gt;0,IF(L1671&gt;=0,L1671/I1671*100,""),"")</f>
        <v>90.4610636688033</v>
      </c>
      <c r="Q1671" s="52"/>
      <c r="S1671" s="52"/>
    </row>
    <row r="1672" s="48" customFormat="true" ht="12.75" hidden="false" customHeight="true" outlineLevel="0" collapsed="false">
      <c r="A1672" s="82" t="s">
        <v>1095</v>
      </c>
      <c r="B1672" s="54" t="s">
        <v>1011</v>
      </c>
      <c r="C1672" s="55" t="s">
        <v>1862</v>
      </c>
      <c r="D1672" s="77" t="n">
        <v>3528890</v>
      </c>
      <c r="E1672" s="215"/>
      <c r="F1672" s="77" t="n">
        <f aca="false">SUM(D1672,E1672)</f>
        <v>3528890</v>
      </c>
      <c r="G1672" s="79" t="n">
        <v>4009890</v>
      </c>
      <c r="H1672" s="217"/>
      <c r="I1672" s="79" t="n">
        <f aca="false">SUM(G1672,H1672)</f>
        <v>4009890</v>
      </c>
      <c r="J1672" s="77" t="n">
        <v>4163210</v>
      </c>
      <c r="K1672" s="215"/>
      <c r="L1672" s="77" t="n">
        <f aca="false">SUM(J1672,K1672)</f>
        <v>4163210</v>
      </c>
      <c r="M1672" s="81" t="n">
        <f aca="false">IF(D1672&gt;0,IF(J1672&gt;=0,J1672/D1672*100,""),"")</f>
        <v>117.975057312639</v>
      </c>
      <c r="N1672" s="81" t="n">
        <f aca="false">IF(F1672&gt;0,IF(L1672&gt;=0,L1672/F1672*100,""),"")</f>
        <v>117.975057312639</v>
      </c>
      <c r="O1672" s="81" t="n">
        <f aca="false">IF(G1672&gt;0,IF(J1672&gt;=0,J1672/G1672*100,""),"")</f>
        <v>103.823546281818</v>
      </c>
      <c r="P1672" s="81" t="n">
        <f aca="false">IF(I1672&gt;0,IF(L1672&gt;=0,L1672/I1672*100,""),"")</f>
        <v>103.823546281818</v>
      </c>
      <c r="Q1672" s="52"/>
      <c r="S1672" s="52"/>
    </row>
    <row r="1673" s="48" customFormat="true" ht="12.75" hidden="false" customHeight="true" outlineLevel="0" collapsed="false">
      <c r="A1673" s="82" t="s">
        <v>1837</v>
      </c>
      <c r="B1673" s="54" t="s">
        <v>1838</v>
      </c>
      <c r="C1673" s="55" t="s">
        <v>1863</v>
      </c>
      <c r="D1673" s="77" t="n">
        <v>270000</v>
      </c>
      <c r="E1673" s="215"/>
      <c r="F1673" s="77" t="n">
        <f aca="false">SUM(D1673,E1673)</f>
        <v>270000</v>
      </c>
      <c r="G1673" s="79" t="n">
        <v>370000</v>
      </c>
      <c r="H1673" s="217"/>
      <c r="I1673" s="79" t="n">
        <f aca="false">SUM(G1673,H1673)</f>
        <v>370000</v>
      </c>
      <c r="J1673" s="77" t="n">
        <v>386000</v>
      </c>
      <c r="K1673" s="215"/>
      <c r="L1673" s="77" t="n">
        <f aca="false">SUM(J1673,K1673)</f>
        <v>386000</v>
      </c>
      <c r="M1673" s="81" t="n">
        <f aca="false">IF(D1673&gt;0,IF(J1673&gt;=0,J1673/D1673*100,""),"")</f>
        <v>142.962962962963</v>
      </c>
      <c r="N1673" s="81" t="n">
        <f aca="false">IF(F1673&gt;0,IF(L1673&gt;=0,L1673/F1673*100,""),"")</f>
        <v>142.962962962963</v>
      </c>
      <c r="O1673" s="81" t="n">
        <f aca="false">IF(G1673&gt;0,IF(J1673&gt;=0,J1673/G1673*100,""),"")</f>
        <v>104.324324324324</v>
      </c>
      <c r="P1673" s="81" t="n">
        <f aca="false">IF(I1673&gt;0,IF(L1673&gt;=0,L1673/I1673*100,""),"")</f>
        <v>104.324324324324</v>
      </c>
      <c r="Q1673" s="52"/>
      <c r="S1673" s="52"/>
    </row>
    <row r="1674" s="48" customFormat="true" ht="12.75" hidden="false" customHeight="true" outlineLevel="0" collapsed="false">
      <c r="A1674" s="82" t="s">
        <v>1097</v>
      </c>
      <c r="B1674" s="54" t="s">
        <v>1098</v>
      </c>
      <c r="C1674" s="55"/>
      <c r="D1674" s="77"/>
      <c r="E1674" s="215"/>
      <c r="F1674" s="77"/>
      <c r="G1674" s="79" t="n">
        <v>40000</v>
      </c>
      <c r="H1674" s="217"/>
      <c r="I1674" s="79" t="n">
        <f aca="false">SUM(G1674,H1674)</f>
        <v>40000</v>
      </c>
      <c r="J1674" s="77"/>
      <c r="K1674" s="215"/>
      <c r="L1674" s="77"/>
      <c r="M1674" s="81" t="str">
        <f aca="false">IF(D1674&gt;0,IF(J1674&gt;=0,J1674/D1674*100,""),"")</f>
        <v/>
      </c>
      <c r="N1674" s="81" t="str">
        <f aca="false">IF(F1674&gt;0,IF(L1674&gt;=0,L1674/F1674*100,""),"")</f>
        <v/>
      </c>
      <c r="O1674" s="81" t="n">
        <f aca="false">IF(G1674&gt;0,IF(J1674&gt;=0,J1674/G1674*100,""),"")</f>
        <v>0</v>
      </c>
      <c r="P1674" s="81" t="n">
        <f aca="false">IF(I1674&gt;0,IF(L1674&gt;=0,L1674/I1674*100,""),"")</f>
        <v>0</v>
      </c>
      <c r="Q1674" s="52"/>
      <c r="S1674" s="52"/>
    </row>
    <row r="1675" s="48" customFormat="true" ht="12.75" hidden="false" customHeight="true" outlineLevel="0" collapsed="false">
      <c r="A1675" s="82" t="s">
        <v>325</v>
      </c>
      <c r="B1675" s="54" t="s">
        <v>326</v>
      </c>
      <c r="C1675" s="55" t="s">
        <v>1864</v>
      </c>
      <c r="D1675" s="77" t="n">
        <v>400000</v>
      </c>
      <c r="E1675" s="215"/>
      <c r="F1675" s="77" t="n">
        <f aca="false">SUM(D1675,E1675)</f>
        <v>400000</v>
      </c>
      <c r="G1675" s="79" t="n">
        <v>609025</v>
      </c>
      <c r="H1675" s="217"/>
      <c r="I1675" s="79" t="n">
        <f aca="false">SUM(G1675,H1675)</f>
        <v>609025</v>
      </c>
      <c r="J1675" s="77"/>
      <c r="K1675" s="215"/>
      <c r="L1675" s="77" t="n">
        <f aca="false">SUM(J1675,K1675)</f>
        <v>0</v>
      </c>
      <c r="M1675" s="81" t="n">
        <f aca="false">IF(D1675&gt;0,IF(J1675&gt;=0,J1675/D1675*100,""),"")</f>
        <v>0</v>
      </c>
      <c r="N1675" s="81" t="n">
        <f aca="false">IF(F1675&gt;0,IF(L1675&gt;=0,L1675/F1675*100,""),"")</f>
        <v>0</v>
      </c>
      <c r="O1675" s="81" t="n">
        <f aca="false">IF(G1675&gt;0,IF(J1675&gt;=0,J1675/G1675*100,""),"")</f>
        <v>0</v>
      </c>
      <c r="P1675" s="81" t="n">
        <f aca="false">IF(I1675&gt;0,IF(L1675&gt;=0,L1675/I1675*100,""),"")</f>
        <v>0</v>
      </c>
      <c r="Q1675" s="52"/>
      <c r="S1675" s="52"/>
    </row>
    <row r="1676" s="48" customFormat="true" ht="6" hidden="false" customHeight="true" outlineLevel="0" collapsed="false">
      <c r="A1676" s="87"/>
      <c r="B1676" s="54"/>
      <c r="C1676" s="55" t="s">
        <v>28</v>
      </c>
      <c r="D1676" s="77"/>
      <c r="E1676" s="77"/>
      <c r="F1676" s="77" t="n">
        <f aca="false">SUM(D1676:E1676)</f>
        <v>0</v>
      </c>
      <c r="G1676" s="79"/>
      <c r="H1676" s="88"/>
      <c r="I1676" s="79"/>
      <c r="J1676" s="77"/>
      <c r="K1676" s="77"/>
      <c r="L1676" s="77" t="n">
        <f aca="false">SUM(J1676:K1676)</f>
        <v>0</v>
      </c>
      <c r="M1676" s="81" t="str">
        <f aca="false">IF(D1676&gt;0,IF(J1676&gt;=0,J1676/D1676*100,""),"")</f>
        <v/>
      </c>
      <c r="N1676" s="81" t="str">
        <f aca="false">IF(F1676&gt;0,IF(L1676&gt;=0,L1676/F1676*100,""),"")</f>
        <v/>
      </c>
      <c r="O1676" s="81" t="str">
        <f aca="false">IF(G1676&gt;0,IF(J1676&gt;=0,J1676/G1676*100,""),"")</f>
        <v/>
      </c>
      <c r="P1676" s="81" t="str">
        <f aca="false">IF(I1676&gt;0,IF(L1676&gt;=0,L1676/I1676*100,""),"")</f>
        <v/>
      </c>
      <c r="Q1676" s="52"/>
      <c r="S1676" s="52"/>
    </row>
    <row r="1677" s="48" customFormat="true" ht="12.75" hidden="false" customHeight="false" outlineLevel="0" collapsed="false">
      <c r="A1677" s="66" t="s">
        <v>1865</v>
      </c>
      <c r="B1677" s="135" t="s">
        <v>19</v>
      </c>
      <c r="C1677" s="136"/>
      <c r="D1677" s="240" t="n">
        <f aca="false">SUM(D1679:D1683)</f>
        <v>3806510</v>
      </c>
      <c r="E1677" s="240" t="n">
        <f aca="false">SUM(E1679:E1683)</f>
        <v>0</v>
      </c>
      <c r="F1677" s="240" t="n">
        <f aca="false">SUM(D1677:E1677)</f>
        <v>3806510</v>
      </c>
      <c r="G1677" s="243" t="n">
        <f aca="false">SUM(G1679:G1683)</f>
        <v>5512595</v>
      </c>
      <c r="H1677" s="253"/>
      <c r="I1677" s="243" t="n">
        <f aca="false">SUM(G1677:H1677)</f>
        <v>5512595</v>
      </c>
      <c r="J1677" s="240" t="n">
        <f aca="false">SUM(J1679:J1683)</f>
        <v>4118710</v>
      </c>
      <c r="K1677" s="240" t="n">
        <f aca="false">SUM(K1679:K1683)</f>
        <v>0</v>
      </c>
      <c r="L1677" s="240" t="n">
        <f aca="false">SUM(J1677:K1677)</f>
        <v>4118710</v>
      </c>
      <c r="M1677" s="244" t="n">
        <f aca="false">IF(D1677&gt;0,IF(J1677&gt;=0,J1677/D1677*100,""),"")</f>
        <v>108.20173860045</v>
      </c>
      <c r="N1677" s="244" t="n">
        <f aca="false">IF(F1677&gt;0,IF(L1677&gt;=0,L1677/F1677*100,""),"")</f>
        <v>108.20173860045</v>
      </c>
      <c r="O1677" s="244" t="n">
        <f aca="false">IF(G1677&gt;0,IF(J1677&gt;=0,J1677/G1677*100,""),"")</f>
        <v>74.7145400668832</v>
      </c>
      <c r="P1677" s="244" t="n">
        <f aca="false">IF(I1677&gt;0,IF(L1677&gt;=0,L1677/I1677*100,""),"")</f>
        <v>74.7145400668832</v>
      </c>
      <c r="Q1677" s="52"/>
      <c r="S1677" s="52"/>
    </row>
    <row r="1678" s="48" customFormat="true" ht="12" hidden="true" customHeight="false" outlineLevel="0" collapsed="false">
      <c r="A1678" s="87" t="s">
        <v>27</v>
      </c>
      <c r="B1678" s="227"/>
      <c r="C1678" s="228" t="s">
        <v>28</v>
      </c>
      <c r="D1678" s="245" t="n">
        <f aca="false">SUM(D1679:D1683)</f>
        <v>3806510</v>
      </c>
      <c r="E1678" s="246"/>
      <c r="F1678" s="77" t="n">
        <f aca="false">SUM(D1678:E1678)</f>
        <v>3806510</v>
      </c>
      <c r="G1678" s="247" t="n">
        <f aca="false">SUM(G1679:G1683)</f>
        <v>5512595</v>
      </c>
      <c r="H1678" s="248"/>
      <c r="I1678" s="79" t="n">
        <f aca="false">SUM(G1678:H1678)</f>
        <v>5512595</v>
      </c>
      <c r="J1678" s="77" t="n">
        <f aca="false">SUM(J1679:J1683)</f>
        <v>4118710</v>
      </c>
      <c r="K1678" s="246"/>
      <c r="L1678" s="77" t="n">
        <f aca="false">SUM(J1678:K1678)</f>
        <v>4118710</v>
      </c>
      <c r="M1678" s="81" t="n">
        <f aca="false">IF(D1678&gt;0,IF(J1678&gt;=0,J1678/D1678*100,""),"")</f>
        <v>108.20173860045</v>
      </c>
      <c r="N1678" s="81" t="n">
        <f aca="false">IF(F1678&gt;0,IF(L1678&gt;=0,L1678/F1678*100,""),"")</f>
        <v>108.20173860045</v>
      </c>
      <c r="O1678" s="81" t="n">
        <f aca="false">IF(G1678&gt;0,IF(J1678&gt;=0,J1678/G1678*100,""),"")</f>
        <v>74.7145400668832</v>
      </c>
      <c r="P1678" s="81" t="n">
        <f aca="false">IF(I1678&gt;0,IF(L1678&gt;=0,L1678/I1678*100,""),"")</f>
        <v>74.7145400668832</v>
      </c>
      <c r="Q1678" s="52"/>
      <c r="S1678" s="52"/>
    </row>
    <row r="1679" s="48" customFormat="true" ht="12.75" hidden="false" customHeight="true" outlineLevel="0" collapsed="false">
      <c r="A1679" s="82" t="s">
        <v>1095</v>
      </c>
      <c r="B1679" s="54" t="s">
        <v>1011</v>
      </c>
      <c r="C1679" s="55" t="s">
        <v>1866</v>
      </c>
      <c r="D1679" s="77" t="n">
        <v>3055510</v>
      </c>
      <c r="E1679" s="245"/>
      <c r="F1679" s="77" t="n">
        <f aca="false">SUM(D1679:E1679)</f>
        <v>3055510</v>
      </c>
      <c r="G1679" s="247" t="n">
        <v>3930960</v>
      </c>
      <c r="H1679" s="266"/>
      <c r="I1679" s="79" t="n">
        <f aca="false">SUM(G1679:H1679)</f>
        <v>3930960</v>
      </c>
      <c r="J1679" s="77" t="n">
        <v>3732710</v>
      </c>
      <c r="K1679" s="245"/>
      <c r="L1679" s="77" t="n">
        <f aca="false">SUM(J1679:K1679)</f>
        <v>3732710</v>
      </c>
      <c r="M1679" s="81" t="n">
        <f aca="false">IF(D1679&gt;0,IF(J1679&gt;=0,J1679/D1679*100,""),"")</f>
        <v>122.163239524662</v>
      </c>
      <c r="N1679" s="81" t="n">
        <f aca="false">IF(F1679&gt;0,IF(L1679&gt;=0,L1679/F1679*100,""),"")</f>
        <v>122.163239524662</v>
      </c>
      <c r="O1679" s="81" t="n">
        <f aca="false">IF(G1679&gt;0,IF(J1679&gt;=0,J1679/G1679*100,""),"")</f>
        <v>94.9567026884018</v>
      </c>
      <c r="P1679" s="81" t="n">
        <f aca="false">IF(I1679&gt;0,IF(L1679&gt;=0,L1679/I1679*100,""),"")</f>
        <v>94.9567026884018</v>
      </c>
      <c r="Q1679" s="52"/>
      <c r="S1679" s="52"/>
    </row>
    <row r="1680" s="48" customFormat="true" ht="12.75" hidden="false" customHeight="true" outlineLevel="0" collapsed="false">
      <c r="A1680" s="82" t="s">
        <v>1837</v>
      </c>
      <c r="B1680" s="54" t="s">
        <v>1838</v>
      </c>
      <c r="C1680" s="55" t="s">
        <v>1867</v>
      </c>
      <c r="D1680" s="77" t="n">
        <v>345000</v>
      </c>
      <c r="E1680" s="215"/>
      <c r="F1680" s="77" t="n">
        <f aca="false">SUM(D1680,E1680)</f>
        <v>345000</v>
      </c>
      <c r="G1680" s="79" t="n">
        <v>345000</v>
      </c>
      <c r="H1680" s="217"/>
      <c r="I1680" s="79" t="n">
        <f aca="false">SUM(G1680,H1680)</f>
        <v>345000</v>
      </c>
      <c r="J1680" s="77" t="n">
        <v>380000</v>
      </c>
      <c r="K1680" s="215"/>
      <c r="L1680" s="77" t="n">
        <f aca="false">SUM(J1680,K1680)</f>
        <v>380000</v>
      </c>
      <c r="M1680" s="81" t="n">
        <f aca="false">IF(D1680&gt;0,IF(J1680&gt;=0,J1680/D1680*100,""),"")</f>
        <v>110.144927536232</v>
      </c>
      <c r="N1680" s="81" t="n">
        <f aca="false">IF(F1680&gt;0,IF(L1680&gt;=0,L1680/F1680*100,""),"")</f>
        <v>110.144927536232</v>
      </c>
      <c r="O1680" s="81" t="n">
        <f aca="false">IF(G1680&gt;0,IF(J1680&gt;=0,J1680/G1680*100,""),"")</f>
        <v>110.144927536232</v>
      </c>
      <c r="P1680" s="81" t="n">
        <f aca="false">IF(I1680&gt;0,IF(L1680&gt;=0,L1680/I1680*100,""),"")</f>
        <v>110.144927536232</v>
      </c>
      <c r="Q1680" s="52"/>
      <c r="S1680" s="52"/>
    </row>
    <row r="1681" s="48" customFormat="true" ht="12.75" hidden="false" customHeight="true" outlineLevel="0" collapsed="false">
      <c r="A1681" s="87" t="s">
        <v>1097</v>
      </c>
      <c r="B1681" s="54" t="s">
        <v>1098</v>
      </c>
      <c r="C1681" s="55" t="s">
        <v>1868</v>
      </c>
      <c r="D1681" s="77" t="n">
        <v>6000</v>
      </c>
      <c r="E1681" s="77"/>
      <c r="F1681" s="77" t="n">
        <f aca="false">SUM(D1681:E1681)</f>
        <v>6000</v>
      </c>
      <c r="G1681" s="79" t="n">
        <v>6000</v>
      </c>
      <c r="H1681" s="88"/>
      <c r="I1681" s="79" t="n">
        <f aca="false">SUM(G1681:H1681)</f>
        <v>6000</v>
      </c>
      <c r="J1681" s="77" t="n">
        <v>6000</v>
      </c>
      <c r="K1681" s="77"/>
      <c r="L1681" s="77" t="n">
        <f aca="false">SUM(J1681:K1681)</f>
        <v>6000</v>
      </c>
      <c r="M1681" s="81" t="n">
        <f aca="false">IF(D1681&gt;0,IF(J1681&gt;=0,J1681/D1681*100,""),"")</f>
        <v>100</v>
      </c>
      <c r="N1681" s="81" t="n">
        <f aca="false">IF(F1681&gt;0,IF(L1681&gt;=0,L1681/F1681*100,""),"")</f>
        <v>100</v>
      </c>
      <c r="O1681" s="81" t="n">
        <f aca="false">IF(G1681&gt;0,IF(J1681&gt;=0,J1681/G1681*100,""),"")</f>
        <v>100</v>
      </c>
      <c r="P1681" s="81" t="n">
        <f aca="false">IF(I1681&gt;0,IF(L1681&gt;=0,L1681/I1681*100,""),"")</f>
        <v>100</v>
      </c>
      <c r="Q1681" s="52"/>
      <c r="S1681" s="52"/>
    </row>
    <row r="1682" s="48" customFormat="true" ht="12.75" hidden="false" customHeight="true" outlineLevel="0" collapsed="false">
      <c r="A1682" s="82" t="s">
        <v>325</v>
      </c>
      <c r="B1682" s="54" t="s">
        <v>326</v>
      </c>
      <c r="C1682" s="55" t="s">
        <v>1869</v>
      </c>
      <c r="D1682" s="77" t="n">
        <v>400000</v>
      </c>
      <c r="E1682" s="215"/>
      <c r="F1682" s="77" t="n">
        <f aca="false">SUM(D1682:E1682)</f>
        <v>400000</v>
      </c>
      <c r="G1682" s="79" t="n">
        <v>945735</v>
      </c>
      <c r="H1682" s="217"/>
      <c r="I1682" s="79" t="n">
        <f aca="false">SUM(G1682,H1682)</f>
        <v>945735</v>
      </c>
      <c r="J1682" s="77"/>
      <c r="K1682" s="215"/>
      <c r="L1682" s="77" t="n">
        <f aca="false">SUM(J1682:K1682)</f>
        <v>0</v>
      </c>
      <c r="M1682" s="81" t="n">
        <f aca="false">IF(D1682&gt;0,IF(J1682&gt;=0,J1682/D1682*100,""),"")</f>
        <v>0</v>
      </c>
      <c r="N1682" s="81" t="n">
        <f aca="false">IF(F1682&gt;0,IF(L1682&gt;=0,L1682/F1682*100,""),"")</f>
        <v>0</v>
      </c>
      <c r="O1682" s="81" t="n">
        <f aca="false">IF(G1682&gt;0,IF(J1682&gt;=0,J1682/G1682*100,""),"")</f>
        <v>0</v>
      </c>
      <c r="P1682" s="81" t="n">
        <f aca="false">IF(I1682&gt;0,IF(L1682&gt;=0,L1682/I1682*100,""),"")</f>
        <v>0</v>
      </c>
      <c r="Q1682" s="52"/>
      <c r="S1682" s="52"/>
    </row>
    <row r="1683" s="48" customFormat="true" ht="12" hidden="false" customHeight="false" outlineLevel="0" collapsed="false">
      <c r="A1683" s="82" t="s">
        <v>1120</v>
      </c>
      <c r="B1683" s="54" t="s">
        <v>1121</v>
      </c>
      <c r="C1683" s="55" t="s">
        <v>1870</v>
      </c>
      <c r="D1683" s="143"/>
      <c r="E1683" s="215"/>
      <c r="F1683" s="77" t="n">
        <f aca="false">SUM(D1683,E1683)</f>
        <v>0</v>
      </c>
      <c r="G1683" s="79" t="n">
        <v>284900</v>
      </c>
      <c r="H1683" s="217"/>
      <c r="I1683" s="79" t="n">
        <f aca="false">SUM(G1683,H1683)</f>
        <v>284900</v>
      </c>
      <c r="J1683" s="143"/>
      <c r="K1683" s="215"/>
      <c r="L1683" s="77" t="n">
        <f aca="false">SUM(J1683,K1683)</f>
        <v>0</v>
      </c>
      <c r="M1683" s="81" t="str">
        <f aca="false">IF(D1683&gt;0,IF(J1683&gt;=0,J1683/D1683*100,""),"")</f>
        <v/>
      </c>
      <c r="N1683" s="81" t="str">
        <f aca="false">IF(F1683&gt;0,IF(L1683&gt;=0,L1683/F1683*100,""),"")</f>
        <v/>
      </c>
      <c r="O1683" s="81" t="n">
        <f aca="false">IF(G1683&gt;0,IF(J1683&gt;=0,J1683/G1683*100,""),"")</f>
        <v>0</v>
      </c>
      <c r="P1683" s="81" t="n">
        <f aca="false">IF(I1683&gt;0,IF(L1683&gt;=0,L1683/I1683*100,""),"")</f>
        <v>0</v>
      </c>
      <c r="Q1683" s="52"/>
      <c r="S1683" s="52"/>
    </row>
    <row r="1684" s="48" customFormat="true" ht="6" hidden="false" customHeight="true" outlineLevel="0" collapsed="false">
      <c r="A1684" s="87"/>
      <c r="B1684" s="54"/>
      <c r="C1684" s="55" t="s">
        <v>28</v>
      </c>
      <c r="D1684" s="77"/>
      <c r="E1684" s="77"/>
      <c r="F1684" s="77" t="n">
        <f aca="false">SUM(D1684:E1684)</f>
        <v>0</v>
      </c>
      <c r="G1684" s="79"/>
      <c r="H1684" s="88"/>
      <c r="I1684" s="79"/>
      <c r="J1684" s="77"/>
      <c r="K1684" s="77"/>
      <c r="L1684" s="77" t="n">
        <f aca="false">SUM(J1684:K1684)</f>
        <v>0</v>
      </c>
      <c r="M1684" s="81" t="str">
        <f aca="false">IF(D1684&gt;0,IF(J1684&gt;=0,J1684/D1684*100,""),"")</f>
        <v/>
      </c>
      <c r="N1684" s="81" t="str">
        <f aca="false">IF(F1684&gt;0,IF(L1684&gt;=0,L1684/F1684*100,""),"")</f>
        <v/>
      </c>
      <c r="O1684" s="81" t="str">
        <f aca="false">IF(G1684&gt;0,IF(J1684&gt;=0,J1684/G1684*100,""),"")</f>
        <v/>
      </c>
      <c r="P1684" s="81" t="str">
        <f aca="false">IF(I1684&gt;0,IF(L1684&gt;=0,L1684/I1684*100,""),"")</f>
        <v/>
      </c>
      <c r="Q1684" s="52"/>
      <c r="S1684" s="52"/>
    </row>
    <row r="1685" s="48" customFormat="true" ht="12.75" hidden="false" customHeight="false" outlineLevel="0" collapsed="false">
      <c r="A1685" s="66" t="s">
        <v>1871</v>
      </c>
      <c r="B1685" s="135" t="s">
        <v>19</v>
      </c>
      <c r="C1685" s="136"/>
      <c r="D1685" s="139" t="n">
        <f aca="false">SUM(D1687:D1694)</f>
        <v>5400910</v>
      </c>
      <c r="E1685" s="139" t="n">
        <f aca="false">SUM(E1687:E1694)</f>
        <v>0</v>
      </c>
      <c r="F1685" s="139" t="n">
        <f aca="false">SUM(D1685:E1685)</f>
        <v>5400910</v>
      </c>
      <c r="G1685" s="109" t="n">
        <f aca="false">SUM(G1687:G1694)</f>
        <v>6536245</v>
      </c>
      <c r="H1685" s="110"/>
      <c r="I1685" s="109" t="n">
        <f aca="false">SUM(G1685:H1685)</f>
        <v>6536245</v>
      </c>
      <c r="J1685" s="139" t="n">
        <f aca="false">SUM(J1687:J1694)</f>
        <v>5579980</v>
      </c>
      <c r="K1685" s="139" t="n">
        <f aca="false">SUM(K1687:K1694)</f>
        <v>0</v>
      </c>
      <c r="L1685" s="139" t="n">
        <f aca="false">SUM(J1685:K1685)</f>
        <v>5579980</v>
      </c>
      <c r="M1685" s="140" t="n">
        <f aca="false">IF(D1685&gt;0,IF(J1685&gt;=0,J1685/D1685*100,""),"")</f>
        <v>103.315552379136</v>
      </c>
      <c r="N1685" s="140" t="n">
        <f aca="false">IF(F1685&gt;0,IF(L1685&gt;=0,L1685/F1685*100,""),"")</f>
        <v>103.315552379136</v>
      </c>
      <c r="O1685" s="140" t="n">
        <f aca="false">IF(G1685&gt;0,IF(J1685&gt;=0,J1685/G1685*100,""),"")</f>
        <v>85.3698109541488</v>
      </c>
      <c r="P1685" s="140" t="n">
        <f aca="false">IF(I1685&gt;0,IF(L1685&gt;=0,L1685/I1685*100,""),"")</f>
        <v>85.3698109541488</v>
      </c>
      <c r="Q1685" s="52"/>
      <c r="S1685" s="52"/>
    </row>
    <row r="1686" s="48" customFormat="true" ht="12" hidden="true" customHeight="false" outlineLevel="0" collapsed="false">
      <c r="A1686" s="87" t="s">
        <v>27</v>
      </c>
      <c r="B1686" s="227"/>
      <c r="C1686" s="228" t="s">
        <v>28</v>
      </c>
      <c r="D1686" s="143" t="n">
        <f aca="false">SUM(D1687:D1694)</f>
        <v>5400910</v>
      </c>
      <c r="E1686" s="215"/>
      <c r="F1686" s="77" t="n">
        <f aca="false">SUM(D1686:E1686)</f>
        <v>5400910</v>
      </c>
      <c r="G1686" s="79" t="n">
        <f aca="false">SUM(G1687:G1694)</f>
        <v>6536245</v>
      </c>
      <c r="H1686" s="217"/>
      <c r="I1686" s="79" t="n">
        <f aca="false">SUM(G1686:H1686)</f>
        <v>6536245</v>
      </c>
      <c r="J1686" s="77" t="n">
        <f aca="false">SUM(J1687:J1694)</f>
        <v>5579980</v>
      </c>
      <c r="K1686" s="215"/>
      <c r="L1686" s="77" t="n">
        <f aca="false">SUM(J1686:K1686)</f>
        <v>5579980</v>
      </c>
      <c r="M1686" s="81" t="n">
        <f aca="false">IF(D1686&gt;0,IF(J1686&gt;=0,J1686/D1686*100,""),"")</f>
        <v>103.315552379136</v>
      </c>
      <c r="N1686" s="81" t="n">
        <f aca="false">IF(F1686&gt;0,IF(L1686&gt;=0,L1686/F1686*100,""),"")</f>
        <v>103.315552379136</v>
      </c>
      <c r="O1686" s="81" t="n">
        <f aca="false">IF(G1686&gt;0,IF(J1686&gt;=0,J1686/G1686*100,""),"")</f>
        <v>85.3698109541488</v>
      </c>
      <c r="P1686" s="81" t="n">
        <f aca="false">IF(I1686&gt;0,IF(L1686&gt;=0,L1686/I1686*100,""),"")</f>
        <v>85.3698109541488</v>
      </c>
      <c r="Q1686" s="52"/>
      <c r="S1686" s="52"/>
    </row>
    <row r="1687" s="48" customFormat="true" ht="12.75" hidden="false" customHeight="true" outlineLevel="0" collapsed="false">
      <c r="A1687" s="82" t="s">
        <v>1095</v>
      </c>
      <c r="B1687" s="54" t="s">
        <v>1011</v>
      </c>
      <c r="C1687" s="55" t="s">
        <v>1872</v>
      </c>
      <c r="D1687" s="77" t="n">
        <v>3643570</v>
      </c>
      <c r="E1687" s="143"/>
      <c r="F1687" s="77" t="n">
        <f aca="false">SUM(D1687:E1687)</f>
        <v>3643570</v>
      </c>
      <c r="G1687" s="79" t="n">
        <v>4286070</v>
      </c>
      <c r="H1687" s="88"/>
      <c r="I1687" s="79" t="n">
        <f aca="false">SUM(G1687:H1687)</f>
        <v>4286070</v>
      </c>
      <c r="J1687" s="77" t="n">
        <v>4611610</v>
      </c>
      <c r="K1687" s="143"/>
      <c r="L1687" s="77" t="n">
        <f aca="false">SUM(J1687:K1687)</f>
        <v>4611610</v>
      </c>
      <c r="M1687" s="81" t="n">
        <f aca="false">IF(D1687&gt;0,IF(J1687&gt;=0,J1687/D1687*100,""),"")</f>
        <v>126.568447978219</v>
      </c>
      <c r="N1687" s="81" t="n">
        <f aca="false">IF(F1687&gt;0,IF(L1687&gt;=0,L1687/F1687*100,""),"")</f>
        <v>126.568447978219</v>
      </c>
      <c r="O1687" s="81" t="n">
        <f aca="false">IF(G1687&gt;0,IF(J1687&gt;=0,J1687/G1687*100,""),"")</f>
        <v>107.595302923191</v>
      </c>
      <c r="P1687" s="81" t="n">
        <f aca="false">IF(I1687&gt;0,IF(L1687&gt;=0,L1687/I1687*100,""),"")</f>
        <v>107.595302923191</v>
      </c>
      <c r="Q1687" s="52"/>
      <c r="S1687" s="52"/>
    </row>
    <row r="1688" s="48" customFormat="true" ht="12.75" hidden="false" customHeight="true" outlineLevel="0" collapsed="false">
      <c r="A1688" s="87" t="s">
        <v>33</v>
      </c>
      <c r="B1688" s="54" t="s">
        <v>34</v>
      </c>
      <c r="C1688" s="55" t="s">
        <v>1873</v>
      </c>
      <c r="D1688" s="77" t="n">
        <v>25500</v>
      </c>
      <c r="E1688" s="143"/>
      <c r="F1688" s="77" t="n">
        <f aca="false">SUM(D1688:E1688)</f>
        <v>25500</v>
      </c>
      <c r="G1688" s="79" t="n">
        <v>25500</v>
      </c>
      <c r="H1688" s="88"/>
      <c r="I1688" s="79" t="n">
        <f aca="false">SUM(G1688:H1688)</f>
        <v>25500</v>
      </c>
      <c r="J1688" s="77" t="n">
        <v>15000</v>
      </c>
      <c r="K1688" s="143"/>
      <c r="L1688" s="77" t="n">
        <f aca="false">SUM(J1688:K1688)</f>
        <v>15000</v>
      </c>
      <c r="M1688" s="81" t="n">
        <f aca="false">IF(D1688&gt;0,IF(J1688&gt;=0,J1688/D1688*100,""),"")</f>
        <v>58.8235294117647</v>
      </c>
      <c r="N1688" s="81" t="n">
        <f aca="false">IF(F1688&gt;0,IF(L1688&gt;=0,L1688/F1688*100,""),"")</f>
        <v>58.8235294117647</v>
      </c>
      <c r="O1688" s="81" t="n">
        <f aca="false">IF(G1688&gt;0,IF(J1688&gt;=0,J1688/G1688*100,""),"")</f>
        <v>58.8235294117647</v>
      </c>
      <c r="P1688" s="81" t="n">
        <f aca="false">IF(I1688&gt;0,IF(L1688&gt;=0,L1688/I1688*100,""),"")</f>
        <v>58.8235294117647</v>
      </c>
      <c r="Q1688" s="52"/>
      <c r="S1688" s="52"/>
    </row>
    <row r="1689" s="48" customFormat="true" ht="12.75" hidden="false" customHeight="true" outlineLevel="0" collapsed="false">
      <c r="A1689" s="82" t="s">
        <v>1837</v>
      </c>
      <c r="B1689" s="54" t="s">
        <v>1838</v>
      </c>
      <c r="C1689" s="55" t="s">
        <v>1874</v>
      </c>
      <c r="D1689" s="77" t="n">
        <v>345000</v>
      </c>
      <c r="E1689" s="215"/>
      <c r="F1689" s="77" t="n">
        <f aca="false">SUM(D1689:E1689)</f>
        <v>345000</v>
      </c>
      <c r="G1689" s="79" t="n">
        <v>345000</v>
      </c>
      <c r="H1689" s="217"/>
      <c r="I1689" s="79" t="n">
        <f aca="false">SUM(G1689,H1689)</f>
        <v>345000</v>
      </c>
      <c r="J1689" s="77" t="n">
        <v>390000</v>
      </c>
      <c r="K1689" s="215"/>
      <c r="L1689" s="77" t="n">
        <f aca="false">SUM(J1689,K1689)</f>
        <v>390000</v>
      </c>
      <c r="M1689" s="81" t="n">
        <f aca="false">IF(D1689&gt;0,IF(J1689&gt;=0,J1689/D1689*100,""),"")</f>
        <v>113.04347826087</v>
      </c>
      <c r="N1689" s="81" t="n">
        <f aca="false">IF(F1689&gt;0,IF(L1689&gt;=0,L1689/F1689*100,""),"")</f>
        <v>113.04347826087</v>
      </c>
      <c r="O1689" s="81" t="n">
        <f aca="false">IF(G1689&gt;0,IF(J1689&gt;=0,J1689/G1689*100,""),"")</f>
        <v>113.04347826087</v>
      </c>
      <c r="P1689" s="81" t="n">
        <f aca="false">IF(I1689&gt;0,IF(L1689&gt;=0,L1689/I1689*100,""),"")</f>
        <v>113.04347826087</v>
      </c>
      <c r="Q1689" s="52"/>
      <c r="S1689" s="52"/>
    </row>
    <row r="1690" s="48" customFormat="true" ht="24" hidden="false" customHeight="false" outlineLevel="0" collapsed="false">
      <c r="A1690" s="82" t="s">
        <v>1875</v>
      </c>
      <c r="B1690" s="54" t="s">
        <v>1876</v>
      </c>
      <c r="C1690" s="55" t="s">
        <v>1877</v>
      </c>
      <c r="D1690" s="77" t="n">
        <v>630000</v>
      </c>
      <c r="E1690" s="215"/>
      <c r="F1690" s="77" t="n">
        <f aca="false">SUM(D1690:E1690)</f>
        <v>630000</v>
      </c>
      <c r="G1690" s="79" t="n">
        <v>860730</v>
      </c>
      <c r="H1690" s="217"/>
      <c r="I1690" s="79" t="n">
        <f aca="false">SUM(G1690,H1690)</f>
        <v>860730</v>
      </c>
      <c r="J1690" s="77"/>
      <c r="K1690" s="215"/>
      <c r="L1690" s="77" t="n">
        <f aca="false">SUM(J1690,K1690)</f>
        <v>0</v>
      </c>
      <c r="M1690" s="81" t="n">
        <f aca="false">IF(D1690&gt;0,IF(J1690&gt;=0,J1690/D1690*100,""),"")</f>
        <v>0</v>
      </c>
      <c r="N1690" s="81" t="n">
        <f aca="false">IF(F1690&gt;0,IF(L1690&gt;=0,L1690/F1690*100,""),"")</f>
        <v>0</v>
      </c>
      <c r="O1690" s="81" t="n">
        <f aca="false">IF(G1690&gt;0,IF(J1690&gt;=0,J1690/G1690*100,""),"")</f>
        <v>0</v>
      </c>
      <c r="P1690" s="81" t="n">
        <f aca="false">IF(I1690&gt;0,IF(L1690&gt;=0,L1690/I1690*100,""),"")</f>
        <v>0</v>
      </c>
      <c r="Q1690" s="52"/>
      <c r="S1690" s="52"/>
    </row>
    <row r="1691" s="48" customFormat="true" ht="12.75" hidden="false" customHeight="true" outlineLevel="0" collapsed="false">
      <c r="A1691" s="82" t="s">
        <v>325</v>
      </c>
      <c r="B1691" s="54" t="s">
        <v>326</v>
      </c>
      <c r="C1691" s="55" t="s">
        <v>1878</v>
      </c>
      <c r="D1691" s="77" t="n">
        <v>400000</v>
      </c>
      <c r="E1691" s="215"/>
      <c r="F1691" s="77" t="n">
        <f aca="false">SUM(D1691:E1691)</f>
        <v>400000</v>
      </c>
      <c r="G1691" s="79" t="n">
        <v>609105</v>
      </c>
      <c r="H1691" s="217"/>
      <c r="I1691" s="79" t="n">
        <f aca="false">SUM(G1691,H1691)</f>
        <v>609105</v>
      </c>
      <c r="J1691" s="77"/>
      <c r="K1691" s="215"/>
      <c r="L1691" s="77" t="n">
        <f aca="false">SUM(J1691:K1691)</f>
        <v>0</v>
      </c>
      <c r="M1691" s="81" t="n">
        <f aca="false">IF(D1691&gt;0,IF(J1691&gt;=0,J1691/D1691*100,""),"")</f>
        <v>0</v>
      </c>
      <c r="N1691" s="81" t="n">
        <f aca="false">IF(F1691&gt;0,IF(L1691&gt;=0,L1691/F1691*100,""),"")</f>
        <v>0</v>
      </c>
      <c r="O1691" s="81" t="n">
        <f aca="false">IF(G1691&gt;0,IF(J1691&gt;=0,J1691/G1691*100,""),"")</f>
        <v>0</v>
      </c>
      <c r="P1691" s="81" t="n">
        <f aca="false">IF(I1691&gt;0,IF(L1691&gt;=0,L1691/I1691*100,""),"")</f>
        <v>0</v>
      </c>
      <c r="Q1691" s="52"/>
      <c r="S1691" s="52"/>
    </row>
    <row r="1692" s="48" customFormat="true" ht="21.75" hidden="false" customHeight="true" outlineLevel="0" collapsed="false">
      <c r="A1692" s="82" t="s">
        <v>1879</v>
      </c>
      <c r="B1692" s="54" t="s">
        <v>1880</v>
      </c>
      <c r="C1692" s="55"/>
      <c r="D1692" s="77" t="n">
        <v>349840</v>
      </c>
      <c r="E1692" s="215"/>
      <c r="F1692" s="77" t="n">
        <f aca="false">SUM(D1692:E1692)</f>
        <v>349840</v>
      </c>
      <c r="G1692" s="79" t="n">
        <v>349840</v>
      </c>
      <c r="H1692" s="217"/>
      <c r="I1692" s="79" t="n">
        <f aca="false">SUM(G1692,H1692)</f>
        <v>349840</v>
      </c>
      <c r="J1692" s="77"/>
      <c r="K1692" s="215"/>
      <c r="L1692" s="77" t="n">
        <f aca="false">SUM(J1692:K1692)</f>
        <v>0</v>
      </c>
      <c r="M1692" s="81" t="n">
        <f aca="false">IF(D1692&gt;0,IF(J1692&gt;=0,J1692/D1692*100,""),"")</f>
        <v>0</v>
      </c>
      <c r="N1692" s="81" t="n">
        <f aca="false">IF(F1692&gt;0,IF(L1692&gt;=0,L1692/F1692*100,""),"")</f>
        <v>0</v>
      </c>
      <c r="O1692" s="81" t="n">
        <f aca="false">IF(G1692&gt;0,IF(J1692&gt;=0,J1692/G1692*100,""),"")</f>
        <v>0</v>
      </c>
      <c r="P1692" s="81" t="n">
        <f aca="false">IF(I1692&gt;0,IF(L1692&gt;=0,L1692/I1692*100,""),"")</f>
        <v>0</v>
      </c>
      <c r="Q1692" s="52"/>
      <c r="S1692" s="52"/>
    </row>
    <row r="1693" s="48" customFormat="true" ht="12.75" hidden="false" customHeight="true" outlineLevel="0" collapsed="false">
      <c r="A1693" s="87" t="s">
        <v>1097</v>
      </c>
      <c r="B1693" s="54" t="s">
        <v>1098</v>
      </c>
      <c r="C1693" s="55" t="s">
        <v>1881</v>
      </c>
      <c r="D1693" s="77" t="n">
        <v>7000</v>
      </c>
      <c r="E1693" s="77"/>
      <c r="F1693" s="77" t="n">
        <f aca="false">SUM(D1693:E1693)</f>
        <v>7000</v>
      </c>
      <c r="G1693" s="79" t="n">
        <v>60000</v>
      </c>
      <c r="H1693" s="88"/>
      <c r="I1693" s="79" t="n">
        <f aca="false">SUM(G1693:H1693)</f>
        <v>60000</v>
      </c>
      <c r="J1693" s="77" t="n">
        <v>7000</v>
      </c>
      <c r="K1693" s="77"/>
      <c r="L1693" s="77" t="n">
        <f aca="false">SUM(J1693:K1693)</f>
        <v>7000</v>
      </c>
      <c r="M1693" s="81" t="n">
        <f aca="false">IF(D1693&gt;0,IF(J1693&gt;=0,J1693/D1693*100,""),"")</f>
        <v>100</v>
      </c>
      <c r="N1693" s="81" t="n">
        <f aca="false">IF(F1693&gt;0,IF(L1693&gt;=0,L1693/F1693*100,""),"")</f>
        <v>100</v>
      </c>
      <c r="O1693" s="81" t="n">
        <f aca="false">IF(G1693&gt;0,IF(J1693&gt;=0,J1693/G1693*100,""),"")</f>
        <v>11.6666666666667</v>
      </c>
      <c r="P1693" s="81" t="n">
        <f aca="false">IF(I1693&gt;0,IF(L1693&gt;=0,L1693/I1693*100,""),"")</f>
        <v>11.6666666666667</v>
      </c>
      <c r="Q1693" s="52"/>
      <c r="S1693" s="52"/>
    </row>
    <row r="1694" s="48" customFormat="true" ht="12" hidden="false" customHeight="false" outlineLevel="0" collapsed="false">
      <c r="A1694" s="82" t="s">
        <v>1104</v>
      </c>
      <c r="B1694" s="54" t="s">
        <v>1014</v>
      </c>
      <c r="C1694" s="55" t="s">
        <v>1882</v>
      </c>
      <c r="D1694" s="143"/>
      <c r="E1694" s="215"/>
      <c r="F1694" s="77" t="n">
        <f aca="false">SUM(D1694,E1694)</f>
        <v>0</v>
      </c>
      <c r="G1694" s="79"/>
      <c r="H1694" s="217"/>
      <c r="I1694" s="79"/>
      <c r="J1694" s="143" t="n">
        <v>556370</v>
      </c>
      <c r="K1694" s="215"/>
      <c r="L1694" s="77" t="n">
        <f aca="false">SUM(J1694,K1694)</f>
        <v>556370</v>
      </c>
      <c r="M1694" s="81" t="str">
        <f aca="false">IF(D1694&gt;0,IF(J1694&gt;=0,J1694/D1694*100,""),"")</f>
        <v/>
      </c>
      <c r="N1694" s="81" t="str">
        <f aca="false">IF(F1694&gt;0,IF(L1694&gt;=0,L1694/F1694*100,""),"")</f>
        <v/>
      </c>
      <c r="O1694" s="81" t="str">
        <f aca="false">IF(G1694&gt;0,IF(J1694&gt;=0,J1694/G1694*100,""),"")</f>
        <v/>
      </c>
      <c r="P1694" s="81" t="str">
        <f aca="false">IF(I1694&gt;0,IF(L1694&gt;=0,L1694/I1694*100,""),"")</f>
        <v/>
      </c>
      <c r="Q1694" s="52"/>
      <c r="S1694" s="52"/>
    </row>
    <row r="1695" s="48" customFormat="true" ht="6" hidden="false" customHeight="true" outlineLevel="0" collapsed="false">
      <c r="A1695" s="150"/>
      <c r="B1695" s="160"/>
      <c r="C1695" s="161" t="s">
        <v>28</v>
      </c>
      <c r="D1695" s="199"/>
      <c r="E1695" s="199"/>
      <c r="F1695" s="199" t="n">
        <f aca="false">SUM(D1695:E1695)</f>
        <v>0</v>
      </c>
      <c r="G1695" s="236"/>
      <c r="H1695" s="237"/>
      <c r="I1695" s="236"/>
      <c r="J1695" s="199"/>
      <c r="K1695" s="199"/>
      <c r="L1695" s="199" t="n">
        <f aca="false">SUM(J1695:K1695)</f>
        <v>0</v>
      </c>
      <c r="M1695" s="238" t="str">
        <f aca="false">IF(D1695&gt;0,IF(J1695&gt;=0,J1695/D1695*100,""),"")</f>
        <v/>
      </c>
      <c r="N1695" s="238" t="str">
        <f aca="false">IF(F1695&gt;0,IF(L1695&gt;=0,L1695/F1695*100,""),"")</f>
        <v/>
      </c>
      <c r="O1695" s="238" t="str">
        <f aca="false">IF(G1695&gt;0,IF(J1695&gt;=0,J1695/G1695*100,""),"")</f>
        <v/>
      </c>
      <c r="P1695" s="238" t="str">
        <f aca="false">IF(I1695&gt;0,IF(L1695&gt;=0,L1695/I1695*100,""),"")</f>
        <v/>
      </c>
      <c r="Q1695" s="52"/>
      <c r="S1695" s="52"/>
    </row>
    <row r="1696" s="48" customFormat="true" ht="15.75" hidden="false" customHeight="true" outlineLevel="0" collapsed="false">
      <c r="A1696" s="66" t="s">
        <v>1883</v>
      </c>
      <c r="B1696" s="135" t="s">
        <v>19</v>
      </c>
      <c r="C1696" s="136"/>
      <c r="D1696" s="152" t="n">
        <f aca="false">SUM(D1698:D1703)</f>
        <v>5064420</v>
      </c>
      <c r="E1696" s="152" t="n">
        <f aca="false">SUM(E1698:E1703)</f>
        <v>0</v>
      </c>
      <c r="F1696" s="152" t="n">
        <f aca="false">SUM(D1696:E1696)</f>
        <v>5064420</v>
      </c>
      <c r="G1696" s="153" t="n">
        <f aca="false">SUM(G1698:G1703)</f>
        <v>6250715</v>
      </c>
      <c r="H1696" s="196"/>
      <c r="I1696" s="153" t="n">
        <f aca="false">SUM(G1696:H1696)</f>
        <v>6250715</v>
      </c>
      <c r="J1696" s="152" t="n">
        <f aca="false">SUM(J1698:J1703)</f>
        <v>5472010</v>
      </c>
      <c r="K1696" s="152" t="n">
        <f aca="false">SUM(K1698:K1703)</f>
        <v>0</v>
      </c>
      <c r="L1696" s="152" t="n">
        <f aca="false">SUM(J1696:K1696)</f>
        <v>5472010</v>
      </c>
      <c r="M1696" s="154" t="n">
        <f aca="false">IF(D1696&gt;0,IF(J1696&gt;=0,J1696/D1696*100,""),"")</f>
        <v>108.048108174283</v>
      </c>
      <c r="N1696" s="154" t="n">
        <f aca="false">IF(F1696&gt;0,IF(L1696&gt;=0,L1696/F1696*100,""),"")</f>
        <v>108.048108174283</v>
      </c>
      <c r="O1696" s="154" t="n">
        <f aca="false">IF(G1696&gt;0,IF(J1696&gt;=0,J1696/G1696*100,""),"")</f>
        <v>87.5421451785916</v>
      </c>
      <c r="P1696" s="154" t="n">
        <f aca="false">IF(I1696&gt;0,IF(L1696&gt;=0,L1696/I1696*100,""),"")</f>
        <v>87.5421451785916</v>
      </c>
      <c r="Q1696" s="52"/>
      <c r="S1696" s="52"/>
    </row>
    <row r="1697" s="48" customFormat="true" ht="12" hidden="true" customHeight="false" outlineLevel="0" collapsed="false">
      <c r="A1697" s="87" t="s">
        <v>27</v>
      </c>
      <c r="B1697" s="227"/>
      <c r="C1697" s="228" t="s">
        <v>28</v>
      </c>
      <c r="D1697" s="143" t="n">
        <f aca="false">SUM(D1698:D1703)</f>
        <v>5064420</v>
      </c>
      <c r="E1697" s="215"/>
      <c r="F1697" s="77" t="n">
        <f aca="false">SUM(D1697:E1697)</f>
        <v>5064420</v>
      </c>
      <c r="G1697" s="79" t="n">
        <f aca="false">SUM(G1698:G1703)</f>
        <v>6250715</v>
      </c>
      <c r="H1697" s="217"/>
      <c r="I1697" s="79" t="n">
        <f aca="false">SUM(G1697:H1697)</f>
        <v>6250715</v>
      </c>
      <c r="J1697" s="77" t="n">
        <f aca="false">SUM(J1698:J1703)</f>
        <v>5472010</v>
      </c>
      <c r="K1697" s="215"/>
      <c r="L1697" s="77" t="n">
        <f aca="false">SUM(J1697:K1697)</f>
        <v>5472010</v>
      </c>
      <c r="M1697" s="81" t="n">
        <f aca="false">IF(D1697&gt;0,IF(J1697&gt;=0,J1697/D1697*100,""),"")</f>
        <v>108.048108174283</v>
      </c>
      <c r="N1697" s="81" t="n">
        <f aca="false">IF(F1697&gt;0,IF(L1697&gt;=0,L1697/F1697*100,""),"")</f>
        <v>108.048108174283</v>
      </c>
      <c r="O1697" s="81" t="n">
        <f aca="false">IF(G1697&gt;0,IF(J1697&gt;=0,J1697/G1697*100,""),"")</f>
        <v>87.5421451785916</v>
      </c>
      <c r="P1697" s="81" t="n">
        <f aca="false">IF(I1697&gt;0,IF(L1697&gt;=0,L1697/I1697*100,""),"")</f>
        <v>87.5421451785916</v>
      </c>
      <c r="Q1697" s="52"/>
      <c r="S1697" s="52"/>
    </row>
    <row r="1698" s="48" customFormat="true" ht="12" hidden="false" customHeight="true" outlineLevel="0" collapsed="false">
      <c r="A1698" s="82" t="s">
        <v>1095</v>
      </c>
      <c r="B1698" s="54" t="s">
        <v>1011</v>
      </c>
      <c r="C1698" s="55" t="s">
        <v>1884</v>
      </c>
      <c r="D1698" s="77" t="n">
        <v>4291420</v>
      </c>
      <c r="E1698" s="143"/>
      <c r="F1698" s="77" t="n">
        <f aca="false">SUM(D1698:E1698)</f>
        <v>4291420</v>
      </c>
      <c r="G1698" s="79" t="n">
        <v>4829920</v>
      </c>
      <c r="H1698" s="88"/>
      <c r="I1698" s="79" t="n">
        <f aca="false">SUM(G1698:H1698)</f>
        <v>4829920</v>
      </c>
      <c r="J1698" s="77" t="n">
        <v>4949010</v>
      </c>
      <c r="K1698" s="143"/>
      <c r="L1698" s="77" t="n">
        <f aca="false">SUM(J1698:K1698)</f>
        <v>4949010</v>
      </c>
      <c r="M1698" s="81" t="n">
        <f aca="false">IF(D1698&gt;0,IF(J1698&gt;=0,J1698/D1698*100,""),"")</f>
        <v>115.323366158521</v>
      </c>
      <c r="N1698" s="81" t="n">
        <f aca="false">IF(F1698&gt;0,IF(L1698&gt;=0,L1698/F1698*100,""),"")</f>
        <v>115.323366158521</v>
      </c>
      <c r="O1698" s="81" t="n">
        <f aca="false">IF(G1698&gt;0,IF(J1698&gt;=0,J1698/G1698*100,""),"")</f>
        <v>102.465672309272</v>
      </c>
      <c r="P1698" s="81" t="n">
        <f aca="false">IF(I1698&gt;0,IF(L1698&gt;=0,L1698/I1698*100,""),"")</f>
        <v>102.465672309272</v>
      </c>
      <c r="Q1698" s="52"/>
      <c r="S1698" s="52"/>
    </row>
    <row r="1699" s="48" customFormat="true" ht="12" hidden="false" customHeight="true" outlineLevel="0" collapsed="false">
      <c r="A1699" s="87" t="s">
        <v>33</v>
      </c>
      <c r="B1699" s="54" t="s">
        <v>34</v>
      </c>
      <c r="C1699" s="55" t="s">
        <v>1885</v>
      </c>
      <c r="D1699" s="77" t="n">
        <v>21000</v>
      </c>
      <c r="E1699" s="77"/>
      <c r="F1699" s="77" t="n">
        <f aca="false">SUM(D1699:E1699)</f>
        <v>21000</v>
      </c>
      <c r="G1699" s="79" t="n">
        <v>21000</v>
      </c>
      <c r="H1699" s="88"/>
      <c r="I1699" s="79" t="n">
        <f aca="false">SUM(G1699:H1699)</f>
        <v>21000</v>
      </c>
      <c r="J1699" s="77" t="n">
        <v>21000</v>
      </c>
      <c r="K1699" s="77"/>
      <c r="L1699" s="77" t="n">
        <f aca="false">SUM(J1699:K1699)</f>
        <v>21000</v>
      </c>
      <c r="M1699" s="81" t="n">
        <f aca="false">IF(D1699&gt;0,IF(J1699&gt;=0,J1699/D1699*100,""),"")</f>
        <v>100</v>
      </c>
      <c r="N1699" s="81" t="n">
        <f aca="false">IF(F1699&gt;0,IF(L1699&gt;=0,L1699/F1699*100,""),"")</f>
        <v>100</v>
      </c>
      <c r="O1699" s="81" t="n">
        <f aca="false">IF(G1699&gt;0,IF(J1699&gt;=0,J1699/G1699*100,""),"")</f>
        <v>100</v>
      </c>
      <c r="P1699" s="81" t="n">
        <f aca="false">IF(I1699&gt;0,IF(L1699&gt;=0,L1699/I1699*100,""),"")</f>
        <v>100</v>
      </c>
      <c r="Q1699" s="52"/>
      <c r="S1699" s="52"/>
    </row>
    <row r="1700" s="48" customFormat="true" ht="12" hidden="false" customHeight="true" outlineLevel="0" collapsed="false">
      <c r="A1700" s="82" t="s">
        <v>1837</v>
      </c>
      <c r="B1700" s="54" t="s">
        <v>1838</v>
      </c>
      <c r="C1700" s="55" t="s">
        <v>1886</v>
      </c>
      <c r="D1700" s="77" t="n">
        <v>345000</v>
      </c>
      <c r="E1700" s="215"/>
      <c r="F1700" s="77" t="n">
        <f aca="false">SUM(D1700,E1700)</f>
        <v>345000</v>
      </c>
      <c r="G1700" s="79" t="n">
        <v>409000</v>
      </c>
      <c r="H1700" s="217"/>
      <c r="I1700" s="79" t="n">
        <f aca="false">SUM(G1700,H1700)</f>
        <v>409000</v>
      </c>
      <c r="J1700" s="77" t="n">
        <v>495000</v>
      </c>
      <c r="K1700" s="215"/>
      <c r="L1700" s="77" t="n">
        <f aca="false">SUM(J1700,K1700)</f>
        <v>495000</v>
      </c>
      <c r="M1700" s="81" t="n">
        <f aca="false">IF(D1700&gt;0,IF(J1700&gt;=0,J1700/D1700*100,""),"")</f>
        <v>143.478260869565</v>
      </c>
      <c r="N1700" s="81" t="n">
        <f aca="false">IF(F1700&gt;0,IF(L1700&gt;=0,L1700/F1700*100,""),"")</f>
        <v>143.478260869565</v>
      </c>
      <c r="O1700" s="81" t="n">
        <f aca="false">IF(G1700&gt;0,IF(J1700&gt;=0,J1700/G1700*100,""),"")</f>
        <v>121.026894865526</v>
      </c>
      <c r="P1700" s="81" t="n">
        <f aca="false">IF(I1700&gt;0,IF(L1700&gt;=0,L1700/I1700*100,""),"")</f>
        <v>121.026894865526</v>
      </c>
      <c r="Q1700" s="52"/>
      <c r="S1700" s="52"/>
    </row>
    <row r="1701" s="48" customFormat="true" ht="12" hidden="false" customHeight="true" outlineLevel="0" collapsed="false">
      <c r="A1701" s="82" t="s">
        <v>1097</v>
      </c>
      <c r="B1701" s="54" t="s">
        <v>1098</v>
      </c>
      <c r="C1701" s="55" t="s">
        <v>1887</v>
      </c>
      <c r="D1701" s="77" t="n">
        <v>7000</v>
      </c>
      <c r="E1701" s="143"/>
      <c r="F1701" s="77" t="n">
        <f aca="false">SUM(D1701:E1701)</f>
        <v>7000</v>
      </c>
      <c r="G1701" s="79" t="n">
        <v>117000</v>
      </c>
      <c r="H1701" s="88"/>
      <c r="I1701" s="79" t="n">
        <f aca="false">SUM(G1701:H1701)</f>
        <v>117000</v>
      </c>
      <c r="J1701" s="77" t="n">
        <v>7000</v>
      </c>
      <c r="K1701" s="143"/>
      <c r="L1701" s="77" t="n">
        <f aca="false">SUM(J1701:K1701)</f>
        <v>7000</v>
      </c>
      <c r="M1701" s="81" t="n">
        <f aca="false">IF(D1701&gt;0,IF(J1701&gt;=0,J1701/D1701*100,""),"")</f>
        <v>100</v>
      </c>
      <c r="N1701" s="81" t="n">
        <f aca="false">IF(F1701&gt;0,IF(L1701&gt;=0,L1701/F1701*100,""),"")</f>
        <v>100</v>
      </c>
      <c r="O1701" s="81" t="n">
        <f aca="false">IF(G1701&gt;0,IF(J1701&gt;=0,J1701/G1701*100,""),"")</f>
        <v>5.98290598290598</v>
      </c>
      <c r="P1701" s="81" t="n">
        <f aca="false">IF(I1701&gt;0,IF(L1701&gt;=0,L1701/I1701*100,""),"")</f>
        <v>5.98290598290598</v>
      </c>
      <c r="Q1701" s="52"/>
      <c r="S1701" s="52"/>
    </row>
    <row r="1702" s="48" customFormat="true" ht="12" hidden="false" customHeight="true" outlineLevel="0" collapsed="false">
      <c r="A1702" s="82" t="s">
        <v>325</v>
      </c>
      <c r="B1702" s="54" t="s">
        <v>326</v>
      </c>
      <c r="C1702" s="55" t="s">
        <v>1888</v>
      </c>
      <c r="D1702" s="77" t="n">
        <v>400000</v>
      </c>
      <c r="E1702" s="215"/>
      <c r="F1702" s="77" t="n">
        <f aca="false">SUM(D1702:E1702)</f>
        <v>400000</v>
      </c>
      <c r="G1702" s="79" t="n">
        <v>843795</v>
      </c>
      <c r="H1702" s="217"/>
      <c r="I1702" s="79" t="n">
        <f aca="false">SUM(G1702,H1702)</f>
        <v>843795</v>
      </c>
      <c r="J1702" s="77"/>
      <c r="K1702" s="215"/>
      <c r="L1702" s="77" t="n">
        <f aca="false">SUM(J1702:K1702)</f>
        <v>0</v>
      </c>
      <c r="M1702" s="81" t="n">
        <f aca="false">IF(D1702&gt;0,IF(J1702&gt;=0,J1702/D1702*100,""),"")</f>
        <v>0</v>
      </c>
      <c r="N1702" s="81" t="n">
        <f aca="false">IF(F1702&gt;0,IF(L1702&gt;=0,L1702/F1702*100,""),"")</f>
        <v>0</v>
      </c>
      <c r="O1702" s="81" t="n">
        <f aca="false">IF(G1702&gt;0,IF(J1702&gt;=0,J1702/G1702*100,""),"")</f>
        <v>0</v>
      </c>
      <c r="P1702" s="81" t="n">
        <f aca="false">IF(I1702&gt;0,IF(L1702&gt;=0,L1702/I1702*100,""),"")</f>
        <v>0</v>
      </c>
      <c r="Q1702" s="52"/>
      <c r="S1702" s="52"/>
    </row>
    <row r="1703" s="48" customFormat="true" ht="12" hidden="false" customHeight="true" outlineLevel="0" collapsed="false">
      <c r="A1703" s="82" t="s">
        <v>1889</v>
      </c>
      <c r="B1703" s="54" t="s">
        <v>1890</v>
      </c>
      <c r="C1703" s="55" t="s">
        <v>1891</v>
      </c>
      <c r="D1703" s="143"/>
      <c r="E1703" s="215"/>
      <c r="F1703" s="77" t="n">
        <f aca="false">SUM(D1703,E1703)</f>
        <v>0</v>
      </c>
      <c r="G1703" s="79" t="n">
        <v>30000</v>
      </c>
      <c r="H1703" s="217"/>
      <c r="I1703" s="79" t="n">
        <f aca="false">SUM(G1703,H1703)</f>
        <v>30000</v>
      </c>
      <c r="J1703" s="77"/>
      <c r="K1703" s="215"/>
      <c r="L1703" s="77" t="n">
        <f aca="false">SUM(J1703,K1703)</f>
        <v>0</v>
      </c>
      <c r="M1703" s="81" t="str">
        <f aca="false">IF(D1703&gt;0,IF(J1703&gt;=0,J1703/D1703*100,""),"")</f>
        <v/>
      </c>
      <c r="N1703" s="81" t="str">
        <f aca="false">IF(F1703&gt;0,IF(L1703&gt;=0,L1703/F1703*100,""),"")</f>
        <v/>
      </c>
      <c r="O1703" s="81" t="n">
        <f aca="false">IF(G1703&gt;0,IF(J1703&gt;=0,J1703/G1703*100,""),"")</f>
        <v>0</v>
      </c>
      <c r="P1703" s="81" t="n">
        <f aca="false">IF(I1703&gt;0,IF(L1703&gt;=0,L1703/I1703*100,""),"")</f>
        <v>0</v>
      </c>
      <c r="Q1703" s="52"/>
      <c r="S1703" s="52"/>
    </row>
    <row r="1704" s="48" customFormat="true" ht="6" hidden="false" customHeight="true" outlineLevel="0" collapsed="false">
      <c r="A1704" s="87"/>
      <c r="B1704" s="54"/>
      <c r="C1704" s="55" t="s">
        <v>28</v>
      </c>
      <c r="D1704" s="77"/>
      <c r="E1704" s="77"/>
      <c r="F1704" s="77" t="n">
        <f aca="false">SUM(D1704:E1704)</f>
        <v>0</v>
      </c>
      <c r="G1704" s="79"/>
      <c r="H1704" s="88"/>
      <c r="I1704" s="79"/>
      <c r="J1704" s="77"/>
      <c r="K1704" s="77"/>
      <c r="L1704" s="77" t="n">
        <f aca="false">SUM(J1704:K1704)</f>
        <v>0</v>
      </c>
      <c r="M1704" s="81" t="str">
        <f aca="false">IF(D1704&gt;0,IF(J1704&gt;=0,J1704/D1704*100,""),"")</f>
        <v/>
      </c>
      <c r="N1704" s="81" t="str">
        <f aca="false">IF(F1704&gt;0,IF(L1704&gt;=0,L1704/F1704*100,""),"")</f>
        <v/>
      </c>
      <c r="O1704" s="81" t="str">
        <f aca="false">IF(G1704&gt;0,IF(J1704&gt;=0,J1704/G1704*100,""),"")</f>
        <v/>
      </c>
      <c r="P1704" s="81" t="str">
        <f aca="false">IF(I1704&gt;0,IF(L1704&gt;=0,L1704/I1704*100,""),"")</f>
        <v/>
      </c>
      <c r="Q1704" s="52"/>
      <c r="S1704" s="52"/>
    </row>
    <row r="1705" s="48" customFormat="true" ht="15.75" hidden="false" customHeight="true" outlineLevel="0" collapsed="false">
      <c r="A1705" s="66" t="s">
        <v>1892</v>
      </c>
      <c r="B1705" s="135" t="s">
        <v>19</v>
      </c>
      <c r="C1705" s="136"/>
      <c r="D1705" s="240" t="n">
        <f aca="false">SUM(D1707:D1713)</f>
        <v>4448800</v>
      </c>
      <c r="E1705" s="240" t="n">
        <f aca="false">SUM(E1707:E1711)</f>
        <v>0</v>
      </c>
      <c r="F1705" s="240" t="n">
        <f aca="false">SUM(D1705:E1705)</f>
        <v>4448800</v>
      </c>
      <c r="G1705" s="243" t="n">
        <f aca="false">SUM(G1707:G1713)</f>
        <v>4976333</v>
      </c>
      <c r="H1705" s="253"/>
      <c r="I1705" s="243" t="n">
        <f aca="false">SUM(G1705:H1705)</f>
        <v>4976333</v>
      </c>
      <c r="J1705" s="240" t="n">
        <f aca="false">SUM(J1707:J1713)</f>
        <v>5762070</v>
      </c>
      <c r="K1705" s="240" t="n">
        <f aca="false">SUM(K1707:K1711)</f>
        <v>0</v>
      </c>
      <c r="L1705" s="240" t="n">
        <f aca="false">SUM(J1705:K1705)</f>
        <v>5762070</v>
      </c>
      <c r="M1705" s="244" t="n">
        <f aca="false">IF(D1705&gt;0,IF(J1705&gt;=0,J1705/D1705*100,""),"")</f>
        <v>129.519645747168</v>
      </c>
      <c r="N1705" s="244" t="n">
        <f aca="false">IF(F1705&gt;0,IF(L1705&gt;=0,L1705/F1705*100,""),"")</f>
        <v>129.519645747168</v>
      </c>
      <c r="O1705" s="244" t="n">
        <f aca="false">IF(G1705&gt;0,IF(J1705&gt;=0,J1705/G1705*100,""),"")</f>
        <v>115.789477914762</v>
      </c>
      <c r="P1705" s="244" t="n">
        <f aca="false">IF(I1705&gt;0,IF(L1705&gt;=0,L1705/I1705*100,""),"")</f>
        <v>115.789477914762</v>
      </c>
      <c r="Q1705" s="52"/>
      <c r="S1705" s="52"/>
    </row>
    <row r="1706" s="48" customFormat="true" ht="12" hidden="true" customHeight="false" outlineLevel="0" collapsed="false">
      <c r="A1706" s="82" t="s">
        <v>27</v>
      </c>
      <c r="B1706" s="227"/>
      <c r="C1706" s="228" t="s">
        <v>28</v>
      </c>
      <c r="D1706" s="77" t="n">
        <f aca="false">SUM(D1707:D1711)</f>
        <v>4448800</v>
      </c>
      <c r="E1706" s="246"/>
      <c r="F1706" s="77" t="n">
        <f aca="false">SUM(D1706:E1706)</f>
        <v>4448800</v>
      </c>
      <c r="G1706" s="247" t="n">
        <f aca="false">SUM(G1707:G1711)</f>
        <v>4970600</v>
      </c>
      <c r="H1706" s="248"/>
      <c r="I1706" s="79" t="n">
        <f aca="false">SUM(G1706:H1706)</f>
        <v>4970600</v>
      </c>
      <c r="J1706" s="77" t="n">
        <f aca="false">SUM(J1707:J1711)</f>
        <v>5762070</v>
      </c>
      <c r="K1706" s="246"/>
      <c r="L1706" s="77" t="n">
        <f aca="false">SUM(J1706:K1706)</f>
        <v>5762070</v>
      </c>
      <c r="M1706" s="81" t="n">
        <f aca="false">IF(D1706&gt;0,IF(J1706&gt;=0,J1706/D1706*100,""),"")</f>
        <v>129.519645747168</v>
      </c>
      <c r="N1706" s="81" t="n">
        <f aca="false">IF(F1706&gt;0,IF(L1706&gt;=0,L1706/F1706*100,""),"")</f>
        <v>129.519645747168</v>
      </c>
      <c r="O1706" s="81" t="n">
        <f aca="false">IF(G1706&gt;0,IF(J1706&gt;=0,J1706/G1706*100,""),"")</f>
        <v>115.923027401119</v>
      </c>
      <c r="P1706" s="81" t="n">
        <f aca="false">IF(I1706&gt;0,IF(L1706&gt;=0,L1706/I1706*100,""),"")</f>
        <v>115.923027401119</v>
      </c>
      <c r="Q1706" s="52"/>
      <c r="S1706" s="52"/>
    </row>
    <row r="1707" s="48" customFormat="true" ht="12" hidden="false" customHeight="true" outlineLevel="0" collapsed="false">
      <c r="A1707" s="82" t="s">
        <v>1095</v>
      </c>
      <c r="B1707" s="54" t="s">
        <v>1011</v>
      </c>
      <c r="C1707" s="55" t="s">
        <v>1893</v>
      </c>
      <c r="D1707" s="77" t="n">
        <v>4380400</v>
      </c>
      <c r="E1707" s="245"/>
      <c r="F1707" s="77" t="n">
        <f aca="false">SUM(D1707:E1707)</f>
        <v>4380400</v>
      </c>
      <c r="G1707" s="247" t="n">
        <v>4651700</v>
      </c>
      <c r="H1707" s="266"/>
      <c r="I1707" s="79" t="n">
        <f aca="false">SUM(G1707:H1707)</f>
        <v>4651700</v>
      </c>
      <c r="J1707" s="77" t="n">
        <v>5694070</v>
      </c>
      <c r="K1707" s="245"/>
      <c r="L1707" s="77" t="n">
        <f aca="false">SUM(J1707:K1707)</f>
        <v>5694070</v>
      </c>
      <c r="M1707" s="81" t="n">
        <f aca="false">IF(D1707&gt;0,IF(J1707&gt;=0,J1707/D1707*100,""),"")</f>
        <v>129.989726965574</v>
      </c>
      <c r="N1707" s="81" t="n">
        <f aca="false">IF(F1707&gt;0,IF(L1707&gt;=0,L1707/F1707*100,""),"")</f>
        <v>129.989726965574</v>
      </c>
      <c r="O1707" s="81" t="n">
        <f aca="false">IF(G1707&gt;0,IF(J1707&gt;=0,J1707/G1707*100,""),"")</f>
        <v>122.408366833631</v>
      </c>
      <c r="P1707" s="81" t="n">
        <f aca="false">IF(I1707&gt;0,IF(L1707&gt;=0,L1707/I1707*100,""),"")</f>
        <v>122.408366833631</v>
      </c>
      <c r="Q1707" s="52"/>
      <c r="S1707" s="52"/>
    </row>
    <row r="1708" s="48" customFormat="true" ht="12" hidden="false" customHeight="true" outlineLevel="0" collapsed="false">
      <c r="A1708" s="82" t="s">
        <v>33</v>
      </c>
      <c r="B1708" s="54" t="s">
        <v>34</v>
      </c>
      <c r="C1708" s="55" t="s">
        <v>1894</v>
      </c>
      <c r="D1708" s="77" t="n">
        <v>45000</v>
      </c>
      <c r="E1708" s="245"/>
      <c r="F1708" s="77" t="n">
        <f aca="false">SUM(D1708:E1708)</f>
        <v>45000</v>
      </c>
      <c r="G1708" s="247" t="n">
        <v>45000</v>
      </c>
      <c r="H1708" s="266"/>
      <c r="I1708" s="79" t="n">
        <f aca="false">SUM(G1708:H1708)</f>
        <v>45000</v>
      </c>
      <c r="J1708" s="77" t="n">
        <v>45000</v>
      </c>
      <c r="K1708" s="245"/>
      <c r="L1708" s="77" t="n">
        <f aca="false">SUM(J1708:K1708)</f>
        <v>45000</v>
      </c>
      <c r="M1708" s="81" t="n">
        <f aca="false">IF(D1708&gt;0,IF(J1708&gt;=0,J1708/D1708*100,""),"")</f>
        <v>100</v>
      </c>
      <c r="N1708" s="81" t="n">
        <f aca="false">IF(F1708&gt;0,IF(L1708&gt;=0,L1708/F1708*100,""),"")</f>
        <v>100</v>
      </c>
      <c r="O1708" s="81" t="n">
        <f aca="false">IF(G1708&gt;0,IF(J1708&gt;=0,J1708/G1708*100,""),"")</f>
        <v>100</v>
      </c>
      <c r="P1708" s="81" t="n">
        <f aca="false">IF(I1708&gt;0,IF(L1708&gt;=0,L1708/I1708*100,""),"")</f>
        <v>100</v>
      </c>
      <c r="Q1708" s="52"/>
      <c r="S1708" s="52"/>
    </row>
    <row r="1709" s="48" customFormat="true" ht="12" hidden="false" customHeight="true" outlineLevel="0" collapsed="false">
      <c r="A1709" s="87" t="s">
        <v>1320</v>
      </c>
      <c r="B1709" s="54" t="s">
        <v>697</v>
      </c>
      <c r="C1709" s="55" t="s">
        <v>1895</v>
      </c>
      <c r="D1709" s="77" t="n">
        <v>6000</v>
      </c>
      <c r="E1709" s="143"/>
      <c r="F1709" s="77" t="n">
        <f aca="false">SUM(D1709:E1709)</f>
        <v>6000</v>
      </c>
      <c r="G1709" s="79" t="n">
        <v>6000</v>
      </c>
      <c r="H1709" s="88"/>
      <c r="I1709" s="79" t="n">
        <f aca="false">SUM(G1709:H1709)</f>
        <v>6000</v>
      </c>
      <c r="J1709" s="77" t="n">
        <v>6000</v>
      </c>
      <c r="K1709" s="143"/>
      <c r="L1709" s="77" t="n">
        <f aca="false">SUM(J1709:K1709)</f>
        <v>6000</v>
      </c>
      <c r="M1709" s="81" t="n">
        <f aca="false">IF(D1709&gt;0,IF(J1709&gt;=0,J1709/D1709*100,""),"")</f>
        <v>100</v>
      </c>
      <c r="N1709" s="81" t="n">
        <f aca="false">IF(F1709&gt;0,IF(L1709&gt;=0,L1709/F1709*100,""),"")</f>
        <v>100</v>
      </c>
      <c r="O1709" s="81" t="n">
        <f aca="false">IF(G1709&gt;0,IF(J1709&gt;=0,J1709/G1709*100,""),"")</f>
        <v>100</v>
      </c>
      <c r="P1709" s="81" t="n">
        <f aca="false">IF(I1709&gt;0,IF(L1709&gt;=0,L1709/I1709*100,""),"")</f>
        <v>100</v>
      </c>
      <c r="Q1709" s="52"/>
      <c r="S1709" s="52"/>
    </row>
    <row r="1710" s="48" customFormat="true" ht="12" hidden="false" customHeight="true" outlineLevel="0" collapsed="false">
      <c r="A1710" s="82" t="s">
        <v>1057</v>
      </c>
      <c r="B1710" s="54" t="s">
        <v>1058</v>
      </c>
      <c r="C1710" s="55" t="s">
        <v>1896</v>
      </c>
      <c r="D1710" s="77" t="n">
        <v>400</v>
      </c>
      <c r="E1710" s="143"/>
      <c r="F1710" s="77" t="n">
        <f aca="false">SUM(D1710:E1710)</f>
        <v>400</v>
      </c>
      <c r="G1710" s="79" t="n">
        <v>400</v>
      </c>
      <c r="H1710" s="88"/>
      <c r="I1710" s="79" t="n">
        <f aca="false">SUM(G1710:H1710)</f>
        <v>400</v>
      </c>
      <c r="J1710" s="77"/>
      <c r="K1710" s="143"/>
      <c r="L1710" s="77" t="n">
        <f aca="false">SUM(J1710:K1710)</f>
        <v>0</v>
      </c>
      <c r="M1710" s="81" t="n">
        <f aca="false">IF(D1710&gt;0,IF(J1710&gt;=0,J1710/D1710*100,""),"")</f>
        <v>0</v>
      </c>
      <c r="N1710" s="81" t="n">
        <f aca="false">IF(F1710&gt;0,IF(L1710&gt;=0,L1710/F1710*100,""),"")</f>
        <v>0</v>
      </c>
      <c r="O1710" s="81" t="n">
        <f aca="false">IF(G1710&gt;0,IF(J1710&gt;=0,J1710/G1710*100,""),"")</f>
        <v>0</v>
      </c>
      <c r="P1710" s="81" t="n">
        <f aca="false">IF(I1710&gt;0,IF(L1710&gt;=0,L1710/I1710*100,""),"")</f>
        <v>0</v>
      </c>
      <c r="Q1710" s="52"/>
      <c r="S1710" s="52"/>
    </row>
    <row r="1711" s="48" customFormat="true" ht="12" hidden="false" customHeight="true" outlineLevel="0" collapsed="false">
      <c r="A1711" s="87" t="s">
        <v>1097</v>
      </c>
      <c r="B1711" s="54" t="s">
        <v>1098</v>
      </c>
      <c r="C1711" s="55" t="s">
        <v>1897</v>
      </c>
      <c r="D1711" s="77" t="n">
        <v>17000</v>
      </c>
      <c r="E1711" s="143"/>
      <c r="F1711" s="77" t="n">
        <f aca="false">SUM(D1711:E1711)</f>
        <v>17000</v>
      </c>
      <c r="G1711" s="79" t="n">
        <v>267500</v>
      </c>
      <c r="H1711" s="88"/>
      <c r="I1711" s="79" t="n">
        <f aca="false">SUM(G1711:H1711)</f>
        <v>267500</v>
      </c>
      <c r="J1711" s="77" t="n">
        <v>17000</v>
      </c>
      <c r="K1711" s="143"/>
      <c r="L1711" s="77" t="n">
        <f aca="false">SUM(J1711:K1711)</f>
        <v>17000</v>
      </c>
      <c r="M1711" s="81" t="n">
        <f aca="false">IF(D1711&gt;0,IF(J1711&gt;=0,J1711/D1711*100,""),"")</f>
        <v>100</v>
      </c>
      <c r="N1711" s="81" t="n">
        <f aca="false">IF(F1711&gt;0,IF(L1711&gt;=0,L1711/F1711*100,""),"")</f>
        <v>100</v>
      </c>
      <c r="O1711" s="81" t="n">
        <f aca="false">IF(G1711&gt;0,IF(J1711&gt;=0,J1711/G1711*100,""),"")</f>
        <v>6.35514018691589</v>
      </c>
      <c r="P1711" s="81" t="n">
        <f aca="false">IF(I1711&gt;0,IF(L1711&gt;=0,L1711/I1711*100,""),"")</f>
        <v>6.35514018691589</v>
      </c>
      <c r="Q1711" s="52"/>
      <c r="S1711" s="52"/>
    </row>
    <row r="1712" s="48" customFormat="true" ht="12" hidden="false" customHeight="true" outlineLevel="0" collapsed="false">
      <c r="A1712" s="82" t="s">
        <v>726</v>
      </c>
      <c r="B1712" s="54" t="s">
        <v>727</v>
      </c>
      <c r="C1712" s="55"/>
      <c r="D1712" s="77"/>
      <c r="E1712" s="143"/>
      <c r="F1712" s="77"/>
      <c r="G1712" s="79" t="n">
        <v>5733</v>
      </c>
      <c r="H1712" s="88"/>
      <c r="I1712" s="79" t="n">
        <f aca="false">SUM(G1712:H1712)</f>
        <v>5733</v>
      </c>
      <c r="J1712" s="77"/>
      <c r="K1712" s="143"/>
      <c r="L1712" s="77"/>
      <c r="M1712" s="81" t="str">
        <f aca="false">IF(D1712&gt;0,IF(J1712&gt;=0,J1712/D1712*100,""),"")</f>
        <v/>
      </c>
      <c r="N1712" s="81" t="str">
        <f aca="false">IF(F1712&gt;0,IF(L1712&gt;=0,L1712/F1712*100,""),"")</f>
        <v/>
      </c>
      <c r="O1712" s="81" t="n">
        <f aca="false">IF(G1712&gt;0,IF(J1712&gt;=0,J1712/G1712*100,""),"")</f>
        <v>0</v>
      </c>
      <c r="P1712" s="81" t="n">
        <f aca="false">IF(I1712&gt;0,IF(L1712&gt;=0,L1712/I1712*100,""),"")</f>
        <v>0</v>
      </c>
      <c r="Q1712" s="52"/>
      <c r="S1712" s="52"/>
    </row>
    <row r="1713" s="48" customFormat="true" ht="12.75" hidden="true" customHeight="true" outlineLevel="0" collapsed="false">
      <c r="A1713" s="87" t="s">
        <v>65</v>
      </c>
      <c r="B1713" s="54" t="s">
        <v>66</v>
      </c>
      <c r="C1713" s="55" t="s">
        <v>1898</v>
      </c>
      <c r="D1713" s="143"/>
      <c r="E1713" s="143"/>
      <c r="F1713" s="77"/>
      <c r="G1713" s="79"/>
      <c r="H1713" s="88"/>
      <c r="I1713" s="79" t="n">
        <f aca="false">SUM(G1713:H1713)</f>
        <v>0</v>
      </c>
      <c r="J1713" s="143"/>
      <c r="K1713" s="143"/>
      <c r="L1713" s="77" t="n">
        <f aca="false">SUM(J1713:K1713)</f>
        <v>0</v>
      </c>
      <c r="M1713" s="81" t="str">
        <f aca="false">IF(D1713&gt;0,IF(J1713&gt;=0,J1713/D1713*100,""),"")</f>
        <v/>
      </c>
      <c r="N1713" s="81" t="str">
        <f aca="false">IF(F1713&gt;0,IF(L1713&gt;=0,L1713/F1713*100,""),"")</f>
        <v/>
      </c>
      <c r="O1713" s="81" t="str">
        <f aca="false">IF(G1713&gt;0,IF(J1713&gt;=0,J1713/G1713*100,""),"")</f>
        <v/>
      </c>
      <c r="P1713" s="81" t="str">
        <f aca="false">IF(I1713&gt;0,IF(L1713&gt;=0,L1713/I1713*100,""),"")</f>
        <v/>
      </c>
      <c r="Q1713" s="52"/>
      <c r="S1713" s="52"/>
    </row>
    <row r="1714" s="48" customFormat="true" ht="6" hidden="false" customHeight="true" outlineLevel="0" collapsed="false">
      <c r="A1714" s="82"/>
      <c r="B1714" s="54"/>
      <c r="C1714" s="55" t="s">
        <v>28</v>
      </c>
      <c r="D1714" s="143"/>
      <c r="E1714" s="143"/>
      <c r="F1714" s="77" t="n">
        <f aca="false">SUM(D1714:E1714)</f>
        <v>0</v>
      </c>
      <c r="G1714" s="79"/>
      <c r="H1714" s="88"/>
      <c r="I1714" s="79"/>
      <c r="J1714" s="77"/>
      <c r="K1714" s="143"/>
      <c r="L1714" s="77" t="n">
        <f aca="false">SUM(J1714:K1714)</f>
        <v>0</v>
      </c>
      <c r="M1714" s="81" t="str">
        <f aca="false">IF(D1714&gt;0,IF(J1714&gt;=0,J1714/D1714*100,""),"")</f>
        <v/>
      </c>
      <c r="N1714" s="81" t="str">
        <f aca="false">IF(F1714&gt;0,IF(L1714&gt;=0,L1714/F1714*100,""),"")</f>
        <v/>
      </c>
      <c r="O1714" s="81" t="str">
        <f aca="false">IF(G1714&gt;0,IF(J1714&gt;=0,J1714/G1714*100,""),"")</f>
        <v/>
      </c>
      <c r="P1714" s="81" t="str">
        <f aca="false">IF(I1714&gt;0,IF(L1714&gt;=0,L1714/I1714*100,""),"")</f>
        <v/>
      </c>
      <c r="Q1714" s="52"/>
      <c r="S1714" s="52"/>
    </row>
    <row r="1715" s="48" customFormat="true" ht="15.75" hidden="false" customHeight="true" outlineLevel="0" collapsed="false">
      <c r="A1715" s="66" t="s">
        <v>1899</v>
      </c>
      <c r="B1715" s="135" t="s">
        <v>19</v>
      </c>
      <c r="C1715" s="136"/>
      <c r="D1715" s="139" t="n">
        <f aca="false">SUM(D1717:D1720)</f>
        <v>4504500</v>
      </c>
      <c r="E1715" s="139" t="n">
        <f aca="false">SUM(E1717:E1719)</f>
        <v>0</v>
      </c>
      <c r="F1715" s="139" t="n">
        <f aca="false">SUM(D1715:E1715)</f>
        <v>4504500</v>
      </c>
      <c r="G1715" s="109" t="n">
        <f aca="false">SUM(G1717:G1720)</f>
        <v>5365050</v>
      </c>
      <c r="H1715" s="110"/>
      <c r="I1715" s="109" t="n">
        <f aca="false">SUM(G1715:H1715)</f>
        <v>5365050</v>
      </c>
      <c r="J1715" s="139" t="n">
        <f aca="false">SUM(J1717:J1720)</f>
        <v>5862900</v>
      </c>
      <c r="K1715" s="139" t="n">
        <f aca="false">SUM(K1717:K1719)</f>
        <v>0</v>
      </c>
      <c r="L1715" s="139" t="n">
        <f aca="false">SUM(J1715:K1715)</f>
        <v>5862900</v>
      </c>
      <c r="M1715" s="140" t="n">
        <f aca="false">IF(D1715&gt;0,IF(J1715&gt;=0,J1715/D1715*100,""),"")</f>
        <v>130.15651015651</v>
      </c>
      <c r="N1715" s="140" t="n">
        <f aca="false">IF(F1715&gt;0,IF(L1715&gt;=0,L1715/F1715*100,""),"")</f>
        <v>130.15651015651</v>
      </c>
      <c r="O1715" s="140" t="n">
        <f aca="false">IF(G1715&gt;0,IF(J1715&gt;=0,J1715/G1715*100,""),"")</f>
        <v>109.279503452904</v>
      </c>
      <c r="P1715" s="140" t="n">
        <f aca="false">IF(I1715&gt;0,IF(L1715&gt;=0,L1715/I1715*100,""),"")</f>
        <v>109.279503452904</v>
      </c>
      <c r="Q1715" s="52"/>
      <c r="S1715" s="52"/>
    </row>
    <row r="1716" s="48" customFormat="true" ht="12.75" hidden="false" customHeight="true" outlineLevel="0" collapsed="false">
      <c r="A1716" s="82" t="s">
        <v>27</v>
      </c>
      <c r="B1716" s="227"/>
      <c r="C1716" s="228" t="s">
        <v>28</v>
      </c>
      <c r="D1716" s="77" t="n">
        <f aca="false">SUM(D1717:D1719)</f>
        <v>4504500</v>
      </c>
      <c r="E1716" s="215"/>
      <c r="F1716" s="77" t="n">
        <f aca="false">SUM(D1716:E1716)</f>
        <v>4504500</v>
      </c>
      <c r="G1716" s="79" t="n">
        <f aca="false">SUM(G1717:G1719)</f>
        <v>5365050</v>
      </c>
      <c r="H1716" s="217"/>
      <c r="I1716" s="79" t="n">
        <f aca="false">SUM(G1716:H1716)</f>
        <v>5365050</v>
      </c>
      <c r="J1716" s="77" t="n">
        <f aca="false">SUM(J1717:J1719)</f>
        <v>5862900</v>
      </c>
      <c r="K1716" s="215"/>
      <c r="L1716" s="77" t="n">
        <f aca="false">SUM(J1716:K1716)</f>
        <v>5862900</v>
      </c>
      <c r="M1716" s="81" t="n">
        <f aca="false">IF(D1716&gt;0,IF(J1716&gt;=0,J1716/D1716*100,""),"")</f>
        <v>130.15651015651</v>
      </c>
      <c r="N1716" s="81" t="n">
        <f aca="false">IF(F1716&gt;0,IF(L1716&gt;=0,L1716/F1716*100,""),"")</f>
        <v>130.15651015651</v>
      </c>
      <c r="O1716" s="81" t="n">
        <f aca="false">IF(G1716&gt;0,IF(J1716&gt;=0,J1716/G1716*100,""),"")</f>
        <v>109.279503452904</v>
      </c>
      <c r="P1716" s="81" t="n">
        <f aca="false">IF(I1716&gt;0,IF(L1716&gt;=0,L1716/I1716*100,""),"")</f>
        <v>109.279503452904</v>
      </c>
      <c r="Q1716" s="52"/>
      <c r="S1716" s="52"/>
    </row>
    <row r="1717" s="48" customFormat="true" ht="12" hidden="false" customHeight="true" outlineLevel="0" collapsed="false">
      <c r="A1717" s="82" t="s">
        <v>1095</v>
      </c>
      <c r="B1717" s="54" t="s">
        <v>1011</v>
      </c>
      <c r="C1717" s="55" t="s">
        <v>1900</v>
      </c>
      <c r="D1717" s="77" t="n">
        <v>4477700</v>
      </c>
      <c r="E1717" s="215"/>
      <c r="F1717" s="77" t="n">
        <f aca="false">SUM(D1717:E1717)</f>
        <v>4477700</v>
      </c>
      <c r="G1717" s="79" t="n">
        <v>5192750</v>
      </c>
      <c r="H1717" s="217"/>
      <c r="I1717" s="79" t="n">
        <f aca="false">SUM(G1717:H1717)</f>
        <v>5192750</v>
      </c>
      <c r="J1717" s="77" t="n">
        <v>5849900</v>
      </c>
      <c r="K1717" s="215"/>
      <c r="L1717" s="77" t="n">
        <f aca="false">SUM(J1717:K1717)</f>
        <v>5849900</v>
      </c>
      <c r="M1717" s="81" t="n">
        <f aca="false">IF(D1717&gt;0,IF(J1717&gt;=0,J1717/D1717*100,""),"")</f>
        <v>130.64519731112</v>
      </c>
      <c r="N1717" s="81" t="n">
        <f aca="false">IF(F1717&gt;0,IF(L1717&gt;=0,L1717/F1717*100,""),"")</f>
        <v>130.64519731112</v>
      </c>
      <c r="O1717" s="81" t="n">
        <f aca="false">IF(G1717&gt;0,IF(J1717&gt;=0,J1717/G1717*100,""),"")</f>
        <v>112.655144191421</v>
      </c>
      <c r="P1717" s="81" t="n">
        <f aca="false">IF(I1717&gt;0,IF(L1717&gt;=0,L1717/I1717*100,""),"")</f>
        <v>112.655144191421</v>
      </c>
      <c r="Q1717" s="52"/>
      <c r="S1717" s="52"/>
    </row>
    <row r="1718" s="48" customFormat="true" ht="12" hidden="false" customHeight="true" outlineLevel="0" collapsed="false">
      <c r="A1718" s="87" t="s">
        <v>1057</v>
      </c>
      <c r="B1718" s="54" t="s">
        <v>1058</v>
      </c>
      <c r="C1718" s="55" t="s">
        <v>1901</v>
      </c>
      <c r="D1718" s="77" t="n">
        <v>800</v>
      </c>
      <c r="E1718" s="77"/>
      <c r="F1718" s="77" t="n">
        <f aca="false">SUM(D1718:E1718)</f>
        <v>800</v>
      </c>
      <c r="G1718" s="79" t="n">
        <v>800</v>
      </c>
      <c r="H1718" s="88"/>
      <c r="I1718" s="79" t="n">
        <f aca="false">SUM(G1718:H1718)</f>
        <v>800</v>
      </c>
      <c r="J1718" s="77"/>
      <c r="K1718" s="77"/>
      <c r="L1718" s="77" t="n">
        <f aca="false">SUM(J1718:K1718)</f>
        <v>0</v>
      </c>
      <c r="M1718" s="81" t="n">
        <f aca="false">IF(D1718&gt;0,IF(J1718&gt;=0,J1718/D1718*100,""),"")</f>
        <v>0</v>
      </c>
      <c r="N1718" s="81" t="n">
        <f aca="false">IF(F1718&gt;0,IF(L1718&gt;=0,L1718/F1718*100,""),"")</f>
        <v>0</v>
      </c>
      <c r="O1718" s="81" t="n">
        <f aca="false">IF(G1718&gt;0,IF(J1718&gt;=0,J1718/G1718*100,""),"")</f>
        <v>0</v>
      </c>
      <c r="P1718" s="81" t="n">
        <f aca="false">IF(I1718&gt;0,IF(L1718&gt;=0,L1718/I1718*100,""),"")</f>
        <v>0</v>
      </c>
      <c r="Q1718" s="52"/>
      <c r="S1718" s="52"/>
    </row>
    <row r="1719" s="48" customFormat="true" ht="12" hidden="false" customHeight="true" outlineLevel="0" collapsed="false">
      <c r="A1719" s="87" t="s">
        <v>1097</v>
      </c>
      <c r="B1719" s="54" t="s">
        <v>1098</v>
      </c>
      <c r="C1719" s="55" t="s">
        <v>1902</v>
      </c>
      <c r="D1719" s="77" t="n">
        <v>26000</v>
      </c>
      <c r="E1719" s="77"/>
      <c r="F1719" s="77" t="n">
        <f aca="false">SUM(D1719:E1719)</f>
        <v>26000</v>
      </c>
      <c r="G1719" s="79" t="n">
        <v>171500</v>
      </c>
      <c r="H1719" s="88"/>
      <c r="I1719" s="79" t="n">
        <f aca="false">SUM(G1719:H1719)</f>
        <v>171500</v>
      </c>
      <c r="J1719" s="77" t="n">
        <v>13000</v>
      </c>
      <c r="K1719" s="77"/>
      <c r="L1719" s="77" t="n">
        <f aca="false">SUM(J1719:K1719)</f>
        <v>13000</v>
      </c>
      <c r="M1719" s="81" t="n">
        <f aca="false">IF(D1719&gt;0,IF(J1719&gt;=0,J1719/D1719*100,""),"")</f>
        <v>50</v>
      </c>
      <c r="N1719" s="81" t="n">
        <f aca="false">IF(F1719&gt;0,IF(L1719&gt;=0,L1719/F1719*100,""),"")</f>
        <v>50</v>
      </c>
      <c r="O1719" s="81" t="n">
        <f aca="false">IF(G1719&gt;0,IF(J1719&gt;=0,J1719/G1719*100,""),"")</f>
        <v>7.5801749271137</v>
      </c>
      <c r="P1719" s="81" t="n">
        <f aca="false">IF(I1719&gt;0,IF(L1719&gt;=0,L1719/I1719*100,""),"")</f>
        <v>7.5801749271137</v>
      </c>
      <c r="Q1719" s="52"/>
      <c r="S1719" s="52"/>
    </row>
    <row r="1720" s="48" customFormat="true" ht="12.75" hidden="true" customHeight="true" outlineLevel="0" collapsed="false">
      <c r="A1720" s="87" t="s">
        <v>65</v>
      </c>
      <c r="B1720" s="55" t="s">
        <v>66</v>
      </c>
      <c r="C1720" s="55" t="s">
        <v>1903</v>
      </c>
      <c r="D1720" s="77"/>
      <c r="E1720" s="77"/>
      <c r="F1720" s="77"/>
      <c r="G1720" s="79"/>
      <c r="H1720" s="88"/>
      <c r="I1720" s="79" t="n">
        <f aca="false">SUM(G1720:H1720)</f>
        <v>0</v>
      </c>
      <c r="J1720" s="77"/>
      <c r="K1720" s="77"/>
      <c r="L1720" s="77" t="n">
        <f aca="false">SUM(J1720:K1720)</f>
        <v>0</v>
      </c>
      <c r="M1720" s="81" t="str">
        <f aca="false">IF(D1720&gt;0,IF(J1720&gt;=0,J1720/D1720*100,""),"")</f>
        <v/>
      </c>
      <c r="N1720" s="81" t="str">
        <f aca="false">IF(F1720&gt;0,IF(L1720&gt;=0,L1720/F1720*100,""),"")</f>
        <v/>
      </c>
      <c r="O1720" s="81" t="str">
        <f aca="false">IF(G1720&gt;0,IF(J1720&gt;=0,J1720/G1720*100,""),"")</f>
        <v/>
      </c>
      <c r="P1720" s="81" t="str">
        <f aca="false">IF(I1720&gt;0,IF(L1720&gt;=0,L1720/I1720*100,""),"")</f>
        <v/>
      </c>
      <c r="Q1720" s="52"/>
      <c r="S1720" s="52"/>
    </row>
    <row r="1721" s="48" customFormat="true" ht="4.5" hidden="false" customHeight="true" outlineLevel="0" collapsed="false">
      <c r="A1721" s="87"/>
      <c r="B1721" s="54"/>
      <c r="C1721" s="55" t="s">
        <v>28</v>
      </c>
      <c r="D1721" s="77"/>
      <c r="E1721" s="77"/>
      <c r="F1721" s="77" t="n">
        <f aca="false">SUM(D1721:E1721)</f>
        <v>0</v>
      </c>
      <c r="G1721" s="79"/>
      <c r="H1721" s="88"/>
      <c r="I1721" s="79"/>
      <c r="J1721" s="77"/>
      <c r="K1721" s="77"/>
      <c r="L1721" s="77" t="n">
        <f aca="false">SUM(J1721:K1721)</f>
        <v>0</v>
      </c>
      <c r="M1721" s="81" t="str">
        <f aca="false">IF(D1721&gt;0,IF(J1721&gt;=0,J1721/D1721*100,""),"")</f>
        <v/>
      </c>
      <c r="N1721" s="81" t="str">
        <f aca="false">IF(F1721&gt;0,IF(L1721&gt;=0,L1721/F1721*100,""),"")</f>
        <v/>
      </c>
      <c r="O1721" s="81" t="str">
        <f aca="false">IF(G1721&gt;0,IF(J1721&gt;=0,J1721/G1721*100,""),"")</f>
        <v/>
      </c>
      <c r="P1721" s="81" t="str">
        <f aca="false">IF(I1721&gt;0,IF(L1721&gt;=0,L1721/I1721*100,""),"")</f>
        <v/>
      </c>
      <c r="Q1721" s="52"/>
      <c r="S1721" s="52"/>
    </row>
    <row r="1722" s="48" customFormat="true" ht="15" hidden="false" customHeight="true" outlineLevel="0" collapsed="false">
      <c r="A1722" s="66" t="s">
        <v>1904</v>
      </c>
      <c r="B1722" s="135" t="s">
        <v>19</v>
      </c>
      <c r="C1722" s="136"/>
      <c r="D1722" s="139" t="n">
        <f aca="false">SUM(D1724:D1725)</f>
        <v>1944300</v>
      </c>
      <c r="E1722" s="139" t="n">
        <f aca="false">SUM(E1724:E1725)</f>
        <v>0</v>
      </c>
      <c r="F1722" s="139" t="n">
        <f aca="false">SUM(D1722:E1722)</f>
        <v>1944300</v>
      </c>
      <c r="G1722" s="109" t="n">
        <f aca="false">SUM(G1724:G1725)</f>
        <v>2578050</v>
      </c>
      <c r="H1722" s="110"/>
      <c r="I1722" s="109" t="n">
        <f aca="false">SUM(G1722:H1722)</f>
        <v>2578050</v>
      </c>
      <c r="J1722" s="139" t="n">
        <f aca="false">SUM(J1724:J1725)</f>
        <v>2856760</v>
      </c>
      <c r="K1722" s="139" t="n">
        <f aca="false">SUM(K1724:K1725)</f>
        <v>0</v>
      </c>
      <c r="L1722" s="139" t="n">
        <f aca="false">SUM(J1722:K1722)</f>
        <v>2856760</v>
      </c>
      <c r="M1722" s="140" t="n">
        <f aca="false">IF(D1722&gt;0,IF(J1722&gt;=0,J1722/D1722*100,""),"")</f>
        <v>146.930000514324</v>
      </c>
      <c r="N1722" s="140" t="n">
        <f aca="false">IF(F1722&gt;0,IF(L1722&gt;=0,L1722/F1722*100,""),"")</f>
        <v>146.930000514324</v>
      </c>
      <c r="O1722" s="140" t="n">
        <f aca="false">IF(G1722&gt;0,IF(J1722&gt;=0,J1722/G1722*100,""),"")</f>
        <v>110.810884195419</v>
      </c>
      <c r="P1722" s="140" t="n">
        <f aca="false">IF(I1722&gt;0,IF(L1722&gt;=0,L1722/I1722*100,""),"")</f>
        <v>110.810884195419</v>
      </c>
      <c r="Q1722" s="52"/>
      <c r="S1722" s="52"/>
    </row>
    <row r="1723" s="48" customFormat="true" ht="12" hidden="true" customHeight="false" outlineLevel="0" collapsed="false">
      <c r="A1723" s="82" t="s">
        <v>27</v>
      </c>
      <c r="B1723" s="227"/>
      <c r="C1723" s="228" t="s">
        <v>28</v>
      </c>
      <c r="D1723" s="143" t="n">
        <f aca="false">SUM(D1724:D1725)</f>
        <v>1944300</v>
      </c>
      <c r="E1723" s="215"/>
      <c r="F1723" s="77" t="n">
        <f aca="false">SUM(D1723:E1723)</f>
        <v>1944300</v>
      </c>
      <c r="G1723" s="79" t="n">
        <f aca="false">SUM(G1724:G1725)</f>
        <v>2578050</v>
      </c>
      <c r="H1723" s="217"/>
      <c r="I1723" s="79" t="n">
        <f aca="false">SUM(G1723:H1723)</f>
        <v>2578050</v>
      </c>
      <c r="J1723" s="77" t="n">
        <f aca="false">SUM(J1724:J1725)</f>
        <v>2856760</v>
      </c>
      <c r="K1723" s="215"/>
      <c r="L1723" s="77" t="n">
        <f aca="false">SUM(J1723:K1723)</f>
        <v>2856760</v>
      </c>
      <c r="M1723" s="81" t="n">
        <f aca="false">IF(D1723&gt;0,IF(J1723&gt;=0,J1723/D1723*100,""),"")</f>
        <v>146.930000514324</v>
      </c>
      <c r="N1723" s="81" t="n">
        <f aca="false">IF(F1723&gt;0,IF(L1723&gt;=0,L1723/F1723*100,""),"")</f>
        <v>146.930000514324</v>
      </c>
      <c r="O1723" s="81" t="n">
        <f aca="false">IF(G1723&gt;0,IF(J1723&gt;=0,J1723/G1723*100,""),"")</f>
        <v>110.810884195419</v>
      </c>
      <c r="P1723" s="81" t="n">
        <f aca="false">IF(I1723&gt;0,IF(L1723&gt;=0,L1723/I1723*100,""),"")</f>
        <v>110.810884195419</v>
      </c>
      <c r="Q1723" s="52"/>
      <c r="S1723" s="52"/>
    </row>
    <row r="1724" s="48" customFormat="true" ht="12.75" hidden="false" customHeight="true" outlineLevel="0" collapsed="false">
      <c r="A1724" s="82" t="s">
        <v>1095</v>
      </c>
      <c r="B1724" s="54" t="s">
        <v>1011</v>
      </c>
      <c r="C1724" s="55" t="s">
        <v>1905</v>
      </c>
      <c r="D1724" s="77" t="n">
        <v>1935800</v>
      </c>
      <c r="E1724" s="143"/>
      <c r="F1724" s="77" t="n">
        <f aca="false">SUM(D1724:E1724)</f>
        <v>1935800</v>
      </c>
      <c r="G1724" s="79" t="n">
        <v>2349550</v>
      </c>
      <c r="H1724" s="88"/>
      <c r="I1724" s="79" t="n">
        <f aca="false">SUM(G1724:H1724)</f>
        <v>2349550</v>
      </c>
      <c r="J1724" s="77" t="n">
        <v>2848260</v>
      </c>
      <c r="K1724" s="143"/>
      <c r="L1724" s="77" t="n">
        <f aca="false">SUM(J1724:K1724)</f>
        <v>2848260</v>
      </c>
      <c r="M1724" s="81" t="n">
        <f aca="false">IF(D1724&gt;0,IF(J1724&gt;=0,J1724/D1724*100,""),"")</f>
        <v>147.136067775597</v>
      </c>
      <c r="N1724" s="81" t="n">
        <f aca="false">IF(F1724&gt;0,IF(L1724&gt;=0,L1724/F1724*100,""),"")</f>
        <v>147.136067775597</v>
      </c>
      <c r="O1724" s="81" t="n">
        <f aca="false">IF(G1724&gt;0,IF(J1724&gt;=0,J1724/G1724*100,""),"")</f>
        <v>121.225766636164</v>
      </c>
      <c r="P1724" s="81" t="n">
        <f aca="false">IF(I1724&gt;0,IF(L1724&gt;=0,L1724/I1724*100,""),"")</f>
        <v>121.225766636164</v>
      </c>
      <c r="Q1724" s="52"/>
      <c r="S1724" s="52"/>
    </row>
    <row r="1725" s="48" customFormat="true" ht="12.75" hidden="false" customHeight="true" outlineLevel="0" collapsed="false">
      <c r="A1725" s="82" t="s">
        <v>1097</v>
      </c>
      <c r="B1725" s="54" t="s">
        <v>1098</v>
      </c>
      <c r="C1725" s="55" t="s">
        <v>1906</v>
      </c>
      <c r="D1725" s="77" t="n">
        <v>8500</v>
      </c>
      <c r="E1725" s="245"/>
      <c r="F1725" s="77" t="n">
        <f aca="false">SUM(D1725:E1725)</f>
        <v>8500</v>
      </c>
      <c r="G1725" s="247" t="n">
        <v>228500</v>
      </c>
      <c r="H1725" s="266"/>
      <c r="I1725" s="79" t="n">
        <f aca="false">SUM(G1725:H1725)</f>
        <v>228500</v>
      </c>
      <c r="J1725" s="77" t="n">
        <v>8500</v>
      </c>
      <c r="K1725" s="245"/>
      <c r="L1725" s="77" t="n">
        <f aca="false">SUM(J1725:K1725)</f>
        <v>8500</v>
      </c>
      <c r="M1725" s="81" t="n">
        <f aca="false">IF(D1725&gt;0,IF(J1725&gt;=0,J1725/D1725*100,""),"")</f>
        <v>100</v>
      </c>
      <c r="N1725" s="81" t="n">
        <f aca="false">IF(F1725&gt;0,IF(L1725&gt;=0,L1725/F1725*100,""),"")</f>
        <v>100</v>
      </c>
      <c r="O1725" s="81" t="n">
        <f aca="false">IF(G1725&gt;0,IF(J1725&gt;=0,J1725/G1725*100,""),"")</f>
        <v>3.7199124726477</v>
      </c>
      <c r="P1725" s="81" t="n">
        <f aca="false">IF(I1725&gt;0,IF(L1725&gt;=0,L1725/I1725*100,""),"")</f>
        <v>3.7199124726477</v>
      </c>
      <c r="Q1725" s="52"/>
      <c r="S1725" s="52"/>
    </row>
    <row r="1726" s="48" customFormat="true" ht="2.25" hidden="false" customHeight="true" outlineLevel="0" collapsed="false">
      <c r="A1726" s="87"/>
      <c r="B1726" s="54"/>
      <c r="C1726" s="55" t="s">
        <v>28</v>
      </c>
      <c r="D1726" s="77"/>
      <c r="E1726" s="77"/>
      <c r="F1726" s="77" t="n">
        <f aca="false">SUM(D1726:E1726)</f>
        <v>0</v>
      </c>
      <c r="G1726" s="79"/>
      <c r="H1726" s="88"/>
      <c r="I1726" s="79"/>
      <c r="J1726" s="77"/>
      <c r="K1726" s="77"/>
      <c r="L1726" s="77" t="n">
        <f aca="false">SUM(J1726:K1726)</f>
        <v>0</v>
      </c>
      <c r="M1726" s="81" t="str">
        <f aca="false">IF(D1726&gt;0,IF(J1726&gt;=0,J1726/D1726*100,""),"")</f>
        <v/>
      </c>
      <c r="N1726" s="81" t="str">
        <f aca="false">IF(F1726&gt;0,IF(L1726&gt;=0,L1726/F1726*100,""),"")</f>
        <v/>
      </c>
      <c r="O1726" s="81" t="str">
        <f aca="false">IF(G1726&gt;0,IF(J1726&gt;=0,J1726/G1726*100,""),"")</f>
        <v/>
      </c>
      <c r="P1726" s="81" t="str">
        <f aca="false">IF(I1726&gt;0,IF(L1726&gt;=0,L1726/I1726*100,""),"")</f>
        <v/>
      </c>
      <c r="Q1726" s="52"/>
      <c r="S1726" s="52"/>
    </row>
    <row r="1727" s="155" customFormat="true" ht="19.5" hidden="false" customHeight="true" outlineLevel="0" collapsed="false">
      <c r="A1727" s="66" t="s">
        <v>1907</v>
      </c>
      <c r="B1727" s="135" t="s">
        <v>19</v>
      </c>
      <c r="C1727" s="136"/>
      <c r="D1727" s="139" t="n">
        <f aca="false">SUM(D1729:D1731)</f>
        <v>1727020</v>
      </c>
      <c r="E1727" s="139" t="n">
        <f aca="false">SUM(E1729:E1729)</f>
        <v>0</v>
      </c>
      <c r="F1727" s="139" t="n">
        <f aca="false">SUM(D1727:E1727)</f>
        <v>1727020</v>
      </c>
      <c r="G1727" s="109" t="n">
        <f aca="false">SUM(G1729:G1731)</f>
        <v>2094120</v>
      </c>
      <c r="H1727" s="110"/>
      <c r="I1727" s="109" t="n">
        <f aca="false">SUM(G1727:H1727)</f>
        <v>2094120</v>
      </c>
      <c r="J1727" s="139" t="n">
        <f aca="false">SUM(J1729:J1732)</f>
        <v>2818500</v>
      </c>
      <c r="K1727" s="139" t="n">
        <f aca="false">SUM(K1729:K1729)</f>
        <v>0</v>
      </c>
      <c r="L1727" s="139" t="n">
        <f aca="false">SUM(J1727:K1727)</f>
        <v>2818500</v>
      </c>
      <c r="M1727" s="140" t="n">
        <f aca="false">IF(D1727&gt;0,IF(J1727&gt;=0,J1727/D1727*100,""),"")</f>
        <v>163.200194554782</v>
      </c>
      <c r="N1727" s="140" t="n">
        <f aca="false">IF(F1727&gt;0,IF(L1727&gt;=0,L1727/F1727*100,""),"")</f>
        <v>163.200194554782</v>
      </c>
      <c r="O1727" s="140" t="n">
        <f aca="false">IF(G1727&gt;0,IF(J1727&gt;=0,J1727/G1727*100,""),"")</f>
        <v>134.59114090883</v>
      </c>
      <c r="P1727" s="140" t="n">
        <f aca="false">IF(I1727&gt;0,IF(L1727&gt;=0,L1727/I1727*100,""),"")</f>
        <v>134.59114090883</v>
      </c>
      <c r="Q1727" s="52"/>
      <c r="S1727" s="52"/>
    </row>
    <row r="1728" s="155" customFormat="true" ht="12" hidden="true" customHeight="false" outlineLevel="0" collapsed="false">
      <c r="A1728" s="82" t="s">
        <v>27</v>
      </c>
      <c r="B1728" s="167"/>
      <c r="C1728" s="168" t="s">
        <v>28</v>
      </c>
      <c r="D1728" s="77" t="n">
        <f aca="false">SUM(D1729:D1731)</f>
        <v>1727020</v>
      </c>
      <c r="E1728" s="215"/>
      <c r="F1728" s="77" t="n">
        <f aca="false">SUM(D1728:E1728)</f>
        <v>1727020</v>
      </c>
      <c r="G1728" s="79" t="n">
        <f aca="false">SUM(G1729:G1731)</f>
        <v>2094120</v>
      </c>
      <c r="H1728" s="217"/>
      <c r="I1728" s="79" t="n">
        <f aca="false">SUM(G1728:H1728)</f>
        <v>2094120</v>
      </c>
      <c r="J1728" s="143" t="n">
        <f aca="false">SUM(J1729:J1731)</f>
        <v>2818500</v>
      </c>
      <c r="K1728" s="215"/>
      <c r="L1728" s="77" t="n">
        <f aca="false">SUM(J1728:K1728)</f>
        <v>2818500</v>
      </c>
      <c r="M1728" s="81" t="n">
        <f aca="false">IF(D1728&gt;0,IF(J1728&gt;=0,J1728/D1728*100,""),"")</f>
        <v>163.200194554782</v>
      </c>
      <c r="N1728" s="81" t="n">
        <f aca="false">IF(F1728&gt;0,IF(L1728&gt;=0,L1728/F1728*100,""),"")</f>
        <v>163.200194554782</v>
      </c>
      <c r="O1728" s="81" t="n">
        <f aca="false">IF(G1728&gt;0,IF(J1728&gt;=0,J1728/G1728*100,""),"")</f>
        <v>134.59114090883</v>
      </c>
      <c r="P1728" s="81" t="n">
        <f aca="false">IF(I1728&gt;0,IF(L1728&gt;=0,L1728/I1728*100,""),"")</f>
        <v>134.59114090883</v>
      </c>
      <c r="Q1728" s="52"/>
      <c r="S1728" s="52"/>
    </row>
    <row r="1729" s="155" customFormat="true" ht="12.75" hidden="false" customHeight="true" outlineLevel="0" collapsed="false">
      <c r="A1729" s="82" t="s">
        <v>1095</v>
      </c>
      <c r="B1729" s="54" t="s">
        <v>1011</v>
      </c>
      <c r="C1729" s="55" t="s">
        <v>1908</v>
      </c>
      <c r="D1729" s="77" t="n">
        <v>1727020</v>
      </c>
      <c r="E1729" s="143"/>
      <c r="F1729" s="77" t="n">
        <f aca="false">SUM(D1729:E1729)</f>
        <v>1727020</v>
      </c>
      <c r="G1729" s="79" t="n">
        <v>1763520</v>
      </c>
      <c r="H1729" s="88"/>
      <c r="I1729" s="79" t="n">
        <f aca="false">SUM(G1729:H1729)</f>
        <v>1763520</v>
      </c>
      <c r="J1729" s="77" t="n">
        <v>2812500</v>
      </c>
      <c r="K1729" s="143"/>
      <c r="L1729" s="77" t="n">
        <f aca="false">SUM(J1729:K1729)</f>
        <v>2812500</v>
      </c>
      <c r="M1729" s="81" t="n">
        <f aca="false">IF(D1729&gt;0,IF(J1729&gt;=0,J1729/D1729*100,""),"")</f>
        <v>162.852775300807</v>
      </c>
      <c r="N1729" s="81" t="n">
        <f aca="false">IF(F1729&gt;0,IF(L1729&gt;=0,L1729/F1729*100,""),"")</f>
        <v>162.852775300807</v>
      </c>
      <c r="O1729" s="81" t="n">
        <f aca="false">IF(G1729&gt;0,IF(J1729&gt;=0,J1729/G1729*100,""),"")</f>
        <v>159.482172019597</v>
      </c>
      <c r="P1729" s="81" t="n">
        <f aca="false">IF(I1729&gt;0,IF(L1729&gt;=0,L1729/I1729*100,""),"")</f>
        <v>159.482172019597</v>
      </c>
      <c r="Q1729" s="52"/>
      <c r="S1729" s="52"/>
    </row>
    <row r="1730" s="155" customFormat="true" ht="12.75" hidden="true" customHeight="true" outlineLevel="0" collapsed="false">
      <c r="A1730" s="82" t="s">
        <v>177</v>
      </c>
      <c r="B1730" s="55" t="s">
        <v>178</v>
      </c>
      <c r="C1730" s="55" t="s">
        <v>1909</v>
      </c>
      <c r="D1730" s="143"/>
      <c r="E1730" s="143"/>
      <c r="F1730" s="77"/>
      <c r="G1730" s="79"/>
      <c r="H1730" s="88"/>
      <c r="I1730" s="79" t="n">
        <f aca="false">SUM(G1730:H1730)</f>
        <v>0</v>
      </c>
      <c r="J1730" s="143"/>
      <c r="K1730" s="143"/>
      <c r="L1730" s="77"/>
      <c r="M1730" s="81" t="str">
        <f aca="false">IF(D1730&gt;0,IF(J1730&gt;=0,J1730/D1730*100,""),"")</f>
        <v/>
      </c>
      <c r="N1730" s="81" t="str">
        <f aca="false">IF(F1730&gt;0,IF(L1730&gt;=0,L1730/F1730*100,""),"")</f>
        <v/>
      </c>
      <c r="O1730" s="81" t="str">
        <f aca="false">IF(G1730&gt;0,IF(J1730&gt;=0,J1730/G1730*100,""),"")</f>
        <v/>
      </c>
      <c r="P1730" s="81" t="str">
        <f aca="false">IF(I1730&gt;0,IF(L1730&gt;=0,L1730/I1730*100,""),"")</f>
        <v/>
      </c>
      <c r="Q1730" s="52"/>
      <c r="S1730" s="52"/>
    </row>
    <row r="1731" s="155" customFormat="true" ht="12.75" hidden="false" customHeight="true" outlineLevel="0" collapsed="false">
      <c r="A1731" s="82" t="s">
        <v>1097</v>
      </c>
      <c r="B1731" s="54" t="s">
        <v>1098</v>
      </c>
      <c r="C1731" s="55" t="s">
        <v>1910</v>
      </c>
      <c r="D1731" s="143"/>
      <c r="E1731" s="143"/>
      <c r="F1731" s="77" t="n">
        <f aca="false">SUM(D1731:E1731)</f>
        <v>0</v>
      </c>
      <c r="G1731" s="79" t="n">
        <v>330600</v>
      </c>
      <c r="H1731" s="88"/>
      <c r="I1731" s="79" t="n">
        <f aca="false">SUM(G1731:H1731)</f>
        <v>330600</v>
      </c>
      <c r="J1731" s="143" t="n">
        <v>6000</v>
      </c>
      <c r="K1731" s="143"/>
      <c r="L1731" s="77" t="n">
        <f aca="false">SUM(J1731:K1731)</f>
        <v>6000</v>
      </c>
      <c r="M1731" s="81" t="str">
        <f aca="false">IF(D1731&gt;0,IF(J1731&gt;=0,J1731/D1731*100,""),"")</f>
        <v/>
      </c>
      <c r="N1731" s="81" t="str">
        <f aca="false">IF(F1731&gt;0,IF(L1731&gt;=0,L1731/F1731*100,""),"")</f>
        <v/>
      </c>
      <c r="O1731" s="81" t="n">
        <f aca="false">IF(G1731&gt;0,IF(J1731&gt;=0,J1731/G1731*100,""),"")</f>
        <v>1.81488203266788</v>
      </c>
      <c r="P1731" s="81" t="n">
        <f aca="false">IF(I1731&gt;0,IF(L1731&gt;=0,L1731/I1731*100,""),"")</f>
        <v>1.81488203266788</v>
      </c>
      <c r="Q1731" s="52"/>
      <c r="S1731" s="52"/>
    </row>
    <row r="1732" s="48" customFormat="true" ht="4.5" hidden="false" customHeight="true" outlineLevel="0" collapsed="false">
      <c r="A1732" s="82"/>
      <c r="B1732" s="54"/>
      <c r="C1732" s="55" t="s">
        <v>28</v>
      </c>
      <c r="D1732" s="77"/>
      <c r="E1732" s="77"/>
      <c r="F1732" s="77" t="n">
        <f aca="false">SUM(D1732:E1732)</f>
        <v>0</v>
      </c>
      <c r="G1732" s="79"/>
      <c r="H1732" s="88"/>
      <c r="I1732" s="79"/>
      <c r="J1732" s="77"/>
      <c r="K1732" s="77"/>
      <c r="L1732" s="77" t="n">
        <f aca="false">SUM(J1732:K1732)</f>
        <v>0</v>
      </c>
      <c r="M1732" s="81" t="str">
        <f aca="false">IF(D1732&gt;0,IF(J1732&gt;=0,J1732/D1732*100,""),"")</f>
        <v/>
      </c>
      <c r="N1732" s="81" t="str">
        <f aca="false">IF(F1732&gt;0,IF(L1732&gt;=0,L1732/F1732*100,""),"")</f>
        <v/>
      </c>
      <c r="O1732" s="81" t="str">
        <f aca="false">IF(G1732&gt;0,IF(J1732&gt;=0,J1732/G1732*100,""),"")</f>
        <v/>
      </c>
      <c r="P1732" s="81" t="str">
        <f aca="false">IF(I1732&gt;0,IF(L1732&gt;=0,L1732/I1732*100,""),"")</f>
        <v/>
      </c>
      <c r="Q1732" s="52"/>
      <c r="S1732" s="52"/>
    </row>
    <row r="1733" s="155" customFormat="true" ht="12.75" hidden="false" customHeight="false" outlineLevel="0" collapsed="false">
      <c r="A1733" s="66" t="s">
        <v>1911</v>
      </c>
      <c r="B1733" s="135" t="s">
        <v>19</v>
      </c>
      <c r="C1733" s="136"/>
      <c r="D1733" s="139" t="n">
        <f aca="false">SUM(D1735:D1741)</f>
        <v>14135740</v>
      </c>
      <c r="E1733" s="139" t="n">
        <f aca="false">SUM(E1735:E1741)</f>
        <v>0</v>
      </c>
      <c r="F1733" s="139" t="n">
        <f aca="false">SUM(D1733:E1733)</f>
        <v>14135740</v>
      </c>
      <c r="G1733" s="109" t="n">
        <f aca="false">SUM(G1735:G1741)</f>
        <v>16326850</v>
      </c>
      <c r="H1733" s="110"/>
      <c r="I1733" s="109" t="n">
        <f aca="false">SUM(G1733:H1733)</f>
        <v>16326850</v>
      </c>
      <c r="J1733" s="139" t="n">
        <f aca="false">SUM(J1735:J1741)</f>
        <v>16181260</v>
      </c>
      <c r="K1733" s="139" t="n">
        <f aca="false">SUM(K1735:K1741)</f>
        <v>0</v>
      </c>
      <c r="L1733" s="139" t="n">
        <f aca="false">SUM(J1733:K1733)</f>
        <v>16181260</v>
      </c>
      <c r="M1733" s="140" t="n">
        <f aca="false">IF(D1733&gt;0,IF(J1733&gt;=0,J1733/D1733*100,""),"")</f>
        <v>114.470554778172</v>
      </c>
      <c r="N1733" s="140" t="n">
        <f aca="false">IF(F1733&gt;0,IF(L1733&gt;=0,L1733/F1733*100,""),"")</f>
        <v>114.470554778172</v>
      </c>
      <c r="O1733" s="140" t="n">
        <f aca="false">IF(G1733&gt;0,IF(J1733&gt;=0,J1733/G1733*100,""),"")</f>
        <v>99.1082786942981</v>
      </c>
      <c r="P1733" s="140" t="n">
        <f aca="false">IF(I1733&gt;0,IF(L1733&gt;=0,L1733/I1733*100,""),"")</f>
        <v>99.1082786942981</v>
      </c>
      <c r="Q1733" s="52"/>
      <c r="S1733" s="52"/>
    </row>
    <row r="1734" s="48" customFormat="true" ht="12" hidden="true" customHeight="false" outlineLevel="0" collapsed="false">
      <c r="A1734" s="82" t="s">
        <v>27</v>
      </c>
      <c r="B1734" s="100"/>
      <c r="C1734" s="101" t="s">
        <v>28</v>
      </c>
      <c r="D1734" s="77" t="n">
        <f aca="false">SUM(D1735:D1739)</f>
        <v>14135740</v>
      </c>
      <c r="E1734" s="77" t="n">
        <f aca="false">SUM(E1735:E1737)</f>
        <v>0</v>
      </c>
      <c r="F1734" s="77" t="n">
        <f aca="false">SUM(D1734:E1734)</f>
        <v>14135740</v>
      </c>
      <c r="G1734" s="79" t="n">
        <f aca="false">SUM(G1735:G1739)</f>
        <v>16326850</v>
      </c>
      <c r="H1734" s="88" t="n">
        <f aca="false">SUM(H1735:H1737)</f>
        <v>0</v>
      </c>
      <c r="I1734" s="79" t="n">
        <f aca="false">SUM(G1734:H1734)</f>
        <v>16326850</v>
      </c>
      <c r="J1734" s="77" t="n">
        <f aca="false">SUM(J1735:J1739)</f>
        <v>15861260</v>
      </c>
      <c r="K1734" s="77" t="n">
        <f aca="false">SUM(K1735:K1737)</f>
        <v>0</v>
      </c>
      <c r="L1734" s="77" t="n">
        <f aca="false">SUM(J1734:K1734)</f>
        <v>15861260</v>
      </c>
      <c r="M1734" s="81" t="n">
        <f aca="false">IF(D1734&gt;0,IF(J1734&gt;=0,J1734/D1734*100,""),"")</f>
        <v>112.206789315593</v>
      </c>
      <c r="N1734" s="81" t="n">
        <f aca="false">IF(F1734&gt;0,IF(L1734&gt;=0,L1734/F1734*100,""),"")</f>
        <v>112.206789315593</v>
      </c>
      <c r="O1734" s="81" t="n">
        <f aca="false">IF(G1734&gt;0,IF(J1734&gt;=0,J1734/G1734*100,""),"")</f>
        <v>97.148317036048</v>
      </c>
      <c r="P1734" s="81" t="n">
        <f aca="false">IF(I1734&gt;0,IF(L1734&gt;=0,L1734/I1734*100,""),"")</f>
        <v>97.148317036048</v>
      </c>
      <c r="Q1734" s="52"/>
      <c r="S1734" s="52"/>
    </row>
    <row r="1735" s="155" customFormat="true" ht="12" hidden="false" customHeight="true" outlineLevel="0" collapsed="false">
      <c r="A1735" s="82" t="s">
        <v>1095</v>
      </c>
      <c r="B1735" s="54" t="s">
        <v>1011</v>
      </c>
      <c r="C1735" s="55" t="s">
        <v>1912</v>
      </c>
      <c r="D1735" s="77" t="n">
        <v>14091240</v>
      </c>
      <c r="E1735" s="143"/>
      <c r="F1735" s="77" t="n">
        <f aca="false">SUM(D1735:E1735)</f>
        <v>14091240</v>
      </c>
      <c r="G1735" s="79" t="n">
        <v>15554540</v>
      </c>
      <c r="H1735" s="88"/>
      <c r="I1735" s="79" t="n">
        <f aca="false">SUM(G1735:H1735)</f>
        <v>15554540</v>
      </c>
      <c r="J1735" s="77" t="n">
        <v>15786760</v>
      </c>
      <c r="K1735" s="143"/>
      <c r="L1735" s="77" t="n">
        <f aca="false">SUM(J1735:K1735)</f>
        <v>15786760</v>
      </c>
      <c r="M1735" s="81" t="n">
        <f aca="false">IF(D1735&gt;0,IF(J1735&gt;=0,J1735/D1735*100,""),"")</f>
        <v>112.032440012376</v>
      </c>
      <c r="N1735" s="81" t="n">
        <f aca="false">IF(F1735&gt;0,IF(L1735&gt;=0,L1735/F1735*100,""),"")</f>
        <v>112.032440012376</v>
      </c>
      <c r="O1735" s="81" t="n">
        <f aca="false">IF(G1735&gt;0,IF(J1735&gt;=0,J1735/G1735*100,""),"")</f>
        <v>101.492940324818</v>
      </c>
      <c r="P1735" s="81" t="n">
        <f aca="false">IF(I1735&gt;0,IF(L1735&gt;=0,L1735/I1735*100,""),"")</f>
        <v>101.492940324818</v>
      </c>
      <c r="Q1735" s="52"/>
      <c r="S1735" s="52"/>
    </row>
    <row r="1736" s="48" customFormat="true" ht="12" hidden="false" customHeight="true" outlineLevel="0" collapsed="false">
      <c r="A1736" s="87" t="s">
        <v>33</v>
      </c>
      <c r="B1736" s="54" t="s">
        <v>34</v>
      </c>
      <c r="C1736" s="55" t="s">
        <v>1913</v>
      </c>
      <c r="D1736" s="77" t="n">
        <v>44500</v>
      </c>
      <c r="E1736" s="143"/>
      <c r="F1736" s="77" t="n">
        <f aca="false">SUM(D1736:E1736)</f>
        <v>44500</v>
      </c>
      <c r="G1736" s="79" t="n">
        <v>52310</v>
      </c>
      <c r="H1736" s="88"/>
      <c r="I1736" s="79" t="n">
        <f aca="false">SUM(G1736:H1736)</f>
        <v>52310</v>
      </c>
      <c r="J1736" s="77" t="n">
        <v>46500</v>
      </c>
      <c r="K1736" s="143"/>
      <c r="L1736" s="77" t="n">
        <f aca="false">SUM(J1736:K1736)</f>
        <v>46500</v>
      </c>
      <c r="M1736" s="81" t="n">
        <f aca="false">IF(D1736&gt;0,IF(J1736&gt;=0,J1736/D1736*100,""),"")</f>
        <v>104.494382022472</v>
      </c>
      <c r="N1736" s="81" t="n">
        <f aca="false">IF(F1736&gt;0,IF(L1736&gt;=0,L1736/F1736*100,""),"")</f>
        <v>104.494382022472</v>
      </c>
      <c r="O1736" s="81" t="n">
        <f aca="false">IF(G1736&gt;0,IF(J1736&gt;=0,J1736/G1736*100,""),"")</f>
        <v>88.8931370674823</v>
      </c>
      <c r="P1736" s="81" t="n">
        <f aca="false">IF(I1736&gt;0,IF(L1736&gt;=0,L1736/I1736*100,""),"")</f>
        <v>88.8931370674823</v>
      </c>
      <c r="Q1736" s="52"/>
      <c r="S1736" s="52"/>
    </row>
    <row r="1737" s="155" customFormat="true" ht="12" hidden="false" customHeight="true" outlineLevel="0" collapsed="false">
      <c r="A1737" s="87" t="s">
        <v>1120</v>
      </c>
      <c r="B1737" s="54" t="s">
        <v>1121</v>
      </c>
      <c r="C1737" s="55" t="s">
        <v>1914</v>
      </c>
      <c r="D1737" s="143"/>
      <c r="E1737" s="143"/>
      <c r="F1737" s="77" t="n">
        <f aca="false">SUM(D1737:E1737)</f>
        <v>0</v>
      </c>
      <c r="G1737" s="79" t="n">
        <v>240000</v>
      </c>
      <c r="H1737" s="88"/>
      <c r="I1737" s="79" t="n">
        <f aca="false">SUM(G1737:H1737)</f>
        <v>240000</v>
      </c>
      <c r="J1737" s="77"/>
      <c r="K1737" s="143"/>
      <c r="L1737" s="77" t="n">
        <f aca="false">SUM(J1737:K1737)</f>
        <v>0</v>
      </c>
      <c r="M1737" s="81" t="str">
        <f aca="false">IF(D1737&gt;0,IF(J1737&gt;=0,J1737/D1737*100,""),"")</f>
        <v/>
      </c>
      <c r="N1737" s="81" t="str">
        <f aca="false">IF(F1737&gt;0,IF(L1737&gt;=0,L1737/F1737*100,""),"")</f>
        <v/>
      </c>
      <c r="O1737" s="81" t="n">
        <f aca="false">IF(G1737&gt;0,IF(J1737&gt;=0,J1737/G1737*100,""),"")</f>
        <v>0</v>
      </c>
      <c r="P1737" s="81" t="n">
        <f aca="false">IF(I1737&gt;0,IF(L1737&gt;=0,L1737/I1737*100,""),"")</f>
        <v>0</v>
      </c>
      <c r="Q1737" s="52"/>
      <c r="S1737" s="52"/>
    </row>
    <row r="1738" s="155" customFormat="true" ht="12" hidden="false" customHeight="true" outlineLevel="0" collapsed="false">
      <c r="A1738" s="87" t="s">
        <v>1104</v>
      </c>
      <c r="B1738" s="54" t="s">
        <v>1014</v>
      </c>
      <c r="C1738" s="55"/>
      <c r="D1738" s="143"/>
      <c r="E1738" s="143"/>
      <c r="F1738" s="77"/>
      <c r="G1738" s="79" t="n">
        <v>480000</v>
      </c>
      <c r="H1738" s="88"/>
      <c r="I1738" s="79" t="n">
        <f aca="false">SUM(G1738:H1738)</f>
        <v>480000</v>
      </c>
      <c r="J1738" s="77"/>
      <c r="K1738" s="143"/>
      <c r="L1738" s="77" t="n">
        <f aca="false">SUM(J1738:K1738)</f>
        <v>0</v>
      </c>
      <c r="M1738" s="81" t="str">
        <f aca="false">IF(D1738&gt;0,IF(J1738&gt;=0,J1738/D1738*100,""),"")</f>
        <v/>
      </c>
      <c r="N1738" s="81" t="str">
        <f aca="false">IF(F1738&gt;0,IF(L1738&gt;=0,L1738/F1738*100,""),"")</f>
        <v/>
      </c>
      <c r="O1738" s="81" t="n">
        <f aca="false">IF(G1738&gt;0,IF(J1738&gt;=0,J1738/G1738*100,""),"")</f>
        <v>0</v>
      </c>
      <c r="P1738" s="81" t="n">
        <f aca="false">IF(I1738&gt;0,IF(L1738&gt;=0,L1738/I1738*100,""),"")</f>
        <v>0</v>
      </c>
      <c r="Q1738" s="52"/>
      <c r="S1738" s="52"/>
    </row>
    <row r="1739" s="48" customFormat="true" ht="12" hidden="false" customHeight="true" outlineLevel="0" collapsed="false">
      <c r="A1739" s="82" t="s">
        <v>1097</v>
      </c>
      <c r="B1739" s="54" t="s">
        <v>1098</v>
      </c>
      <c r="C1739" s="55" t="s">
        <v>1915</v>
      </c>
      <c r="D1739" s="143"/>
      <c r="E1739" s="143"/>
      <c r="F1739" s="77"/>
      <c r="G1739" s="79"/>
      <c r="H1739" s="88"/>
      <c r="I1739" s="79"/>
      <c r="J1739" s="143" t="n">
        <v>28000</v>
      </c>
      <c r="K1739" s="143"/>
      <c r="L1739" s="77" t="n">
        <f aca="false">SUM(J1739:K1739)</f>
        <v>28000</v>
      </c>
      <c r="M1739" s="81" t="str">
        <f aca="false">IF(D1739&gt;0,IF(J1739&gt;=0,J1739/D1739*100,""),"")</f>
        <v/>
      </c>
      <c r="N1739" s="81" t="str">
        <f aca="false">IF(F1739&gt;0,IF(L1739&gt;=0,L1739/F1739*100,""),"")</f>
        <v/>
      </c>
      <c r="O1739" s="81" t="str">
        <f aca="false">IF(G1739&gt;0,IF(J1739&gt;=0,J1739/G1739*100,""),"")</f>
        <v/>
      </c>
      <c r="P1739" s="81" t="str">
        <f aca="false">IF(I1739&gt;0,IF(L1739&gt;=0,L1739/I1739*100,""),"")</f>
        <v/>
      </c>
      <c r="Q1739" s="52"/>
      <c r="S1739" s="52"/>
    </row>
    <row r="1740" s="48" customFormat="true" ht="12" hidden="false" customHeight="true" outlineLevel="0" collapsed="false">
      <c r="A1740" s="82" t="s">
        <v>1916</v>
      </c>
      <c r="B1740" s="54" t="s">
        <v>1917</v>
      </c>
      <c r="C1740" s="55"/>
      <c r="D1740" s="143"/>
      <c r="E1740" s="143"/>
      <c r="F1740" s="77"/>
      <c r="G1740" s="79"/>
      <c r="H1740" s="88"/>
      <c r="I1740" s="79"/>
      <c r="J1740" s="143" t="n">
        <v>320000</v>
      </c>
      <c r="K1740" s="143"/>
      <c r="L1740" s="77" t="n">
        <f aca="false">SUM(J1740:K1740)</f>
        <v>320000</v>
      </c>
      <c r="M1740" s="81" t="str">
        <f aca="false">IF(D1740&gt;0,IF(J1740&gt;=0,J1740/D1740*100,""),"")</f>
        <v/>
      </c>
      <c r="N1740" s="81"/>
      <c r="O1740" s="81" t="str">
        <f aca="false">IF(G1740&gt;0,IF(J1740&gt;=0,J1740/G1740*100,""),"")</f>
        <v/>
      </c>
      <c r="P1740" s="81"/>
      <c r="Q1740" s="52"/>
      <c r="S1740" s="52"/>
    </row>
    <row r="1741" s="48" customFormat="true" ht="12" hidden="true" customHeight="false" outlineLevel="0" collapsed="false">
      <c r="A1741" s="87" t="s">
        <v>65</v>
      </c>
      <c r="B1741" s="54" t="s">
        <v>66</v>
      </c>
      <c r="C1741" s="55" t="s">
        <v>1918</v>
      </c>
      <c r="D1741" s="143"/>
      <c r="E1741" s="143"/>
      <c r="F1741" s="77" t="n">
        <f aca="false">SUM(D1741:E1741)</f>
        <v>0</v>
      </c>
      <c r="G1741" s="79"/>
      <c r="H1741" s="88"/>
      <c r="I1741" s="79" t="n">
        <f aca="false">SUM(G1741:H1741)</f>
        <v>0</v>
      </c>
      <c r="J1741" s="143"/>
      <c r="K1741" s="143"/>
      <c r="L1741" s="77" t="n">
        <f aca="false">SUM(J1741:K1741)</f>
        <v>0</v>
      </c>
      <c r="M1741" s="81" t="str">
        <f aca="false">IF(D1741&gt;0,IF(J1741&gt;=0,J1741/D1741*100,""),"")</f>
        <v/>
      </c>
      <c r="N1741" s="81" t="str">
        <f aca="false">IF(F1741&gt;0,IF(L1741&gt;=0,L1741/F1741*100,""),"")</f>
        <v/>
      </c>
      <c r="O1741" s="81" t="str">
        <f aca="false">IF(G1741&gt;0,IF(J1741&gt;=0,J1741/G1741*100,""),"")</f>
        <v/>
      </c>
      <c r="P1741" s="81" t="str">
        <f aca="false">IF(I1741&gt;0,IF(L1741&gt;=0,L1741/I1741*100,""),"")</f>
        <v/>
      </c>
      <c r="Q1741" s="52"/>
      <c r="S1741" s="52"/>
    </row>
    <row r="1742" s="48" customFormat="true" ht="6" hidden="false" customHeight="true" outlineLevel="0" collapsed="false">
      <c r="A1742" s="284"/>
      <c r="B1742" s="103"/>
      <c r="C1742" s="104" t="s">
        <v>28</v>
      </c>
      <c r="D1742" s="77"/>
      <c r="E1742" s="77"/>
      <c r="F1742" s="77"/>
      <c r="G1742" s="79"/>
      <c r="H1742" s="88"/>
      <c r="I1742" s="79"/>
      <c r="J1742" s="77"/>
      <c r="K1742" s="77"/>
      <c r="L1742" s="77"/>
      <c r="M1742" s="81" t="str">
        <f aca="false">IF(D1742&gt;0,IF(J1742&gt;=0,J1742/D1742*100,""),"")</f>
        <v/>
      </c>
      <c r="N1742" s="81" t="str">
        <f aca="false">IF(F1742&gt;0,IF(L1742&gt;=0,L1742/F1742*100,""),"")</f>
        <v/>
      </c>
      <c r="O1742" s="81" t="str">
        <f aca="false">IF(G1742&gt;0,IF(J1742&gt;=0,J1742/G1742*100,""),"")</f>
        <v/>
      </c>
      <c r="P1742" s="81" t="str">
        <f aca="false">IF(I1742&gt;0,IF(L1742&gt;=0,L1742/I1742*100,""),"")</f>
        <v/>
      </c>
      <c r="Q1742" s="52"/>
      <c r="S1742" s="52"/>
    </row>
    <row r="1743" s="48" customFormat="true" ht="12.75" hidden="false" customHeight="false" outlineLevel="0" collapsed="false">
      <c r="A1743" s="66" t="s">
        <v>1919</v>
      </c>
      <c r="B1743" s="135" t="s">
        <v>19</v>
      </c>
      <c r="C1743" s="136"/>
      <c r="D1743" s="139" t="n">
        <f aca="false">SUM(D1745:D1750)</f>
        <v>3219420</v>
      </c>
      <c r="E1743" s="139" t="n">
        <f aca="false">SUM(E1745:E1750)</f>
        <v>0</v>
      </c>
      <c r="F1743" s="139" t="n">
        <f aca="false">SUM(D1743:E1743)</f>
        <v>3219420</v>
      </c>
      <c r="G1743" s="109" t="n">
        <f aca="false">SUM(G1745:G1750)</f>
        <v>5441420</v>
      </c>
      <c r="H1743" s="110"/>
      <c r="I1743" s="109" t="n">
        <f aca="false">SUM(G1743:H1743)</f>
        <v>5441420</v>
      </c>
      <c r="J1743" s="139" t="n">
        <f aca="false">SUM(J1745:J1750)</f>
        <v>3012640</v>
      </c>
      <c r="K1743" s="139" t="n">
        <f aca="false">SUM(K1745:K1750)</f>
        <v>0</v>
      </c>
      <c r="L1743" s="139" t="n">
        <f aca="false">SUM(J1743:K1743)</f>
        <v>3012640</v>
      </c>
      <c r="M1743" s="140" t="n">
        <f aca="false">IF(D1743&gt;0,IF(J1743&gt;=0,J1743/D1743*100,""),"")</f>
        <v>93.577103950401</v>
      </c>
      <c r="N1743" s="140" t="n">
        <f aca="false">IF(F1743&gt;0,IF(L1743&gt;=0,L1743/F1743*100,""),"")</f>
        <v>93.577103950401</v>
      </c>
      <c r="O1743" s="140" t="n">
        <f aca="false">IF(G1743&gt;0,IF(J1743&gt;=0,J1743/G1743*100,""),"")</f>
        <v>55.3649598817956</v>
      </c>
      <c r="P1743" s="140" t="n">
        <f aca="false">IF(I1743&gt;0,IF(L1743&gt;=0,L1743/I1743*100,""),"")</f>
        <v>55.3649598817956</v>
      </c>
      <c r="Q1743" s="52"/>
      <c r="S1743" s="52"/>
    </row>
    <row r="1744" s="48" customFormat="true" ht="12.75" hidden="false" customHeight="true" outlineLevel="0" collapsed="false">
      <c r="A1744" s="74" t="s">
        <v>27</v>
      </c>
      <c r="B1744" s="100"/>
      <c r="C1744" s="101" t="s">
        <v>28</v>
      </c>
      <c r="D1744" s="145" t="n">
        <f aca="false">SUM(D1745:D1748)</f>
        <v>3219420</v>
      </c>
      <c r="E1744" s="145" t="n">
        <f aca="false">SUM(E1745:E1746)</f>
        <v>0</v>
      </c>
      <c r="F1744" s="145" t="n">
        <f aca="false">SUM(D1744:E1744)</f>
        <v>3219420</v>
      </c>
      <c r="G1744" s="146" t="n">
        <f aca="false">SUM(G1745:G1749)</f>
        <v>5026420</v>
      </c>
      <c r="H1744" s="147"/>
      <c r="I1744" s="146" t="n">
        <f aca="false">SUM(G1744:H1744)</f>
        <v>5026420</v>
      </c>
      <c r="J1744" s="145" t="n">
        <f aca="false">SUM(J1745:J1749)</f>
        <v>3012640</v>
      </c>
      <c r="K1744" s="145" t="n">
        <f aca="false">SUM(K1745:K1746)</f>
        <v>0</v>
      </c>
      <c r="L1744" s="145" t="n">
        <f aca="false">SUM(J1744:K1744)</f>
        <v>3012640</v>
      </c>
      <c r="M1744" s="148" t="n">
        <f aca="false">IF(D1744&gt;0,IF(J1744&gt;=0,J1744/D1744*100,""),"")</f>
        <v>93.577103950401</v>
      </c>
      <c r="N1744" s="148" t="n">
        <f aca="false">IF(F1744&gt;0,IF(L1744&gt;=0,L1744/F1744*100,""),"")</f>
        <v>93.577103950401</v>
      </c>
      <c r="O1744" s="148" t="n">
        <f aca="false">IF(G1744&gt;0,IF(J1744&gt;=0,J1744/G1744*100,""),"")</f>
        <v>59.9360976599648</v>
      </c>
      <c r="P1744" s="148" t="n">
        <f aca="false">IF(I1744&gt;0,IF(L1744&gt;=0,L1744/I1744*100,""),"")</f>
        <v>59.9360976599648</v>
      </c>
      <c r="Q1744" s="52"/>
      <c r="S1744" s="52"/>
    </row>
    <row r="1745" s="48" customFormat="true" ht="12" hidden="false" customHeight="true" outlineLevel="0" collapsed="false">
      <c r="A1745" s="82" t="s">
        <v>1095</v>
      </c>
      <c r="B1745" s="54" t="s">
        <v>1011</v>
      </c>
      <c r="C1745" s="55" t="s">
        <v>1920</v>
      </c>
      <c r="D1745" s="77" t="n">
        <v>2596920</v>
      </c>
      <c r="E1745" s="143"/>
      <c r="F1745" s="77" t="n">
        <f aca="false">SUM(D1745:E1745)</f>
        <v>2596920</v>
      </c>
      <c r="G1745" s="79" t="n">
        <v>3487920</v>
      </c>
      <c r="H1745" s="88"/>
      <c r="I1745" s="79" t="n">
        <f aca="false">SUM(G1745:H1745)</f>
        <v>3487920</v>
      </c>
      <c r="J1745" s="77" t="n">
        <v>2962140</v>
      </c>
      <c r="K1745" s="143"/>
      <c r="L1745" s="77" t="n">
        <f aca="false">SUM(J1745:K1745)</f>
        <v>2962140</v>
      </c>
      <c r="M1745" s="81" t="n">
        <f aca="false">IF(D1745&gt;0,IF(J1745&gt;=0,J1745/D1745*100,""),"")</f>
        <v>114.063583013724</v>
      </c>
      <c r="N1745" s="81" t="n">
        <f aca="false">IF(F1745&gt;0,IF(L1745&gt;=0,L1745/F1745*100,""),"")</f>
        <v>114.063583013724</v>
      </c>
      <c r="O1745" s="81" t="n">
        <f aca="false">IF(G1745&gt;0,IF(J1745&gt;=0,J1745/G1745*100,""),"")</f>
        <v>84.9256863689534</v>
      </c>
      <c r="P1745" s="81" t="n">
        <f aca="false">IF(I1745&gt;0,IF(L1745&gt;=0,L1745/I1745*100,""),"")</f>
        <v>84.9256863689534</v>
      </c>
      <c r="Q1745" s="52"/>
      <c r="S1745" s="52"/>
    </row>
    <row r="1746" s="48" customFormat="true" ht="12" hidden="false" customHeight="true" outlineLevel="0" collapsed="false">
      <c r="A1746" s="87" t="s">
        <v>1921</v>
      </c>
      <c r="B1746" s="54" t="s">
        <v>1922</v>
      </c>
      <c r="C1746" s="55" t="s">
        <v>1923</v>
      </c>
      <c r="D1746" s="77" t="n">
        <v>620000</v>
      </c>
      <c r="E1746" s="143"/>
      <c r="F1746" s="77" t="n">
        <f aca="false">SUM(D1746:E1746)</f>
        <v>620000</v>
      </c>
      <c r="G1746" s="79" t="n">
        <v>620000</v>
      </c>
      <c r="H1746" s="88"/>
      <c r="I1746" s="79" t="n">
        <f aca="false">SUM(G1746:H1746)</f>
        <v>620000</v>
      </c>
      <c r="J1746" s="77"/>
      <c r="K1746" s="143"/>
      <c r="L1746" s="77" t="n">
        <f aca="false">SUM(J1746:K1746)</f>
        <v>0</v>
      </c>
      <c r="M1746" s="81" t="n">
        <f aca="false">IF(D1746&gt;0,IF(J1746&gt;=0,J1746/D1746*100,""),"")</f>
        <v>0</v>
      </c>
      <c r="N1746" s="81" t="n">
        <f aca="false">IF(F1746&gt;0,IF(L1746&gt;=0,L1746/F1746*100,""),"")</f>
        <v>0</v>
      </c>
      <c r="O1746" s="81" t="n">
        <f aca="false">IF(G1746&gt;0,IF(J1746&gt;=0,J1746/G1746*100,""),"")</f>
        <v>0</v>
      </c>
      <c r="P1746" s="81" t="n">
        <f aca="false">IF(I1746&gt;0,IF(L1746&gt;=0,L1746/I1746*100,""),"")</f>
        <v>0</v>
      </c>
      <c r="Q1746" s="52"/>
      <c r="S1746" s="52"/>
    </row>
    <row r="1747" s="48" customFormat="true" ht="12" hidden="false" customHeight="true" outlineLevel="0" collapsed="false">
      <c r="A1747" s="87" t="s">
        <v>33</v>
      </c>
      <c r="B1747" s="54" t="s">
        <v>34</v>
      </c>
      <c r="C1747" s="55" t="s">
        <v>1924</v>
      </c>
      <c r="D1747" s="77" t="n">
        <v>2500</v>
      </c>
      <c r="E1747" s="143"/>
      <c r="F1747" s="77" t="n">
        <f aca="false">SUM(D1747:E1747)</f>
        <v>2500</v>
      </c>
      <c r="G1747" s="79" t="n">
        <v>25500</v>
      </c>
      <c r="H1747" s="88"/>
      <c r="I1747" s="79" t="n">
        <f aca="false">SUM(G1747:H1747)</f>
        <v>25500</v>
      </c>
      <c r="J1747" s="77" t="n">
        <v>42500</v>
      </c>
      <c r="K1747" s="143"/>
      <c r="L1747" s="77" t="n">
        <f aca="false">SUM(J1747:K1747)</f>
        <v>42500</v>
      </c>
      <c r="M1747" s="81" t="n">
        <f aca="false">IF(D1747&gt;0,IF(J1747&gt;=0,J1747/D1747*100,""),"")</f>
        <v>1700</v>
      </c>
      <c r="N1747" s="81" t="n">
        <f aca="false">IF(F1747&gt;0,IF(L1747&gt;=0,L1747/F1747*100,""),"")</f>
        <v>1700</v>
      </c>
      <c r="O1747" s="81" t="n">
        <f aca="false">IF(G1747&gt;0,IF(J1747&gt;=0,J1747/G1747*100,""),"")</f>
        <v>166.666666666667</v>
      </c>
      <c r="P1747" s="81" t="n">
        <f aca="false">IF(I1747&gt;0,IF(L1747&gt;=0,L1747/I1747*100,""),"")</f>
        <v>166.666666666667</v>
      </c>
      <c r="Q1747" s="52"/>
      <c r="S1747" s="52"/>
    </row>
    <row r="1748" s="48" customFormat="true" ht="12" hidden="false" customHeight="true" outlineLevel="0" collapsed="false">
      <c r="A1748" s="87" t="s">
        <v>1104</v>
      </c>
      <c r="B1748" s="54" t="s">
        <v>1014</v>
      </c>
      <c r="C1748" s="55" t="s">
        <v>1925</v>
      </c>
      <c r="D1748" s="143"/>
      <c r="E1748" s="143"/>
      <c r="F1748" s="77"/>
      <c r="G1748" s="79" t="n">
        <v>670000</v>
      </c>
      <c r="H1748" s="88"/>
      <c r="I1748" s="79" t="n">
        <f aca="false">SUM(G1748:H1748)</f>
        <v>670000</v>
      </c>
      <c r="J1748" s="77"/>
      <c r="K1748" s="143"/>
      <c r="L1748" s="77" t="n">
        <f aca="false">SUM(J1748:K1748)</f>
        <v>0</v>
      </c>
      <c r="M1748" s="81" t="str">
        <f aca="false">IF(D1748&gt;0,IF(J1748&gt;=0,J1748/D1748*100,""),"")</f>
        <v/>
      </c>
      <c r="N1748" s="81" t="str">
        <f aca="false">IF(F1748&gt;0,IF(L1748&gt;=0,L1748/F1748*100,""),"")</f>
        <v/>
      </c>
      <c r="O1748" s="81" t="n">
        <f aca="false">IF(G1748&gt;0,IF(J1748&gt;=0,J1748/G1748*100,""),"")</f>
        <v>0</v>
      </c>
      <c r="P1748" s="81" t="n">
        <f aca="false">IF(I1748&gt;0,IF(L1748&gt;=0,L1748/I1748*100,""),"")</f>
        <v>0</v>
      </c>
      <c r="Q1748" s="52"/>
      <c r="S1748" s="52"/>
    </row>
    <row r="1749" s="48" customFormat="true" ht="12" hidden="false" customHeight="true" outlineLevel="0" collapsed="false">
      <c r="A1749" s="82" t="s">
        <v>1097</v>
      </c>
      <c r="B1749" s="54" t="s">
        <v>1098</v>
      </c>
      <c r="C1749" s="55"/>
      <c r="D1749" s="143"/>
      <c r="E1749" s="143"/>
      <c r="F1749" s="77"/>
      <c r="G1749" s="79" t="n">
        <v>223000</v>
      </c>
      <c r="H1749" s="88"/>
      <c r="I1749" s="79" t="n">
        <f aca="false">SUM(G1749:H1749)</f>
        <v>223000</v>
      </c>
      <c r="J1749" s="77" t="n">
        <v>8000</v>
      </c>
      <c r="K1749" s="143"/>
      <c r="L1749" s="77" t="n">
        <f aca="false">SUM(J1749:K1749)</f>
        <v>8000</v>
      </c>
      <c r="M1749" s="81" t="str">
        <f aca="false">IF(D1749&gt;0,IF(J1749&gt;=0,J1749/D1749*100,""),"")</f>
        <v/>
      </c>
      <c r="N1749" s="81" t="str">
        <f aca="false">IF(F1749&gt;0,IF(L1749&gt;=0,L1749/F1749*100,""),"")</f>
        <v/>
      </c>
      <c r="O1749" s="81" t="n">
        <f aca="false">IF(G1749&gt;0,IF(J1749&gt;=0,J1749/G1749*100,""),"")</f>
        <v>3.58744394618834</v>
      </c>
      <c r="P1749" s="81" t="n">
        <f aca="false">IF(I1749&gt;0,IF(L1749&gt;=0,L1749/I1749*100,""),"")</f>
        <v>3.58744394618834</v>
      </c>
      <c r="Q1749" s="52"/>
      <c r="S1749" s="52"/>
    </row>
    <row r="1750" s="48" customFormat="true" ht="12" hidden="false" customHeight="true" outlineLevel="0" collapsed="false">
      <c r="A1750" s="87" t="s">
        <v>65</v>
      </c>
      <c r="B1750" s="54" t="s">
        <v>66</v>
      </c>
      <c r="C1750" s="55" t="s">
        <v>1926</v>
      </c>
      <c r="D1750" s="143"/>
      <c r="E1750" s="143"/>
      <c r="F1750" s="77" t="n">
        <f aca="false">SUM(D1750:E1750)</f>
        <v>0</v>
      </c>
      <c r="G1750" s="79" t="n">
        <v>415000</v>
      </c>
      <c r="H1750" s="88"/>
      <c r="I1750" s="79" t="n">
        <f aca="false">SUM(G1750:H1750)</f>
        <v>415000</v>
      </c>
      <c r="J1750" s="77"/>
      <c r="K1750" s="143"/>
      <c r="L1750" s="77" t="n">
        <f aca="false">SUM(J1750:K1750)</f>
        <v>0</v>
      </c>
      <c r="M1750" s="81" t="str">
        <f aca="false">IF(D1750&gt;0,IF(J1750&gt;=0,J1750/D1750*100,""),"")</f>
        <v/>
      </c>
      <c r="N1750" s="81" t="str">
        <f aca="false">IF(F1750&gt;0,IF(L1750&gt;=0,L1750/F1750*100,""),"")</f>
        <v/>
      </c>
      <c r="O1750" s="81" t="n">
        <f aca="false">IF(G1750&gt;0,IF(J1750&gt;=0,J1750/G1750*100,""),"")</f>
        <v>0</v>
      </c>
      <c r="P1750" s="81" t="n">
        <f aca="false">IF(I1750&gt;0,IF(L1750&gt;=0,L1750/I1750*100,""),"")</f>
        <v>0</v>
      </c>
      <c r="Q1750" s="52"/>
      <c r="S1750" s="52"/>
    </row>
    <row r="1751" s="48" customFormat="true" ht="6" hidden="false" customHeight="true" outlineLevel="0" collapsed="false">
      <c r="A1751" s="82"/>
      <c r="B1751" s="54"/>
      <c r="C1751" s="55" t="s">
        <v>28</v>
      </c>
      <c r="D1751" s="77"/>
      <c r="E1751" s="77"/>
      <c r="F1751" s="77" t="n">
        <f aca="false">SUM(D1751:E1751)</f>
        <v>0</v>
      </c>
      <c r="G1751" s="79"/>
      <c r="H1751" s="88"/>
      <c r="I1751" s="79"/>
      <c r="J1751" s="77"/>
      <c r="K1751" s="77"/>
      <c r="L1751" s="77" t="n">
        <f aca="false">SUM(J1751:K1751)</f>
        <v>0</v>
      </c>
      <c r="M1751" s="81" t="str">
        <f aca="false">IF(D1751&gt;0,IF(J1751&gt;=0,J1751/D1751*100,""),"")</f>
        <v/>
      </c>
      <c r="N1751" s="81" t="str">
        <f aca="false">IF(F1751&gt;0,IF(L1751&gt;=0,L1751/F1751*100,""),"")</f>
        <v/>
      </c>
      <c r="O1751" s="81" t="str">
        <f aca="false">IF(G1751&gt;0,IF(J1751&gt;=0,J1751/G1751*100,""),"")</f>
        <v/>
      </c>
      <c r="P1751" s="81" t="str">
        <f aca="false">IF(I1751&gt;0,IF(L1751&gt;=0,L1751/I1751*100,""),"")</f>
        <v/>
      </c>
      <c r="Q1751" s="52"/>
      <c r="S1751" s="52"/>
    </row>
    <row r="1752" s="48" customFormat="true" ht="12.75" hidden="false" customHeight="false" outlineLevel="0" collapsed="false">
      <c r="A1752" s="66" t="s">
        <v>1927</v>
      </c>
      <c r="B1752" s="135" t="s">
        <v>19</v>
      </c>
      <c r="C1752" s="136"/>
      <c r="D1752" s="139" t="n">
        <f aca="false">SUM(D1754:D1756)</f>
        <v>1964870</v>
      </c>
      <c r="E1752" s="139" t="n">
        <f aca="false">SUM(E1754:E1756)</f>
        <v>0</v>
      </c>
      <c r="F1752" s="139" t="n">
        <f aca="false">SUM(D1752:E1752)</f>
        <v>1964870</v>
      </c>
      <c r="G1752" s="109" t="n">
        <f aca="false">SUM(G1754:G1756)</f>
        <v>2002870</v>
      </c>
      <c r="H1752" s="110"/>
      <c r="I1752" s="109" t="n">
        <f aca="false">SUM(G1752:H1752)</f>
        <v>2002870</v>
      </c>
      <c r="J1752" s="139" t="n">
        <f aca="false">SUM(J1754:J1756)</f>
        <v>2257950</v>
      </c>
      <c r="K1752" s="139" t="n">
        <f aca="false">SUM(K1754:K1756)</f>
        <v>0</v>
      </c>
      <c r="L1752" s="139" t="n">
        <f aca="false">SUM(J1752:K1752)</f>
        <v>2257950</v>
      </c>
      <c r="M1752" s="140" t="n">
        <f aca="false">IF(D1752&gt;0,IF(J1752&gt;=0,J1752/D1752*100,""),"")</f>
        <v>114.915999531776</v>
      </c>
      <c r="N1752" s="140" t="n">
        <f aca="false">IF(F1752&gt;0,IF(L1752&gt;=0,L1752/F1752*100,""),"")</f>
        <v>114.915999531776</v>
      </c>
      <c r="O1752" s="140" t="n">
        <f aca="false">IF(G1752&gt;0,IF(J1752&gt;=0,J1752/G1752*100,""),"")</f>
        <v>112.735724235722</v>
      </c>
      <c r="P1752" s="140" t="n">
        <f aca="false">IF(I1752&gt;0,IF(L1752&gt;=0,L1752/I1752*100,""),"")</f>
        <v>112.735724235722</v>
      </c>
      <c r="Q1752" s="52"/>
      <c r="S1752" s="52"/>
    </row>
    <row r="1753" s="48" customFormat="true" ht="12" hidden="true" customHeight="false" outlineLevel="0" collapsed="false">
      <c r="A1753" s="82" t="s">
        <v>27</v>
      </c>
      <c r="B1753" s="227"/>
      <c r="C1753" s="228" t="s">
        <v>28</v>
      </c>
      <c r="D1753" s="143" t="n">
        <f aca="false">SUM(D1754:D1756)</f>
        <v>1964870</v>
      </c>
      <c r="E1753" s="215"/>
      <c r="F1753" s="77" t="n">
        <f aca="false">SUM(D1753:E1753)</f>
        <v>1964870</v>
      </c>
      <c r="G1753" s="79" t="n">
        <f aca="false">SUM(G1754:G1756)</f>
        <v>2002870</v>
      </c>
      <c r="H1753" s="217"/>
      <c r="I1753" s="79" t="n">
        <f aca="false">SUM(G1753:H1753)</f>
        <v>2002870</v>
      </c>
      <c r="J1753" s="77" t="n">
        <f aca="false">SUM(J1754:J1756)</f>
        <v>2257950</v>
      </c>
      <c r="K1753" s="215"/>
      <c r="L1753" s="77" t="n">
        <f aca="false">SUM(J1753:K1753)</f>
        <v>2257950</v>
      </c>
      <c r="M1753" s="81" t="n">
        <f aca="false">IF(D1753&gt;0,IF(J1753&gt;=0,J1753/D1753*100,""),"")</f>
        <v>114.915999531776</v>
      </c>
      <c r="N1753" s="81" t="n">
        <f aca="false">IF(F1753&gt;0,IF(L1753&gt;=0,L1753/F1753*100,""),"")</f>
        <v>114.915999531776</v>
      </c>
      <c r="O1753" s="81" t="n">
        <f aca="false">IF(G1753&gt;0,IF(J1753&gt;=0,J1753/G1753*100,""),"")</f>
        <v>112.735724235722</v>
      </c>
      <c r="P1753" s="81" t="n">
        <f aca="false">IF(I1753&gt;0,IF(L1753&gt;=0,L1753/I1753*100,""),"")</f>
        <v>112.735724235722</v>
      </c>
      <c r="Q1753" s="52"/>
      <c r="S1753" s="52"/>
    </row>
    <row r="1754" s="48" customFormat="true" ht="12.75" hidden="false" customHeight="true" outlineLevel="0" collapsed="false">
      <c r="A1754" s="82" t="s">
        <v>1095</v>
      </c>
      <c r="B1754" s="54" t="s">
        <v>1011</v>
      </c>
      <c r="C1754" s="55" t="s">
        <v>1928</v>
      </c>
      <c r="D1754" s="77" t="n">
        <v>1957870</v>
      </c>
      <c r="E1754" s="143"/>
      <c r="F1754" s="77" t="n">
        <f aca="false">SUM(D1754:E1754)</f>
        <v>1957870</v>
      </c>
      <c r="G1754" s="79" t="n">
        <v>1995870</v>
      </c>
      <c r="H1754" s="88"/>
      <c r="I1754" s="79" t="n">
        <f aca="false">SUM(G1754:H1754)</f>
        <v>1995870</v>
      </c>
      <c r="J1754" s="77" t="n">
        <v>2250950</v>
      </c>
      <c r="K1754" s="143"/>
      <c r="L1754" s="77" t="n">
        <f aca="false">SUM(J1754:K1754)</f>
        <v>2250950</v>
      </c>
      <c r="M1754" s="81" t="n">
        <f aca="false">IF(D1754&gt;0,IF(J1754&gt;=0,J1754/D1754*100,""),"")</f>
        <v>114.969328913564</v>
      </c>
      <c r="N1754" s="81" t="n">
        <f aca="false">IF(F1754&gt;0,IF(L1754&gt;=0,L1754/F1754*100,""),"")</f>
        <v>114.969328913564</v>
      </c>
      <c r="O1754" s="81" t="n">
        <f aca="false">IF(G1754&gt;0,IF(J1754&gt;=0,J1754/G1754*100,""),"")</f>
        <v>112.780391508465</v>
      </c>
      <c r="P1754" s="81" t="n">
        <f aca="false">IF(I1754&gt;0,IF(L1754&gt;=0,L1754/I1754*100,""),"")</f>
        <v>112.780391508465</v>
      </c>
      <c r="Q1754" s="52"/>
      <c r="S1754" s="52"/>
    </row>
    <row r="1755" s="48" customFormat="true" ht="12.75" hidden="false" customHeight="true" outlineLevel="0" collapsed="false">
      <c r="A1755" s="82" t="s">
        <v>33</v>
      </c>
      <c r="B1755" s="54" t="s">
        <v>34</v>
      </c>
      <c r="C1755" s="55" t="s">
        <v>1929</v>
      </c>
      <c r="D1755" s="77" t="n">
        <v>7000</v>
      </c>
      <c r="E1755" s="143"/>
      <c r="F1755" s="77" t="n">
        <f aca="false">SUM(D1755:E1755)</f>
        <v>7000</v>
      </c>
      <c r="G1755" s="79" t="n">
        <v>7000</v>
      </c>
      <c r="H1755" s="88"/>
      <c r="I1755" s="79" t="n">
        <f aca="false">SUM(G1755:H1755)</f>
        <v>7000</v>
      </c>
      <c r="J1755" s="77"/>
      <c r="K1755" s="143"/>
      <c r="L1755" s="77" t="n">
        <f aca="false">SUM(J1755:K1755)</f>
        <v>0</v>
      </c>
      <c r="M1755" s="81" t="n">
        <f aca="false">IF(D1755&gt;0,IF(J1755&gt;=0,J1755/D1755*100,""),"")</f>
        <v>0</v>
      </c>
      <c r="N1755" s="81" t="n">
        <f aca="false">IF(F1755&gt;0,IF(L1755&gt;=0,L1755/F1755*100,""),"")</f>
        <v>0</v>
      </c>
      <c r="O1755" s="81" t="n">
        <f aca="false">IF(G1755&gt;0,IF(J1755&gt;=0,J1755/G1755*100,""),"")</f>
        <v>0</v>
      </c>
      <c r="P1755" s="81" t="n">
        <f aca="false">IF(I1755&gt;0,IF(L1755&gt;=0,L1755/I1755*100,""),"")</f>
        <v>0</v>
      </c>
      <c r="Q1755" s="52"/>
      <c r="S1755" s="52"/>
    </row>
    <row r="1756" s="48" customFormat="true" ht="12.75" hidden="false" customHeight="true" outlineLevel="0" collapsed="false">
      <c r="A1756" s="82" t="s">
        <v>1097</v>
      </c>
      <c r="B1756" s="54" t="s">
        <v>1098</v>
      </c>
      <c r="C1756" s="55" t="s">
        <v>1930</v>
      </c>
      <c r="D1756" s="143"/>
      <c r="E1756" s="143"/>
      <c r="F1756" s="77" t="n">
        <f aca="false">SUM(D1756:E1756)</f>
        <v>0</v>
      </c>
      <c r="G1756" s="79"/>
      <c r="H1756" s="88"/>
      <c r="I1756" s="79"/>
      <c r="J1756" s="143" t="n">
        <v>7000</v>
      </c>
      <c r="K1756" s="143"/>
      <c r="L1756" s="77" t="n">
        <f aca="false">SUM(J1756:K1756)</f>
        <v>7000</v>
      </c>
      <c r="M1756" s="81" t="str">
        <f aca="false">IF(D1756&gt;0,IF(J1756&gt;=0,J1756/D1756*100,""),"")</f>
        <v/>
      </c>
      <c r="N1756" s="81" t="str">
        <f aca="false">IF(F1756&gt;0,IF(L1756&gt;=0,L1756/F1756*100,""),"")</f>
        <v/>
      </c>
      <c r="O1756" s="81" t="str">
        <f aca="false">IF(G1756&gt;0,IF(J1756&gt;=0,J1756/G1756*100,""),"")</f>
        <v/>
      </c>
      <c r="P1756" s="81" t="str">
        <f aca="false">IF(I1756&gt;0,IF(L1756&gt;=0,L1756/I1756*100,""),"")</f>
        <v/>
      </c>
      <c r="Q1756" s="52"/>
      <c r="S1756" s="52"/>
    </row>
    <row r="1757" s="48" customFormat="true" ht="3.75" hidden="false" customHeight="true" outlineLevel="0" collapsed="false">
      <c r="A1757" s="82"/>
      <c r="B1757" s="103"/>
      <c r="C1757" s="104" t="s">
        <v>28</v>
      </c>
      <c r="D1757" s="77"/>
      <c r="E1757" s="77"/>
      <c r="F1757" s="77"/>
      <c r="G1757" s="79"/>
      <c r="H1757" s="88"/>
      <c r="I1757" s="79"/>
      <c r="J1757" s="77"/>
      <c r="K1757" s="77"/>
      <c r="L1757" s="77"/>
      <c r="M1757" s="81" t="str">
        <f aca="false">IF(D1757&gt;0,IF(J1757&gt;=0,J1757/D1757*100,""),"")</f>
        <v/>
      </c>
      <c r="N1757" s="81" t="str">
        <f aca="false">IF(F1757&gt;0,IF(L1757&gt;=0,L1757/F1757*100,""),"")</f>
        <v/>
      </c>
      <c r="O1757" s="81" t="str">
        <f aca="false">IF(G1757&gt;0,IF(J1757&gt;=0,J1757/G1757*100,""),"")</f>
        <v/>
      </c>
      <c r="P1757" s="81" t="str">
        <f aca="false">IF(I1757&gt;0,IF(L1757&gt;=0,L1757/I1757*100,""),"")</f>
        <v/>
      </c>
      <c r="Q1757" s="52"/>
      <c r="S1757" s="52"/>
    </row>
    <row r="1758" s="48" customFormat="true" ht="17.25" hidden="false" customHeight="true" outlineLevel="0" collapsed="false">
      <c r="A1758" s="66" t="s">
        <v>1931</v>
      </c>
      <c r="B1758" s="135" t="s">
        <v>19</v>
      </c>
      <c r="C1758" s="136"/>
      <c r="D1758" s="240" t="n">
        <f aca="false">SUM(D1760:D1763)</f>
        <v>1988900</v>
      </c>
      <c r="E1758" s="240" t="n">
        <f aca="false">SUM(E1760:E1763)</f>
        <v>0</v>
      </c>
      <c r="F1758" s="240" t="n">
        <f aca="false">SUM(D1758:E1758)</f>
        <v>1988900</v>
      </c>
      <c r="G1758" s="243" t="n">
        <f aca="false">SUM(G1760:G1763)</f>
        <v>2183900</v>
      </c>
      <c r="H1758" s="253"/>
      <c r="I1758" s="243" t="n">
        <f aca="false">SUM(G1758:H1758)</f>
        <v>2183900</v>
      </c>
      <c r="J1758" s="240" t="n">
        <f aca="false">SUM(J1760:J1763)</f>
        <v>1960770</v>
      </c>
      <c r="K1758" s="240" t="n">
        <f aca="false">SUM(K1760:K1763)</f>
        <v>0</v>
      </c>
      <c r="L1758" s="240" t="n">
        <f aca="false">SUM(J1758:K1758)</f>
        <v>1960770</v>
      </c>
      <c r="M1758" s="244" t="n">
        <f aca="false">IF(D1758&gt;0,IF(J1758&gt;=0,J1758/D1758*100,""),"")</f>
        <v>98.5856503594952</v>
      </c>
      <c r="N1758" s="244" t="n">
        <f aca="false">IF(F1758&gt;0,IF(L1758&gt;=0,L1758/F1758*100,""),"")</f>
        <v>98.5856503594952</v>
      </c>
      <c r="O1758" s="244" t="n">
        <f aca="false">IF(G1758&gt;0,IF(J1758&gt;=0,J1758/G1758*100,""),"")</f>
        <v>89.7829570951051</v>
      </c>
      <c r="P1758" s="244" t="n">
        <f aca="false">IF(I1758&gt;0,IF(L1758&gt;=0,L1758/I1758*100,""),"")</f>
        <v>89.7829570951051</v>
      </c>
      <c r="Q1758" s="52"/>
      <c r="S1758" s="52"/>
    </row>
    <row r="1759" s="48" customFormat="true" ht="12" hidden="true" customHeight="false" outlineLevel="0" collapsed="false">
      <c r="A1759" s="74" t="s">
        <v>27</v>
      </c>
      <c r="B1759" s="227"/>
      <c r="C1759" s="228" t="s">
        <v>28</v>
      </c>
      <c r="D1759" s="246" t="n">
        <f aca="false">SUM(D1760:D1763)</f>
        <v>1988900</v>
      </c>
      <c r="E1759" s="246"/>
      <c r="F1759" s="77" t="n">
        <f aca="false">SUM(D1759:E1759)</f>
        <v>1988900</v>
      </c>
      <c r="G1759" s="285" t="n">
        <f aca="false">SUM(G1760:G1763)</f>
        <v>2183900</v>
      </c>
      <c r="H1759" s="248"/>
      <c r="I1759" s="79" t="n">
        <f aca="false">SUM(G1759:H1759)</f>
        <v>2183900</v>
      </c>
      <c r="J1759" s="77" t="n">
        <f aca="false">SUM(J1760:J1763)</f>
        <v>1960770</v>
      </c>
      <c r="K1759" s="246"/>
      <c r="L1759" s="77" t="n">
        <f aca="false">SUM(J1759:K1759)</f>
        <v>1960770</v>
      </c>
      <c r="M1759" s="81" t="n">
        <f aca="false">IF(D1759&gt;0,IF(J1759&gt;=0,J1759/D1759*100,""),"")</f>
        <v>98.5856503594952</v>
      </c>
      <c r="N1759" s="81" t="n">
        <f aca="false">IF(F1759&gt;0,IF(L1759&gt;=0,L1759/F1759*100,""),"")</f>
        <v>98.5856503594952</v>
      </c>
      <c r="O1759" s="81" t="n">
        <f aca="false">IF(G1759&gt;0,IF(J1759&gt;=0,J1759/G1759*100,""),"")</f>
        <v>89.7829570951051</v>
      </c>
      <c r="P1759" s="81" t="n">
        <f aca="false">IF(I1759&gt;0,IF(L1759&gt;=0,L1759/I1759*100,""),"")</f>
        <v>89.7829570951051</v>
      </c>
      <c r="Q1759" s="52"/>
      <c r="S1759" s="52"/>
    </row>
    <row r="1760" s="48" customFormat="true" ht="12.75" hidden="false" customHeight="true" outlineLevel="0" collapsed="false">
      <c r="A1760" s="82" t="s">
        <v>1095</v>
      </c>
      <c r="B1760" s="54" t="s">
        <v>1011</v>
      </c>
      <c r="C1760" s="55" t="s">
        <v>1932</v>
      </c>
      <c r="D1760" s="245" t="n">
        <v>1659000</v>
      </c>
      <c r="E1760" s="245"/>
      <c r="F1760" s="77" t="n">
        <f aca="false">SUM(D1760:E1760)</f>
        <v>1659000</v>
      </c>
      <c r="G1760" s="247" t="n">
        <v>1824000</v>
      </c>
      <c r="H1760" s="266"/>
      <c r="I1760" s="79" t="n">
        <f aca="false">SUM(G1760:H1760)</f>
        <v>1824000</v>
      </c>
      <c r="J1760" s="245" t="n">
        <v>1768770</v>
      </c>
      <c r="K1760" s="245"/>
      <c r="L1760" s="77" t="n">
        <f aca="false">SUM(J1760:K1760)</f>
        <v>1768770</v>
      </c>
      <c r="M1760" s="81" t="n">
        <f aca="false">IF(D1760&gt;0,IF(J1760&gt;=0,J1760/D1760*100,""),"")</f>
        <v>106.616636528029</v>
      </c>
      <c r="N1760" s="81" t="n">
        <f aca="false">IF(F1760&gt;0,IF(L1760&gt;=0,L1760/F1760*100,""),"")</f>
        <v>106.616636528029</v>
      </c>
      <c r="O1760" s="81" t="n">
        <f aca="false">IF(G1760&gt;0,IF(J1760&gt;=0,J1760/G1760*100,""),"")</f>
        <v>96.9720394736842</v>
      </c>
      <c r="P1760" s="81" t="n">
        <f aca="false">IF(I1760&gt;0,IF(L1760&gt;=0,L1760/I1760*100,""),"")</f>
        <v>96.9720394736842</v>
      </c>
      <c r="Q1760" s="52"/>
      <c r="S1760" s="52"/>
    </row>
    <row r="1761" s="48" customFormat="true" ht="12.75" hidden="false" customHeight="true" outlineLevel="0" collapsed="false">
      <c r="A1761" s="82" t="s">
        <v>1104</v>
      </c>
      <c r="B1761" s="54" t="s">
        <v>1014</v>
      </c>
      <c r="C1761" s="55" t="s">
        <v>1933</v>
      </c>
      <c r="D1761" s="245" t="n">
        <v>165000</v>
      </c>
      <c r="E1761" s="245"/>
      <c r="F1761" s="77" t="n">
        <f aca="false">SUM(D1761:E1761)</f>
        <v>165000</v>
      </c>
      <c r="G1761" s="247" t="n">
        <v>165000</v>
      </c>
      <c r="H1761" s="266"/>
      <c r="I1761" s="79" t="n">
        <f aca="false">SUM(G1761:H1761)</f>
        <v>165000</v>
      </c>
      <c r="J1761" s="245"/>
      <c r="K1761" s="245"/>
      <c r="L1761" s="77" t="n">
        <f aca="false">SUM(J1761:K1761)</f>
        <v>0</v>
      </c>
      <c r="M1761" s="81" t="n">
        <f aca="false">IF(D1761&gt;0,IF(J1761&gt;=0,J1761/D1761*100,""),"")</f>
        <v>0</v>
      </c>
      <c r="N1761" s="81" t="n">
        <f aca="false">IF(F1761&gt;0,IF(L1761&gt;=0,L1761/F1761*100,""),"")</f>
        <v>0</v>
      </c>
      <c r="O1761" s="81" t="n">
        <f aca="false">IF(G1761&gt;0,IF(J1761&gt;=0,J1761/G1761*100,""),"")</f>
        <v>0</v>
      </c>
      <c r="P1761" s="81" t="n">
        <f aca="false">IF(I1761&gt;0,IF(L1761&gt;=0,L1761/I1761*100,""),"")</f>
        <v>0</v>
      </c>
      <c r="Q1761" s="52"/>
      <c r="S1761" s="52"/>
    </row>
    <row r="1762" s="48" customFormat="true" ht="12.75" hidden="false" customHeight="true" outlineLevel="0" collapsed="false">
      <c r="A1762" s="82" t="s">
        <v>1057</v>
      </c>
      <c r="B1762" s="54" t="s">
        <v>1058</v>
      </c>
      <c r="C1762" s="55" t="s">
        <v>1934</v>
      </c>
      <c r="D1762" s="245" t="n">
        <v>89900</v>
      </c>
      <c r="E1762" s="245"/>
      <c r="F1762" s="77" t="n">
        <f aca="false">SUM(D1762:E1762)</f>
        <v>89900</v>
      </c>
      <c r="G1762" s="247" t="n">
        <v>89900</v>
      </c>
      <c r="H1762" s="266"/>
      <c r="I1762" s="79" t="n">
        <f aca="false">SUM(G1762:H1762)</f>
        <v>89900</v>
      </c>
      <c r="J1762" s="245" t="n">
        <v>120000</v>
      </c>
      <c r="K1762" s="245"/>
      <c r="L1762" s="77" t="n">
        <f aca="false">SUM(J1762:K1762)</f>
        <v>120000</v>
      </c>
      <c r="M1762" s="81" t="n">
        <f aca="false">IF(D1762&gt;0,IF(J1762&gt;=0,J1762/D1762*100,""),"")</f>
        <v>133.481646273637</v>
      </c>
      <c r="N1762" s="81" t="n">
        <f aca="false">IF(F1762&gt;0,IF(L1762&gt;=0,L1762/F1762*100,""),"")</f>
        <v>133.481646273637</v>
      </c>
      <c r="O1762" s="81" t="n">
        <f aca="false">IF(G1762&gt;0,IF(J1762&gt;=0,J1762/G1762*100,""),"")</f>
        <v>133.481646273637</v>
      </c>
      <c r="P1762" s="81" t="n">
        <f aca="false">IF(I1762&gt;0,IF(L1762&gt;=0,L1762/I1762*100,""),"")</f>
        <v>133.481646273637</v>
      </c>
      <c r="Q1762" s="52"/>
      <c r="S1762" s="52"/>
    </row>
    <row r="1763" s="48" customFormat="true" ht="12.75" hidden="false" customHeight="true" outlineLevel="0" collapsed="false">
      <c r="A1763" s="82" t="s">
        <v>33</v>
      </c>
      <c r="B1763" s="54" t="s">
        <v>34</v>
      </c>
      <c r="C1763" s="55" t="s">
        <v>1935</v>
      </c>
      <c r="D1763" s="77" t="n">
        <v>75000</v>
      </c>
      <c r="E1763" s="77"/>
      <c r="F1763" s="77" t="n">
        <f aca="false">SUM(D1763:E1763)</f>
        <v>75000</v>
      </c>
      <c r="G1763" s="79" t="n">
        <v>105000</v>
      </c>
      <c r="H1763" s="88"/>
      <c r="I1763" s="79" t="n">
        <f aca="false">SUM(G1763:H1763)</f>
        <v>105000</v>
      </c>
      <c r="J1763" s="77" t="n">
        <v>72000</v>
      </c>
      <c r="K1763" s="77"/>
      <c r="L1763" s="77" t="n">
        <f aca="false">SUM(J1763:K1763)</f>
        <v>72000</v>
      </c>
      <c r="M1763" s="81" t="n">
        <f aca="false">IF(D1763&gt;0,IF(J1763&gt;=0,J1763/D1763*100,""),"")</f>
        <v>96</v>
      </c>
      <c r="N1763" s="81" t="n">
        <f aca="false">IF(F1763&gt;0,IF(L1763&gt;=0,L1763/F1763*100,""),"")</f>
        <v>96</v>
      </c>
      <c r="O1763" s="81" t="n">
        <f aca="false">IF(G1763&gt;0,IF(J1763&gt;=0,J1763/G1763*100,""),"")</f>
        <v>68.5714285714286</v>
      </c>
      <c r="P1763" s="81" t="n">
        <f aca="false">IF(I1763&gt;0,IF(L1763&gt;=0,L1763/I1763*100,""),"")</f>
        <v>68.5714285714286</v>
      </c>
      <c r="Q1763" s="52"/>
      <c r="S1763" s="52"/>
    </row>
    <row r="1764" s="48" customFormat="true" ht="6" hidden="false" customHeight="true" outlineLevel="0" collapsed="false">
      <c r="A1764" s="82"/>
      <c r="B1764" s="54"/>
      <c r="C1764" s="55" t="s">
        <v>28</v>
      </c>
      <c r="D1764" s="77"/>
      <c r="E1764" s="77"/>
      <c r="F1764" s="77"/>
      <c r="G1764" s="79"/>
      <c r="H1764" s="88"/>
      <c r="I1764" s="79"/>
      <c r="J1764" s="77"/>
      <c r="K1764" s="77"/>
      <c r="L1764" s="77"/>
      <c r="M1764" s="81" t="str">
        <f aca="false">IF(D1764&gt;0,IF(J1764&gt;=0,J1764/D1764*100,""),"")</f>
        <v/>
      </c>
      <c r="N1764" s="81" t="str">
        <f aca="false">IF(F1764&gt;0,IF(L1764&gt;=0,L1764/F1764*100,""),"")</f>
        <v/>
      </c>
      <c r="O1764" s="81" t="str">
        <f aca="false">IF(G1764&gt;0,IF(J1764&gt;=0,J1764/G1764*100,""),"")</f>
        <v/>
      </c>
      <c r="P1764" s="81" t="str">
        <f aca="false">IF(I1764&gt;0,IF(L1764&gt;=0,L1764/I1764*100,""),"")</f>
        <v/>
      </c>
      <c r="Q1764" s="52"/>
      <c r="S1764" s="52"/>
    </row>
    <row r="1765" s="48" customFormat="true" ht="12.75" hidden="false" customHeight="false" outlineLevel="0" collapsed="false">
      <c r="A1765" s="66" t="s">
        <v>1936</v>
      </c>
      <c r="B1765" s="135" t="s">
        <v>19</v>
      </c>
      <c r="C1765" s="136"/>
      <c r="D1765" s="139" t="n">
        <f aca="false">SUM(D1767:D1769)</f>
        <v>2056300</v>
      </c>
      <c r="E1765" s="139" t="n">
        <f aca="false">SUM(E1767:E1769)</f>
        <v>0</v>
      </c>
      <c r="F1765" s="139" t="n">
        <f aca="false">SUM(D1765:E1765)</f>
        <v>2056300</v>
      </c>
      <c r="G1765" s="109" t="n">
        <f aca="false">SUM(G1767:G1769)</f>
        <v>2360150</v>
      </c>
      <c r="H1765" s="110"/>
      <c r="I1765" s="109" t="n">
        <f aca="false">SUM(G1765:H1765)</f>
        <v>2360150</v>
      </c>
      <c r="J1765" s="139" t="n">
        <f aca="false">SUM(J1767:J1769)</f>
        <v>2365930</v>
      </c>
      <c r="K1765" s="139" t="n">
        <f aca="false">SUM(K1767:K1769)</f>
        <v>0</v>
      </c>
      <c r="L1765" s="139" t="n">
        <f aca="false">SUM(J1765:K1765)</f>
        <v>2365930</v>
      </c>
      <c r="M1765" s="140" t="n">
        <f aca="false">IF(D1765&gt;0,IF(J1765&gt;=0,J1765/D1765*100,""),"")</f>
        <v>115.057627778048</v>
      </c>
      <c r="N1765" s="140" t="n">
        <f aca="false">IF(F1765&gt;0,IF(L1765&gt;=0,L1765/F1765*100,""),"")</f>
        <v>115.057627778048</v>
      </c>
      <c r="O1765" s="140" t="n">
        <f aca="false">IF(G1765&gt;0,IF(J1765&gt;=0,J1765/G1765*100,""),"")</f>
        <v>100.244899688579</v>
      </c>
      <c r="P1765" s="140" t="n">
        <f aca="false">IF(I1765&gt;0,IF(L1765&gt;=0,L1765/I1765*100,""),"")</f>
        <v>100.244899688579</v>
      </c>
      <c r="Q1765" s="52"/>
      <c r="S1765" s="52"/>
    </row>
    <row r="1766" s="48" customFormat="true" ht="5.25" hidden="false" customHeight="true" outlineLevel="0" collapsed="false">
      <c r="A1766" s="74" t="s">
        <v>27</v>
      </c>
      <c r="B1766" s="227"/>
      <c r="C1766" s="228" t="s">
        <v>28</v>
      </c>
      <c r="D1766" s="143" t="n">
        <f aca="false">SUM(D1767:D1769)</f>
        <v>2056300</v>
      </c>
      <c r="E1766" s="286"/>
      <c r="F1766" s="245" t="n">
        <f aca="false">SUM(D1766:E1766)</f>
        <v>2056300</v>
      </c>
      <c r="G1766" s="79" t="n">
        <f aca="false">SUM(G1767:G1769)</f>
        <v>2360150</v>
      </c>
      <c r="H1766" s="287"/>
      <c r="I1766" s="247" t="n">
        <f aca="false">SUM(G1766:H1766)</f>
        <v>2360150</v>
      </c>
      <c r="J1766" s="245" t="n">
        <f aca="false">SUM(J1767:J1769)</f>
        <v>2365930</v>
      </c>
      <c r="K1766" s="286"/>
      <c r="L1766" s="245" t="n">
        <f aca="false">SUM(J1766:K1766)</f>
        <v>2365930</v>
      </c>
      <c r="M1766" s="288" t="n">
        <f aca="false">IF(D1766&gt;0,IF(J1766&gt;=0,J1766/D1766*100,""),"")</f>
        <v>115.057627778048</v>
      </c>
      <c r="N1766" s="288" t="n">
        <f aca="false">IF(F1766&gt;0,IF(L1766&gt;=0,L1766/F1766*100,""),"")</f>
        <v>115.057627778048</v>
      </c>
      <c r="O1766" s="288" t="n">
        <f aca="false">IF(G1766&gt;0,IF(J1766&gt;=0,J1766/G1766*100,""),"")</f>
        <v>100.244899688579</v>
      </c>
      <c r="P1766" s="288" t="n">
        <f aca="false">IF(I1766&gt;0,IF(L1766&gt;=0,L1766/I1766*100,""),"")</f>
        <v>100.244899688579</v>
      </c>
      <c r="Q1766" s="52"/>
      <c r="S1766" s="52"/>
    </row>
    <row r="1767" s="48" customFormat="true" ht="12.75" hidden="false" customHeight="true" outlineLevel="0" collapsed="false">
      <c r="A1767" s="82" t="s">
        <v>1095</v>
      </c>
      <c r="B1767" s="54" t="s">
        <v>1011</v>
      </c>
      <c r="C1767" s="55" t="s">
        <v>1937</v>
      </c>
      <c r="D1767" s="77" t="n">
        <v>1917500</v>
      </c>
      <c r="E1767" s="143"/>
      <c r="F1767" s="245" t="n">
        <f aca="false">SUM(D1767:E1767)</f>
        <v>1917500</v>
      </c>
      <c r="G1767" s="79" t="n">
        <v>2180350</v>
      </c>
      <c r="H1767" s="88"/>
      <c r="I1767" s="247" t="n">
        <f aca="false">SUM(G1767:H1767)</f>
        <v>2180350</v>
      </c>
      <c r="J1767" s="77" t="n">
        <v>2193430</v>
      </c>
      <c r="K1767" s="143"/>
      <c r="L1767" s="245" t="n">
        <f aca="false">SUM(J1767:K1767)</f>
        <v>2193430</v>
      </c>
      <c r="M1767" s="288" t="n">
        <f aca="false">IF(D1767&gt;0,IF(J1767&gt;=0,J1767/D1767*100,""),"")</f>
        <v>114.390091264668</v>
      </c>
      <c r="N1767" s="288" t="n">
        <f aca="false">IF(F1767&gt;0,IF(L1767&gt;=0,L1767/F1767*100,""),"")</f>
        <v>114.390091264668</v>
      </c>
      <c r="O1767" s="288" t="n">
        <f aca="false">IF(G1767&gt;0,IF(J1767&gt;=0,J1767/G1767*100,""),"")</f>
        <v>100.599903685188</v>
      </c>
      <c r="P1767" s="288" t="n">
        <f aca="false">IF(I1767&gt;0,IF(L1767&gt;=0,L1767/I1767*100,""),"")</f>
        <v>100.599903685188</v>
      </c>
      <c r="Q1767" s="52"/>
      <c r="S1767" s="52"/>
    </row>
    <row r="1768" s="48" customFormat="true" ht="12.75" hidden="false" customHeight="true" outlineLevel="0" collapsed="false">
      <c r="A1768" s="82" t="s">
        <v>33</v>
      </c>
      <c r="B1768" s="54" t="s">
        <v>34</v>
      </c>
      <c r="C1768" s="55" t="s">
        <v>1938</v>
      </c>
      <c r="D1768" s="77" t="n">
        <v>127800</v>
      </c>
      <c r="E1768" s="143"/>
      <c r="F1768" s="77" t="n">
        <f aca="false">SUM(D1768:E1768)</f>
        <v>127800</v>
      </c>
      <c r="G1768" s="79" t="n">
        <f aca="false">11500+157300</f>
        <v>168800</v>
      </c>
      <c r="H1768" s="88"/>
      <c r="I1768" s="79" t="n">
        <f aca="false">SUM(G1768:H1768)</f>
        <v>168800</v>
      </c>
      <c r="J1768" s="77" t="n">
        <v>161500</v>
      </c>
      <c r="K1768" s="143"/>
      <c r="L1768" s="77" t="n">
        <f aca="false">SUM(J1768:K1768)</f>
        <v>161500</v>
      </c>
      <c r="M1768" s="81" t="n">
        <f aca="false">IF(D1768&gt;0,IF(J1768&gt;=0,J1768/D1768*100,""),"")</f>
        <v>126.369327073552</v>
      </c>
      <c r="N1768" s="81" t="n">
        <f aca="false">IF(F1768&gt;0,IF(L1768&gt;=0,L1768/F1768*100,""),"")</f>
        <v>126.369327073552</v>
      </c>
      <c r="O1768" s="81" t="n">
        <f aca="false">IF(G1768&gt;0,IF(J1768&gt;=0,J1768/G1768*100,""),"")</f>
        <v>95.675355450237</v>
      </c>
      <c r="P1768" s="81" t="n">
        <f aca="false">IF(I1768&gt;0,IF(L1768&gt;=0,L1768/I1768*100,""),"")</f>
        <v>95.675355450237</v>
      </c>
      <c r="Q1768" s="52"/>
      <c r="S1768" s="52"/>
    </row>
    <row r="1769" s="48" customFormat="true" ht="12.75" hidden="false" customHeight="true" outlineLevel="0" collapsed="false">
      <c r="A1769" s="82" t="s">
        <v>1097</v>
      </c>
      <c r="B1769" s="54" t="s">
        <v>1098</v>
      </c>
      <c r="C1769" s="55" t="s">
        <v>1939</v>
      </c>
      <c r="D1769" s="77" t="n">
        <v>11000</v>
      </c>
      <c r="E1769" s="143"/>
      <c r="F1769" s="77" t="n">
        <f aca="false">SUM(D1769:E1769)</f>
        <v>11000</v>
      </c>
      <c r="G1769" s="79" t="n">
        <v>11000</v>
      </c>
      <c r="H1769" s="88"/>
      <c r="I1769" s="79" t="n">
        <f aca="false">SUM(G1769:H1769)</f>
        <v>11000</v>
      </c>
      <c r="J1769" s="77" t="n">
        <v>11000</v>
      </c>
      <c r="K1769" s="143"/>
      <c r="L1769" s="77" t="n">
        <f aca="false">SUM(J1769:K1769)</f>
        <v>11000</v>
      </c>
      <c r="M1769" s="81" t="n">
        <f aca="false">IF(D1769&gt;0,IF(J1769&gt;=0,J1769/D1769*100,""),"")</f>
        <v>100</v>
      </c>
      <c r="N1769" s="81" t="n">
        <f aca="false">IF(F1769&gt;0,IF(L1769&gt;=0,L1769/F1769*100,""),"")</f>
        <v>100</v>
      </c>
      <c r="O1769" s="81" t="n">
        <f aca="false">IF(G1769&gt;0,IF(J1769&gt;=0,J1769/G1769*100,""),"")</f>
        <v>100</v>
      </c>
      <c r="P1769" s="81" t="n">
        <f aca="false">IF(I1769&gt;0,IF(L1769&gt;=0,L1769/I1769*100,""),"")</f>
        <v>100</v>
      </c>
      <c r="Q1769" s="52"/>
      <c r="S1769" s="52"/>
    </row>
    <row r="1770" s="48" customFormat="true" ht="3.75" hidden="false" customHeight="true" outlineLevel="0" collapsed="false">
      <c r="A1770" s="126"/>
      <c r="B1770" s="160"/>
      <c r="C1770" s="161" t="s">
        <v>28</v>
      </c>
      <c r="D1770" s="130"/>
      <c r="E1770" s="130"/>
      <c r="F1770" s="240" t="n">
        <f aca="false">SUM(D1770:E1770)</f>
        <v>0</v>
      </c>
      <c r="G1770" s="131"/>
      <c r="H1770" s="151"/>
      <c r="I1770" s="243"/>
      <c r="J1770" s="240"/>
      <c r="K1770" s="130"/>
      <c r="L1770" s="240" t="n">
        <f aca="false">SUM(J1770:K1770)</f>
        <v>0</v>
      </c>
      <c r="M1770" s="244" t="str">
        <f aca="false">IF(D1770&gt;0,IF(J1770&gt;=0,J1770/D1770*100,""),"")</f>
        <v/>
      </c>
      <c r="N1770" s="244" t="str">
        <f aca="false">IF(F1770&gt;0,IF(L1770&gt;=0,L1770/F1770*100,""),"")</f>
        <v/>
      </c>
      <c r="O1770" s="244" t="str">
        <f aca="false">IF(G1770&gt;0,IF(J1770&gt;=0,J1770/G1770*100,""),"")</f>
        <v/>
      </c>
      <c r="P1770" s="244" t="str">
        <f aca="false">IF(I1770&gt;0,IF(L1770&gt;=0,L1770/I1770*100,""),"")</f>
        <v/>
      </c>
      <c r="Q1770" s="52"/>
      <c r="S1770" s="52"/>
    </row>
    <row r="1771" s="48" customFormat="true" ht="16.5" hidden="false" customHeight="true" outlineLevel="0" collapsed="false">
      <c r="A1771" s="66" t="s">
        <v>1940</v>
      </c>
      <c r="B1771" s="135" t="s">
        <v>19</v>
      </c>
      <c r="C1771" s="136"/>
      <c r="D1771" s="139" t="n">
        <f aca="false">SUM(D1773:D1779)</f>
        <v>2332100</v>
      </c>
      <c r="E1771" s="139" t="n">
        <f aca="false">SUM(E1773:E1779)</f>
        <v>0</v>
      </c>
      <c r="F1771" s="139" t="n">
        <f aca="false">SUM(D1771:E1771)</f>
        <v>2332100</v>
      </c>
      <c r="G1771" s="109" t="n">
        <f aca="false">SUM(G1773:G1779)</f>
        <v>4146400</v>
      </c>
      <c r="H1771" s="110"/>
      <c r="I1771" s="109" t="n">
        <f aca="false">SUM(G1771:H1771)</f>
        <v>4146400</v>
      </c>
      <c r="J1771" s="139" t="n">
        <f aca="false">SUM(J1773:J1779)</f>
        <v>2624880</v>
      </c>
      <c r="K1771" s="139" t="n">
        <f aca="false">SUM(K1773:K1779)</f>
        <v>0</v>
      </c>
      <c r="L1771" s="139" t="n">
        <f aca="false">SUM(J1771:K1771)</f>
        <v>2624880</v>
      </c>
      <c r="M1771" s="140" t="n">
        <f aca="false">IF(D1771&gt;0,IF(J1771&gt;=0,J1771/D1771*100,""),"")</f>
        <v>112.554350156511</v>
      </c>
      <c r="N1771" s="140" t="n">
        <f aca="false">IF(F1771&gt;0,IF(L1771&gt;=0,L1771/F1771*100,""),"")</f>
        <v>112.554350156511</v>
      </c>
      <c r="O1771" s="140" t="n">
        <f aca="false">IF(G1771&gt;0,IF(J1771&gt;=0,J1771/G1771*100,""),"")</f>
        <v>63.3050356936137</v>
      </c>
      <c r="P1771" s="140" t="n">
        <f aca="false">IF(I1771&gt;0,IF(L1771&gt;=0,L1771/I1771*100,""),"")</f>
        <v>63.3050356936137</v>
      </c>
      <c r="Q1771" s="52"/>
      <c r="S1771" s="52"/>
    </row>
    <row r="1772" s="48" customFormat="true" ht="12.75" hidden="false" customHeight="true" outlineLevel="0" collapsed="false">
      <c r="A1772" s="74" t="s">
        <v>27</v>
      </c>
      <c r="B1772" s="75"/>
      <c r="C1772" s="76" t="s">
        <v>28</v>
      </c>
      <c r="D1772" s="78" t="n">
        <f aca="false">SUM(D1773:D1778)</f>
        <v>2332100</v>
      </c>
      <c r="E1772" s="78" t="n">
        <f aca="false">SUM(E1773:E1778)</f>
        <v>0</v>
      </c>
      <c r="F1772" s="77" t="n">
        <f aca="false">SUM(D1772:E1772)</f>
        <v>2332100</v>
      </c>
      <c r="G1772" s="90" t="n">
        <f aca="false">SUM(G1773:G1778)</f>
        <v>2601400</v>
      </c>
      <c r="H1772" s="80"/>
      <c r="I1772" s="79" t="n">
        <f aca="false">SUM(G1772:H1772)</f>
        <v>2601400</v>
      </c>
      <c r="J1772" s="77" t="n">
        <f aca="false">SUM(J1773:J1778)</f>
        <v>2624880</v>
      </c>
      <c r="K1772" s="78" t="n">
        <f aca="false">SUM(K1773:K1778)</f>
        <v>0</v>
      </c>
      <c r="L1772" s="77" t="n">
        <f aca="false">SUM(J1772:K1772)</f>
        <v>2624880</v>
      </c>
      <c r="M1772" s="81" t="n">
        <f aca="false">IF(D1772&gt;0,IF(J1772&gt;=0,J1772/D1772*100,""),"")</f>
        <v>112.554350156511</v>
      </c>
      <c r="N1772" s="81" t="n">
        <f aca="false">IF(F1772&gt;0,IF(L1772&gt;=0,L1772/F1772*100,""),"")</f>
        <v>112.554350156511</v>
      </c>
      <c r="O1772" s="81" t="n">
        <f aca="false">IF(G1772&gt;0,IF(J1772&gt;=0,J1772/G1772*100,""),"")</f>
        <v>100.902590912586</v>
      </c>
      <c r="P1772" s="81" t="n">
        <f aca="false">IF(I1772&gt;0,IF(L1772&gt;=0,L1772/I1772*100,""),"")</f>
        <v>100.902590912586</v>
      </c>
      <c r="Q1772" s="52"/>
      <c r="S1772" s="52"/>
    </row>
    <row r="1773" s="48" customFormat="true" ht="12.75" hidden="false" customHeight="true" outlineLevel="0" collapsed="false">
      <c r="A1773" s="82" t="s">
        <v>1095</v>
      </c>
      <c r="B1773" s="54" t="s">
        <v>1011</v>
      </c>
      <c r="C1773" s="55" t="s">
        <v>1941</v>
      </c>
      <c r="D1773" s="77" t="n">
        <v>2153400</v>
      </c>
      <c r="E1773" s="143"/>
      <c r="F1773" s="77" t="n">
        <f aca="false">SUM(D1773:E1773)</f>
        <v>2153400</v>
      </c>
      <c r="G1773" s="79" t="n">
        <v>2360300</v>
      </c>
      <c r="H1773" s="88"/>
      <c r="I1773" s="79" t="n">
        <f aca="false">SUM(G1773:H1773)</f>
        <v>2360300</v>
      </c>
      <c r="J1773" s="77" t="n">
        <v>2407880</v>
      </c>
      <c r="K1773" s="143"/>
      <c r="L1773" s="77" t="n">
        <f aca="false">SUM(J1773:K1773)</f>
        <v>2407880</v>
      </c>
      <c r="M1773" s="81" t="n">
        <f aca="false">IF(D1773&gt;0,IF(J1773&gt;=0,J1773/D1773*100,""),"")</f>
        <v>111.817590786663</v>
      </c>
      <c r="N1773" s="81" t="n">
        <f aca="false">IF(F1773&gt;0,IF(L1773&gt;=0,L1773/F1773*100,""),"")</f>
        <v>111.817590786663</v>
      </c>
      <c r="O1773" s="81" t="n">
        <f aca="false">IF(G1773&gt;0,IF(J1773&gt;=0,J1773/G1773*100,""),"")</f>
        <v>102.015845443376</v>
      </c>
      <c r="P1773" s="81" t="n">
        <f aca="false">IF(I1773&gt;0,IF(L1773&gt;=0,L1773/I1773*100,""),"")</f>
        <v>102.015845443376</v>
      </c>
      <c r="Q1773" s="52"/>
      <c r="S1773" s="52"/>
    </row>
    <row r="1774" s="48" customFormat="true" ht="12.75" hidden="false" customHeight="true" outlineLevel="0" collapsed="false">
      <c r="A1774" s="82" t="s">
        <v>1057</v>
      </c>
      <c r="B1774" s="54" t="s">
        <v>1058</v>
      </c>
      <c r="C1774" s="55" t="s">
        <v>1942</v>
      </c>
      <c r="D1774" s="77" t="n">
        <v>76700</v>
      </c>
      <c r="E1774" s="143"/>
      <c r="F1774" s="77" t="n">
        <f aca="false">SUM(D1774:E1774)</f>
        <v>76700</v>
      </c>
      <c r="G1774" s="79" t="n">
        <v>76700</v>
      </c>
      <c r="H1774" s="88"/>
      <c r="I1774" s="79" t="n">
        <f aca="false">SUM(G1774:H1774)</f>
        <v>76700</v>
      </c>
      <c r="J1774" s="77" t="n">
        <v>84000</v>
      </c>
      <c r="K1774" s="143"/>
      <c r="L1774" s="77" t="n">
        <f aca="false">SUM(J1774:K1774)</f>
        <v>84000</v>
      </c>
      <c r="M1774" s="81" t="n">
        <f aca="false">IF(D1774&gt;0,IF(J1774&gt;=0,J1774/D1774*100,""),"")</f>
        <v>109.517601043025</v>
      </c>
      <c r="N1774" s="81" t="n">
        <f aca="false">IF(F1774&gt;0,IF(L1774&gt;=0,L1774/F1774*100,""),"")</f>
        <v>109.517601043025</v>
      </c>
      <c r="O1774" s="81" t="n">
        <f aca="false">IF(G1774&gt;0,IF(J1774&gt;=0,J1774/G1774*100,""),"")</f>
        <v>109.517601043025</v>
      </c>
      <c r="P1774" s="81" t="n">
        <f aca="false">IF(I1774&gt;0,IF(L1774&gt;=0,L1774/I1774*100,""),"")</f>
        <v>109.517601043025</v>
      </c>
      <c r="Q1774" s="52"/>
      <c r="S1774" s="52"/>
    </row>
    <row r="1775" s="48" customFormat="true" ht="12.75" hidden="false" customHeight="true" outlineLevel="0" collapsed="false">
      <c r="A1775" s="82" t="s">
        <v>33</v>
      </c>
      <c r="B1775" s="54" t="s">
        <v>34</v>
      </c>
      <c r="C1775" s="55" t="s">
        <v>1943</v>
      </c>
      <c r="D1775" s="77" t="n">
        <v>93000</v>
      </c>
      <c r="E1775" s="77"/>
      <c r="F1775" s="77" t="n">
        <f aca="false">SUM(D1775:E1775)</f>
        <v>93000</v>
      </c>
      <c r="G1775" s="79" t="n">
        <f aca="false">58000+75000</f>
        <v>133000</v>
      </c>
      <c r="H1775" s="88"/>
      <c r="I1775" s="79" t="n">
        <f aca="false">SUM(G1775:H1775)</f>
        <v>133000</v>
      </c>
      <c r="J1775" s="77" t="n">
        <v>124000</v>
      </c>
      <c r="K1775" s="77"/>
      <c r="L1775" s="77" t="n">
        <f aca="false">SUM(J1775:K1775)</f>
        <v>124000</v>
      </c>
      <c r="M1775" s="81" t="n">
        <f aca="false">IF(D1775&gt;0,IF(J1775&gt;=0,J1775/D1775*100,""),"")</f>
        <v>133.333333333333</v>
      </c>
      <c r="N1775" s="81" t="n">
        <f aca="false">IF(F1775&gt;0,IF(L1775&gt;=0,L1775/F1775*100,""),"")</f>
        <v>133.333333333333</v>
      </c>
      <c r="O1775" s="81" t="n">
        <f aca="false">IF(G1775&gt;0,IF(J1775&gt;=0,J1775/G1775*100,""),"")</f>
        <v>93.2330827067669</v>
      </c>
      <c r="P1775" s="81" t="n">
        <f aca="false">IF(I1775&gt;0,IF(L1775&gt;=0,L1775/I1775*100,""),"")</f>
        <v>93.2330827067669</v>
      </c>
      <c r="Q1775" s="52"/>
      <c r="S1775" s="52"/>
    </row>
    <row r="1776" s="48" customFormat="true" ht="12.75" hidden="false" customHeight="true" outlineLevel="0" collapsed="false">
      <c r="A1776" s="82" t="s">
        <v>1097</v>
      </c>
      <c r="B1776" s="54" t="s">
        <v>1098</v>
      </c>
      <c r="C1776" s="55" t="s">
        <v>1944</v>
      </c>
      <c r="D1776" s="77" t="n">
        <v>9000</v>
      </c>
      <c r="E1776" s="77"/>
      <c r="F1776" s="77" t="n">
        <f aca="false">SUM(D1776:E1776)</f>
        <v>9000</v>
      </c>
      <c r="G1776" s="79" t="n">
        <v>31400</v>
      </c>
      <c r="H1776" s="88"/>
      <c r="I1776" s="79" t="n">
        <f aca="false">SUM(G1776:H1776)</f>
        <v>31400</v>
      </c>
      <c r="J1776" s="77" t="n">
        <v>9000</v>
      </c>
      <c r="K1776" s="77"/>
      <c r="L1776" s="77" t="n">
        <f aca="false">SUM(J1776:K1776)</f>
        <v>9000</v>
      </c>
      <c r="M1776" s="81" t="n">
        <f aca="false">IF(D1776&gt;0,IF(J1776&gt;=0,J1776/D1776*100,""),"")</f>
        <v>100</v>
      </c>
      <c r="N1776" s="81" t="n">
        <f aca="false">IF(F1776&gt;0,IF(L1776&gt;=0,L1776/F1776*100,""),"")</f>
        <v>100</v>
      </c>
      <c r="O1776" s="81" t="n">
        <f aca="false">IF(G1776&gt;0,IF(J1776&gt;=0,J1776/G1776*100,""),"")</f>
        <v>28.6624203821656</v>
      </c>
      <c r="P1776" s="81" t="n">
        <f aca="false">IF(I1776&gt;0,IF(L1776&gt;=0,L1776/I1776*100,""),"")</f>
        <v>28.6624203821656</v>
      </c>
      <c r="Q1776" s="52"/>
      <c r="S1776" s="52"/>
    </row>
    <row r="1777" s="48" customFormat="true" ht="12.75" hidden="true" customHeight="true" outlineLevel="0" collapsed="false">
      <c r="A1777" s="82" t="s">
        <v>1945</v>
      </c>
      <c r="B1777" s="55" t="s">
        <v>1946</v>
      </c>
      <c r="C1777" s="55" t="s">
        <v>1947</v>
      </c>
      <c r="D1777" s="77"/>
      <c r="E1777" s="77"/>
      <c r="F1777" s="77" t="n">
        <f aca="false">SUM(D1777:E1777)</f>
        <v>0</v>
      </c>
      <c r="G1777" s="79"/>
      <c r="H1777" s="88"/>
      <c r="I1777" s="79" t="n">
        <f aca="false">SUM(G1777:H1777)</f>
        <v>0</v>
      </c>
      <c r="J1777" s="77"/>
      <c r="K1777" s="77"/>
      <c r="L1777" s="77" t="n">
        <f aca="false">SUM(J1777:K1777)</f>
        <v>0</v>
      </c>
      <c r="M1777" s="81" t="str">
        <f aca="false">IF(D1777&gt;0,IF(J1777&gt;=0,J1777/D1777*100,""),"")</f>
        <v/>
      </c>
      <c r="N1777" s="81" t="str">
        <f aca="false">IF(F1777&gt;0,IF(L1777&gt;=0,L1777/F1777*100,""),"")</f>
        <v/>
      </c>
      <c r="O1777" s="81" t="str">
        <f aca="false">IF(G1777&gt;0,IF(J1777&gt;=0,J1777/G1777*100,""),"")</f>
        <v/>
      </c>
      <c r="P1777" s="81" t="str">
        <f aca="false">IF(I1777&gt;0,IF(L1777&gt;=0,L1777/I1777*100,""),"")</f>
        <v/>
      </c>
      <c r="Q1777" s="52"/>
      <c r="S1777" s="52"/>
    </row>
    <row r="1778" s="48" customFormat="true" ht="12.75" hidden="true" customHeight="true" outlineLevel="0" collapsed="false">
      <c r="A1778" s="82" t="s">
        <v>219</v>
      </c>
      <c r="B1778" s="55" t="s">
        <v>220</v>
      </c>
      <c r="C1778" s="55" t="s">
        <v>1948</v>
      </c>
      <c r="D1778" s="77"/>
      <c r="E1778" s="77"/>
      <c r="F1778" s="77" t="n">
        <f aca="false">SUM(D1778:E1778)</f>
        <v>0</v>
      </c>
      <c r="G1778" s="79"/>
      <c r="H1778" s="88"/>
      <c r="I1778" s="79" t="n">
        <f aca="false">SUM(G1778:H1778)</f>
        <v>0</v>
      </c>
      <c r="J1778" s="77"/>
      <c r="K1778" s="77"/>
      <c r="L1778" s="77" t="n">
        <f aca="false">SUM(J1778:K1778)</f>
        <v>0</v>
      </c>
      <c r="M1778" s="81" t="str">
        <f aca="false">IF(D1778&gt;0,IF(J1778&gt;=0,J1778/D1778*100,""),"")</f>
        <v/>
      </c>
      <c r="N1778" s="81" t="str">
        <f aca="false">IF(F1778&gt;0,IF(L1778&gt;=0,L1778/F1778*100,""),"")</f>
        <v/>
      </c>
      <c r="O1778" s="81" t="str">
        <f aca="false">IF(G1778&gt;0,IF(J1778&gt;=0,J1778/G1778*100,""),"")</f>
        <v/>
      </c>
      <c r="P1778" s="81" t="str">
        <f aca="false">IF(I1778&gt;0,IF(L1778&gt;=0,L1778/I1778*100,""),"")</f>
        <v/>
      </c>
      <c r="Q1778" s="52"/>
      <c r="S1778" s="52"/>
    </row>
    <row r="1779" s="48" customFormat="true" ht="12.75" hidden="false" customHeight="true" outlineLevel="0" collapsed="false">
      <c r="A1779" s="82" t="s">
        <v>65</v>
      </c>
      <c r="B1779" s="54" t="s">
        <v>66</v>
      </c>
      <c r="C1779" s="55" t="s">
        <v>1949</v>
      </c>
      <c r="D1779" s="77"/>
      <c r="E1779" s="77"/>
      <c r="F1779" s="77" t="n">
        <f aca="false">SUM(D1779:E1779)</f>
        <v>0</v>
      </c>
      <c r="G1779" s="79" t="n">
        <v>1545000</v>
      </c>
      <c r="H1779" s="88"/>
      <c r="I1779" s="79" t="n">
        <f aca="false">SUM(G1779:H1779)</f>
        <v>1545000</v>
      </c>
      <c r="J1779" s="77"/>
      <c r="K1779" s="77"/>
      <c r="L1779" s="77" t="n">
        <f aca="false">SUM(J1779:K1779)</f>
        <v>0</v>
      </c>
      <c r="M1779" s="81" t="str">
        <f aca="false">IF(D1779&gt;0,IF(J1779&gt;=0,J1779/D1779*100,""),"")</f>
        <v/>
      </c>
      <c r="N1779" s="81" t="str">
        <f aca="false">IF(F1779&gt;0,IF(L1779&gt;=0,L1779/F1779*100,""),"")</f>
        <v/>
      </c>
      <c r="O1779" s="81" t="n">
        <f aca="false">IF(G1779&gt;0,IF(J1779&gt;=0,J1779/G1779*100,""),"")</f>
        <v>0</v>
      </c>
      <c r="P1779" s="81" t="n">
        <f aca="false">IF(I1779&gt;0,IF(L1779&gt;=0,L1779/I1779*100,""),"")</f>
        <v>0</v>
      </c>
      <c r="Q1779" s="52"/>
      <c r="S1779" s="52"/>
    </row>
    <row r="1780" s="48" customFormat="true" ht="6" hidden="false" customHeight="true" outlineLevel="0" collapsed="false">
      <c r="A1780" s="82"/>
      <c r="B1780" s="103"/>
      <c r="C1780" s="104" t="s">
        <v>28</v>
      </c>
      <c r="D1780" s="77"/>
      <c r="E1780" s="77"/>
      <c r="F1780" s="77" t="n">
        <f aca="false">SUM(D1780:E1780)</f>
        <v>0</v>
      </c>
      <c r="G1780" s="79"/>
      <c r="H1780" s="88"/>
      <c r="I1780" s="79"/>
      <c r="J1780" s="77"/>
      <c r="K1780" s="77"/>
      <c r="L1780" s="77" t="n">
        <f aca="false">SUM(J1780:K1780)</f>
        <v>0</v>
      </c>
      <c r="M1780" s="81" t="str">
        <f aca="false">IF(D1780&gt;0,IF(J1780&gt;=0,J1780/D1780*100,""),"")</f>
        <v/>
      </c>
      <c r="N1780" s="81" t="str">
        <f aca="false">IF(F1780&gt;0,IF(L1780&gt;=0,L1780/F1780*100,""),"")</f>
        <v/>
      </c>
      <c r="O1780" s="81" t="str">
        <f aca="false">IF(G1780&gt;0,IF(J1780&gt;=0,J1780/G1780*100,""),"")</f>
        <v/>
      </c>
      <c r="P1780" s="81" t="str">
        <f aca="false">IF(I1780&gt;0,IF(L1780&gt;=0,L1780/I1780*100,""),"")</f>
        <v/>
      </c>
      <c r="Q1780" s="52"/>
      <c r="S1780" s="52"/>
    </row>
    <row r="1781" s="48" customFormat="true" ht="12.75" hidden="false" customHeight="false" outlineLevel="0" collapsed="false">
      <c r="A1781" s="66" t="s">
        <v>1950</v>
      </c>
      <c r="B1781" s="135" t="s">
        <v>19</v>
      </c>
      <c r="C1781" s="136"/>
      <c r="D1781" s="139" t="n">
        <f aca="false">SUM(D1783:D1786)</f>
        <v>1634400</v>
      </c>
      <c r="E1781" s="139" t="n">
        <f aca="false">SUM(E1783:E1786)</f>
        <v>0</v>
      </c>
      <c r="F1781" s="139" t="n">
        <f aca="false">SUM(D1781:E1781)</f>
        <v>1634400</v>
      </c>
      <c r="G1781" s="109" t="n">
        <f aca="false">SUM(G1783:G1786)</f>
        <v>1709100</v>
      </c>
      <c r="H1781" s="110"/>
      <c r="I1781" s="109" t="n">
        <f aca="false">SUM(G1781:H1781)</f>
        <v>1709100</v>
      </c>
      <c r="J1781" s="139" t="n">
        <f aca="false">SUM(J1783:J1786)</f>
        <v>1836190</v>
      </c>
      <c r="K1781" s="139" t="n">
        <f aca="false">SUM(K1783:K1786)</f>
        <v>0</v>
      </c>
      <c r="L1781" s="139" t="n">
        <f aca="false">SUM(J1781:K1781)</f>
        <v>1836190</v>
      </c>
      <c r="M1781" s="140" t="n">
        <f aca="false">IF(D1781&gt;0,IF(J1781&gt;=0,J1781/D1781*100,""),"")</f>
        <v>112.346426823299</v>
      </c>
      <c r="N1781" s="140" t="n">
        <f aca="false">IF(F1781&gt;0,IF(L1781&gt;=0,L1781/F1781*100,""),"")</f>
        <v>112.346426823299</v>
      </c>
      <c r="O1781" s="140" t="n">
        <f aca="false">IF(G1781&gt;0,IF(J1781&gt;=0,J1781/G1781*100,""),"")</f>
        <v>107.436077467673</v>
      </c>
      <c r="P1781" s="140" t="n">
        <f aca="false">IF(I1781&gt;0,IF(L1781&gt;=0,L1781/I1781*100,""),"")</f>
        <v>107.436077467673</v>
      </c>
      <c r="Q1781" s="52"/>
      <c r="S1781" s="52"/>
    </row>
    <row r="1782" s="48" customFormat="true" ht="12" hidden="true" customHeight="false" outlineLevel="0" collapsed="false">
      <c r="A1782" s="74" t="s">
        <v>27</v>
      </c>
      <c r="B1782" s="227"/>
      <c r="C1782" s="228" t="s">
        <v>28</v>
      </c>
      <c r="D1782" s="143" t="n">
        <f aca="false">SUM(D1783:D1786)</f>
        <v>1634400</v>
      </c>
      <c r="E1782" s="215"/>
      <c r="F1782" s="77" t="n">
        <f aca="false">SUM(D1782:E1782)</f>
        <v>1634400</v>
      </c>
      <c r="G1782" s="79" t="n">
        <f aca="false">SUM(G1783:G1786)</f>
        <v>1709100</v>
      </c>
      <c r="H1782" s="217"/>
      <c r="I1782" s="79" t="n">
        <f aca="false">SUM(G1782:H1782)</f>
        <v>1709100</v>
      </c>
      <c r="J1782" s="77" t="n">
        <f aca="false">SUM(J1783:J1786)</f>
        <v>1836190</v>
      </c>
      <c r="K1782" s="215"/>
      <c r="L1782" s="77" t="n">
        <f aca="false">SUM(J1782:K1782)</f>
        <v>1836190</v>
      </c>
      <c r="M1782" s="81" t="n">
        <f aca="false">IF(D1782&gt;0,IF(J1782&gt;=0,J1782/D1782*100,""),"")</f>
        <v>112.346426823299</v>
      </c>
      <c r="N1782" s="81" t="n">
        <f aca="false">IF(F1782&gt;0,IF(L1782&gt;=0,L1782/F1782*100,""),"")</f>
        <v>112.346426823299</v>
      </c>
      <c r="O1782" s="81" t="n">
        <f aca="false">IF(G1782&gt;0,IF(J1782&gt;=0,J1782/G1782*100,""),"")</f>
        <v>107.436077467673</v>
      </c>
      <c r="P1782" s="81" t="n">
        <f aca="false">IF(I1782&gt;0,IF(L1782&gt;=0,L1782/I1782*100,""),"")</f>
        <v>107.436077467673</v>
      </c>
      <c r="Q1782" s="52"/>
      <c r="S1782" s="52"/>
    </row>
    <row r="1783" s="48" customFormat="true" ht="12.75" hidden="false" customHeight="true" outlineLevel="0" collapsed="false">
      <c r="A1783" s="82" t="s">
        <v>1095</v>
      </c>
      <c r="B1783" s="54" t="s">
        <v>1011</v>
      </c>
      <c r="C1783" s="55" t="s">
        <v>1951</v>
      </c>
      <c r="D1783" s="77" t="n">
        <v>1572400</v>
      </c>
      <c r="E1783" s="143"/>
      <c r="F1783" s="77" t="n">
        <f aca="false">SUM(D1783:E1783)</f>
        <v>1572400</v>
      </c>
      <c r="G1783" s="79" t="n">
        <v>1647100</v>
      </c>
      <c r="H1783" s="88"/>
      <c r="I1783" s="79" t="n">
        <f aca="false">SUM(G1783:H1783)</f>
        <v>1647100</v>
      </c>
      <c r="J1783" s="77" t="n">
        <v>1777190</v>
      </c>
      <c r="K1783" s="143"/>
      <c r="L1783" s="77" t="n">
        <f aca="false">SUM(J1783:K1783)</f>
        <v>1777190</v>
      </c>
      <c r="M1783" s="81" t="n">
        <f aca="false">IF(D1783&gt;0,IF(J1783&gt;=0,J1783/D1783*100,""),"")</f>
        <v>113.024039684559</v>
      </c>
      <c r="N1783" s="81" t="n">
        <f aca="false">IF(F1783&gt;0,IF(L1783&gt;=0,L1783/F1783*100,""),"")</f>
        <v>113.024039684559</v>
      </c>
      <c r="O1783" s="81" t="n">
        <f aca="false">IF(G1783&gt;0,IF(J1783&gt;=0,J1783/G1783*100,""),"")</f>
        <v>107.898123975472</v>
      </c>
      <c r="P1783" s="81" t="n">
        <f aca="false">IF(I1783&gt;0,IF(L1783&gt;=0,L1783/I1783*100,""),"")</f>
        <v>107.898123975472</v>
      </c>
      <c r="Q1783" s="52"/>
      <c r="S1783" s="52"/>
    </row>
    <row r="1784" s="48" customFormat="true" ht="12.75" hidden="false" customHeight="true" outlineLevel="0" collapsed="false">
      <c r="A1784" s="82" t="s">
        <v>33</v>
      </c>
      <c r="B1784" s="54" t="s">
        <v>34</v>
      </c>
      <c r="C1784" s="55" t="s">
        <v>1952</v>
      </c>
      <c r="D1784" s="77" t="n">
        <v>56000</v>
      </c>
      <c r="E1784" s="77"/>
      <c r="F1784" s="77" t="n">
        <f aca="false">SUM(D1784:E1784)</f>
        <v>56000</v>
      </c>
      <c r="G1784" s="79" t="n">
        <v>56000</v>
      </c>
      <c r="H1784" s="88"/>
      <c r="I1784" s="79" t="n">
        <f aca="false">SUM(G1784:H1784)</f>
        <v>56000</v>
      </c>
      <c r="J1784" s="77" t="n">
        <v>53000</v>
      </c>
      <c r="K1784" s="77"/>
      <c r="L1784" s="77" t="n">
        <f aca="false">SUM(J1784:K1784)</f>
        <v>53000</v>
      </c>
      <c r="M1784" s="81" t="n">
        <f aca="false">IF(D1784&gt;0,IF(J1784&gt;=0,J1784/D1784*100,""),"")</f>
        <v>94.6428571428571</v>
      </c>
      <c r="N1784" s="81" t="n">
        <f aca="false">IF(F1784&gt;0,IF(L1784&gt;=0,L1784/F1784*100,""),"")</f>
        <v>94.6428571428571</v>
      </c>
      <c r="O1784" s="81" t="n">
        <f aca="false">IF(G1784&gt;0,IF(J1784&gt;=0,J1784/G1784*100,""),"")</f>
        <v>94.6428571428571</v>
      </c>
      <c r="P1784" s="81" t="n">
        <f aca="false">IF(I1784&gt;0,IF(L1784&gt;=0,L1784/I1784*100,""),"")</f>
        <v>94.6428571428571</v>
      </c>
      <c r="Q1784" s="52"/>
      <c r="S1784" s="52"/>
    </row>
    <row r="1785" s="48" customFormat="true" ht="12.75" hidden="false" customHeight="true" outlineLevel="0" collapsed="false">
      <c r="A1785" s="82" t="s">
        <v>1097</v>
      </c>
      <c r="B1785" s="54" t="s">
        <v>1098</v>
      </c>
      <c r="C1785" s="55" t="s">
        <v>1953</v>
      </c>
      <c r="D1785" s="77" t="n">
        <v>6000</v>
      </c>
      <c r="E1785" s="77"/>
      <c r="F1785" s="77" t="n">
        <f aca="false">SUM(D1785:E1785)</f>
        <v>6000</v>
      </c>
      <c r="G1785" s="79" t="n">
        <v>6000</v>
      </c>
      <c r="H1785" s="88"/>
      <c r="I1785" s="79" t="n">
        <f aca="false">SUM(G1785:H1785)</f>
        <v>6000</v>
      </c>
      <c r="J1785" s="77" t="n">
        <v>6000</v>
      </c>
      <c r="K1785" s="77"/>
      <c r="L1785" s="77" t="n">
        <f aca="false">SUM(J1785:K1785)</f>
        <v>6000</v>
      </c>
      <c r="M1785" s="81" t="n">
        <f aca="false">IF(D1785&gt;0,IF(J1785&gt;=0,J1785/D1785*100,""),"")</f>
        <v>100</v>
      </c>
      <c r="N1785" s="81" t="n">
        <f aca="false">IF(F1785&gt;0,IF(L1785&gt;=0,L1785/F1785*100,""),"")</f>
        <v>100</v>
      </c>
      <c r="O1785" s="81" t="n">
        <f aca="false">IF(G1785&gt;0,IF(J1785&gt;=0,J1785/G1785*100,""),"")</f>
        <v>100</v>
      </c>
      <c r="P1785" s="81" t="n">
        <f aca="false">IF(I1785&gt;0,IF(L1785&gt;=0,L1785/I1785*100,""),"")</f>
        <v>100</v>
      </c>
      <c r="Q1785" s="52"/>
      <c r="S1785" s="52"/>
    </row>
    <row r="1786" s="48" customFormat="true" ht="12" hidden="true" customHeight="false" outlineLevel="0" collapsed="false">
      <c r="A1786" s="82" t="s">
        <v>1104</v>
      </c>
      <c r="B1786" s="54" t="s">
        <v>1014</v>
      </c>
      <c r="C1786" s="55" t="s">
        <v>1954</v>
      </c>
      <c r="D1786" s="143"/>
      <c r="E1786" s="143"/>
      <c r="F1786" s="77"/>
      <c r="G1786" s="79"/>
      <c r="H1786" s="88"/>
      <c r="I1786" s="79"/>
      <c r="J1786" s="77"/>
      <c r="K1786" s="143"/>
      <c r="L1786" s="77" t="n">
        <f aca="false">SUM(J1786:K1786)</f>
        <v>0</v>
      </c>
      <c r="M1786" s="81" t="str">
        <f aca="false">IF(D1786&gt;0,IF(J1786&gt;=0,J1786/D1786*100,""),"")</f>
        <v/>
      </c>
      <c r="N1786" s="81" t="str">
        <f aca="false">IF(F1786&gt;0,IF(L1786&gt;=0,L1786/F1786*100,""),"")</f>
        <v/>
      </c>
      <c r="O1786" s="81" t="str">
        <f aca="false">IF(G1786&gt;0,IF(J1786&gt;=0,J1786/G1786*100,""),"")</f>
        <v/>
      </c>
      <c r="P1786" s="81" t="str">
        <f aca="false">IF(I1786&gt;0,IF(L1786&gt;=0,L1786/I1786*100,""),"")</f>
        <v/>
      </c>
      <c r="Q1786" s="52"/>
      <c r="S1786" s="52"/>
    </row>
    <row r="1787" s="48" customFormat="true" ht="3.75" hidden="false" customHeight="true" outlineLevel="0" collapsed="false">
      <c r="A1787" s="82"/>
      <c r="B1787" s="54"/>
      <c r="C1787" s="55" t="s">
        <v>28</v>
      </c>
      <c r="D1787" s="77"/>
      <c r="E1787" s="77"/>
      <c r="F1787" s="77" t="n">
        <f aca="false">SUM(D1787:E1787)</f>
        <v>0</v>
      </c>
      <c r="G1787" s="79"/>
      <c r="H1787" s="88"/>
      <c r="I1787" s="79"/>
      <c r="J1787" s="77"/>
      <c r="K1787" s="77"/>
      <c r="L1787" s="77" t="n">
        <f aca="false">SUM(J1787:K1787)</f>
        <v>0</v>
      </c>
      <c r="M1787" s="81" t="str">
        <f aca="false">IF(D1787&gt;0,IF(J1787&gt;=0,J1787/D1787*100,""),"")</f>
        <v/>
      </c>
      <c r="N1787" s="81" t="str">
        <f aca="false">IF(F1787&gt;0,IF(L1787&gt;=0,L1787/F1787*100,""),"")</f>
        <v/>
      </c>
      <c r="O1787" s="81" t="str">
        <f aca="false">IF(G1787&gt;0,IF(J1787&gt;=0,J1787/G1787*100,""),"")</f>
        <v/>
      </c>
      <c r="P1787" s="81" t="str">
        <f aca="false">IF(I1787&gt;0,IF(L1787&gt;=0,L1787/I1787*100,""),"")</f>
        <v/>
      </c>
      <c r="Q1787" s="52"/>
      <c r="S1787" s="52"/>
    </row>
    <row r="1788" s="48" customFormat="true" ht="12.75" hidden="false" customHeight="false" outlineLevel="0" collapsed="false">
      <c r="A1788" s="66" t="s">
        <v>1955</v>
      </c>
      <c r="B1788" s="135" t="s">
        <v>19</v>
      </c>
      <c r="C1788" s="136"/>
      <c r="D1788" s="139" t="n">
        <f aca="false">SUM(D1790:D1795)</f>
        <v>3175300</v>
      </c>
      <c r="E1788" s="139" t="n">
        <f aca="false">SUM(E1790:E1795)</f>
        <v>0</v>
      </c>
      <c r="F1788" s="139" t="n">
        <f aca="false">SUM(D1788:E1788)</f>
        <v>3175300</v>
      </c>
      <c r="G1788" s="109" t="n">
        <f aca="false">SUM(G1790:G1795)</f>
        <v>3744850</v>
      </c>
      <c r="H1788" s="110"/>
      <c r="I1788" s="109" t="n">
        <f aca="false">SUM(G1788:H1788)</f>
        <v>3744850</v>
      </c>
      <c r="J1788" s="139" t="n">
        <f aca="false">SUM(J1790:J1795)</f>
        <v>3349850</v>
      </c>
      <c r="K1788" s="139" t="n">
        <f aca="false">SUM(K1790:K1795)</f>
        <v>0</v>
      </c>
      <c r="L1788" s="139" t="n">
        <f aca="false">SUM(J1788:K1788)</f>
        <v>3349850</v>
      </c>
      <c r="M1788" s="140" t="n">
        <f aca="false">IF(D1788&gt;0,IF(J1788&gt;=0,J1788/D1788*100,""),"")</f>
        <v>105.497118382515</v>
      </c>
      <c r="N1788" s="140" t="n">
        <f aca="false">IF(F1788&gt;0,IF(L1788&gt;=0,L1788/F1788*100,""),"")</f>
        <v>105.497118382515</v>
      </c>
      <c r="O1788" s="140" t="n">
        <f aca="false">IF(G1788&gt;0,IF(J1788&gt;=0,J1788/G1788*100,""),"")</f>
        <v>89.4521809952335</v>
      </c>
      <c r="P1788" s="140" t="n">
        <f aca="false">IF(I1788&gt;0,IF(L1788&gt;=0,L1788/I1788*100,""),"")</f>
        <v>89.4521809952335</v>
      </c>
      <c r="Q1788" s="52"/>
      <c r="S1788" s="52"/>
    </row>
    <row r="1789" s="48" customFormat="true" ht="12" hidden="false" customHeight="false" outlineLevel="0" collapsed="false">
      <c r="A1789" s="74" t="s">
        <v>27</v>
      </c>
      <c r="B1789" s="227"/>
      <c r="C1789" s="228" t="s">
        <v>28</v>
      </c>
      <c r="D1789" s="77" t="n">
        <f aca="false">SUM(D1790:D1793)</f>
        <v>3175300</v>
      </c>
      <c r="E1789" s="215"/>
      <c r="F1789" s="77" t="n">
        <f aca="false">SUM(D1789:E1789)</f>
        <v>3175300</v>
      </c>
      <c r="G1789" s="79" t="n">
        <f aca="false">SUM(G1790:G1793)</f>
        <v>3679850</v>
      </c>
      <c r="H1789" s="217"/>
      <c r="I1789" s="79" t="n">
        <f aca="false">SUM(G1789:H1789)</f>
        <v>3679850</v>
      </c>
      <c r="J1789" s="77" t="n">
        <f aca="false">SUM(J1790:J1793)</f>
        <v>3349850</v>
      </c>
      <c r="K1789" s="215"/>
      <c r="L1789" s="77" t="n">
        <f aca="false">SUM(J1789:K1789)</f>
        <v>3349850</v>
      </c>
      <c r="M1789" s="81" t="n">
        <f aca="false">IF(D1789&gt;0,IF(J1789&gt;=0,J1789/D1789*100,""),"")</f>
        <v>105.497118382515</v>
      </c>
      <c r="N1789" s="81" t="n">
        <f aca="false">IF(F1789&gt;0,IF(L1789&gt;=0,L1789/F1789*100,""),"")</f>
        <v>105.497118382515</v>
      </c>
      <c r="O1789" s="81" t="n">
        <f aca="false">IF(G1789&gt;0,IF(J1789&gt;=0,J1789/G1789*100,""),"")</f>
        <v>91.0322431620854</v>
      </c>
      <c r="P1789" s="81" t="n">
        <f aca="false">IF(I1789&gt;0,IF(L1789&gt;=0,L1789/I1789*100,""),"")</f>
        <v>91.0322431620854</v>
      </c>
      <c r="Q1789" s="52"/>
      <c r="S1789" s="52"/>
    </row>
    <row r="1790" s="48" customFormat="true" ht="12.75" hidden="false" customHeight="true" outlineLevel="0" collapsed="false">
      <c r="A1790" s="82" t="s">
        <v>1095</v>
      </c>
      <c r="B1790" s="54" t="s">
        <v>1011</v>
      </c>
      <c r="C1790" s="55" t="s">
        <v>1956</v>
      </c>
      <c r="D1790" s="77" t="n">
        <v>2848300</v>
      </c>
      <c r="E1790" s="143"/>
      <c r="F1790" s="77" t="n">
        <f aca="false">SUM(D1790:E1790)</f>
        <v>2848300</v>
      </c>
      <c r="G1790" s="79" t="n">
        <v>3176850</v>
      </c>
      <c r="H1790" s="88"/>
      <c r="I1790" s="79" t="n">
        <f aca="false">SUM(G1790:H1790)</f>
        <v>3176850</v>
      </c>
      <c r="J1790" s="77" t="n">
        <v>3193850</v>
      </c>
      <c r="K1790" s="143"/>
      <c r="L1790" s="77" t="n">
        <f aca="false">SUM(J1790:K1790)</f>
        <v>3193850</v>
      </c>
      <c r="M1790" s="81" t="n">
        <f aca="false">IF(D1790&gt;0,IF(J1790&gt;=0,J1790/D1790*100,""),"")</f>
        <v>112.131797914546</v>
      </c>
      <c r="N1790" s="81" t="n">
        <f aca="false">IF(F1790&gt;0,IF(L1790&gt;=0,L1790/F1790*100,""),"")</f>
        <v>112.131797914546</v>
      </c>
      <c r="O1790" s="81" t="n">
        <f aca="false">IF(G1790&gt;0,IF(J1790&gt;=0,J1790/G1790*100,""),"")</f>
        <v>100.535121267923</v>
      </c>
      <c r="P1790" s="81" t="n">
        <f aca="false">IF(I1790&gt;0,IF(L1790&gt;=0,L1790/I1790*100,""),"")</f>
        <v>100.535121267923</v>
      </c>
      <c r="Q1790" s="52"/>
      <c r="S1790" s="52"/>
    </row>
    <row r="1791" s="48" customFormat="true" ht="12.75" hidden="false" customHeight="true" outlineLevel="0" collapsed="false">
      <c r="A1791" s="82" t="s">
        <v>1104</v>
      </c>
      <c r="B1791" s="54" t="s">
        <v>1014</v>
      </c>
      <c r="C1791" s="55" t="s">
        <v>1957</v>
      </c>
      <c r="D1791" s="143" t="n">
        <v>160000</v>
      </c>
      <c r="E1791" s="143"/>
      <c r="F1791" s="77" t="n">
        <f aca="false">SUM(D1791:E1791)</f>
        <v>160000</v>
      </c>
      <c r="G1791" s="79" t="n">
        <v>175000</v>
      </c>
      <c r="H1791" s="88"/>
      <c r="I1791" s="79" t="n">
        <f aca="false">SUM(G1791:H1791)</f>
        <v>175000</v>
      </c>
      <c r="J1791" s="143"/>
      <c r="K1791" s="143"/>
      <c r="L1791" s="77" t="n">
        <f aca="false">SUM(J1791:K1791)</f>
        <v>0</v>
      </c>
      <c r="M1791" s="81" t="n">
        <f aca="false">IF(D1791&gt;0,IF(J1791&gt;=0,J1791/D1791*100,""),"")</f>
        <v>0</v>
      </c>
      <c r="N1791" s="81" t="n">
        <f aca="false">IF(F1791&gt;0,IF(L1791&gt;=0,L1791/F1791*100,""),"")</f>
        <v>0</v>
      </c>
      <c r="O1791" s="81" t="n">
        <f aca="false">IF(G1791&gt;0,IF(J1791&gt;=0,J1791/G1791*100,""),"")</f>
        <v>0</v>
      </c>
      <c r="P1791" s="81" t="n">
        <f aca="false">IF(I1791&gt;0,IF(L1791&gt;=0,L1791/I1791*100,""),"")</f>
        <v>0</v>
      </c>
      <c r="Q1791" s="52"/>
      <c r="S1791" s="52"/>
    </row>
    <row r="1792" s="48" customFormat="true" ht="12.75" hidden="false" customHeight="true" outlineLevel="0" collapsed="false">
      <c r="A1792" s="82" t="s">
        <v>33</v>
      </c>
      <c r="B1792" s="54" t="s">
        <v>34</v>
      </c>
      <c r="C1792" s="55" t="s">
        <v>1958</v>
      </c>
      <c r="D1792" s="77" t="n">
        <v>161000</v>
      </c>
      <c r="E1792" s="77"/>
      <c r="F1792" s="77" t="n">
        <f aca="false">SUM(D1792:E1792)</f>
        <v>161000</v>
      </c>
      <c r="G1792" s="79" t="n">
        <f aca="false">168000+19000</f>
        <v>187000</v>
      </c>
      <c r="H1792" s="88"/>
      <c r="I1792" s="79" t="n">
        <f aca="false">SUM(G1792:H1792)</f>
        <v>187000</v>
      </c>
      <c r="J1792" s="77" t="n">
        <v>149000</v>
      </c>
      <c r="K1792" s="77"/>
      <c r="L1792" s="77" t="n">
        <f aca="false">SUM(J1792:K1792)</f>
        <v>149000</v>
      </c>
      <c r="M1792" s="81" t="n">
        <f aca="false">IF(D1792&gt;0,IF(J1792&gt;=0,J1792/D1792*100,""),"")</f>
        <v>92.5465838509317</v>
      </c>
      <c r="N1792" s="81" t="n">
        <f aca="false">IF(F1792&gt;0,IF(L1792&gt;=0,L1792/F1792*100,""),"")</f>
        <v>92.5465838509317</v>
      </c>
      <c r="O1792" s="81" t="n">
        <f aca="false">IF(G1792&gt;0,IF(J1792&gt;=0,J1792/G1792*100,""),"")</f>
        <v>79.6791443850267</v>
      </c>
      <c r="P1792" s="81" t="n">
        <f aca="false">IF(I1792&gt;0,IF(L1792&gt;=0,L1792/I1792*100,""),"")</f>
        <v>79.6791443850267</v>
      </c>
      <c r="Q1792" s="52"/>
      <c r="S1792" s="52"/>
    </row>
    <row r="1793" s="48" customFormat="true" ht="12.75" hidden="false" customHeight="true" outlineLevel="0" collapsed="false">
      <c r="A1793" s="82" t="s">
        <v>1097</v>
      </c>
      <c r="B1793" s="54" t="s">
        <v>1098</v>
      </c>
      <c r="C1793" s="55" t="s">
        <v>1959</v>
      </c>
      <c r="D1793" s="77" t="n">
        <v>6000</v>
      </c>
      <c r="E1793" s="77"/>
      <c r="F1793" s="77" t="n">
        <f aca="false">SUM(D1793:E1793)</f>
        <v>6000</v>
      </c>
      <c r="G1793" s="79" t="n">
        <v>141000</v>
      </c>
      <c r="H1793" s="88"/>
      <c r="I1793" s="79" t="n">
        <f aca="false">SUM(G1793:H1793)</f>
        <v>141000</v>
      </c>
      <c r="J1793" s="77" t="n">
        <v>7000</v>
      </c>
      <c r="K1793" s="77"/>
      <c r="L1793" s="77" t="n">
        <f aca="false">SUM(J1793:K1793)</f>
        <v>7000</v>
      </c>
      <c r="M1793" s="81" t="n">
        <f aca="false">IF(D1793&gt;0,IF(J1793&gt;=0,J1793/D1793*100,""),"")</f>
        <v>116.666666666667</v>
      </c>
      <c r="N1793" s="81" t="n">
        <f aca="false">IF(F1793&gt;0,IF(L1793&gt;=0,L1793/F1793*100,""),"")</f>
        <v>116.666666666667</v>
      </c>
      <c r="O1793" s="81" t="n">
        <f aca="false">IF(G1793&gt;0,IF(J1793&gt;=0,J1793/G1793*100,""),"")</f>
        <v>4.9645390070922</v>
      </c>
      <c r="P1793" s="81" t="n">
        <f aca="false">IF(I1793&gt;0,IF(L1793&gt;=0,L1793/I1793*100,""),"")</f>
        <v>4.9645390070922</v>
      </c>
      <c r="Q1793" s="52"/>
      <c r="S1793" s="52"/>
    </row>
    <row r="1794" s="48" customFormat="true" ht="12" hidden="true" customHeight="false" outlineLevel="0" collapsed="false">
      <c r="A1794" s="82" t="s">
        <v>62</v>
      </c>
      <c r="B1794" s="54"/>
      <c r="C1794" s="55" t="s">
        <v>1960</v>
      </c>
      <c r="D1794" s="77"/>
      <c r="E1794" s="77"/>
      <c r="F1794" s="77"/>
      <c r="G1794" s="79"/>
      <c r="H1794" s="88"/>
      <c r="I1794" s="79" t="n">
        <f aca="false">SUM(G1794:H1794)</f>
        <v>0</v>
      </c>
      <c r="J1794" s="77"/>
      <c r="K1794" s="77"/>
      <c r="L1794" s="77" t="n">
        <f aca="false">SUM(J1794:K1794)</f>
        <v>0</v>
      </c>
      <c r="M1794" s="81" t="str">
        <f aca="false">IF(D1794&gt;0,IF(J1794&gt;=0,J1794/D1794*100,""),"")</f>
        <v/>
      </c>
      <c r="N1794" s="81" t="str">
        <f aca="false">IF(F1794&gt;0,IF(L1794&gt;=0,L1794/F1794*100,""),"")</f>
        <v/>
      </c>
      <c r="O1794" s="81" t="str">
        <f aca="false">IF(G1794&gt;0,IF(J1794&gt;=0,J1794/G1794*100,""),"")</f>
        <v/>
      </c>
      <c r="P1794" s="81" t="str">
        <f aca="false">IF(I1794&gt;0,IF(L1794&gt;=0,L1794/I1794*100,""),"")</f>
        <v/>
      </c>
      <c r="Q1794" s="52"/>
      <c r="S1794" s="52"/>
    </row>
    <row r="1795" s="48" customFormat="true" ht="12" hidden="false" customHeight="false" outlineLevel="0" collapsed="false">
      <c r="A1795" s="82" t="s">
        <v>65</v>
      </c>
      <c r="B1795" s="54" t="s">
        <v>66</v>
      </c>
      <c r="C1795" s="55"/>
      <c r="D1795" s="77"/>
      <c r="E1795" s="77"/>
      <c r="F1795" s="77"/>
      <c r="G1795" s="79" t="n">
        <v>65000</v>
      </c>
      <c r="H1795" s="88"/>
      <c r="I1795" s="79" t="n">
        <f aca="false">SUM(G1795:H1795)</f>
        <v>65000</v>
      </c>
      <c r="J1795" s="77"/>
      <c r="K1795" s="77"/>
      <c r="L1795" s="77"/>
      <c r="M1795" s="81" t="str">
        <f aca="false">IF(D1795&gt;0,IF(J1795&gt;=0,J1795/D1795*100,""),"")</f>
        <v/>
      </c>
      <c r="N1795" s="81" t="str">
        <f aca="false">IF(F1795&gt;0,IF(L1795&gt;=0,L1795/F1795*100,""),"")</f>
        <v/>
      </c>
      <c r="O1795" s="81" t="n">
        <f aca="false">IF(G1795&gt;0,IF(J1795&gt;=0,J1795/G1795*100,""),"")</f>
        <v>0</v>
      </c>
      <c r="P1795" s="81" t="n">
        <f aca="false">IF(I1795&gt;0,IF(L1795&gt;=0,L1795/I1795*100,""),"")</f>
        <v>0</v>
      </c>
      <c r="Q1795" s="52"/>
      <c r="S1795" s="52"/>
    </row>
    <row r="1796" s="48" customFormat="true" ht="5.25" hidden="false" customHeight="true" outlineLevel="0" collapsed="false">
      <c r="A1796" s="82"/>
      <c r="B1796" s="103"/>
      <c r="C1796" s="104" t="s">
        <v>28</v>
      </c>
      <c r="D1796" s="77"/>
      <c r="E1796" s="77"/>
      <c r="F1796" s="77" t="n">
        <f aca="false">SUM(D1796:E1796)</f>
        <v>0</v>
      </c>
      <c r="G1796" s="79"/>
      <c r="H1796" s="88"/>
      <c r="I1796" s="79"/>
      <c r="J1796" s="77"/>
      <c r="K1796" s="77"/>
      <c r="L1796" s="77" t="n">
        <f aca="false">SUM(J1796:K1796)</f>
        <v>0</v>
      </c>
      <c r="M1796" s="81" t="str">
        <f aca="false">IF(D1796&gt;0,IF(J1796&gt;=0,J1796/D1796*100,""),"")</f>
        <v/>
      </c>
      <c r="N1796" s="81" t="str">
        <f aca="false">IF(F1796&gt;0,IF(L1796&gt;=0,L1796/F1796*100,""),"")</f>
        <v/>
      </c>
      <c r="O1796" s="81" t="str">
        <f aca="false">IF(G1796&gt;0,IF(J1796&gt;=0,J1796/G1796*100,""),"")</f>
        <v/>
      </c>
      <c r="P1796" s="81" t="str">
        <f aca="false">IF(I1796&gt;0,IF(L1796&gt;=0,L1796/I1796*100,""),"")</f>
        <v/>
      </c>
      <c r="Q1796" s="52"/>
      <c r="S1796" s="52"/>
    </row>
    <row r="1797" s="48" customFormat="true" ht="12.75" hidden="false" customHeight="false" outlineLevel="0" collapsed="false">
      <c r="A1797" s="66" t="s">
        <v>1961</v>
      </c>
      <c r="B1797" s="135" t="s">
        <v>19</v>
      </c>
      <c r="C1797" s="136"/>
      <c r="D1797" s="240" t="n">
        <f aca="false">SUM(D1799:D1803)</f>
        <v>1978500</v>
      </c>
      <c r="E1797" s="240" t="n">
        <f aca="false">SUM(E1799:E1801)</f>
        <v>0</v>
      </c>
      <c r="F1797" s="240" t="n">
        <f aca="false">SUM(D1797:E1797)</f>
        <v>1978500</v>
      </c>
      <c r="G1797" s="243" t="n">
        <f aca="false">SUM(G1799:G1803)</f>
        <v>2158410</v>
      </c>
      <c r="H1797" s="253"/>
      <c r="I1797" s="243" t="n">
        <f aca="false">SUM(G1797:H1797)</f>
        <v>2158410</v>
      </c>
      <c r="J1797" s="240" t="n">
        <f aca="false">SUM(J1799:J1803)</f>
        <v>2337130</v>
      </c>
      <c r="K1797" s="240" t="n">
        <f aca="false">SUM(K1799:K1801)</f>
        <v>0</v>
      </c>
      <c r="L1797" s="240" t="n">
        <f aca="false">SUM(J1797:K1797)</f>
        <v>2337130</v>
      </c>
      <c r="M1797" s="244" t="n">
        <f aca="false">IF(D1797&gt;0,IF(J1797&gt;=0,J1797/D1797*100,""),"")</f>
        <v>118.126358352287</v>
      </c>
      <c r="N1797" s="244" t="n">
        <f aca="false">IF(F1797&gt;0,IF(L1797&gt;=0,L1797/F1797*100,""),"")</f>
        <v>118.126358352287</v>
      </c>
      <c r="O1797" s="244" t="n">
        <f aca="false">IF(G1797&gt;0,IF(J1797&gt;=0,J1797/G1797*100,""),"")</f>
        <v>108.280169198623</v>
      </c>
      <c r="P1797" s="244" t="n">
        <f aca="false">IF(I1797&gt;0,IF(L1797&gt;=0,L1797/I1797*100,""),"")</f>
        <v>108.280169198623</v>
      </c>
      <c r="Q1797" s="52"/>
      <c r="S1797" s="52"/>
    </row>
    <row r="1798" s="48" customFormat="true" ht="12" hidden="true" customHeight="false" outlineLevel="0" collapsed="false">
      <c r="A1798" s="74" t="s">
        <v>27</v>
      </c>
      <c r="B1798" s="227"/>
      <c r="C1798" s="228" t="s">
        <v>28</v>
      </c>
      <c r="D1798" s="245" t="n">
        <f aca="false">SUM(D1799:D1803)</f>
        <v>1978500</v>
      </c>
      <c r="E1798" s="246"/>
      <c r="F1798" s="77" t="n">
        <f aca="false">SUM(D1798:E1798)</f>
        <v>1978500</v>
      </c>
      <c r="G1798" s="247" t="n">
        <f aca="false">SUM(G1799:G1803)</f>
        <v>2158410</v>
      </c>
      <c r="H1798" s="248"/>
      <c r="I1798" s="79" t="n">
        <f aca="false">SUM(G1798:H1798)</f>
        <v>2158410</v>
      </c>
      <c r="J1798" s="77" t="n">
        <f aca="false">SUM(J1799:J1803)</f>
        <v>2337130</v>
      </c>
      <c r="K1798" s="246"/>
      <c r="L1798" s="77" t="n">
        <f aca="false">SUM(J1798:K1798)</f>
        <v>2337130</v>
      </c>
      <c r="M1798" s="81" t="n">
        <f aca="false">IF(D1798&gt;0,IF(J1798&gt;=0,J1798/D1798*100,""),"")</f>
        <v>118.126358352287</v>
      </c>
      <c r="N1798" s="81" t="n">
        <f aca="false">IF(F1798&gt;0,IF(L1798&gt;=0,L1798/F1798*100,""),"")</f>
        <v>118.126358352287</v>
      </c>
      <c r="O1798" s="81" t="n">
        <f aca="false">IF(G1798&gt;0,IF(J1798&gt;=0,J1798/G1798*100,""),"")</f>
        <v>108.280169198623</v>
      </c>
      <c r="P1798" s="81" t="n">
        <f aca="false">IF(I1798&gt;0,IF(L1798&gt;=0,L1798/I1798*100,""),"")</f>
        <v>108.280169198623</v>
      </c>
      <c r="Q1798" s="52"/>
      <c r="S1798" s="52"/>
    </row>
    <row r="1799" s="48" customFormat="true" ht="12.75" hidden="false" customHeight="true" outlineLevel="0" collapsed="false">
      <c r="A1799" s="82" t="s">
        <v>1095</v>
      </c>
      <c r="B1799" s="54" t="s">
        <v>1011</v>
      </c>
      <c r="C1799" s="55" t="s">
        <v>1962</v>
      </c>
      <c r="D1799" s="77" t="n">
        <v>1504000</v>
      </c>
      <c r="E1799" s="245"/>
      <c r="F1799" s="77" t="n">
        <f aca="false">SUM(D1799:E1799)</f>
        <v>1504000</v>
      </c>
      <c r="G1799" s="247" t="n">
        <v>1629910</v>
      </c>
      <c r="H1799" s="266"/>
      <c r="I1799" s="79" t="n">
        <f aca="false">SUM(G1799:H1799)</f>
        <v>1629910</v>
      </c>
      <c r="J1799" s="77" t="n">
        <v>1742730</v>
      </c>
      <c r="K1799" s="245"/>
      <c r="L1799" s="77" t="n">
        <f aca="false">SUM(J1799:K1799)</f>
        <v>1742730</v>
      </c>
      <c r="M1799" s="81" t="n">
        <f aca="false">IF(D1799&gt;0,IF(J1799&gt;=0,J1799/D1799*100,""),"")</f>
        <v>115.873005319149</v>
      </c>
      <c r="N1799" s="81" t="n">
        <f aca="false">IF(F1799&gt;0,IF(L1799&gt;=0,L1799/F1799*100,""),"")</f>
        <v>115.873005319149</v>
      </c>
      <c r="O1799" s="81" t="n">
        <f aca="false">IF(G1799&gt;0,IF(J1799&gt;=0,J1799/G1799*100,""),"")</f>
        <v>106.921854580928</v>
      </c>
      <c r="P1799" s="81" t="n">
        <f aca="false">IF(I1799&gt;0,IF(L1799&gt;=0,L1799/I1799*100,""),"")</f>
        <v>106.921854580928</v>
      </c>
      <c r="Q1799" s="52"/>
      <c r="S1799" s="52"/>
    </row>
    <row r="1800" s="48" customFormat="true" ht="12.75" hidden="false" customHeight="true" outlineLevel="0" collapsed="false">
      <c r="A1800" s="82" t="s">
        <v>1057</v>
      </c>
      <c r="B1800" s="54" t="s">
        <v>1058</v>
      </c>
      <c r="C1800" s="55" t="s">
        <v>1963</v>
      </c>
      <c r="D1800" s="77" t="n">
        <v>364300</v>
      </c>
      <c r="E1800" s="245"/>
      <c r="F1800" s="77" t="n">
        <f aca="false">SUM(D1800:E1800)</f>
        <v>364300</v>
      </c>
      <c r="G1800" s="247" t="n">
        <v>412300</v>
      </c>
      <c r="H1800" s="266"/>
      <c r="I1800" s="79" t="n">
        <f aca="false">SUM(G1800:H1800)</f>
        <v>412300</v>
      </c>
      <c r="J1800" s="77" t="n">
        <v>479200</v>
      </c>
      <c r="K1800" s="245"/>
      <c r="L1800" s="77" t="n">
        <f aca="false">SUM(J1800:K1800)</f>
        <v>479200</v>
      </c>
      <c r="M1800" s="81" t="n">
        <f aca="false">IF(D1800&gt;0,IF(J1800&gt;=0,J1800/D1800*100,""),"")</f>
        <v>131.539939610211</v>
      </c>
      <c r="N1800" s="81" t="n">
        <f aca="false">IF(F1800&gt;0,IF(L1800&gt;=0,L1800/F1800*100,""),"")</f>
        <v>131.539939610211</v>
      </c>
      <c r="O1800" s="81" t="n">
        <f aca="false">IF(G1800&gt;0,IF(J1800&gt;=0,J1800/G1800*100,""),"")</f>
        <v>116.226048993451</v>
      </c>
      <c r="P1800" s="81" t="n">
        <f aca="false">IF(I1800&gt;0,IF(L1800&gt;=0,L1800/I1800*100,""),"")</f>
        <v>116.226048993451</v>
      </c>
      <c r="Q1800" s="52"/>
      <c r="S1800" s="52"/>
    </row>
    <row r="1801" s="48" customFormat="true" ht="12.75" hidden="false" customHeight="true" outlineLevel="0" collapsed="false">
      <c r="A1801" s="82" t="s">
        <v>33</v>
      </c>
      <c r="B1801" s="54" t="s">
        <v>34</v>
      </c>
      <c r="C1801" s="55" t="s">
        <v>1964</v>
      </c>
      <c r="D1801" s="77" t="n">
        <v>110200</v>
      </c>
      <c r="E1801" s="77"/>
      <c r="F1801" s="77" t="n">
        <f aca="false">SUM(D1801:E1801)</f>
        <v>110200</v>
      </c>
      <c r="G1801" s="79" t="n">
        <v>116200</v>
      </c>
      <c r="H1801" s="88"/>
      <c r="I1801" s="79" t="n">
        <f aca="false">SUM(G1801:H1801)</f>
        <v>116200</v>
      </c>
      <c r="J1801" s="77" t="n">
        <v>115200</v>
      </c>
      <c r="K1801" s="77"/>
      <c r="L1801" s="77" t="n">
        <f aca="false">SUM(J1801:K1801)</f>
        <v>115200</v>
      </c>
      <c r="M1801" s="81" t="n">
        <f aca="false">IF(D1801&gt;0,IF(J1801&gt;=0,J1801/D1801*100,""),"")</f>
        <v>104.53720508167</v>
      </c>
      <c r="N1801" s="81" t="n">
        <f aca="false">IF(F1801&gt;0,IF(L1801&gt;=0,L1801/F1801*100,""),"")</f>
        <v>104.53720508167</v>
      </c>
      <c r="O1801" s="81" t="n">
        <f aca="false">IF(G1801&gt;0,IF(J1801&gt;=0,J1801/G1801*100,""),"")</f>
        <v>99.1394148020654</v>
      </c>
      <c r="P1801" s="81" t="n">
        <f aca="false">IF(I1801&gt;0,IF(L1801&gt;=0,L1801/I1801*100,""),"")</f>
        <v>99.1394148020654</v>
      </c>
      <c r="Q1801" s="52"/>
      <c r="S1801" s="52"/>
    </row>
    <row r="1802" s="48" customFormat="true" ht="12.75" hidden="true" customHeight="true" outlineLevel="0" collapsed="false">
      <c r="A1802" s="82" t="s">
        <v>219</v>
      </c>
      <c r="B1802" s="55" t="s">
        <v>220</v>
      </c>
      <c r="C1802" s="55" t="s">
        <v>1965</v>
      </c>
      <c r="D1802" s="77"/>
      <c r="E1802" s="77"/>
      <c r="F1802" s="77" t="n">
        <f aca="false">SUM(D1802:E1802)</f>
        <v>0</v>
      </c>
      <c r="G1802" s="79"/>
      <c r="H1802" s="88"/>
      <c r="I1802" s="79" t="n">
        <f aca="false">SUM(G1802:H1802)</f>
        <v>0</v>
      </c>
      <c r="J1802" s="77"/>
      <c r="K1802" s="77"/>
      <c r="L1802" s="77" t="n">
        <f aca="false">SUM(J1802:K1802)</f>
        <v>0</v>
      </c>
      <c r="M1802" s="81" t="str">
        <f aca="false">IF(D1802&gt;0,IF(J1802&gt;=0,J1802/D1802*100,""),"")</f>
        <v/>
      </c>
      <c r="N1802" s="81" t="str">
        <f aca="false">IF(F1802&gt;0,IF(L1802&gt;=0,L1802/F1802*100,""),"")</f>
        <v/>
      </c>
      <c r="O1802" s="81" t="str">
        <f aca="false">IF(G1802&gt;0,IF(J1802&gt;=0,J1802/G1802*100,""),"")</f>
        <v/>
      </c>
      <c r="P1802" s="81" t="str">
        <f aca="false">IF(I1802&gt;0,IF(L1802&gt;=0,L1802/I1802*100,""),"")</f>
        <v/>
      </c>
      <c r="Q1802" s="52"/>
      <c r="S1802" s="52"/>
    </row>
    <row r="1803" s="48" customFormat="true" ht="12" hidden="true" customHeight="false" outlineLevel="0" collapsed="false">
      <c r="A1803" s="82" t="s">
        <v>1104</v>
      </c>
      <c r="B1803" s="54" t="s">
        <v>1014</v>
      </c>
      <c r="C1803" s="55" t="s">
        <v>1966</v>
      </c>
      <c r="D1803" s="245"/>
      <c r="E1803" s="245"/>
      <c r="F1803" s="77"/>
      <c r="G1803" s="247"/>
      <c r="H1803" s="266"/>
      <c r="I1803" s="79"/>
      <c r="J1803" s="245"/>
      <c r="K1803" s="245"/>
      <c r="L1803" s="77" t="n">
        <f aca="false">SUM(J1803:K1803)</f>
        <v>0</v>
      </c>
      <c r="M1803" s="81" t="str">
        <f aca="false">IF(D1803&gt;0,IF(J1803&gt;=0,J1803/D1803*100,""),"")</f>
        <v/>
      </c>
      <c r="N1803" s="81" t="str">
        <f aca="false">IF(F1803&gt;0,IF(L1803&gt;=0,L1803/F1803*100,""),"")</f>
        <v/>
      </c>
      <c r="O1803" s="81" t="str">
        <f aca="false">IF(G1803&gt;0,IF(J1803&gt;=0,J1803/G1803*100,""),"")</f>
        <v/>
      </c>
      <c r="P1803" s="81" t="str">
        <f aca="false">IF(I1803&gt;0,IF(L1803&gt;=0,L1803/I1803*100,""),"")</f>
        <v/>
      </c>
      <c r="Q1803" s="52"/>
      <c r="S1803" s="52"/>
    </row>
    <row r="1804" s="48" customFormat="true" ht="3" hidden="false" customHeight="true" outlineLevel="0" collapsed="false">
      <c r="A1804" s="82"/>
      <c r="B1804" s="54"/>
      <c r="C1804" s="55" t="s">
        <v>28</v>
      </c>
      <c r="D1804" s="77"/>
      <c r="E1804" s="77"/>
      <c r="F1804" s="77"/>
      <c r="G1804" s="79"/>
      <c r="H1804" s="88"/>
      <c r="I1804" s="79"/>
      <c r="J1804" s="77"/>
      <c r="K1804" s="77"/>
      <c r="L1804" s="77"/>
      <c r="M1804" s="81" t="str">
        <f aca="false">IF(D1804&gt;0,IF(J1804&gt;=0,J1804/D1804*100,""),"")</f>
        <v/>
      </c>
      <c r="N1804" s="81" t="str">
        <f aca="false">IF(F1804&gt;0,IF(L1804&gt;=0,L1804/F1804*100,""),"")</f>
        <v/>
      </c>
      <c r="O1804" s="81" t="str">
        <f aca="false">IF(G1804&gt;0,IF(J1804&gt;=0,J1804/G1804*100,""),"")</f>
        <v/>
      </c>
      <c r="P1804" s="81" t="str">
        <f aca="false">IF(I1804&gt;0,IF(L1804&gt;=0,L1804/I1804*100,""),"")</f>
        <v/>
      </c>
      <c r="Q1804" s="52"/>
      <c r="S1804" s="52"/>
    </row>
    <row r="1805" s="48" customFormat="true" ht="12.75" hidden="false" customHeight="false" outlineLevel="0" collapsed="false">
      <c r="A1805" s="66" t="s">
        <v>1967</v>
      </c>
      <c r="B1805" s="135" t="s">
        <v>19</v>
      </c>
      <c r="C1805" s="136"/>
      <c r="D1805" s="139" t="n">
        <f aca="false">SUM(D1807:D1811)</f>
        <v>1926900</v>
      </c>
      <c r="E1805" s="139" t="n">
        <f aca="false">SUM(E1807:E1812)</f>
        <v>0</v>
      </c>
      <c r="F1805" s="139" t="n">
        <f aca="false">SUM(D1805:E1805)</f>
        <v>1926900</v>
      </c>
      <c r="G1805" s="109" t="n">
        <f aca="false">SUM(G1807:G1811)</f>
        <v>3195477</v>
      </c>
      <c r="H1805" s="110"/>
      <c r="I1805" s="109" t="n">
        <f aca="false">SUM(G1805:H1805)</f>
        <v>3195477</v>
      </c>
      <c r="J1805" s="139" t="n">
        <f aca="false">SUM(J1807:J1811)</f>
        <v>2232510</v>
      </c>
      <c r="K1805" s="139" t="n">
        <f aca="false">SUM(K1807:K1812)</f>
        <v>0</v>
      </c>
      <c r="L1805" s="139" t="n">
        <f aca="false">SUM(J1805:K1805)</f>
        <v>2232510</v>
      </c>
      <c r="M1805" s="140" t="n">
        <f aca="false">IF(D1805&gt;0,IF(J1805&gt;=0,J1805/D1805*100,""),"")</f>
        <v>115.860189942395</v>
      </c>
      <c r="N1805" s="140" t="n">
        <f aca="false">IF(F1805&gt;0,IF(L1805&gt;=0,L1805/F1805*100,""),"")</f>
        <v>115.860189942395</v>
      </c>
      <c r="O1805" s="140" t="n">
        <f aca="false">IF(G1805&gt;0,IF(J1805&gt;=0,J1805/G1805*100,""),"")</f>
        <v>69.8646868683455</v>
      </c>
      <c r="P1805" s="140" t="n">
        <f aca="false">IF(I1805&gt;0,IF(L1805&gt;=0,L1805/I1805*100,""),"")</f>
        <v>69.8646868683455</v>
      </c>
      <c r="Q1805" s="52"/>
      <c r="S1805" s="52"/>
    </row>
    <row r="1806" s="48" customFormat="true" ht="12" hidden="true" customHeight="false" outlineLevel="0" collapsed="false">
      <c r="A1806" s="74" t="s">
        <v>27</v>
      </c>
      <c r="B1806" s="227"/>
      <c r="C1806" s="228" t="s">
        <v>28</v>
      </c>
      <c r="D1806" s="143" t="n">
        <f aca="false">SUM(D1807:D1811)</f>
        <v>1926900</v>
      </c>
      <c r="E1806" s="215"/>
      <c r="F1806" s="77" t="n">
        <f aca="false">SUM(D1806:E1806)</f>
        <v>1926900</v>
      </c>
      <c r="G1806" s="79" t="n">
        <f aca="false">SUM(G1807:G1811)</f>
        <v>3195477</v>
      </c>
      <c r="H1806" s="217"/>
      <c r="I1806" s="79" t="n">
        <f aca="false">SUM(G1806:H1806)</f>
        <v>3195477</v>
      </c>
      <c r="J1806" s="77" t="n">
        <f aca="false">SUM(J1807:J1811)</f>
        <v>2232510</v>
      </c>
      <c r="K1806" s="215"/>
      <c r="L1806" s="77" t="n">
        <f aca="false">SUM(J1806:K1806)</f>
        <v>2232510</v>
      </c>
      <c r="M1806" s="81" t="n">
        <f aca="false">IF(D1806&gt;0,IF(J1806&gt;=0,J1806/D1806*100,""),"")</f>
        <v>115.860189942395</v>
      </c>
      <c r="N1806" s="81" t="n">
        <f aca="false">IF(F1806&gt;0,IF(L1806&gt;=0,L1806/F1806*100,""),"")</f>
        <v>115.860189942395</v>
      </c>
      <c r="O1806" s="81" t="n">
        <f aca="false">IF(G1806&gt;0,IF(J1806&gt;=0,J1806/G1806*100,""),"")</f>
        <v>69.8646868683455</v>
      </c>
      <c r="P1806" s="81" t="n">
        <f aca="false">IF(I1806&gt;0,IF(L1806&gt;=0,L1806/I1806*100,""),"")</f>
        <v>69.8646868683455</v>
      </c>
      <c r="Q1806" s="52"/>
      <c r="S1806" s="52"/>
    </row>
    <row r="1807" s="48" customFormat="true" ht="12.75" hidden="false" customHeight="true" outlineLevel="0" collapsed="false">
      <c r="A1807" s="82" t="s">
        <v>1095</v>
      </c>
      <c r="B1807" s="54" t="s">
        <v>1011</v>
      </c>
      <c r="C1807" s="55" t="s">
        <v>1968</v>
      </c>
      <c r="D1807" s="77" t="n">
        <v>1845900</v>
      </c>
      <c r="E1807" s="143"/>
      <c r="F1807" s="77" t="n">
        <f aca="false">SUM(D1807:E1807)</f>
        <v>1845900</v>
      </c>
      <c r="G1807" s="79" t="n">
        <v>1848150</v>
      </c>
      <c r="H1807" s="88"/>
      <c r="I1807" s="79" t="n">
        <f aca="false">SUM(G1807:H1807)</f>
        <v>1848150</v>
      </c>
      <c r="J1807" s="77" t="n">
        <v>2164510</v>
      </c>
      <c r="K1807" s="143"/>
      <c r="L1807" s="77" t="n">
        <f aca="false">SUM(J1807:K1807)</f>
        <v>2164510</v>
      </c>
      <c r="M1807" s="81" t="n">
        <f aca="false">IF(D1807&gt;0,IF(J1807&gt;=0,J1807/D1807*100,""),"")</f>
        <v>117.260414973726</v>
      </c>
      <c r="N1807" s="81" t="n">
        <f aca="false">IF(F1807&gt;0,IF(L1807&gt;=0,L1807/F1807*100,""),"")</f>
        <v>117.260414973726</v>
      </c>
      <c r="O1807" s="81" t="n">
        <f aca="false">IF(G1807&gt;0,IF(J1807&gt;=0,J1807/G1807*100,""),"")</f>
        <v>117.117658198739</v>
      </c>
      <c r="P1807" s="81" t="n">
        <f aca="false">IF(I1807&gt;0,IF(L1807&gt;=0,L1807/I1807*100,""),"")</f>
        <v>117.117658198739</v>
      </c>
      <c r="Q1807" s="52"/>
      <c r="S1807" s="52"/>
    </row>
    <row r="1808" s="48" customFormat="true" ht="12.75" hidden="false" customHeight="true" outlineLevel="0" collapsed="false">
      <c r="A1808" s="82" t="s">
        <v>1104</v>
      </c>
      <c r="B1808" s="54" t="s">
        <v>1014</v>
      </c>
      <c r="C1808" s="55" t="s">
        <v>1969</v>
      </c>
      <c r="D1808" s="77" t="n">
        <v>25000</v>
      </c>
      <c r="E1808" s="143"/>
      <c r="F1808" s="77" t="n">
        <f aca="false">SUM(D1808:E1808)</f>
        <v>25000</v>
      </c>
      <c r="G1808" s="79" t="n">
        <v>25000</v>
      </c>
      <c r="H1808" s="88"/>
      <c r="I1808" s="79" t="n">
        <f aca="false">SUM(G1808:H1808)</f>
        <v>25000</v>
      </c>
      <c r="J1808" s="77" t="n">
        <v>25000</v>
      </c>
      <c r="K1808" s="143"/>
      <c r="L1808" s="77" t="n">
        <f aca="false">SUM(J1808:K1808)</f>
        <v>25000</v>
      </c>
      <c r="M1808" s="81" t="n">
        <f aca="false">IF(D1808&gt;0,IF(J1808&gt;=0,J1808/D1808*100,""),"")</f>
        <v>100</v>
      </c>
      <c r="N1808" s="81" t="n">
        <f aca="false">IF(F1808&gt;0,IF(L1808&gt;=0,L1808/F1808*100,""),"")</f>
        <v>100</v>
      </c>
      <c r="O1808" s="81" t="n">
        <f aca="false">IF(G1808&gt;0,IF(J1808&gt;=0,J1808/G1808*100,""),"")</f>
        <v>100</v>
      </c>
      <c r="P1808" s="81" t="n">
        <f aca="false">IF(I1808&gt;0,IF(L1808&gt;=0,L1808/I1808*100,""),"")</f>
        <v>100</v>
      </c>
      <c r="Q1808" s="52"/>
      <c r="S1808" s="52"/>
    </row>
    <row r="1809" s="48" customFormat="true" ht="12.75" hidden="false" customHeight="true" outlineLevel="0" collapsed="false">
      <c r="A1809" s="82" t="s">
        <v>33</v>
      </c>
      <c r="B1809" s="54" t="s">
        <v>34</v>
      </c>
      <c r="C1809" s="55" t="s">
        <v>1970</v>
      </c>
      <c r="D1809" s="77" t="n">
        <v>51000</v>
      </c>
      <c r="E1809" s="143"/>
      <c r="F1809" s="77" t="n">
        <f aca="false">SUM(D1809:E1809)</f>
        <v>51000</v>
      </c>
      <c r="G1809" s="79" t="n">
        <v>90727</v>
      </c>
      <c r="H1809" s="88"/>
      <c r="I1809" s="79" t="n">
        <f aca="false">SUM(G1809:H1809)</f>
        <v>90727</v>
      </c>
      <c r="J1809" s="77" t="n">
        <v>38000</v>
      </c>
      <c r="K1809" s="143"/>
      <c r="L1809" s="77" t="n">
        <f aca="false">SUM(J1809:K1809)</f>
        <v>38000</v>
      </c>
      <c r="M1809" s="81" t="n">
        <f aca="false">IF(D1809&gt;0,IF(J1809&gt;=0,J1809/D1809*100,""),"")</f>
        <v>74.5098039215686</v>
      </c>
      <c r="N1809" s="81" t="n">
        <f aca="false">IF(F1809&gt;0,IF(L1809&gt;=0,L1809/F1809*100,""),"")</f>
        <v>74.5098039215686</v>
      </c>
      <c r="O1809" s="81" t="n">
        <f aca="false">IF(G1809&gt;0,IF(J1809&gt;=0,J1809/G1809*100,""),"")</f>
        <v>41.8838934385574</v>
      </c>
      <c r="P1809" s="81" t="n">
        <f aca="false">IF(I1809&gt;0,IF(L1809&gt;=0,L1809/I1809*100,""),"")</f>
        <v>41.8838934385574</v>
      </c>
      <c r="Q1809" s="52"/>
      <c r="S1809" s="52"/>
    </row>
    <row r="1810" s="48" customFormat="true" ht="12.75" hidden="false" customHeight="true" outlineLevel="0" collapsed="false">
      <c r="A1810" s="82" t="s">
        <v>1097</v>
      </c>
      <c r="B1810" s="54" t="s">
        <v>1098</v>
      </c>
      <c r="C1810" s="55" t="s">
        <v>1971</v>
      </c>
      <c r="D1810" s="77" t="n">
        <v>5000</v>
      </c>
      <c r="E1810" s="77"/>
      <c r="F1810" s="77" t="n">
        <f aca="false">SUM(D1810:E1810)</f>
        <v>5000</v>
      </c>
      <c r="G1810" s="79" t="n">
        <v>423200</v>
      </c>
      <c r="H1810" s="88"/>
      <c r="I1810" s="79" t="n">
        <f aca="false">SUM(G1810:H1810)</f>
        <v>423200</v>
      </c>
      <c r="J1810" s="77" t="n">
        <v>5000</v>
      </c>
      <c r="K1810" s="77"/>
      <c r="L1810" s="77" t="n">
        <f aca="false">SUM(J1810:K1810)</f>
        <v>5000</v>
      </c>
      <c r="M1810" s="81" t="n">
        <f aca="false">IF(D1810&gt;0,IF(J1810&gt;=0,J1810/D1810*100,""),"")</f>
        <v>100</v>
      </c>
      <c r="N1810" s="81" t="n">
        <f aca="false">IF(F1810&gt;0,IF(L1810&gt;=0,L1810/F1810*100,""),"")</f>
        <v>100</v>
      </c>
      <c r="O1810" s="81" t="n">
        <f aca="false">IF(G1810&gt;0,IF(J1810&gt;=0,J1810/G1810*100,""),"")</f>
        <v>1.18147448015123</v>
      </c>
      <c r="P1810" s="81" t="n">
        <f aca="false">IF(I1810&gt;0,IF(L1810&gt;=0,L1810/I1810*100,""),"")</f>
        <v>1.18147448015123</v>
      </c>
      <c r="Q1810" s="52"/>
      <c r="S1810" s="52"/>
    </row>
    <row r="1811" s="48" customFormat="true" ht="12.75" hidden="false" customHeight="true" outlineLevel="0" collapsed="false">
      <c r="A1811" s="82" t="s">
        <v>1057</v>
      </c>
      <c r="B1811" s="54" t="s">
        <v>1058</v>
      </c>
      <c r="C1811" s="55" t="s">
        <v>1972</v>
      </c>
      <c r="D1811" s="143"/>
      <c r="E1811" s="143"/>
      <c r="F1811" s="77"/>
      <c r="G1811" s="79" t="n">
        <v>808400</v>
      </c>
      <c r="H1811" s="88"/>
      <c r="I1811" s="79" t="n">
        <f aca="false">SUM(G1811:H1811)</f>
        <v>808400</v>
      </c>
      <c r="J1811" s="77"/>
      <c r="K1811" s="143"/>
      <c r="L1811" s="77"/>
      <c r="M1811" s="81" t="str">
        <f aca="false">IF(D1811&gt;0,IF(J1811&gt;=0,J1811/D1811*100,""),"")</f>
        <v/>
      </c>
      <c r="N1811" s="81" t="str">
        <f aca="false">IF(F1811&gt;0,IF(L1811&gt;=0,L1811/F1811*100,""),"")</f>
        <v/>
      </c>
      <c r="O1811" s="81" t="n">
        <f aca="false">IF(G1811&gt;0,IF(J1811&gt;=0,J1811/G1811*100,""),"")</f>
        <v>0</v>
      </c>
      <c r="P1811" s="81" t="n">
        <f aca="false">IF(I1811&gt;0,IF(L1811&gt;=0,L1811/I1811*100,""),"")</f>
        <v>0</v>
      </c>
      <c r="Q1811" s="52"/>
      <c r="S1811" s="52"/>
    </row>
    <row r="1812" s="48" customFormat="true" ht="3" hidden="false" customHeight="true" outlineLevel="0" collapsed="false">
      <c r="A1812" s="82"/>
      <c r="B1812" s="54"/>
      <c r="C1812" s="55" t="s">
        <v>28</v>
      </c>
      <c r="D1812" s="94"/>
      <c r="E1812" s="94"/>
      <c r="F1812" s="94" t="n">
        <f aca="false">SUM(D1812:E1812)</f>
        <v>0</v>
      </c>
      <c r="G1812" s="95"/>
      <c r="H1812" s="96"/>
      <c r="I1812" s="95"/>
      <c r="J1812" s="94"/>
      <c r="K1812" s="94"/>
      <c r="L1812" s="94" t="n">
        <f aca="false">SUM(J1812:K1812)</f>
        <v>0</v>
      </c>
      <c r="M1812" s="97" t="str">
        <f aca="false">IF(D1812&gt;0,IF(J1812&gt;=0,J1812/D1812*100,""),"")</f>
        <v/>
      </c>
      <c r="N1812" s="97" t="str">
        <f aca="false">IF(F1812&gt;0,IF(L1812&gt;=0,L1812/F1812*100,""),"")</f>
        <v/>
      </c>
      <c r="O1812" s="97" t="str">
        <f aca="false">IF(G1812&gt;0,IF(J1812&gt;=0,J1812/G1812*100,""),"")</f>
        <v/>
      </c>
      <c r="P1812" s="97" t="str">
        <f aca="false">IF(I1812&gt;0,IF(L1812&gt;=0,L1812/I1812*100,""),"")</f>
        <v/>
      </c>
      <c r="Q1812" s="52"/>
      <c r="S1812" s="52"/>
    </row>
    <row r="1813" s="48" customFormat="true" ht="12.75" hidden="false" customHeight="false" outlineLevel="0" collapsed="false">
      <c r="A1813" s="66" t="s">
        <v>1973</v>
      </c>
      <c r="B1813" s="135" t="s">
        <v>19</v>
      </c>
      <c r="C1813" s="136"/>
      <c r="D1813" s="152" t="n">
        <f aca="false">SUM(D1815:D1821)</f>
        <v>4639880</v>
      </c>
      <c r="E1813" s="152" t="n">
        <f aca="false">SUM(E1815:E1821)</f>
        <v>0</v>
      </c>
      <c r="F1813" s="152" t="n">
        <f aca="false">SUM(D1813:E1813)</f>
        <v>4639880</v>
      </c>
      <c r="G1813" s="153" t="n">
        <f aca="false">SUM(G1815:G1821)</f>
        <v>5592850</v>
      </c>
      <c r="H1813" s="196"/>
      <c r="I1813" s="153" t="n">
        <f aca="false">SUM(G1813:H1813)</f>
        <v>5592850</v>
      </c>
      <c r="J1813" s="152" t="n">
        <f aca="false">SUM(J1815:J1821)</f>
        <v>5552780</v>
      </c>
      <c r="K1813" s="152" t="n">
        <f aca="false">SUM(K1815:K1821)</f>
        <v>0</v>
      </c>
      <c r="L1813" s="152" t="n">
        <f aca="false">SUM(J1813:K1813)</f>
        <v>5552780</v>
      </c>
      <c r="M1813" s="154" t="n">
        <f aca="false">IF(D1813&gt;0,IF(J1813&gt;=0,J1813/D1813*100,""),"")</f>
        <v>119.675077803736</v>
      </c>
      <c r="N1813" s="154" t="n">
        <f aca="false">IF(F1813&gt;0,IF(L1813&gt;=0,L1813/F1813*100,""),"")</f>
        <v>119.675077803736</v>
      </c>
      <c r="O1813" s="154" t="n">
        <f aca="false">IF(G1813&gt;0,IF(J1813&gt;=0,J1813/G1813*100,""),"")</f>
        <v>99.2835495319917</v>
      </c>
      <c r="P1813" s="154" t="n">
        <f aca="false">IF(I1813&gt;0,IF(L1813&gt;=0,L1813/I1813*100,""),"")</f>
        <v>99.2835495319917</v>
      </c>
      <c r="Q1813" s="52"/>
      <c r="S1813" s="52"/>
    </row>
    <row r="1814" s="48" customFormat="true" ht="12.75" hidden="false" customHeight="true" outlineLevel="0" collapsed="false">
      <c r="A1814" s="74" t="s">
        <v>27</v>
      </c>
      <c r="B1814" s="75"/>
      <c r="C1814" s="76" t="s">
        <v>28</v>
      </c>
      <c r="D1814" s="78" t="n">
        <f aca="false">SUM(D1815:D1820)</f>
        <v>4639880</v>
      </c>
      <c r="E1814" s="78" t="n">
        <f aca="false">SUM(E1815:E1820)</f>
        <v>0</v>
      </c>
      <c r="F1814" s="77" t="n">
        <f aca="false">SUM(D1814:E1814)</f>
        <v>4639880</v>
      </c>
      <c r="G1814" s="90" t="n">
        <f aca="false">SUM(G1815:G1820)</f>
        <v>5460850</v>
      </c>
      <c r="H1814" s="80"/>
      <c r="I1814" s="79" t="n">
        <f aca="false">SUM(G1814:H1814)</f>
        <v>5460850</v>
      </c>
      <c r="J1814" s="77" t="n">
        <f aca="false">SUM(J1815:J1820)</f>
        <v>5552780</v>
      </c>
      <c r="K1814" s="78" t="n">
        <f aca="false">SUM(K1815:K1820)</f>
        <v>0</v>
      </c>
      <c r="L1814" s="77" t="n">
        <f aca="false">SUM(J1814:K1814)</f>
        <v>5552780</v>
      </c>
      <c r="M1814" s="81" t="n">
        <f aca="false">IF(D1814&gt;0,IF(J1814&gt;=0,J1814/D1814*100,""),"")</f>
        <v>119.675077803736</v>
      </c>
      <c r="N1814" s="81" t="n">
        <f aca="false">IF(F1814&gt;0,IF(L1814&gt;=0,L1814/F1814*100,""),"")</f>
        <v>119.675077803736</v>
      </c>
      <c r="O1814" s="81" t="n">
        <f aca="false">IF(G1814&gt;0,IF(J1814&gt;=0,J1814/G1814*100,""),"")</f>
        <v>101.683437560087</v>
      </c>
      <c r="P1814" s="81" t="n">
        <f aca="false">IF(I1814&gt;0,IF(L1814&gt;=0,L1814/I1814*100,""),"")</f>
        <v>101.683437560087</v>
      </c>
      <c r="Q1814" s="52"/>
      <c r="S1814" s="52"/>
    </row>
    <row r="1815" s="48" customFormat="true" ht="12.75" hidden="false" customHeight="true" outlineLevel="0" collapsed="false">
      <c r="A1815" s="82" t="s">
        <v>1095</v>
      </c>
      <c r="B1815" s="54" t="s">
        <v>1011</v>
      </c>
      <c r="C1815" s="55" t="s">
        <v>1974</v>
      </c>
      <c r="D1815" s="77" t="n">
        <v>4179100</v>
      </c>
      <c r="E1815" s="143"/>
      <c r="F1815" s="77" t="n">
        <f aca="false">SUM(D1815:E1815)</f>
        <v>4179100</v>
      </c>
      <c r="G1815" s="79" t="n">
        <v>4419370</v>
      </c>
      <c r="H1815" s="88"/>
      <c r="I1815" s="79" t="n">
        <f aca="false">SUM(G1815:H1815)</f>
        <v>4419370</v>
      </c>
      <c r="J1815" s="77" t="n">
        <v>5094000</v>
      </c>
      <c r="K1815" s="143"/>
      <c r="L1815" s="77" t="n">
        <f aca="false">SUM(J1815:K1815)</f>
        <v>5094000</v>
      </c>
      <c r="M1815" s="81" t="n">
        <f aca="false">IF(D1815&gt;0,IF(J1815&gt;=0,J1815/D1815*100,""),"")</f>
        <v>121.892273456007</v>
      </c>
      <c r="N1815" s="81" t="n">
        <f aca="false">IF(F1815&gt;0,IF(L1815&gt;=0,L1815/F1815*100,""),"")</f>
        <v>121.892273456007</v>
      </c>
      <c r="O1815" s="81" t="n">
        <f aca="false">IF(G1815&gt;0,IF(J1815&gt;=0,J1815/G1815*100,""),"")</f>
        <v>115.265297994963</v>
      </c>
      <c r="P1815" s="81" t="n">
        <f aca="false">IF(I1815&gt;0,IF(L1815&gt;=0,L1815/I1815*100,""),"")</f>
        <v>115.265297994963</v>
      </c>
      <c r="Q1815" s="52"/>
      <c r="S1815" s="52"/>
    </row>
    <row r="1816" s="48" customFormat="true" ht="12.75" hidden="false" customHeight="true" outlineLevel="0" collapsed="false">
      <c r="A1816" s="82" t="s">
        <v>33</v>
      </c>
      <c r="B1816" s="54" t="s">
        <v>34</v>
      </c>
      <c r="C1816" s="55" t="s">
        <v>1975</v>
      </c>
      <c r="D1816" s="77" t="n">
        <v>204000</v>
      </c>
      <c r="E1816" s="77"/>
      <c r="F1816" s="77" t="n">
        <f aca="false">SUM(D1816:E1816)</f>
        <v>204000</v>
      </c>
      <c r="G1816" s="79" t="n">
        <f aca="false">227500+4000+32000+48000</f>
        <v>311500</v>
      </c>
      <c r="H1816" s="88"/>
      <c r="I1816" s="79" t="n">
        <f aca="false">SUM(G1816:H1816)</f>
        <v>311500</v>
      </c>
      <c r="J1816" s="77" t="n">
        <v>310000</v>
      </c>
      <c r="K1816" s="77"/>
      <c r="L1816" s="77" t="n">
        <f aca="false">SUM(J1816:K1816)</f>
        <v>310000</v>
      </c>
      <c r="M1816" s="81" t="n">
        <f aca="false">IF(D1816&gt;0,IF(J1816&gt;=0,J1816/D1816*100,""),"")</f>
        <v>151.960784313725</v>
      </c>
      <c r="N1816" s="81" t="n">
        <f aca="false">IF(F1816&gt;0,IF(L1816&gt;=0,L1816/F1816*100,""),"")</f>
        <v>151.960784313725</v>
      </c>
      <c r="O1816" s="81" t="n">
        <f aca="false">IF(G1816&gt;0,IF(J1816&gt;=0,J1816/G1816*100,""),"")</f>
        <v>99.5184590690209</v>
      </c>
      <c r="P1816" s="81" t="n">
        <f aca="false">IF(I1816&gt;0,IF(L1816&gt;=0,L1816/I1816*100,""),"")</f>
        <v>99.5184590690209</v>
      </c>
      <c r="Q1816" s="52"/>
      <c r="S1816" s="52"/>
    </row>
    <row r="1817" s="48" customFormat="true" ht="12.75" hidden="false" customHeight="true" outlineLevel="0" collapsed="false">
      <c r="A1817" s="82" t="s">
        <v>506</v>
      </c>
      <c r="B1817" s="54" t="s">
        <v>507</v>
      </c>
      <c r="C1817" s="55" t="s">
        <v>1976</v>
      </c>
      <c r="D1817" s="77" t="n">
        <v>244780</v>
      </c>
      <c r="E1817" s="77"/>
      <c r="F1817" s="77" t="n">
        <f aca="false">SUM(D1817:E1817)</f>
        <v>244780</v>
      </c>
      <c r="G1817" s="79" t="n">
        <v>244780</v>
      </c>
      <c r="H1817" s="88"/>
      <c r="I1817" s="79" t="n">
        <f aca="false">SUM(G1817:H1817)</f>
        <v>244780</v>
      </c>
      <c r="J1817" s="77" t="n">
        <v>136780</v>
      </c>
      <c r="K1817" s="77"/>
      <c r="L1817" s="77" t="n">
        <f aca="false">SUM(J1817:K1817)</f>
        <v>136780</v>
      </c>
      <c r="M1817" s="81" t="n">
        <f aca="false">IF(D1817&gt;0,IF(J1817&gt;=0,J1817/D1817*100,""),"")</f>
        <v>55.878748263747</v>
      </c>
      <c r="N1817" s="81" t="n">
        <f aca="false">IF(F1817&gt;0,IF(L1817&gt;=0,L1817/F1817*100,""),"")</f>
        <v>55.878748263747</v>
      </c>
      <c r="O1817" s="81" t="n">
        <f aca="false">IF(G1817&gt;0,IF(J1817&gt;=0,J1817/G1817*100,""),"")</f>
        <v>55.878748263747</v>
      </c>
      <c r="P1817" s="81" t="n">
        <f aca="false">IF(I1817&gt;0,IF(L1817&gt;=0,L1817/I1817*100,""),"")</f>
        <v>55.878748263747</v>
      </c>
      <c r="Q1817" s="52"/>
      <c r="S1817" s="52"/>
    </row>
    <row r="1818" s="48" customFormat="true" ht="12.75" hidden="false" customHeight="true" outlineLevel="0" collapsed="false">
      <c r="A1818" s="82" t="s">
        <v>1097</v>
      </c>
      <c r="B1818" s="54" t="s">
        <v>1098</v>
      </c>
      <c r="C1818" s="55" t="s">
        <v>1977</v>
      </c>
      <c r="D1818" s="77" t="n">
        <v>12000</v>
      </c>
      <c r="E1818" s="77"/>
      <c r="F1818" s="77" t="n">
        <f aca="false">SUM(D1818:E1818)</f>
        <v>12000</v>
      </c>
      <c r="G1818" s="79" t="n">
        <v>12000</v>
      </c>
      <c r="H1818" s="88"/>
      <c r="I1818" s="79" t="n">
        <f aca="false">SUM(G1818:H1818)</f>
        <v>12000</v>
      </c>
      <c r="J1818" s="77" t="n">
        <v>12000</v>
      </c>
      <c r="K1818" s="77"/>
      <c r="L1818" s="77" t="n">
        <f aca="false">SUM(J1818:K1818)</f>
        <v>12000</v>
      </c>
      <c r="M1818" s="81" t="n">
        <f aca="false">IF(D1818&gt;0,IF(J1818&gt;=0,J1818/D1818*100,""),"")</f>
        <v>100</v>
      </c>
      <c r="N1818" s="81" t="n">
        <f aca="false">IF(F1818&gt;0,IF(L1818&gt;=0,L1818/F1818*100,""),"")</f>
        <v>100</v>
      </c>
      <c r="O1818" s="81" t="n">
        <f aca="false">IF(G1818&gt;0,IF(J1818&gt;=0,J1818/G1818*100,""),"")</f>
        <v>100</v>
      </c>
      <c r="P1818" s="81" t="n">
        <f aca="false">IF(I1818&gt;0,IF(L1818&gt;=0,L1818/I1818*100,""),"")</f>
        <v>100</v>
      </c>
      <c r="Q1818" s="52"/>
      <c r="S1818" s="52"/>
    </row>
    <row r="1819" s="48" customFormat="true" ht="12.75" hidden="false" customHeight="true" outlineLevel="0" collapsed="false">
      <c r="A1819" s="82" t="s">
        <v>1104</v>
      </c>
      <c r="B1819" s="54" t="s">
        <v>1014</v>
      </c>
      <c r="C1819" s="55" t="s">
        <v>1978</v>
      </c>
      <c r="D1819" s="143"/>
      <c r="E1819" s="143"/>
      <c r="F1819" s="77" t="n">
        <f aca="false">SUM(D1819:E1819)</f>
        <v>0</v>
      </c>
      <c r="G1819" s="79" t="n">
        <v>453200</v>
      </c>
      <c r="H1819" s="88"/>
      <c r="I1819" s="79" t="n">
        <f aca="false">SUM(G1819:H1819)</f>
        <v>453200</v>
      </c>
      <c r="J1819" s="77"/>
      <c r="K1819" s="143"/>
      <c r="L1819" s="77" t="n">
        <f aca="false">SUM(J1819:K1819)</f>
        <v>0</v>
      </c>
      <c r="M1819" s="81" t="str">
        <f aca="false">IF(D1819&gt;0,IF(J1819&gt;=0,J1819/D1819*100,""),"")</f>
        <v/>
      </c>
      <c r="N1819" s="81" t="str">
        <f aca="false">IF(F1819&gt;0,IF(L1819&gt;=0,L1819/F1819*100,""),"")</f>
        <v/>
      </c>
      <c r="O1819" s="81" t="n">
        <f aca="false">IF(G1819&gt;0,IF(J1819&gt;=0,J1819/G1819*100,""),"")</f>
        <v>0</v>
      </c>
      <c r="P1819" s="81" t="n">
        <f aca="false">IF(I1819&gt;0,IF(L1819&gt;=0,L1819/I1819*100,""),"")</f>
        <v>0</v>
      </c>
      <c r="Q1819" s="52"/>
      <c r="S1819" s="52"/>
    </row>
    <row r="1820" s="48" customFormat="true" ht="12.75" hidden="false" customHeight="true" outlineLevel="0" collapsed="false">
      <c r="A1820" s="82" t="s">
        <v>1057</v>
      </c>
      <c r="B1820" s="54" t="s">
        <v>1058</v>
      </c>
      <c r="C1820" s="55" t="s">
        <v>1979</v>
      </c>
      <c r="D1820" s="143"/>
      <c r="E1820" s="143"/>
      <c r="F1820" s="77" t="n">
        <f aca="false">SUM(D1820:E1820)</f>
        <v>0</v>
      </c>
      <c r="G1820" s="79" t="n">
        <v>20000</v>
      </c>
      <c r="H1820" s="88"/>
      <c r="I1820" s="79" t="n">
        <f aca="false">SUM(G1820:H1820)</f>
        <v>20000</v>
      </c>
      <c r="J1820" s="143"/>
      <c r="K1820" s="143"/>
      <c r="L1820" s="77" t="n">
        <f aca="false">SUM(J1820:K1820)</f>
        <v>0</v>
      </c>
      <c r="M1820" s="81" t="str">
        <f aca="false">IF(D1820&gt;0,IF(J1820&gt;=0,J1820/D1820*100,""),"")</f>
        <v/>
      </c>
      <c r="N1820" s="81" t="str">
        <f aca="false">IF(F1820&gt;0,IF(L1820&gt;=0,L1820/F1820*100,""),"")</f>
        <v/>
      </c>
      <c r="O1820" s="81" t="n">
        <f aca="false">IF(G1820&gt;0,IF(J1820&gt;=0,J1820/G1820*100,""),"")</f>
        <v>0</v>
      </c>
      <c r="P1820" s="81" t="n">
        <f aca="false">IF(I1820&gt;0,IF(L1820&gt;=0,L1820/I1820*100,""),"")</f>
        <v>0</v>
      </c>
      <c r="Q1820" s="52"/>
      <c r="S1820" s="52"/>
    </row>
    <row r="1821" s="48" customFormat="true" ht="12.75" hidden="false" customHeight="true" outlineLevel="0" collapsed="false">
      <c r="A1821" s="82" t="s">
        <v>65</v>
      </c>
      <c r="B1821" s="54" t="s">
        <v>66</v>
      </c>
      <c r="C1821" s="55" t="s">
        <v>1980</v>
      </c>
      <c r="D1821" s="77"/>
      <c r="E1821" s="77"/>
      <c r="F1821" s="77" t="n">
        <f aca="false">SUM(D1821:E1821)</f>
        <v>0</v>
      </c>
      <c r="G1821" s="79" t="n">
        <v>132000</v>
      </c>
      <c r="H1821" s="88"/>
      <c r="I1821" s="79" t="n">
        <f aca="false">SUM(G1821:H1821)</f>
        <v>132000</v>
      </c>
      <c r="J1821" s="77"/>
      <c r="K1821" s="77"/>
      <c r="L1821" s="77" t="n">
        <f aca="false">SUM(J1821:K1821)</f>
        <v>0</v>
      </c>
      <c r="M1821" s="81" t="str">
        <f aca="false">IF(D1821&gt;0,IF(J1821&gt;=0,J1821/D1821*100,""),"")</f>
        <v/>
      </c>
      <c r="N1821" s="81" t="str">
        <f aca="false">IF(F1821&gt;0,IF(L1821&gt;=0,L1821/F1821*100,""),"")</f>
        <v/>
      </c>
      <c r="O1821" s="81" t="n">
        <f aca="false">IF(G1821&gt;0,IF(J1821&gt;=0,J1821/G1821*100,""),"")</f>
        <v>0</v>
      </c>
      <c r="P1821" s="81" t="n">
        <f aca="false">IF(I1821&gt;0,IF(L1821&gt;=0,L1821/I1821*100,""),"")</f>
        <v>0</v>
      </c>
      <c r="Q1821" s="52"/>
      <c r="S1821" s="52"/>
    </row>
    <row r="1822" s="48" customFormat="true" ht="3.75" hidden="false" customHeight="true" outlineLevel="0" collapsed="false">
      <c r="A1822" s="82"/>
      <c r="B1822" s="103"/>
      <c r="C1822" s="104" t="s">
        <v>28</v>
      </c>
      <c r="D1822" s="77"/>
      <c r="E1822" s="77"/>
      <c r="F1822" s="77" t="n">
        <f aca="false">SUM(D1822:E1822)</f>
        <v>0</v>
      </c>
      <c r="G1822" s="79"/>
      <c r="H1822" s="88"/>
      <c r="I1822" s="79"/>
      <c r="J1822" s="77"/>
      <c r="K1822" s="77"/>
      <c r="L1822" s="77" t="n">
        <f aca="false">SUM(J1822:K1822)</f>
        <v>0</v>
      </c>
      <c r="M1822" s="81" t="str">
        <f aca="false">IF(D1822&gt;0,IF(J1822&gt;=0,J1822/D1822*100,""),"")</f>
        <v/>
      </c>
      <c r="N1822" s="81" t="str">
        <f aca="false">IF(F1822&gt;0,IF(L1822&gt;=0,L1822/F1822*100,""),"")</f>
        <v/>
      </c>
      <c r="O1822" s="81" t="str">
        <f aca="false">IF(G1822&gt;0,IF(J1822&gt;=0,J1822/G1822*100,""),"")</f>
        <v/>
      </c>
      <c r="P1822" s="81" t="str">
        <f aca="false">IF(I1822&gt;0,IF(L1822&gt;=0,L1822/I1822*100,""),"")</f>
        <v/>
      </c>
      <c r="Q1822" s="52"/>
      <c r="S1822" s="52"/>
    </row>
    <row r="1823" s="48" customFormat="true" ht="12.75" hidden="false" customHeight="false" outlineLevel="0" collapsed="false">
      <c r="A1823" s="105" t="s">
        <v>1981</v>
      </c>
      <c r="B1823" s="135" t="s">
        <v>19</v>
      </c>
      <c r="C1823" s="136"/>
      <c r="D1823" s="190" t="n">
        <f aca="false">SUM(D1825:D1834)</f>
        <v>12269440</v>
      </c>
      <c r="E1823" s="190" t="n">
        <f aca="false">SUM(E1825:E1834)</f>
        <v>0</v>
      </c>
      <c r="F1823" s="190" t="n">
        <f aca="false">D1823+E1823</f>
        <v>12269440</v>
      </c>
      <c r="G1823" s="153" t="n">
        <f aca="false">SUM(G1825:G1834)</f>
        <v>15003090</v>
      </c>
      <c r="H1823" s="196"/>
      <c r="I1823" s="153" t="n">
        <f aca="false">G1823+H1823</f>
        <v>15003090</v>
      </c>
      <c r="J1823" s="190" t="n">
        <f aca="false">SUM(J1825:J1834)</f>
        <v>8926828</v>
      </c>
      <c r="K1823" s="190" t="n">
        <f aca="false">SUM(K1825:K1834)</f>
        <v>0</v>
      </c>
      <c r="L1823" s="190" t="n">
        <f aca="false">J1823+K1823</f>
        <v>8926828</v>
      </c>
      <c r="M1823" s="185" t="n">
        <f aca="false">IF(D1823&gt;0,IF(J1823&gt;=0,J1823/D1823*100,""),"")</f>
        <v>72.7566050284284</v>
      </c>
      <c r="N1823" s="185" t="n">
        <f aca="false">IF(F1823&gt;0,IF(L1823&gt;=0,L1823/F1823*100,""),"")</f>
        <v>72.7566050284284</v>
      </c>
      <c r="O1823" s="185" t="n">
        <f aca="false">IF(G1823&gt;0,IF(J1823&gt;=0,J1823/G1823*100,""),"")</f>
        <v>59.4999296811524</v>
      </c>
      <c r="P1823" s="185" t="n">
        <f aca="false">IF(I1823&gt;0,IF(L1823&gt;=0,L1823/I1823*100,""),"")</f>
        <v>59.4999296811524</v>
      </c>
      <c r="Q1823" s="52"/>
      <c r="S1823" s="52"/>
    </row>
    <row r="1824" s="48" customFormat="true" ht="12.75" hidden="false" customHeight="true" outlineLevel="0" collapsed="false">
      <c r="A1824" s="82" t="s">
        <v>27</v>
      </c>
      <c r="B1824" s="289"/>
      <c r="C1824" s="290" t="s">
        <v>28</v>
      </c>
      <c r="D1824" s="249" t="n">
        <f aca="false">SUM(D1825:D1832)</f>
        <v>12269440</v>
      </c>
      <c r="E1824" s="249"/>
      <c r="F1824" s="94" t="n">
        <f aca="false">D1824+E1824</f>
        <v>12269440</v>
      </c>
      <c r="G1824" s="95" t="n">
        <f aca="false">SUM(G1825:G1832)</f>
        <v>12387355</v>
      </c>
      <c r="H1824" s="96"/>
      <c r="I1824" s="95" t="n">
        <f aca="false">G1824+H1824</f>
        <v>12387355</v>
      </c>
      <c r="J1824" s="94" t="n">
        <f aca="false">SUM(J1825:J1832)</f>
        <v>8926828</v>
      </c>
      <c r="K1824" s="249"/>
      <c r="L1824" s="94" t="n">
        <f aca="false">J1824+K1824</f>
        <v>8926828</v>
      </c>
      <c r="M1824" s="97" t="n">
        <f aca="false">IF(D1824&gt;0,IF(J1824&gt;=0,J1824/D1824*100,""),"")</f>
        <v>72.7566050284284</v>
      </c>
      <c r="N1824" s="97" t="n">
        <f aca="false">IF(F1824&gt;0,IF(L1824&gt;=0,L1824/F1824*100,""),"")</f>
        <v>72.7566050284284</v>
      </c>
      <c r="O1824" s="97" t="n">
        <f aca="false">IF(G1824&gt;0,IF(J1824&gt;=0,J1824/G1824*100,""),"")</f>
        <v>72.0640362692439</v>
      </c>
      <c r="P1824" s="97" t="n">
        <f aca="false">IF(I1824&gt;0,IF(L1824&gt;=0,L1824/I1824*100,""),"")</f>
        <v>72.0640362692439</v>
      </c>
      <c r="Q1824" s="52"/>
      <c r="S1824" s="52"/>
    </row>
    <row r="1825" s="48" customFormat="true" ht="12.75" hidden="false" customHeight="true" outlineLevel="0" collapsed="false">
      <c r="A1825" s="82" t="s">
        <v>1095</v>
      </c>
      <c r="B1825" s="54" t="s">
        <v>1011</v>
      </c>
      <c r="C1825" s="55" t="s">
        <v>1982</v>
      </c>
      <c r="D1825" s="77" t="n">
        <v>6878300</v>
      </c>
      <c r="E1825" s="94"/>
      <c r="F1825" s="94" t="n">
        <f aca="false">D1825+E1825</f>
        <v>6878300</v>
      </c>
      <c r="G1825" s="95" t="n">
        <v>6948710</v>
      </c>
      <c r="H1825" s="96"/>
      <c r="I1825" s="95" t="n">
        <f aca="false">G1825+H1825</f>
        <v>6948710</v>
      </c>
      <c r="J1825" s="77" t="n">
        <v>7921535</v>
      </c>
      <c r="K1825" s="94"/>
      <c r="L1825" s="94" t="n">
        <f aca="false">J1825+K1825</f>
        <v>7921535</v>
      </c>
      <c r="M1825" s="97" t="n">
        <f aca="false">IF(D1825&gt;0,IF(J1825&gt;=0,J1825/D1825*100,""),"")</f>
        <v>115.167047090124</v>
      </c>
      <c r="N1825" s="97" t="n">
        <f aca="false">IF(F1825&gt;0,IF(L1825&gt;=0,L1825/F1825*100,""),"")</f>
        <v>115.167047090124</v>
      </c>
      <c r="O1825" s="97" t="n">
        <f aca="false">IF(G1825&gt;0,IF(J1825&gt;=0,J1825/G1825*100,""),"")</f>
        <v>114.000080590498</v>
      </c>
      <c r="P1825" s="97" t="n">
        <f aca="false">IF(I1825&gt;0,IF(L1825&gt;=0,L1825/I1825*100,""),"")</f>
        <v>114.000080590498</v>
      </c>
      <c r="Q1825" s="52"/>
      <c r="S1825" s="52"/>
    </row>
    <row r="1826" s="48" customFormat="true" ht="12.75" hidden="false" customHeight="true" outlineLevel="0" collapsed="false">
      <c r="A1826" s="82" t="s">
        <v>1104</v>
      </c>
      <c r="B1826" s="54" t="s">
        <v>1014</v>
      </c>
      <c r="C1826" s="55" t="s">
        <v>1983</v>
      </c>
      <c r="D1826" s="77" t="n">
        <f aca="false">60000+4235000</f>
        <v>4295000</v>
      </c>
      <c r="E1826" s="94"/>
      <c r="F1826" s="94" t="n">
        <f aca="false">D1826+E1826</f>
        <v>4295000</v>
      </c>
      <c r="G1826" s="95" t="n">
        <v>4013714</v>
      </c>
      <c r="H1826" s="96"/>
      <c r="I1826" s="95" t="n">
        <f aca="false">G1826+H1826</f>
        <v>4013714</v>
      </c>
      <c r="J1826" s="77" t="n">
        <v>100000</v>
      </c>
      <c r="K1826" s="94"/>
      <c r="L1826" s="94" t="n">
        <f aca="false">J1826+K1826</f>
        <v>100000</v>
      </c>
      <c r="M1826" s="97" t="n">
        <f aca="false">IF(D1826&gt;0,IF(J1826&gt;=0,J1826/D1826*100,""),"")</f>
        <v>2.32828870779977</v>
      </c>
      <c r="N1826" s="97" t="n">
        <f aca="false">IF(F1826&gt;0,IF(L1826&gt;=0,L1826/F1826*100,""),"")</f>
        <v>2.32828870779977</v>
      </c>
      <c r="O1826" s="97" t="n">
        <f aca="false">IF(G1826&gt;0,IF(J1826&gt;=0,J1826/G1826*100,""),"")</f>
        <v>2.49145803612315</v>
      </c>
      <c r="P1826" s="97" t="n">
        <f aca="false">IF(I1826&gt;0,IF(L1826&gt;=0,L1826/I1826*100,""),"")</f>
        <v>2.49145803612315</v>
      </c>
      <c r="Q1826" s="52"/>
      <c r="S1826" s="52"/>
    </row>
    <row r="1827" s="48" customFormat="true" ht="12.75" hidden="false" customHeight="true" outlineLevel="0" collapsed="false">
      <c r="A1827" s="82" t="s">
        <v>506</v>
      </c>
      <c r="B1827" s="54" t="s">
        <v>507</v>
      </c>
      <c r="C1827" s="55" t="s">
        <v>1984</v>
      </c>
      <c r="D1827" s="77" t="n">
        <v>76640</v>
      </c>
      <c r="E1827" s="94"/>
      <c r="F1827" s="94" t="n">
        <f aca="false">D1827+E1827</f>
        <v>76640</v>
      </c>
      <c r="G1827" s="95" t="n">
        <v>76640</v>
      </c>
      <c r="H1827" s="96"/>
      <c r="I1827" s="95" t="n">
        <f aca="false">G1827+H1827</f>
        <v>76640</v>
      </c>
      <c r="J1827" s="77" t="n">
        <v>53885</v>
      </c>
      <c r="K1827" s="94"/>
      <c r="L1827" s="94" t="n">
        <f aca="false">J1827+K1827</f>
        <v>53885</v>
      </c>
      <c r="M1827" s="97" t="n">
        <f aca="false">IF(D1827&gt;0,IF(J1827&gt;=0,J1827/D1827*100,""),"")</f>
        <v>70.3092379958246</v>
      </c>
      <c r="N1827" s="97" t="n">
        <f aca="false">IF(F1827&gt;0,IF(L1827&gt;=0,L1827/F1827*100,""),"")</f>
        <v>70.3092379958246</v>
      </c>
      <c r="O1827" s="97" t="n">
        <f aca="false">IF(G1827&gt;0,IF(J1827&gt;=0,J1827/G1827*100,""),"")</f>
        <v>70.3092379958246</v>
      </c>
      <c r="P1827" s="97" t="n">
        <f aca="false">IF(I1827&gt;0,IF(L1827&gt;=0,L1827/I1827*100,""),"")</f>
        <v>70.3092379958246</v>
      </c>
      <c r="Q1827" s="52"/>
      <c r="S1827" s="52"/>
    </row>
    <row r="1828" s="48" customFormat="true" ht="12.75" hidden="false" customHeight="true" outlineLevel="0" collapsed="false">
      <c r="A1828" s="82" t="s">
        <v>1945</v>
      </c>
      <c r="B1828" s="54" t="s">
        <v>1946</v>
      </c>
      <c r="C1828" s="55" t="s">
        <v>1985</v>
      </c>
      <c r="D1828" s="77" t="n">
        <v>25000</v>
      </c>
      <c r="E1828" s="94"/>
      <c r="F1828" s="94" t="n">
        <f aca="false">D1828+E1828</f>
        <v>25000</v>
      </c>
      <c r="G1828" s="95" t="n">
        <v>1865</v>
      </c>
      <c r="H1828" s="96"/>
      <c r="I1828" s="95" t="n">
        <f aca="false">G1828+H1828</f>
        <v>1865</v>
      </c>
      <c r="J1828" s="77"/>
      <c r="K1828" s="94"/>
      <c r="L1828" s="94" t="n">
        <f aca="false">J1828+K1828</f>
        <v>0</v>
      </c>
      <c r="M1828" s="97" t="n">
        <f aca="false">IF(D1828&gt;0,IF(J1828&gt;=0,J1828/D1828*100,""),"")</f>
        <v>0</v>
      </c>
      <c r="N1828" s="97" t="n">
        <f aca="false">IF(F1828&gt;0,IF(L1828&gt;=0,L1828/F1828*100,""),"")</f>
        <v>0</v>
      </c>
      <c r="O1828" s="97" t="n">
        <f aca="false">IF(G1828&gt;0,IF(J1828&gt;=0,J1828/G1828*100,""),"")</f>
        <v>0</v>
      </c>
      <c r="P1828" s="97" t="n">
        <f aca="false">IF(I1828&gt;0,IF(L1828&gt;=0,L1828/I1828*100,""),"")</f>
        <v>0</v>
      </c>
      <c r="Q1828" s="52"/>
      <c r="S1828" s="52"/>
    </row>
    <row r="1829" s="48" customFormat="true" ht="12.75" hidden="false" customHeight="true" outlineLevel="0" collapsed="false">
      <c r="A1829" s="82" t="s">
        <v>33</v>
      </c>
      <c r="B1829" s="54" t="s">
        <v>34</v>
      </c>
      <c r="C1829" s="55" t="s">
        <v>1986</v>
      </c>
      <c r="D1829" s="77" t="n">
        <v>667200</v>
      </c>
      <c r="E1829" s="94"/>
      <c r="F1829" s="94" t="n">
        <f aca="false">D1829+E1829</f>
        <v>667200</v>
      </c>
      <c r="G1829" s="95" t="n">
        <f aca="false">275732+17000+145000+8000+42000+106000+130393+288001+7000</f>
        <v>1019126</v>
      </c>
      <c r="H1829" s="96"/>
      <c r="I1829" s="95" t="n">
        <f aca="false">G1829+H1829</f>
        <v>1019126</v>
      </c>
      <c r="J1829" s="77" t="n">
        <f aca="false">194000+17000+94000+34000+93000+117000+224408</f>
        <v>773408</v>
      </c>
      <c r="K1829" s="94"/>
      <c r="L1829" s="94" t="n">
        <f aca="false">J1829+K1829</f>
        <v>773408</v>
      </c>
      <c r="M1829" s="97" t="n">
        <f aca="false">IF(D1829&gt;0,IF(J1829&gt;=0,J1829/D1829*100,""),"")</f>
        <v>115.918465227818</v>
      </c>
      <c r="N1829" s="97" t="n">
        <f aca="false">IF(F1829&gt;0,IF(L1829&gt;=0,L1829/F1829*100,""),"")</f>
        <v>115.918465227818</v>
      </c>
      <c r="O1829" s="97" t="n">
        <f aca="false">IF(G1829&gt;0,IF(J1829&gt;=0,J1829/G1829*100,""),"")</f>
        <v>75.8893404740925</v>
      </c>
      <c r="P1829" s="97" t="n">
        <f aca="false">IF(I1829&gt;0,IF(L1829&gt;=0,L1829/I1829*100,""),"")</f>
        <v>75.8893404740925</v>
      </c>
      <c r="Q1829" s="52"/>
      <c r="S1829" s="52"/>
    </row>
    <row r="1830" s="48" customFormat="true" ht="12.75" hidden="false" customHeight="true" outlineLevel="0" collapsed="false">
      <c r="A1830" s="82" t="s">
        <v>1097</v>
      </c>
      <c r="B1830" s="54" t="s">
        <v>1098</v>
      </c>
      <c r="C1830" s="55" t="s">
        <v>1987</v>
      </c>
      <c r="D1830" s="77" t="n">
        <v>8000</v>
      </c>
      <c r="E1830" s="94"/>
      <c r="F1830" s="94" t="n">
        <f aca="false">D1830+E1830</f>
        <v>8000</v>
      </c>
      <c r="G1830" s="95" t="n">
        <v>8000</v>
      </c>
      <c r="H1830" s="96"/>
      <c r="I1830" s="95" t="n">
        <f aca="false">G1830+H1830</f>
        <v>8000</v>
      </c>
      <c r="J1830" s="77" t="n">
        <v>8000</v>
      </c>
      <c r="K1830" s="94"/>
      <c r="L1830" s="94" t="n">
        <f aca="false">J1830+K1830</f>
        <v>8000</v>
      </c>
      <c r="M1830" s="97" t="n">
        <f aca="false">IF(D1830&gt;0,IF(J1830&gt;=0,J1830/D1830*100,""),"")</f>
        <v>100</v>
      </c>
      <c r="N1830" s="97" t="n">
        <f aca="false">IF(F1830&gt;0,IF(L1830&gt;=0,L1830/F1830*100,""),"")</f>
        <v>100</v>
      </c>
      <c r="O1830" s="97" t="n">
        <f aca="false">IF(G1830&gt;0,IF(J1830&gt;=0,J1830/G1830*100,""),"")</f>
        <v>100</v>
      </c>
      <c r="P1830" s="97" t="n">
        <f aca="false">IF(I1830&gt;0,IF(L1830&gt;=0,L1830/I1830*100,""),"")</f>
        <v>100</v>
      </c>
      <c r="Q1830" s="52"/>
      <c r="S1830" s="52"/>
    </row>
    <row r="1831" s="48" customFormat="true" ht="12.75" hidden="false" customHeight="true" outlineLevel="0" collapsed="false">
      <c r="A1831" s="82" t="s">
        <v>219</v>
      </c>
      <c r="B1831" s="54" t="s">
        <v>220</v>
      </c>
      <c r="C1831" s="55" t="s">
        <v>1988</v>
      </c>
      <c r="D1831" s="77" t="n">
        <v>319300</v>
      </c>
      <c r="E1831" s="94"/>
      <c r="F1831" s="94" t="n">
        <f aca="false">D1831+E1831</f>
        <v>319300</v>
      </c>
      <c r="G1831" s="95" t="n">
        <v>319300</v>
      </c>
      <c r="H1831" s="96"/>
      <c r="I1831" s="95" t="n">
        <f aca="false">G1831+H1831</f>
        <v>319300</v>
      </c>
      <c r="J1831" s="77" t="n">
        <v>70000</v>
      </c>
      <c r="K1831" s="94"/>
      <c r="L1831" s="94" t="n">
        <f aca="false">J1831+K1831</f>
        <v>70000</v>
      </c>
      <c r="M1831" s="97" t="n">
        <f aca="false">IF(D1831&gt;0,IF(J1831&gt;=0,J1831/D1831*100,""),"")</f>
        <v>21.9229564672722</v>
      </c>
      <c r="N1831" s="97" t="n">
        <f aca="false">IF(F1831&gt;0,IF(L1831&gt;=0,L1831/F1831*100,""),"")</f>
        <v>21.9229564672722</v>
      </c>
      <c r="O1831" s="97" t="n">
        <f aca="false">IF(G1831&gt;0,IF(J1831&gt;=0,J1831/G1831*100,""),"")</f>
        <v>21.9229564672722</v>
      </c>
      <c r="P1831" s="97" t="n">
        <f aca="false">IF(I1831&gt;0,IF(L1831&gt;=0,L1831/I1831*100,""),"")</f>
        <v>21.9229564672722</v>
      </c>
      <c r="Q1831" s="52"/>
      <c r="S1831" s="52"/>
    </row>
    <row r="1832" s="48" customFormat="true" ht="12.75" hidden="true" customHeight="true" outlineLevel="0" collapsed="false">
      <c r="A1832" s="82" t="s">
        <v>1140</v>
      </c>
      <c r="B1832" s="55" t="s">
        <v>1020</v>
      </c>
      <c r="C1832" s="55" t="s">
        <v>1989</v>
      </c>
      <c r="D1832" s="94"/>
      <c r="E1832" s="94"/>
      <c r="F1832" s="94" t="n">
        <f aca="false">D1832+E1832</f>
        <v>0</v>
      </c>
      <c r="G1832" s="95"/>
      <c r="H1832" s="96"/>
      <c r="I1832" s="95" t="n">
        <f aca="false">G1832+H1832</f>
        <v>0</v>
      </c>
      <c r="J1832" s="77"/>
      <c r="K1832" s="94"/>
      <c r="L1832" s="94" t="n">
        <f aca="false">J1832+K1832</f>
        <v>0</v>
      </c>
      <c r="M1832" s="97" t="str">
        <f aca="false">IF(D1832&gt;0,IF(J1832&gt;=0,J1832/D1832*100,""),"")</f>
        <v/>
      </c>
      <c r="N1832" s="97" t="str">
        <f aca="false">IF(F1832&gt;0,IF(L1832&gt;=0,L1832/F1832*100,""),"")</f>
        <v/>
      </c>
      <c r="O1832" s="97" t="str">
        <f aca="false">IF(G1832&gt;0,IF(J1832&gt;=0,J1832/G1832*100,""),"")</f>
        <v/>
      </c>
      <c r="P1832" s="97" t="str">
        <f aca="false">IF(I1832&gt;0,IF(L1832&gt;=0,L1832/I1832*100,""),"")</f>
        <v/>
      </c>
      <c r="Q1832" s="52"/>
      <c r="S1832" s="52"/>
    </row>
    <row r="1833" s="48" customFormat="true" ht="12.75" hidden="false" customHeight="true" outlineLevel="0" collapsed="false">
      <c r="A1833" s="82" t="s">
        <v>62</v>
      </c>
      <c r="B1833" s="54" t="s">
        <v>63</v>
      </c>
      <c r="C1833" s="55" t="s">
        <v>1990</v>
      </c>
      <c r="D1833" s="94"/>
      <c r="E1833" s="94"/>
      <c r="F1833" s="94"/>
      <c r="G1833" s="95" t="n">
        <f aca="false">25000+57735</f>
        <v>82735</v>
      </c>
      <c r="H1833" s="96"/>
      <c r="I1833" s="95" t="n">
        <f aca="false">G1833+H1833</f>
        <v>82735</v>
      </c>
      <c r="J1833" s="94"/>
      <c r="K1833" s="94"/>
      <c r="L1833" s="94"/>
      <c r="M1833" s="97" t="str">
        <f aca="false">IF(D1833&gt;0,IF(J1833&gt;=0,J1833/D1833*100,""),"")</f>
        <v/>
      </c>
      <c r="N1833" s="97" t="str">
        <f aca="false">IF(F1833&gt;0,IF(L1833&gt;=0,L1833/F1833*100,""),"")</f>
        <v/>
      </c>
      <c r="O1833" s="97" t="n">
        <f aca="false">IF(G1833&gt;0,IF(J1833&gt;=0,J1833/G1833*100,""),"")</f>
        <v>0</v>
      </c>
      <c r="P1833" s="97" t="n">
        <f aca="false">IF(I1833&gt;0,IF(L1833&gt;=0,L1833/I1833*100,""),"")</f>
        <v>0</v>
      </c>
      <c r="Q1833" s="52"/>
      <c r="S1833" s="52"/>
    </row>
    <row r="1834" s="48" customFormat="true" ht="12.75" hidden="false" customHeight="true" outlineLevel="0" collapsed="false">
      <c r="A1834" s="82" t="s">
        <v>65</v>
      </c>
      <c r="B1834" s="54" t="s">
        <v>66</v>
      </c>
      <c r="C1834" s="55" t="s">
        <v>1991</v>
      </c>
      <c r="D1834" s="94"/>
      <c r="E1834" s="94"/>
      <c r="F1834" s="94" t="n">
        <f aca="false">D1834+E1834</f>
        <v>0</v>
      </c>
      <c r="G1834" s="95" t="n">
        <f aca="false">2615735-57735-25000</f>
        <v>2533000</v>
      </c>
      <c r="H1834" s="96"/>
      <c r="I1834" s="95" t="n">
        <f aca="false">G1834+H1834</f>
        <v>2533000</v>
      </c>
      <c r="J1834" s="94"/>
      <c r="K1834" s="94"/>
      <c r="L1834" s="94" t="n">
        <f aca="false">J1834+K1834</f>
        <v>0</v>
      </c>
      <c r="M1834" s="97" t="str">
        <f aca="false">IF(D1834&gt;0,IF(J1834&gt;=0,J1834/D1834*100,""),"")</f>
        <v/>
      </c>
      <c r="N1834" s="97" t="str">
        <f aca="false">IF(F1834&gt;0,IF(L1834&gt;=0,L1834/F1834*100,""),"")</f>
        <v/>
      </c>
      <c r="O1834" s="97" t="n">
        <f aca="false">IF(G1834&gt;0,IF(J1834&gt;=0,J1834/G1834*100,""),"")</f>
        <v>0</v>
      </c>
      <c r="P1834" s="97" t="n">
        <f aca="false">IF(I1834&gt;0,IF(L1834&gt;=0,L1834/I1834*100,""),"")</f>
        <v>0</v>
      </c>
      <c r="Q1834" s="52"/>
      <c r="S1834" s="52"/>
    </row>
    <row r="1835" s="48" customFormat="true" ht="6" hidden="false" customHeight="true" outlineLevel="0" collapsed="false">
      <c r="A1835" s="82"/>
      <c r="B1835" s="103"/>
      <c r="C1835" s="104" t="s">
        <v>28</v>
      </c>
      <c r="D1835" s="94"/>
      <c r="E1835" s="94"/>
      <c r="F1835" s="94"/>
      <c r="G1835" s="95"/>
      <c r="H1835" s="96"/>
      <c r="I1835" s="95"/>
      <c r="J1835" s="94"/>
      <c r="K1835" s="94"/>
      <c r="L1835" s="94"/>
      <c r="M1835" s="97" t="str">
        <f aca="false">IF(D1835&gt;0,IF(J1835&gt;=0,J1835/D1835*100,""),"")</f>
        <v/>
      </c>
      <c r="N1835" s="97" t="str">
        <f aca="false">IF(F1835&gt;0,IF(L1835&gt;=0,L1835/F1835*100,""),"")</f>
        <v/>
      </c>
      <c r="O1835" s="97" t="str">
        <f aca="false">IF(G1835&gt;0,IF(J1835&gt;=0,J1835/G1835*100,""),"")</f>
        <v/>
      </c>
      <c r="P1835" s="97" t="str">
        <f aca="false">IF(I1835&gt;0,IF(L1835&gt;=0,L1835/I1835*100,""),"")</f>
        <v/>
      </c>
      <c r="Q1835" s="52"/>
      <c r="S1835" s="52"/>
    </row>
    <row r="1836" s="48" customFormat="true" ht="12.75" hidden="false" customHeight="false" outlineLevel="0" collapsed="false">
      <c r="A1836" s="66" t="s">
        <v>1992</v>
      </c>
      <c r="B1836" s="135" t="s">
        <v>19</v>
      </c>
      <c r="C1836" s="136"/>
      <c r="D1836" s="240" t="n">
        <f aca="false">SUM(D1838:D1842)</f>
        <v>4790900</v>
      </c>
      <c r="E1836" s="240" t="n">
        <f aca="false">SUM(E1838:E1842)</f>
        <v>0</v>
      </c>
      <c r="F1836" s="240" t="n">
        <f aca="false">SUM(D1836:E1836)</f>
        <v>4790900</v>
      </c>
      <c r="G1836" s="243" t="n">
        <f aca="false">SUM(G1838:G1842)</f>
        <v>5007200</v>
      </c>
      <c r="H1836" s="253"/>
      <c r="I1836" s="243" t="n">
        <f aca="false">SUM(G1836:H1836)</f>
        <v>5007200</v>
      </c>
      <c r="J1836" s="240" t="n">
        <f aca="false">SUM(J1838:J1842)</f>
        <v>5281180</v>
      </c>
      <c r="K1836" s="240" t="n">
        <f aca="false">SUM(K1838:K1842)</f>
        <v>0</v>
      </c>
      <c r="L1836" s="240" t="n">
        <f aca="false">SUM(J1836:K1836)</f>
        <v>5281180</v>
      </c>
      <c r="M1836" s="244" t="n">
        <f aca="false">IF(D1836&gt;0,IF(J1836&gt;=0,J1836/D1836*100,""),"")</f>
        <v>110.233567805632</v>
      </c>
      <c r="N1836" s="244" t="n">
        <f aca="false">IF(F1836&gt;0,IF(L1836&gt;=0,L1836/F1836*100,""),"")</f>
        <v>110.233567805632</v>
      </c>
      <c r="O1836" s="244" t="n">
        <f aca="false">IF(G1836&gt;0,IF(J1836&gt;=0,J1836/G1836*100,""),"")</f>
        <v>105.47172072216</v>
      </c>
      <c r="P1836" s="244" t="n">
        <f aca="false">IF(I1836&gt;0,IF(L1836&gt;=0,L1836/I1836*100,""),"")</f>
        <v>105.47172072216</v>
      </c>
      <c r="Q1836" s="52"/>
      <c r="S1836" s="52"/>
    </row>
    <row r="1837" s="48" customFormat="true" ht="12" hidden="true" customHeight="false" outlineLevel="0" collapsed="false">
      <c r="A1837" s="74" t="s">
        <v>27</v>
      </c>
      <c r="B1837" s="75"/>
      <c r="C1837" s="76" t="s">
        <v>28</v>
      </c>
      <c r="D1837" s="78" t="n">
        <f aca="false">SUM(D1838:D1841)</f>
        <v>4790900</v>
      </c>
      <c r="E1837" s="78" t="n">
        <f aca="false">SUM(E1838:E1841)</f>
        <v>0</v>
      </c>
      <c r="F1837" s="77" t="n">
        <f aca="false">SUM(D1837:E1837)</f>
        <v>4790900</v>
      </c>
      <c r="G1837" s="90" t="n">
        <f aca="false">SUM(G1838:G1841)</f>
        <v>5007200</v>
      </c>
      <c r="H1837" s="80" t="n">
        <f aca="false">SUM(H1838:H1841)</f>
        <v>0</v>
      </c>
      <c r="I1837" s="79" t="n">
        <f aca="false">SUM(G1837:H1837)</f>
        <v>5007200</v>
      </c>
      <c r="J1837" s="77" t="n">
        <f aca="false">SUM(J1838:J1841)</f>
        <v>5281180</v>
      </c>
      <c r="K1837" s="78" t="n">
        <f aca="false">SUM(K1838:K1841)</f>
        <v>0</v>
      </c>
      <c r="L1837" s="77" t="n">
        <f aca="false">SUM(J1837:K1837)</f>
        <v>5281180</v>
      </c>
      <c r="M1837" s="81" t="n">
        <f aca="false">IF(D1837&gt;0,IF(J1837&gt;=0,J1837/D1837*100,""),"")</f>
        <v>110.233567805632</v>
      </c>
      <c r="N1837" s="81" t="n">
        <f aca="false">IF(F1837&gt;0,IF(L1837&gt;=0,L1837/F1837*100,""),"")</f>
        <v>110.233567805632</v>
      </c>
      <c r="O1837" s="81" t="n">
        <f aca="false">IF(G1837&gt;0,IF(J1837&gt;=0,J1837/G1837*100,""),"")</f>
        <v>105.47172072216</v>
      </c>
      <c r="P1837" s="81" t="n">
        <f aca="false">IF(I1837&gt;0,IF(L1837&gt;=0,L1837/I1837*100,""),"")</f>
        <v>105.47172072216</v>
      </c>
      <c r="Q1837" s="52"/>
      <c r="S1837" s="52"/>
    </row>
    <row r="1838" s="48" customFormat="true" ht="12.75" hidden="false" customHeight="true" outlineLevel="0" collapsed="false">
      <c r="A1838" s="82" t="s">
        <v>1095</v>
      </c>
      <c r="B1838" s="54" t="s">
        <v>1011</v>
      </c>
      <c r="C1838" s="55" t="s">
        <v>1993</v>
      </c>
      <c r="D1838" s="77" t="n">
        <v>4728900</v>
      </c>
      <c r="E1838" s="245"/>
      <c r="F1838" s="77" t="n">
        <f aca="false">SUM(D1838:E1838)</f>
        <v>4728900</v>
      </c>
      <c r="G1838" s="247" t="n">
        <v>4935200</v>
      </c>
      <c r="H1838" s="266"/>
      <c r="I1838" s="79" t="n">
        <f aca="false">SUM(G1838:H1838)</f>
        <v>4935200</v>
      </c>
      <c r="J1838" s="77" t="n">
        <v>5230180</v>
      </c>
      <c r="K1838" s="245"/>
      <c r="L1838" s="77" t="n">
        <f aca="false">SUM(J1838:K1838)</f>
        <v>5230180</v>
      </c>
      <c r="M1838" s="81" t="n">
        <f aca="false">IF(D1838&gt;0,IF(J1838&gt;=0,J1838/D1838*100,""),"")</f>
        <v>110.60035103301</v>
      </c>
      <c r="N1838" s="81" t="n">
        <f aca="false">IF(F1838&gt;0,IF(L1838&gt;=0,L1838/F1838*100,""),"")</f>
        <v>110.60035103301</v>
      </c>
      <c r="O1838" s="81" t="n">
        <f aca="false">IF(G1838&gt;0,IF(J1838&gt;=0,J1838/G1838*100,""),"")</f>
        <v>105.97706273302</v>
      </c>
      <c r="P1838" s="81" t="n">
        <f aca="false">IF(I1838&gt;0,IF(L1838&gt;=0,L1838/I1838*100,""),"")</f>
        <v>105.97706273302</v>
      </c>
      <c r="Q1838" s="52"/>
      <c r="S1838" s="52"/>
    </row>
    <row r="1839" s="48" customFormat="true" ht="12.75" hidden="false" customHeight="true" outlineLevel="0" collapsed="false">
      <c r="A1839" s="82" t="s">
        <v>33</v>
      </c>
      <c r="B1839" s="54" t="s">
        <v>34</v>
      </c>
      <c r="C1839" s="55" t="s">
        <v>1994</v>
      </c>
      <c r="D1839" s="77" t="n">
        <v>38000</v>
      </c>
      <c r="E1839" s="77"/>
      <c r="F1839" s="77" t="n">
        <f aca="false">SUM(D1839:E1839)</f>
        <v>38000</v>
      </c>
      <c r="G1839" s="79" t="n">
        <v>48000</v>
      </c>
      <c r="H1839" s="88"/>
      <c r="I1839" s="79" t="n">
        <f aca="false">SUM(G1839:H1839)</f>
        <v>48000</v>
      </c>
      <c r="J1839" s="77" t="n">
        <v>27000</v>
      </c>
      <c r="K1839" s="77"/>
      <c r="L1839" s="77" t="n">
        <f aca="false">SUM(J1839:K1839)</f>
        <v>27000</v>
      </c>
      <c r="M1839" s="81" t="n">
        <f aca="false">IF(D1839&gt;0,IF(J1839&gt;=0,J1839/D1839*100,""),"")</f>
        <v>71.0526315789474</v>
      </c>
      <c r="N1839" s="81" t="n">
        <f aca="false">IF(F1839&gt;0,IF(L1839&gt;=0,L1839/F1839*100,""),"")</f>
        <v>71.0526315789474</v>
      </c>
      <c r="O1839" s="81" t="n">
        <f aca="false">IF(G1839&gt;0,IF(J1839&gt;=0,J1839/G1839*100,""),"")</f>
        <v>56.25</v>
      </c>
      <c r="P1839" s="81" t="n">
        <f aca="false">IF(I1839&gt;0,IF(L1839&gt;=0,L1839/I1839*100,""),"")</f>
        <v>56.25</v>
      </c>
      <c r="Q1839" s="52"/>
      <c r="S1839" s="52"/>
    </row>
    <row r="1840" s="48" customFormat="true" ht="12.75" hidden="false" customHeight="true" outlineLevel="0" collapsed="false">
      <c r="A1840" s="82" t="s">
        <v>1097</v>
      </c>
      <c r="B1840" s="54" t="s">
        <v>1098</v>
      </c>
      <c r="C1840" s="55" t="s">
        <v>1995</v>
      </c>
      <c r="D1840" s="77" t="n">
        <v>24000</v>
      </c>
      <c r="E1840" s="77"/>
      <c r="F1840" s="77" t="n">
        <f aca="false">SUM(D1840:E1840)</f>
        <v>24000</v>
      </c>
      <c r="G1840" s="79" t="n">
        <v>24000</v>
      </c>
      <c r="H1840" s="88"/>
      <c r="I1840" s="79" t="n">
        <f aca="false">SUM(G1840:H1840)</f>
        <v>24000</v>
      </c>
      <c r="J1840" s="77" t="n">
        <v>24000</v>
      </c>
      <c r="K1840" s="77"/>
      <c r="L1840" s="77" t="n">
        <f aca="false">SUM(J1840:K1840)</f>
        <v>24000</v>
      </c>
      <c r="M1840" s="81" t="n">
        <f aca="false">IF(D1840&gt;0,IF(J1840&gt;=0,J1840/D1840*100,""),"")</f>
        <v>100</v>
      </c>
      <c r="N1840" s="81" t="n">
        <f aca="false">IF(F1840&gt;0,IF(L1840&gt;=0,L1840/F1840*100,""),"")</f>
        <v>100</v>
      </c>
      <c r="O1840" s="81" t="n">
        <f aca="false">IF(G1840&gt;0,IF(J1840&gt;=0,J1840/G1840*100,""),"")</f>
        <v>100</v>
      </c>
      <c r="P1840" s="81" t="n">
        <f aca="false">IF(I1840&gt;0,IF(L1840&gt;=0,L1840/I1840*100,""),"")</f>
        <v>100</v>
      </c>
      <c r="Q1840" s="52"/>
      <c r="S1840" s="52"/>
    </row>
    <row r="1841" s="48" customFormat="true" ht="12" hidden="true" customHeight="false" outlineLevel="0" collapsed="false">
      <c r="A1841" s="82" t="s">
        <v>1104</v>
      </c>
      <c r="B1841" s="54" t="s">
        <v>1014</v>
      </c>
      <c r="C1841" s="55" t="s">
        <v>1996</v>
      </c>
      <c r="D1841" s="245"/>
      <c r="E1841" s="245"/>
      <c r="F1841" s="77"/>
      <c r="G1841" s="247"/>
      <c r="H1841" s="266"/>
      <c r="I1841" s="79"/>
      <c r="J1841" s="245"/>
      <c r="K1841" s="245"/>
      <c r="L1841" s="77" t="n">
        <f aca="false">SUM(J1841:K1841)</f>
        <v>0</v>
      </c>
      <c r="M1841" s="81" t="str">
        <f aca="false">IF(D1841&gt;0,IF(J1841&gt;=0,J1841/D1841*100,""),"")</f>
        <v/>
      </c>
      <c r="N1841" s="81" t="str">
        <f aca="false">IF(F1841&gt;0,IF(L1841&gt;=0,L1841/F1841*100,""),"")</f>
        <v/>
      </c>
      <c r="O1841" s="81" t="str">
        <f aca="false">IF(G1841&gt;0,IF(J1841&gt;=0,J1841/G1841*100,""),"")</f>
        <v/>
      </c>
      <c r="P1841" s="81" t="str">
        <f aca="false">IF(I1841&gt;0,IF(L1841&gt;=0,L1841/I1841*100,""),"")</f>
        <v/>
      </c>
      <c r="Q1841" s="52"/>
      <c r="S1841" s="52"/>
    </row>
    <row r="1842" s="48" customFormat="true" ht="12" hidden="true" customHeight="false" outlineLevel="0" collapsed="false">
      <c r="A1842" s="82" t="s">
        <v>65</v>
      </c>
      <c r="B1842" s="54" t="s">
        <v>66</v>
      </c>
      <c r="C1842" s="55" t="s">
        <v>1997</v>
      </c>
      <c r="D1842" s="77"/>
      <c r="E1842" s="77"/>
      <c r="F1842" s="77" t="n">
        <f aca="false">SUM(D1842:E1842)</f>
        <v>0</v>
      </c>
      <c r="G1842" s="79"/>
      <c r="H1842" s="88"/>
      <c r="I1842" s="79" t="n">
        <f aca="false">SUM(G1842:H1842)</f>
        <v>0</v>
      </c>
      <c r="J1842" s="77"/>
      <c r="K1842" s="77"/>
      <c r="L1842" s="77" t="n">
        <f aca="false">SUM(J1842:K1842)</f>
        <v>0</v>
      </c>
      <c r="M1842" s="81" t="str">
        <f aca="false">IF(D1842&gt;0,IF(J1842&gt;=0,J1842/D1842*100,""),"")</f>
        <v/>
      </c>
      <c r="N1842" s="81" t="str">
        <f aca="false">IF(F1842&gt;0,IF(L1842&gt;=0,L1842/F1842*100,""),"")</f>
        <v/>
      </c>
      <c r="O1842" s="81" t="str">
        <f aca="false">IF(G1842&gt;0,IF(J1842&gt;=0,J1842/G1842*100,""),"")</f>
        <v/>
      </c>
      <c r="P1842" s="81" t="str">
        <f aca="false">IF(I1842&gt;0,IF(L1842&gt;=0,L1842/I1842*100,""),"")</f>
        <v/>
      </c>
      <c r="Q1842" s="52"/>
      <c r="S1842" s="52"/>
    </row>
    <row r="1843" s="48" customFormat="true" ht="6" hidden="false" customHeight="true" outlineLevel="0" collapsed="false">
      <c r="A1843" s="82"/>
      <c r="B1843" s="103"/>
      <c r="C1843" s="104" t="s">
        <v>28</v>
      </c>
      <c r="D1843" s="77"/>
      <c r="E1843" s="77"/>
      <c r="F1843" s="77" t="n">
        <f aca="false">SUM(D1843:E1843)</f>
        <v>0</v>
      </c>
      <c r="G1843" s="79"/>
      <c r="H1843" s="88"/>
      <c r="I1843" s="79"/>
      <c r="J1843" s="77"/>
      <c r="K1843" s="77"/>
      <c r="L1843" s="77" t="n">
        <f aca="false">SUM(J1843:K1843)</f>
        <v>0</v>
      </c>
      <c r="M1843" s="81" t="str">
        <f aca="false">IF(D1843&gt;0,IF(J1843&gt;=0,J1843/D1843*100,""),"")</f>
        <v/>
      </c>
      <c r="N1843" s="81" t="str">
        <f aca="false">IF(F1843&gt;0,IF(L1843&gt;=0,L1843/F1843*100,""),"")</f>
        <v/>
      </c>
      <c r="O1843" s="81" t="str">
        <f aca="false">IF(G1843&gt;0,IF(J1843&gt;=0,J1843/G1843*100,""),"")</f>
        <v/>
      </c>
      <c r="P1843" s="81" t="str">
        <f aca="false">IF(I1843&gt;0,IF(L1843&gt;=0,L1843/I1843*100,""),"")</f>
        <v/>
      </c>
      <c r="Q1843" s="52"/>
      <c r="S1843" s="52"/>
    </row>
    <row r="1844" s="48" customFormat="true" ht="25.5" hidden="false" customHeight="false" outlineLevel="0" collapsed="false">
      <c r="A1844" s="66" t="s">
        <v>1998</v>
      </c>
      <c r="B1844" s="135" t="s">
        <v>19</v>
      </c>
      <c r="C1844" s="136"/>
      <c r="D1844" s="240" t="n">
        <f aca="false">SUM(D1846:D1849)</f>
        <v>899600</v>
      </c>
      <c r="E1844" s="240" t="n">
        <f aca="false">SUM(E1846:E1849)</f>
        <v>0</v>
      </c>
      <c r="F1844" s="240" t="n">
        <f aca="false">SUM(D1844:E1844)</f>
        <v>899600</v>
      </c>
      <c r="G1844" s="240" t="n">
        <f aca="false">SUM(G1846:G1849)</f>
        <v>990400</v>
      </c>
      <c r="H1844" s="291"/>
      <c r="I1844" s="243" t="n">
        <f aca="false">SUM(G1844:H1844)</f>
        <v>990400</v>
      </c>
      <c r="J1844" s="240" t="n">
        <f aca="false">SUM(J1846:J1848)</f>
        <v>1024940</v>
      </c>
      <c r="K1844" s="240" t="n">
        <f aca="false">SUM(K1846:K1849)</f>
        <v>0</v>
      </c>
      <c r="L1844" s="240" t="n">
        <f aca="false">SUM(J1844:K1844)</f>
        <v>1024940</v>
      </c>
      <c r="M1844" s="244" t="n">
        <f aca="false">IF(D1844&gt;0,IF(J1844&gt;=0,J1844/D1844*100,""),"")</f>
        <v>113.932859048466</v>
      </c>
      <c r="N1844" s="244" t="n">
        <f aca="false">IF(F1844&gt;0,IF(L1844&gt;=0,L1844/F1844*100,""),"")</f>
        <v>113.932859048466</v>
      </c>
      <c r="O1844" s="244" t="n">
        <f aca="false">IF(G1844&gt;0,IF(J1844&gt;=0,J1844/G1844*100,""),"")</f>
        <v>103.487479806139</v>
      </c>
      <c r="P1844" s="244" t="n">
        <f aca="false">IF(I1844&gt;0,IF(L1844&gt;=0,L1844/I1844*100,""),"")</f>
        <v>103.487479806139</v>
      </c>
      <c r="Q1844" s="52"/>
      <c r="S1844" s="52"/>
    </row>
    <row r="1845" s="48" customFormat="true" ht="12" hidden="true" customHeight="false" outlineLevel="0" collapsed="false">
      <c r="A1845" s="87" t="s">
        <v>27</v>
      </c>
      <c r="B1845" s="227"/>
      <c r="C1845" s="228" t="s">
        <v>28</v>
      </c>
      <c r="D1845" s="245" t="n">
        <f aca="false">SUM(D1846:D1848)</f>
        <v>899600</v>
      </c>
      <c r="E1845" s="246"/>
      <c r="F1845" s="77" t="n">
        <f aca="false">SUM(D1845:E1845)</f>
        <v>899600</v>
      </c>
      <c r="G1845" s="247" t="n">
        <f aca="false">SUM(G1846:G1848)</f>
        <v>960400</v>
      </c>
      <c r="H1845" s="248"/>
      <c r="I1845" s="79" t="n">
        <f aca="false">SUM(G1845:H1845)</f>
        <v>960400</v>
      </c>
      <c r="J1845" s="77" t="n">
        <f aca="false">SUM(J1846:J1848)</f>
        <v>1024940</v>
      </c>
      <c r="K1845" s="246"/>
      <c r="L1845" s="77" t="n">
        <f aca="false">SUM(J1845:K1845)</f>
        <v>1024940</v>
      </c>
      <c r="M1845" s="81" t="n">
        <f aca="false">IF(D1845&gt;0,IF(J1845&gt;=0,J1845/D1845*100,""),"")</f>
        <v>113.932859048466</v>
      </c>
      <c r="N1845" s="81" t="n">
        <f aca="false">IF(F1845&gt;0,IF(L1845&gt;=0,L1845/F1845*100,""),"")</f>
        <v>113.932859048466</v>
      </c>
      <c r="O1845" s="81" t="n">
        <f aca="false">IF(G1845&gt;0,IF(J1845&gt;=0,J1845/G1845*100,""),"")</f>
        <v>106.720116618076</v>
      </c>
      <c r="P1845" s="81" t="n">
        <f aca="false">IF(I1845&gt;0,IF(L1845&gt;=0,L1845/I1845*100,""),"")</f>
        <v>106.720116618076</v>
      </c>
      <c r="Q1845" s="52"/>
      <c r="S1845" s="52"/>
    </row>
    <row r="1846" s="48" customFormat="true" ht="12.75" hidden="false" customHeight="true" outlineLevel="0" collapsed="false">
      <c r="A1846" s="82" t="s">
        <v>1095</v>
      </c>
      <c r="B1846" s="54" t="s">
        <v>1011</v>
      </c>
      <c r="C1846" s="55" t="s">
        <v>1999</v>
      </c>
      <c r="D1846" s="77" t="n">
        <v>832600</v>
      </c>
      <c r="E1846" s="245"/>
      <c r="F1846" s="77" t="n">
        <f aca="false">SUM(D1846:E1846)</f>
        <v>832600</v>
      </c>
      <c r="G1846" s="247" t="n">
        <v>873400</v>
      </c>
      <c r="H1846" s="266"/>
      <c r="I1846" s="79" t="n">
        <f aca="false">SUM(G1846:H1846)</f>
        <v>873400</v>
      </c>
      <c r="J1846" s="77" t="n">
        <v>989940</v>
      </c>
      <c r="K1846" s="245"/>
      <c r="L1846" s="77" t="n">
        <f aca="false">SUM(J1846:K1846)</f>
        <v>989940</v>
      </c>
      <c r="M1846" s="81" t="n">
        <f aca="false">IF(D1846&gt;0,IF(J1846&gt;=0,J1846/D1846*100,""),"")</f>
        <v>118.89742973817</v>
      </c>
      <c r="N1846" s="81" t="n">
        <f aca="false">IF(F1846&gt;0,IF(L1846&gt;=0,L1846/F1846*100,""),"")</f>
        <v>118.89742973817</v>
      </c>
      <c r="O1846" s="81" t="n">
        <f aca="false">IF(G1846&gt;0,IF(J1846&gt;=0,J1846/G1846*100,""),"")</f>
        <v>113.343256239982</v>
      </c>
      <c r="P1846" s="81" t="n">
        <f aca="false">IF(I1846&gt;0,IF(L1846&gt;=0,L1846/I1846*100,""),"")</f>
        <v>113.343256239982</v>
      </c>
      <c r="Q1846" s="52"/>
      <c r="S1846" s="52"/>
    </row>
    <row r="1847" s="48" customFormat="true" ht="12.75" hidden="false" customHeight="true" outlineLevel="0" collapsed="false">
      <c r="A1847" s="126" t="s">
        <v>33</v>
      </c>
      <c r="B1847" s="160" t="s">
        <v>34</v>
      </c>
      <c r="C1847" s="161" t="s">
        <v>2000</v>
      </c>
      <c r="D1847" s="130" t="n">
        <v>32000</v>
      </c>
      <c r="E1847" s="292"/>
      <c r="F1847" s="130" t="n">
        <f aca="false">SUM(D1847:E1847)</f>
        <v>32000</v>
      </c>
      <c r="G1847" s="293" t="n">
        <v>52000</v>
      </c>
      <c r="H1847" s="294"/>
      <c r="I1847" s="131" t="n">
        <f aca="false">SUM(G1847:H1847)</f>
        <v>52000</v>
      </c>
      <c r="J1847" s="130" t="n">
        <v>35000</v>
      </c>
      <c r="K1847" s="292"/>
      <c r="L1847" s="130" t="n">
        <f aca="false">SUM(J1847:K1847)</f>
        <v>35000</v>
      </c>
      <c r="M1847" s="118" t="n">
        <f aca="false">IF(D1847&gt;0,IF(J1847&gt;=0,J1847/D1847*100,""),"")</f>
        <v>109.375</v>
      </c>
      <c r="N1847" s="118" t="n">
        <f aca="false">IF(F1847&gt;0,IF(L1847&gt;=0,L1847/F1847*100,""),"")</f>
        <v>109.375</v>
      </c>
      <c r="O1847" s="118" t="n">
        <f aca="false">IF(G1847&gt;0,IF(J1847&gt;=0,J1847/G1847*100,""),"")</f>
        <v>67.3076923076923</v>
      </c>
      <c r="P1847" s="118" t="n">
        <f aca="false">IF(I1847&gt;0,IF(L1847&gt;=0,L1847/I1847*100,""),"")</f>
        <v>67.3076923076923</v>
      </c>
      <c r="Q1847" s="52"/>
      <c r="S1847" s="52"/>
    </row>
    <row r="1848" s="48" customFormat="true" ht="12.75" hidden="false" customHeight="true" outlineLevel="0" collapsed="false">
      <c r="A1848" s="82" t="s">
        <v>219</v>
      </c>
      <c r="B1848" s="54" t="s">
        <v>220</v>
      </c>
      <c r="C1848" s="55" t="s">
        <v>2001</v>
      </c>
      <c r="D1848" s="77" t="n">
        <v>35000</v>
      </c>
      <c r="E1848" s="245"/>
      <c r="F1848" s="77" t="n">
        <f aca="false">SUM(D1848:E1848)</f>
        <v>35000</v>
      </c>
      <c r="G1848" s="247" t="n">
        <v>35000</v>
      </c>
      <c r="H1848" s="266"/>
      <c r="I1848" s="79" t="n">
        <f aca="false">SUM(G1848:H1848)</f>
        <v>35000</v>
      </c>
      <c r="J1848" s="77"/>
      <c r="K1848" s="245"/>
      <c r="L1848" s="77" t="n">
        <f aca="false">SUM(J1848:K1848)</f>
        <v>0</v>
      </c>
      <c r="M1848" s="81" t="n">
        <f aca="false">IF(D1848&gt;0,IF(J1848&gt;=0,J1848/D1848*100,""),"")</f>
        <v>0</v>
      </c>
      <c r="N1848" s="81" t="n">
        <f aca="false">IF(F1848&gt;0,IF(L1848&gt;=0,L1848/F1848*100,""),"")</f>
        <v>0</v>
      </c>
      <c r="O1848" s="81" t="n">
        <f aca="false">IF(G1848&gt;0,IF(J1848&gt;=0,J1848/G1848*100,""),"")</f>
        <v>0</v>
      </c>
      <c r="P1848" s="81" t="n">
        <f aca="false">IF(I1848&gt;0,IF(L1848&gt;=0,L1848/I1848*100,""),"")</f>
        <v>0</v>
      </c>
      <c r="Q1848" s="52"/>
      <c r="S1848" s="52"/>
    </row>
    <row r="1849" s="48" customFormat="true" ht="12.75" hidden="false" customHeight="true" outlineLevel="0" collapsed="false">
      <c r="A1849" s="82" t="s">
        <v>1104</v>
      </c>
      <c r="B1849" s="54" t="s">
        <v>1014</v>
      </c>
      <c r="C1849" s="55"/>
      <c r="D1849" s="77"/>
      <c r="E1849" s="245"/>
      <c r="F1849" s="77"/>
      <c r="G1849" s="247" t="n">
        <v>30000</v>
      </c>
      <c r="H1849" s="266"/>
      <c r="I1849" s="79" t="n">
        <f aca="false">SUM(G1849:H1849)</f>
        <v>30000</v>
      </c>
      <c r="J1849" s="77"/>
      <c r="K1849" s="245"/>
      <c r="L1849" s="77"/>
      <c r="M1849" s="81" t="str">
        <f aca="false">IF(D1849&gt;0,IF(J1849&gt;=0,J1849/D1849*100,""),"")</f>
        <v/>
      </c>
      <c r="N1849" s="81" t="str">
        <f aca="false">IF(F1849&gt;0,IF(L1849&gt;=0,L1849/F1849*100,""),"")</f>
        <v/>
      </c>
      <c r="O1849" s="81" t="n">
        <f aca="false">IF(G1849&gt;0,IF(J1849&gt;=0,J1849/G1849*100,""),"")</f>
        <v>0</v>
      </c>
      <c r="P1849" s="81" t="n">
        <f aca="false">IF(I1849&gt;0,IF(L1849&gt;=0,L1849/I1849*100,""),"")</f>
        <v>0</v>
      </c>
      <c r="Q1849" s="52"/>
      <c r="S1849" s="52"/>
    </row>
    <row r="1850" s="48" customFormat="true" ht="3.75" hidden="false" customHeight="true" outlineLevel="0" collapsed="false">
      <c r="A1850" s="82"/>
      <c r="B1850" s="54"/>
      <c r="C1850" s="55" t="s">
        <v>28</v>
      </c>
      <c r="D1850" s="245"/>
      <c r="E1850" s="245"/>
      <c r="F1850" s="77"/>
      <c r="G1850" s="247"/>
      <c r="H1850" s="266"/>
      <c r="I1850" s="79"/>
      <c r="J1850" s="77"/>
      <c r="K1850" s="245"/>
      <c r="L1850" s="77"/>
      <c r="M1850" s="81" t="str">
        <f aca="false">IF(D1850&gt;0,IF(J1850&gt;=0,J1850/D1850*100,""),"")</f>
        <v/>
      </c>
      <c r="N1850" s="81" t="str">
        <f aca="false">IF(F1850&gt;0,IF(L1850&gt;=0,L1850/F1850*100,""),"")</f>
        <v/>
      </c>
      <c r="O1850" s="81" t="str">
        <f aca="false">IF(G1850&gt;0,IF(J1850&gt;=0,J1850/G1850*100,""),"")</f>
        <v/>
      </c>
      <c r="P1850" s="81" t="str">
        <f aca="false">IF(I1850&gt;0,IF(L1850&gt;=0,L1850/I1850*100,""),"")</f>
        <v/>
      </c>
      <c r="Q1850" s="52"/>
      <c r="S1850" s="52"/>
    </row>
    <row r="1851" s="155" customFormat="true" ht="12.75" hidden="false" customHeight="false" outlineLevel="0" collapsed="false">
      <c r="A1851" s="66" t="s">
        <v>2002</v>
      </c>
      <c r="B1851" s="135" t="s">
        <v>19</v>
      </c>
      <c r="C1851" s="136"/>
      <c r="D1851" s="152" t="n">
        <f aca="false">SUM(D1853:D1854)</f>
        <v>5168000</v>
      </c>
      <c r="E1851" s="152" t="n">
        <f aca="false">SUM(E1853:E1854)</f>
        <v>0</v>
      </c>
      <c r="F1851" s="152" t="n">
        <f aca="false">SUM(D1851:E1851)</f>
        <v>5168000</v>
      </c>
      <c r="G1851" s="153" t="n">
        <f aca="false">SUM(G1853:G1854)</f>
        <v>5572776</v>
      </c>
      <c r="H1851" s="196"/>
      <c r="I1851" s="153" t="n">
        <f aca="false">SUM(G1851:H1851)</f>
        <v>5572776</v>
      </c>
      <c r="J1851" s="152" t="n">
        <f aca="false">SUM(J1853:J1854)</f>
        <v>5909000</v>
      </c>
      <c r="K1851" s="152" t="n">
        <f aca="false">SUM(K1853:K1854)</f>
        <v>0</v>
      </c>
      <c r="L1851" s="152" t="n">
        <f aca="false">SUM(J1851:K1851)</f>
        <v>5909000</v>
      </c>
      <c r="M1851" s="154" t="n">
        <f aca="false">IF(D1851&gt;0,IF(J1851&gt;=0,J1851/D1851*100,""),"")</f>
        <v>114.338235294118</v>
      </c>
      <c r="N1851" s="154" t="n">
        <f aca="false">IF(F1851&gt;0,IF(L1851&gt;=0,L1851/F1851*100,""),"")</f>
        <v>114.338235294118</v>
      </c>
      <c r="O1851" s="154" t="n">
        <f aca="false">IF(G1851&gt;0,IF(J1851&gt;=0,J1851/G1851*100,""),"")</f>
        <v>106.033330605788</v>
      </c>
      <c r="P1851" s="154" t="n">
        <f aca="false">IF(I1851&gt;0,IF(L1851&gt;=0,L1851/I1851*100,""),"")</f>
        <v>106.033330605788</v>
      </c>
      <c r="Q1851" s="52"/>
      <c r="S1851" s="52"/>
    </row>
    <row r="1852" s="155" customFormat="true" ht="12" hidden="true" customHeight="false" outlineLevel="0" collapsed="false">
      <c r="A1852" s="74" t="s">
        <v>27</v>
      </c>
      <c r="B1852" s="167"/>
      <c r="C1852" s="168" t="s">
        <v>28</v>
      </c>
      <c r="D1852" s="249" t="n">
        <f aca="false">SUM(D1853:D1854)</f>
        <v>5168000</v>
      </c>
      <c r="E1852" s="258"/>
      <c r="F1852" s="94" t="n">
        <f aca="false">SUM(D1852:E1852)</f>
        <v>5168000</v>
      </c>
      <c r="G1852" s="95" t="n">
        <f aca="false">SUM(G1853:G1854)</f>
        <v>5572776</v>
      </c>
      <c r="H1852" s="295"/>
      <c r="I1852" s="95" t="n">
        <f aca="false">SUM(G1852:H1852)</f>
        <v>5572776</v>
      </c>
      <c r="J1852" s="94" t="n">
        <f aca="false">SUM(J1853:J1854)</f>
        <v>5909000</v>
      </c>
      <c r="K1852" s="258"/>
      <c r="L1852" s="94" t="n">
        <f aca="false">SUM(J1852:K1852)</f>
        <v>5909000</v>
      </c>
      <c r="M1852" s="97" t="n">
        <f aca="false">IF(D1852&gt;0,IF(J1852&gt;=0,J1852/D1852*100,""),"")</f>
        <v>114.338235294118</v>
      </c>
      <c r="N1852" s="97" t="n">
        <f aca="false">IF(F1852&gt;0,IF(L1852&gt;=0,L1852/F1852*100,""),"")</f>
        <v>114.338235294118</v>
      </c>
      <c r="O1852" s="97" t="n">
        <f aca="false">IF(G1852&gt;0,IF(J1852&gt;=0,J1852/G1852*100,""),"")</f>
        <v>106.033330605788</v>
      </c>
      <c r="P1852" s="97" t="n">
        <f aca="false">IF(I1852&gt;0,IF(L1852&gt;=0,L1852/I1852*100,""),"")</f>
        <v>106.033330605788</v>
      </c>
      <c r="Q1852" s="52"/>
      <c r="S1852" s="52"/>
    </row>
    <row r="1853" s="115" customFormat="true" ht="12.75" hidden="false" customHeight="true" outlineLevel="0" collapsed="false">
      <c r="A1853" s="82" t="s">
        <v>2003</v>
      </c>
      <c r="B1853" s="103" t="s">
        <v>2004</v>
      </c>
      <c r="C1853" s="104" t="s">
        <v>2005</v>
      </c>
      <c r="D1853" s="94" t="n">
        <f aca="false">5148000+10000</f>
        <v>5158000</v>
      </c>
      <c r="E1853" s="94"/>
      <c r="F1853" s="94" t="n">
        <f aca="false">SUM(D1853:E1853)</f>
        <v>5158000</v>
      </c>
      <c r="G1853" s="95" t="n">
        <v>5555776</v>
      </c>
      <c r="H1853" s="96"/>
      <c r="I1853" s="95" t="n">
        <f aca="false">SUM(G1853:H1853)</f>
        <v>5555776</v>
      </c>
      <c r="J1853" s="94" t="n">
        <v>5900000</v>
      </c>
      <c r="K1853" s="94"/>
      <c r="L1853" s="94" t="n">
        <f aca="false">SUM(J1853:K1853)</f>
        <v>5900000</v>
      </c>
      <c r="M1853" s="97" t="n">
        <f aca="false">IF(D1853&gt;0,IF(J1853&gt;=0,J1853/D1853*100,""),"")</f>
        <v>114.3854207057</v>
      </c>
      <c r="N1853" s="97" t="n">
        <f aca="false">IF(F1853&gt;0,IF(L1853&gt;=0,L1853/F1853*100,""),"")</f>
        <v>114.3854207057</v>
      </c>
      <c r="O1853" s="97" t="n">
        <f aca="false">IF(G1853&gt;0,IF(J1853&gt;=0,J1853/G1853*100,""),"")</f>
        <v>106.195786151206</v>
      </c>
      <c r="P1853" s="97" t="n">
        <f aca="false">IF(I1853&gt;0,IF(L1853&gt;=0,L1853/I1853*100,""),"")</f>
        <v>106.195786151206</v>
      </c>
      <c r="Q1853" s="52"/>
      <c r="S1853" s="52"/>
    </row>
    <row r="1854" s="115" customFormat="true" ht="12.75" hidden="false" customHeight="true" outlineLevel="0" collapsed="false">
      <c r="A1854" s="87" t="s">
        <v>33</v>
      </c>
      <c r="B1854" s="54" t="s">
        <v>34</v>
      </c>
      <c r="C1854" s="55" t="s">
        <v>2006</v>
      </c>
      <c r="D1854" s="94" t="n">
        <v>10000</v>
      </c>
      <c r="E1854" s="94"/>
      <c r="F1854" s="94" t="n">
        <f aca="false">SUM(D1854:E1854)</f>
        <v>10000</v>
      </c>
      <c r="G1854" s="95" t="n">
        <v>17000</v>
      </c>
      <c r="H1854" s="96"/>
      <c r="I1854" s="95" t="n">
        <f aca="false">SUM(G1854:H1854)</f>
        <v>17000</v>
      </c>
      <c r="J1854" s="94" t="n">
        <v>9000</v>
      </c>
      <c r="K1854" s="94"/>
      <c r="L1854" s="94" t="n">
        <f aca="false">SUM(J1854:K1854)</f>
        <v>9000</v>
      </c>
      <c r="M1854" s="97" t="n">
        <f aca="false">IF(D1854&gt;0,IF(J1854&gt;=0,J1854/D1854*100,""),"")</f>
        <v>90</v>
      </c>
      <c r="N1854" s="97" t="n">
        <f aca="false">IF(F1854&gt;0,IF(L1854&gt;=0,L1854/F1854*100,""),"")</f>
        <v>90</v>
      </c>
      <c r="O1854" s="97" t="n">
        <f aca="false">IF(G1854&gt;0,IF(J1854&gt;=0,J1854/G1854*100,""),"")</f>
        <v>52.9411764705882</v>
      </c>
      <c r="P1854" s="97" t="n">
        <f aca="false">IF(I1854&gt;0,IF(L1854&gt;=0,L1854/I1854*100,""),"")</f>
        <v>52.9411764705882</v>
      </c>
      <c r="Q1854" s="52"/>
      <c r="S1854" s="52"/>
    </row>
    <row r="1855" s="48" customFormat="true" ht="1.5" hidden="false" customHeight="true" outlineLevel="0" collapsed="false">
      <c r="A1855" s="82"/>
      <c r="B1855" s="54"/>
      <c r="C1855" s="55" t="s">
        <v>28</v>
      </c>
      <c r="D1855" s="258"/>
      <c r="E1855" s="258"/>
      <c r="F1855" s="258" t="n">
        <f aca="false">SUM(D1855:E1855)</f>
        <v>0</v>
      </c>
      <c r="G1855" s="259"/>
      <c r="H1855" s="295"/>
      <c r="I1855" s="259"/>
      <c r="J1855" s="258"/>
      <c r="K1855" s="258"/>
      <c r="L1855" s="258" t="n">
        <f aca="false">SUM(J1855:K1855)</f>
        <v>0</v>
      </c>
      <c r="M1855" s="260" t="str">
        <f aca="false">IF(D1855&gt;0,IF(J1855&gt;=0,J1855/D1855*100,""),"")</f>
        <v/>
      </c>
      <c r="N1855" s="260" t="str">
        <f aca="false">IF(F1855&gt;0,IF(L1855&gt;=0,L1855/F1855*100,""),"")</f>
        <v/>
      </c>
      <c r="O1855" s="260" t="str">
        <f aca="false">IF(G1855&gt;0,IF(J1855&gt;=0,J1855/G1855*100,""),"")</f>
        <v/>
      </c>
      <c r="P1855" s="260" t="str">
        <f aca="false">IF(I1855&gt;0,IF(L1855&gt;=0,L1855/I1855*100,""),"")</f>
        <v/>
      </c>
      <c r="Q1855" s="52"/>
      <c r="S1855" s="52"/>
    </row>
    <row r="1856" s="155" customFormat="true" ht="12.75" hidden="false" customHeight="false" outlineLevel="0" collapsed="false">
      <c r="A1856" s="66" t="s">
        <v>2007</v>
      </c>
      <c r="B1856" s="135" t="s">
        <v>19</v>
      </c>
      <c r="C1856" s="136"/>
      <c r="D1856" s="157" t="n">
        <f aca="false">SUM(D1858:D1861)</f>
        <v>29113000</v>
      </c>
      <c r="E1856" s="69" t="n">
        <f aca="false">SUM(E1858:E1861)</f>
        <v>0</v>
      </c>
      <c r="F1856" s="69" t="n">
        <f aca="false">SUM(D1856:E1856)</f>
        <v>29113000</v>
      </c>
      <c r="G1856" s="158" t="n">
        <f aca="false">SUM(G1858:G1861)</f>
        <v>31363384</v>
      </c>
      <c r="H1856" s="89"/>
      <c r="I1856" s="72" t="n">
        <f aca="false">SUM(G1856:H1856)</f>
        <v>31363384</v>
      </c>
      <c r="J1856" s="69" t="n">
        <f aca="false">SUM(J1858:J1861)</f>
        <v>34127600</v>
      </c>
      <c r="K1856" s="69" t="n">
        <f aca="false">SUM(K1858:K1861)</f>
        <v>0</v>
      </c>
      <c r="L1856" s="69" t="n">
        <f aca="false">SUM(J1856:K1856)</f>
        <v>34127600</v>
      </c>
      <c r="M1856" s="73" t="n">
        <f aca="false">IF(D1856&gt;0,IF(J1856&gt;=0,J1856/D1856*100,""),"")</f>
        <v>117.224607563631</v>
      </c>
      <c r="N1856" s="73" t="n">
        <f aca="false">IF(F1856&gt;0,IF(L1856&gt;=0,L1856/F1856*100,""),"")</f>
        <v>117.224607563631</v>
      </c>
      <c r="O1856" s="73" t="n">
        <f aca="false">IF(G1856&gt;0,IF(J1856&gt;=0,J1856/G1856*100,""),"")</f>
        <v>108.813513235689</v>
      </c>
      <c r="P1856" s="73" t="n">
        <f aca="false">IF(I1856&gt;0,IF(L1856&gt;=0,L1856/I1856*100,""),"")</f>
        <v>108.813513235689</v>
      </c>
      <c r="Q1856" s="52"/>
      <c r="S1856" s="52"/>
    </row>
    <row r="1857" s="155" customFormat="true" ht="12" hidden="true" customHeight="false" outlineLevel="0" collapsed="false">
      <c r="A1857" s="74" t="s">
        <v>27</v>
      </c>
      <c r="B1857" s="227"/>
      <c r="C1857" s="228" t="s">
        <v>28</v>
      </c>
      <c r="D1857" s="278" t="n">
        <f aca="false">SUM(D1858:D1861)</f>
        <v>29113000</v>
      </c>
      <c r="E1857" s="296"/>
      <c r="F1857" s="77" t="n">
        <f aca="false">SUM(D1857:E1857)</f>
        <v>29113000</v>
      </c>
      <c r="G1857" s="90" t="n">
        <f aca="false">SUM(G1858:G1861)</f>
        <v>31363384</v>
      </c>
      <c r="H1857" s="280"/>
      <c r="I1857" s="79" t="n">
        <f aca="false">SUM(G1857:H1857)</f>
        <v>31363384</v>
      </c>
      <c r="J1857" s="77" t="n">
        <f aca="false">SUM(J1858:J1861)</f>
        <v>34127600</v>
      </c>
      <c r="K1857" s="296"/>
      <c r="L1857" s="77" t="n">
        <f aca="false">SUM(J1857:K1857)</f>
        <v>34127600</v>
      </c>
      <c r="M1857" s="81" t="n">
        <f aca="false">IF(D1857&gt;0,IF(J1857&gt;=0,J1857/D1857*100,""),"")</f>
        <v>117.224607563631</v>
      </c>
      <c r="N1857" s="81" t="n">
        <f aca="false">IF(F1857&gt;0,IF(L1857&gt;=0,L1857/F1857*100,""),"")</f>
        <v>117.224607563631</v>
      </c>
      <c r="O1857" s="81" t="n">
        <f aca="false">IF(G1857&gt;0,IF(J1857&gt;=0,J1857/G1857*100,""),"")</f>
        <v>108.813513235689</v>
      </c>
      <c r="P1857" s="81" t="n">
        <f aca="false">IF(I1857&gt;0,IF(L1857&gt;=0,L1857/I1857*100,""),"")</f>
        <v>108.813513235689</v>
      </c>
      <c r="Q1857" s="52"/>
      <c r="S1857" s="52"/>
    </row>
    <row r="1858" s="48" customFormat="true" ht="12.75" hidden="false" customHeight="true" outlineLevel="0" collapsed="false">
      <c r="A1858" s="82" t="s">
        <v>2003</v>
      </c>
      <c r="B1858" s="103" t="s">
        <v>2004</v>
      </c>
      <c r="C1858" s="104" t="s">
        <v>2008</v>
      </c>
      <c r="D1858" s="77" t="n">
        <f aca="false">28791000+70000</f>
        <v>28861000</v>
      </c>
      <c r="E1858" s="77"/>
      <c r="F1858" s="77" t="n">
        <f aca="false">SUM(D1858:E1858)</f>
        <v>28861000</v>
      </c>
      <c r="G1858" s="79" t="n">
        <v>30904100</v>
      </c>
      <c r="H1858" s="88"/>
      <c r="I1858" s="79" t="n">
        <f aca="false">SUM(G1858:H1858)</f>
        <v>30904100</v>
      </c>
      <c r="J1858" s="77" t="n">
        <v>33718000</v>
      </c>
      <c r="K1858" s="77"/>
      <c r="L1858" s="77" t="n">
        <f aca="false">SUM(J1858:K1858)</f>
        <v>33718000</v>
      </c>
      <c r="M1858" s="81" t="n">
        <f aca="false">IF(D1858&gt;0,IF(J1858&gt;=0,J1858/D1858*100,""),"")</f>
        <v>116.828938706213</v>
      </c>
      <c r="N1858" s="81" t="n">
        <f aca="false">IF(F1858&gt;0,IF(L1858&gt;=0,L1858/F1858*100,""),"")</f>
        <v>116.828938706213</v>
      </c>
      <c r="O1858" s="81" t="n">
        <f aca="false">IF(G1858&gt;0,IF(J1858&gt;=0,J1858/G1858*100,""),"")</f>
        <v>109.105264350038</v>
      </c>
      <c r="P1858" s="81" t="n">
        <f aca="false">IF(I1858&gt;0,IF(L1858&gt;=0,L1858/I1858*100,""),"")</f>
        <v>109.105264350038</v>
      </c>
      <c r="Q1858" s="52"/>
      <c r="S1858" s="52"/>
    </row>
    <row r="1859" s="48" customFormat="true" ht="13.5" hidden="false" customHeight="true" outlineLevel="0" collapsed="false">
      <c r="A1859" s="82" t="s">
        <v>219</v>
      </c>
      <c r="B1859" s="103" t="s">
        <v>220</v>
      </c>
      <c r="C1859" s="104" t="s">
        <v>2009</v>
      </c>
      <c r="D1859" s="77" t="n">
        <v>10500</v>
      </c>
      <c r="E1859" s="77"/>
      <c r="F1859" s="77" t="n">
        <f aca="false">SUM(D1859:E1859)</f>
        <v>10500</v>
      </c>
      <c r="G1859" s="79" t="n">
        <v>10500</v>
      </c>
      <c r="H1859" s="88"/>
      <c r="I1859" s="79" t="n">
        <f aca="false">SUM(G1859:H1859)</f>
        <v>10500</v>
      </c>
      <c r="J1859" s="77"/>
      <c r="K1859" s="77"/>
      <c r="L1859" s="77" t="n">
        <f aca="false">SUM(J1859:K1859)</f>
        <v>0</v>
      </c>
      <c r="M1859" s="81" t="n">
        <f aca="false">IF(D1859&gt;0,IF(J1859&gt;=0,J1859/D1859*100,""),"")</f>
        <v>0</v>
      </c>
      <c r="N1859" s="81" t="n">
        <f aca="false">IF(F1859&gt;0,IF(L1859&gt;=0,L1859/F1859*100,""),"")</f>
        <v>0</v>
      </c>
      <c r="O1859" s="81" t="n">
        <f aca="false">IF(G1859&gt;0,IF(J1859&gt;=0,J1859/G1859*100,""),"")</f>
        <v>0</v>
      </c>
      <c r="P1859" s="81" t="n">
        <f aca="false">IF(I1859&gt;0,IF(L1859&gt;=0,L1859/I1859*100,""),"")</f>
        <v>0</v>
      </c>
      <c r="Q1859" s="52"/>
      <c r="S1859" s="52"/>
    </row>
    <row r="1860" s="48" customFormat="true" ht="12.75" hidden="false" customHeight="true" outlineLevel="0" collapsed="false">
      <c r="A1860" s="87" t="s">
        <v>33</v>
      </c>
      <c r="B1860" s="54" t="s">
        <v>34</v>
      </c>
      <c r="C1860" s="55" t="s">
        <v>2010</v>
      </c>
      <c r="D1860" s="77" t="n">
        <v>241500</v>
      </c>
      <c r="E1860" s="77"/>
      <c r="F1860" s="77" t="n">
        <f aca="false">SUM(D1860:E1860)</f>
        <v>241500</v>
      </c>
      <c r="G1860" s="79" t="n">
        <v>312264</v>
      </c>
      <c r="H1860" s="88"/>
      <c r="I1860" s="79" t="n">
        <f aca="false">SUM(G1860:H1860)</f>
        <v>312264</v>
      </c>
      <c r="J1860" s="77" t="n">
        <v>209000</v>
      </c>
      <c r="K1860" s="77"/>
      <c r="L1860" s="77" t="n">
        <f aca="false">SUM(J1860:K1860)</f>
        <v>209000</v>
      </c>
      <c r="M1860" s="81" t="n">
        <f aca="false">IF(D1860&gt;0,IF(J1860&gt;=0,J1860/D1860*100,""),"")</f>
        <v>86.5424430641822</v>
      </c>
      <c r="N1860" s="81" t="n">
        <f aca="false">IF(F1860&gt;0,IF(L1860&gt;=0,L1860/F1860*100,""),"")</f>
        <v>86.5424430641822</v>
      </c>
      <c r="O1860" s="81" t="n">
        <f aca="false">IF(G1860&gt;0,IF(J1860&gt;=0,J1860/G1860*100,""),"")</f>
        <v>66.9305459483002</v>
      </c>
      <c r="P1860" s="81" t="n">
        <f aca="false">IF(I1860&gt;0,IF(L1860&gt;=0,L1860/I1860*100,""),"")</f>
        <v>66.9305459483002</v>
      </c>
      <c r="Q1860" s="52"/>
      <c r="S1860" s="52"/>
    </row>
    <row r="1861" s="48" customFormat="true" ht="12.75" hidden="false" customHeight="true" outlineLevel="0" collapsed="false">
      <c r="A1861" s="87" t="s">
        <v>506</v>
      </c>
      <c r="B1861" s="54" t="s">
        <v>507</v>
      </c>
      <c r="C1861" s="55" t="s">
        <v>2010</v>
      </c>
      <c r="D1861" s="77"/>
      <c r="E1861" s="77"/>
      <c r="F1861" s="77" t="n">
        <f aca="false">SUM(D1861:E1861)</f>
        <v>0</v>
      </c>
      <c r="G1861" s="79" t="n">
        <v>136520</v>
      </c>
      <c r="H1861" s="88"/>
      <c r="I1861" s="79" t="n">
        <f aca="false">SUM(G1861:H1861)</f>
        <v>136520</v>
      </c>
      <c r="J1861" s="77" t="n">
        <v>200600</v>
      </c>
      <c r="K1861" s="77"/>
      <c r="L1861" s="77" t="n">
        <f aca="false">SUM(J1861:K1861)</f>
        <v>200600</v>
      </c>
      <c r="M1861" s="81" t="str">
        <f aca="false">IF(D1861&gt;0,IF(J1861&gt;=0,J1861/D1861*100,""),"")</f>
        <v/>
      </c>
      <c r="N1861" s="81" t="str">
        <f aca="false">IF(F1861&gt;0,IF(L1861&gt;=0,L1861/F1861*100,""),"")</f>
        <v/>
      </c>
      <c r="O1861" s="81" t="n">
        <f aca="false">IF(G1861&gt;0,IF(J1861&gt;=0,J1861/G1861*100,""),"")</f>
        <v>146.938177556402</v>
      </c>
      <c r="P1861" s="81" t="n">
        <f aca="false">IF(I1861&gt;0,IF(L1861&gt;=0,L1861/I1861*100,""),"")</f>
        <v>146.938177556402</v>
      </c>
      <c r="Q1861" s="52"/>
      <c r="S1861" s="52"/>
    </row>
    <row r="1862" s="48" customFormat="true" ht="3.75" hidden="false" customHeight="true" outlineLevel="0" collapsed="false">
      <c r="A1862" s="211"/>
      <c r="B1862" s="113"/>
      <c r="C1862" s="114" t="s">
        <v>28</v>
      </c>
      <c r="D1862" s="77"/>
      <c r="E1862" s="77"/>
      <c r="F1862" s="77" t="n">
        <f aca="false">SUM(D1862:E1862)</f>
        <v>0</v>
      </c>
      <c r="G1862" s="79"/>
      <c r="H1862" s="88"/>
      <c r="I1862" s="79"/>
      <c r="J1862" s="77"/>
      <c r="K1862" s="77"/>
      <c r="L1862" s="77" t="n">
        <f aca="false">SUM(J1862:K1862)</f>
        <v>0</v>
      </c>
      <c r="M1862" s="81" t="str">
        <f aca="false">IF(D1862&gt;0,IF(J1862&gt;=0,J1862/D1862*100,""),"")</f>
        <v/>
      </c>
      <c r="N1862" s="81" t="str">
        <f aca="false">IF(F1862&gt;0,IF(L1862&gt;=0,L1862/F1862*100,""),"")</f>
        <v/>
      </c>
      <c r="O1862" s="81" t="str">
        <f aca="false">IF(G1862&gt;0,IF(J1862&gt;=0,J1862/G1862*100,""),"")</f>
        <v/>
      </c>
      <c r="P1862" s="81" t="str">
        <f aca="false">IF(I1862&gt;0,IF(L1862&gt;=0,L1862/I1862*100,""),"")</f>
        <v/>
      </c>
      <c r="Q1862" s="52"/>
      <c r="S1862" s="52"/>
    </row>
    <row r="1863" s="155" customFormat="true" ht="12.75" hidden="false" customHeight="false" outlineLevel="0" collapsed="false">
      <c r="A1863" s="105" t="s">
        <v>2011</v>
      </c>
      <c r="B1863" s="135" t="s">
        <v>19</v>
      </c>
      <c r="C1863" s="136"/>
      <c r="D1863" s="139" t="n">
        <f aca="false">SUM(D1865:D1866)</f>
        <v>6160950</v>
      </c>
      <c r="E1863" s="139" t="n">
        <f aca="false">SUM(E1865:E1866)</f>
        <v>0</v>
      </c>
      <c r="F1863" s="139" t="n">
        <f aca="false">SUM(D1863:E1863)</f>
        <v>6160950</v>
      </c>
      <c r="G1863" s="218" t="n">
        <f aca="false">SUM(G1865:G1866)</f>
        <v>6745340</v>
      </c>
      <c r="H1863" s="214"/>
      <c r="I1863" s="109" t="n">
        <f aca="false">SUM(G1863:H1863)</f>
        <v>6745340</v>
      </c>
      <c r="J1863" s="139" t="n">
        <f aca="false">SUM(J1865:J1866)</f>
        <v>8189400</v>
      </c>
      <c r="K1863" s="139" t="n">
        <f aca="false">SUM(K1865:K1866)</f>
        <v>0</v>
      </c>
      <c r="L1863" s="139" t="n">
        <f aca="false">SUM(J1863:K1863)</f>
        <v>8189400</v>
      </c>
      <c r="M1863" s="140" t="n">
        <f aca="false">IF(D1863&gt;0,IF(J1863&gt;=0,J1863/D1863*100,""),"")</f>
        <v>132.924305504833</v>
      </c>
      <c r="N1863" s="140" t="n">
        <f aca="false">IF(F1863&gt;0,IF(L1863&gt;=0,L1863/F1863*100,""),"")</f>
        <v>132.924305504833</v>
      </c>
      <c r="O1863" s="140" t="n">
        <f aca="false">IF(G1863&gt;0,IF(J1863&gt;=0,J1863/G1863*100,""),"")</f>
        <v>121.408261110633</v>
      </c>
      <c r="P1863" s="140" t="n">
        <f aca="false">IF(I1863&gt;0,IF(L1863&gt;=0,L1863/I1863*100,""),"")</f>
        <v>121.408261110633</v>
      </c>
      <c r="Q1863" s="52"/>
      <c r="S1863" s="52"/>
    </row>
    <row r="1864" s="155" customFormat="true" ht="12" hidden="true" customHeight="false" outlineLevel="0" collapsed="false">
      <c r="A1864" s="74" t="s">
        <v>27</v>
      </c>
      <c r="B1864" s="167"/>
      <c r="C1864" s="168" t="s">
        <v>28</v>
      </c>
      <c r="D1864" s="143" t="n">
        <f aca="false">SUM(D1865)</f>
        <v>6160950</v>
      </c>
      <c r="E1864" s="215"/>
      <c r="F1864" s="77" t="n">
        <f aca="false">SUM(D1864:E1864)</f>
        <v>6160950</v>
      </c>
      <c r="G1864" s="79" t="n">
        <f aca="false">SUM(G1865)</f>
        <v>6662550</v>
      </c>
      <c r="H1864" s="217"/>
      <c r="I1864" s="79" t="n">
        <f aca="false">SUM(G1864:H1864)</f>
        <v>6662550</v>
      </c>
      <c r="J1864" s="77" t="n">
        <f aca="false">SUM(J1865)</f>
        <v>8079000</v>
      </c>
      <c r="K1864" s="215"/>
      <c r="L1864" s="77" t="n">
        <f aca="false">SUM(J1864:K1864)</f>
        <v>8079000</v>
      </c>
      <c r="M1864" s="81" t="n">
        <f aca="false">IF(D1864&gt;0,IF(J1864&gt;=0,J1864/D1864*100,""),"")</f>
        <v>131.132374065688</v>
      </c>
      <c r="N1864" s="81" t="n">
        <f aca="false">IF(F1864&gt;0,IF(L1864&gt;=0,L1864/F1864*100,""),"")</f>
        <v>131.132374065688</v>
      </c>
      <c r="O1864" s="81" t="n">
        <f aca="false">IF(G1864&gt;0,IF(J1864&gt;=0,J1864/G1864*100,""),"")</f>
        <v>121.259877974649</v>
      </c>
      <c r="P1864" s="81" t="n">
        <f aca="false">IF(I1864&gt;0,IF(L1864&gt;=0,L1864/I1864*100,""),"")</f>
        <v>121.259877974649</v>
      </c>
      <c r="Q1864" s="52"/>
      <c r="S1864" s="52"/>
    </row>
    <row r="1865" s="48" customFormat="true" ht="12.75" hidden="false" customHeight="true" outlineLevel="0" collapsed="false">
      <c r="A1865" s="82" t="s">
        <v>2003</v>
      </c>
      <c r="B1865" s="103" t="s">
        <v>2004</v>
      </c>
      <c r="C1865" s="104" t="s">
        <v>2012</v>
      </c>
      <c r="D1865" s="77" t="n">
        <v>6160950</v>
      </c>
      <c r="E1865" s="77"/>
      <c r="F1865" s="77" t="n">
        <f aca="false">SUM(D1865:E1865)</f>
        <v>6160950</v>
      </c>
      <c r="G1865" s="79" t="n">
        <v>6662550</v>
      </c>
      <c r="H1865" s="88"/>
      <c r="I1865" s="79" t="n">
        <f aca="false">SUM(G1865:H1865)</f>
        <v>6662550</v>
      </c>
      <c r="J1865" s="77" t="n">
        <v>8079000</v>
      </c>
      <c r="K1865" s="77"/>
      <c r="L1865" s="77" t="n">
        <f aca="false">SUM(J1865:K1865)</f>
        <v>8079000</v>
      </c>
      <c r="M1865" s="81" t="n">
        <f aca="false">IF(D1865&gt;0,IF(J1865&gt;=0,J1865/D1865*100,""),"")</f>
        <v>131.132374065688</v>
      </c>
      <c r="N1865" s="81" t="n">
        <f aca="false">IF(F1865&gt;0,IF(L1865&gt;=0,L1865/F1865*100,""),"")</f>
        <v>131.132374065688</v>
      </c>
      <c r="O1865" s="81" t="n">
        <f aca="false">IF(G1865&gt;0,IF(J1865&gt;=0,J1865/G1865*100,""),"")</f>
        <v>121.259877974649</v>
      </c>
      <c r="P1865" s="81" t="n">
        <f aca="false">IF(I1865&gt;0,IF(L1865&gt;=0,L1865/I1865*100,""),"")</f>
        <v>121.259877974649</v>
      </c>
      <c r="Q1865" s="52"/>
      <c r="S1865" s="52"/>
    </row>
    <row r="1866" s="48" customFormat="true" ht="12.75" hidden="false" customHeight="true" outlineLevel="0" collapsed="false">
      <c r="A1866" s="82" t="s">
        <v>506</v>
      </c>
      <c r="B1866" s="103" t="s">
        <v>507</v>
      </c>
      <c r="C1866" s="104"/>
      <c r="D1866" s="77"/>
      <c r="E1866" s="77"/>
      <c r="F1866" s="77"/>
      <c r="G1866" s="79" t="n">
        <v>82790</v>
      </c>
      <c r="H1866" s="88"/>
      <c r="I1866" s="79" t="n">
        <f aca="false">SUM(G1866:H1866)</f>
        <v>82790</v>
      </c>
      <c r="J1866" s="77" t="n">
        <v>110400</v>
      </c>
      <c r="K1866" s="77"/>
      <c r="L1866" s="77" t="n">
        <f aca="false">SUM(J1866:K1866)</f>
        <v>110400</v>
      </c>
      <c r="M1866" s="81" t="str">
        <f aca="false">IF(D1866&gt;0,IF(J1866&gt;=0,J1866/D1866*100,""),"")</f>
        <v/>
      </c>
      <c r="N1866" s="81" t="str">
        <f aca="false">IF(F1866&gt;0,IF(L1866&gt;=0,L1866/F1866*100,""),"")</f>
        <v/>
      </c>
      <c r="O1866" s="81" t="n">
        <f aca="false">IF(G1866&gt;0,IF(J1866&gt;=0,J1866/G1866*100,""),"")</f>
        <v>133.349438337964</v>
      </c>
      <c r="P1866" s="81" t="n">
        <f aca="false">IF(I1866&gt;0,IF(L1866&gt;=0,L1866/I1866*100,""),"")</f>
        <v>133.349438337964</v>
      </c>
      <c r="Q1866" s="52"/>
      <c r="S1866" s="52"/>
    </row>
    <row r="1867" s="48" customFormat="true" ht="3" hidden="false" customHeight="true" outlineLevel="0" collapsed="false">
      <c r="A1867" s="211"/>
      <c r="B1867" s="113"/>
      <c r="C1867" s="114" t="s">
        <v>28</v>
      </c>
      <c r="D1867" s="77"/>
      <c r="E1867" s="77"/>
      <c r="F1867" s="77" t="n">
        <f aca="false">SUM(D1867:E1867)</f>
        <v>0</v>
      </c>
      <c r="G1867" s="79"/>
      <c r="H1867" s="88"/>
      <c r="I1867" s="79"/>
      <c r="J1867" s="77"/>
      <c r="K1867" s="77"/>
      <c r="L1867" s="77" t="n">
        <f aca="false">SUM(J1867:K1867)</f>
        <v>0</v>
      </c>
      <c r="M1867" s="81" t="str">
        <f aca="false">IF(D1867&gt;0,IF(J1867&gt;=0,J1867/D1867*100,""),"")</f>
        <v/>
      </c>
      <c r="N1867" s="81" t="str">
        <f aca="false">IF(F1867&gt;0,IF(L1867&gt;=0,L1867/F1867*100,""),"")</f>
        <v/>
      </c>
      <c r="O1867" s="81" t="str">
        <f aca="false">IF(G1867&gt;0,IF(J1867&gt;=0,J1867/G1867*100,""),"")</f>
        <v/>
      </c>
      <c r="P1867" s="81" t="str">
        <f aca="false">IF(I1867&gt;0,IF(L1867&gt;=0,L1867/I1867*100,""),"")</f>
        <v/>
      </c>
      <c r="Q1867" s="52"/>
      <c r="S1867" s="52"/>
    </row>
    <row r="1868" s="155" customFormat="true" ht="12.75" hidden="false" customHeight="false" outlineLevel="0" collapsed="false">
      <c r="A1868" s="66" t="s">
        <v>2013</v>
      </c>
      <c r="B1868" s="135" t="s">
        <v>19</v>
      </c>
      <c r="C1868" s="136"/>
      <c r="D1868" s="139" t="n">
        <f aca="false">SUM(D1870:D1871)</f>
        <v>6362850</v>
      </c>
      <c r="E1868" s="139" t="n">
        <f aca="false">SUM(E1870:E1871)</f>
        <v>0</v>
      </c>
      <c r="F1868" s="139" t="n">
        <f aca="false">SUM(D1868:E1868)</f>
        <v>6362850</v>
      </c>
      <c r="G1868" s="109" t="n">
        <f aca="false">SUM(G1870:G1871)</f>
        <v>6757950</v>
      </c>
      <c r="H1868" s="110"/>
      <c r="I1868" s="109" t="n">
        <f aca="false">SUM(G1868:H1868)</f>
        <v>6757950</v>
      </c>
      <c r="J1868" s="139" t="n">
        <f aca="false">SUM(J1870:J1871)</f>
        <v>7524000</v>
      </c>
      <c r="K1868" s="139" t="n">
        <f aca="false">SUM(K1870:K1871)</f>
        <v>0</v>
      </c>
      <c r="L1868" s="139" t="n">
        <f aca="false">SUM(J1868:K1868)</f>
        <v>7524000</v>
      </c>
      <c r="M1868" s="140" t="n">
        <f aca="false">IF(D1868&gt;0,IF(J1868&gt;=0,J1868/D1868*100,""),"")</f>
        <v>118.248897899526</v>
      </c>
      <c r="N1868" s="140" t="n">
        <f aca="false">IF(F1868&gt;0,IF(L1868&gt;=0,L1868/F1868*100,""),"")</f>
        <v>118.248897899526</v>
      </c>
      <c r="O1868" s="140" t="n">
        <f aca="false">IF(G1868&gt;0,IF(J1868&gt;=0,J1868/G1868*100,""),"")</f>
        <v>111.335538143964</v>
      </c>
      <c r="P1868" s="140" t="n">
        <f aca="false">IF(I1868&gt;0,IF(L1868&gt;=0,L1868/I1868*100,""),"")</f>
        <v>111.335538143964</v>
      </c>
      <c r="Q1868" s="52"/>
      <c r="S1868" s="52"/>
    </row>
    <row r="1869" s="155" customFormat="true" ht="12" hidden="true" customHeight="false" outlineLevel="0" collapsed="false">
      <c r="A1869" s="74" t="s">
        <v>27</v>
      </c>
      <c r="B1869" s="167"/>
      <c r="C1869" s="168" t="s">
        <v>28</v>
      </c>
      <c r="D1869" s="143" t="n">
        <f aca="false">SUM(D1870:D1871)</f>
        <v>6362850</v>
      </c>
      <c r="E1869" s="215"/>
      <c r="F1869" s="77" t="n">
        <f aca="false">SUM(D1869:E1869)</f>
        <v>6362850</v>
      </c>
      <c r="G1869" s="79" t="n">
        <f aca="false">SUM(G1870:G1871)</f>
        <v>6757950</v>
      </c>
      <c r="H1869" s="217"/>
      <c r="I1869" s="79" t="n">
        <f aca="false">SUM(G1869:H1869)</f>
        <v>6757950</v>
      </c>
      <c r="J1869" s="77" t="n">
        <f aca="false">SUM(J1870:J1871)</f>
        <v>7524000</v>
      </c>
      <c r="K1869" s="215"/>
      <c r="L1869" s="77" t="n">
        <f aca="false">SUM(J1869:K1869)</f>
        <v>7524000</v>
      </c>
      <c r="M1869" s="81" t="n">
        <f aca="false">IF(D1869&gt;0,IF(J1869&gt;=0,J1869/D1869*100,""),"")</f>
        <v>118.248897899526</v>
      </c>
      <c r="N1869" s="81" t="n">
        <f aca="false">IF(F1869&gt;0,IF(L1869&gt;=0,L1869/F1869*100,""),"")</f>
        <v>118.248897899526</v>
      </c>
      <c r="O1869" s="81" t="n">
        <f aca="false">IF(G1869&gt;0,IF(J1869&gt;=0,J1869/G1869*100,""),"")</f>
        <v>111.335538143964</v>
      </c>
      <c r="P1869" s="81" t="n">
        <f aca="false">IF(I1869&gt;0,IF(L1869&gt;=0,L1869/I1869*100,""),"")</f>
        <v>111.335538143964</v>
      </c>
      <c r="Q1869" s="52"/>
      <c r="S1869" s="52"/>
    </row>
    <row r="1870" s="48" customFormat="true" ht="12.75" hidden="false" customHeight="true" outlineLevel="0" collapsed="false">
      <c r="A1870" s="82" t="s">
        <v>2003</v>
      </c>
      <c r="B1870" s="103" t="s">
        <v>2004</v>
      </c>
      <c r="C1870" s="104" t="s">
        <v>2014</v>
      </c>
      <c r="D1870" s="77" t="n">
        <v>6332850</v>
      </c>
      <c r="E1870" s="77"/>
      <c r="F1870" s="77" t="n">
        <f aca="false">SUM(D1870:E1870)</f>
        <v>6332850</v>
      </c>
      <c r="G1870" s="79" t="n">
        <v>6717950</v>
      </c>
      <c r="H1870" s="88"/>
      <c r="I1870" s="79" t="n">
        <f aca="false">SUM(G1870:H1870)</f>
        <v>6717950</v>
      </c>
      <c r="J1870" s="77" t="n">
        <v>7514000</v>
      </c>
      <c r="K1870" s="77"/>
      <c r="L1870" s="77" t="n">
        <f aca="false">SUM(J1870:K1870)</f>
        <v>7514000</v>
      </c>
      <c r="M1870" s="81" t="n">
        <f aca="false">IF(D1870&gt;0,IF(J1870&gt;=0,J1870/D1870*100,""),"")</f>
        <v>118.651160220122</v>
      </c>
      <c r="N1870" s="81" t="n">
        <f aca="false">IF(F1870&gt;0,IF(L1870&gt;=0,L1870/F1870*100,""),"")</f>
        <v>118.651160220122</v>
      </c>
      <c r="O1870" s="81" t="n">
        <f aca="false">IF(G1870&gt;0,IF(J1870&gt;=0,J1870/G1870*100,""),"")</f>
        <v>111.849596975268</v>
      </c>
      <c r="P1870" s="81" t="n">
        <f aca="false">IF(I1870&gt;0,IF(L1870&gt;=0,L1870/I1870*100,""),"")</f>
        <v>111.849596975268</v>
      </c>
      <c r="Q1870" s="52"/>
      <c r="S1870" s="52"/>
    </row>
    <row r="1871" s="48" customFormat="true" ht="12.75" hidden="false" customHeight="true" outlineLevel="0" collapsed="false">
      <c r="A1871" s="87" t="s">
        <v>33</v>
      </c>
      <c r="B1871" s="54" t="s">
        <v>34</v>
      </c>
      <c r="C1871" s="55" t="s">
        <v>2015</v>
      </c>
      <c r="D1871" s="77" t="n">
        <v>30000</v>
      </c>
      <c r="E1871" s="77"/>
      <c r="F1871" s="77" t="n">
        <f aca="false">SUM(D1871:E1871)</f>
        <v>30000</v>
      </c>
      <c r="G1871" s="79" t="n">
        <v>40000</v>
      </c>
      <c r="H1871" s="88"/>
      <c r="I1871" s="79" t="n">
        <f aca="false">SUM(G1871:H1871)</f>
        <v>40000</v>
      </c>
      <c r="J1871" s="77" t="n">
        <v>10000</v>
      </c>
      <c r="K1871" s="77"/>
      <c r="L1871" s="77" t="n">
        <f aca="false">SUM(J1871:K1871)</f>
        <v>10000</v>
      </c>
      <c r="M1871" s="81" t="n">
        <f aca="false">IF(D1871&gt;0,IF(J1871&gt;=0,J1871/D1871*100,""),"")</f>
        <v>33.3333333333333</v>
      </c>
      <c r="N1871" s="81" t="n">
        <f aca="false">IF(F1871&gt;0,IF(L1871&gt;=0,L1871/F1871*100,""),"")</f>
        <v>33.3333333333333</v>
      </c>
      <c r="O1871" s="81" t="n">
        <f aca="false">IF(G1871&gt;0,IF(J1871&gt;=0,J1871/G1871*100,""),"")</f>
        <v>25</v>
      </c>
      <c r="P1871" s="81" t="n">
        <f aca="false">IF(I1871&gt;0,IF(L1871&gt;=0,L1871/I1871*100,""),"")</f>
        <v>25</v>
      </c>
      <c r="Q1871" s="52"/>
      <c r="S1871" s="52"/>
    </row>
    <row r="1872" s="48" customFormat="true" ht="5.25" hidden="false" customHeight="true" outlineLevel="0" collapsed="false">
      <c r="A1872" s="87"/>
      <c r="B1872" s="54"/>
      <c r="C1872" s="55" t="s">
        <v>28</v>
      </c>
      <c r="D1872" s="77"/>
      <c r="E1872" s="77"/>
      <c r="F1872" s="77"/>
      <c r="G1872" s="79"/>
      <c r="H1872" s="88"/>
      <c r="I1872" s="79"/>
      <c r="J1872" s="77"/>
      <c r="K1872" s="77"/>
      <c r="L1872" s="77"/>
      <c r="M1872" s="81" t="str">
        <f aca="false">IF(D1872&gt;0,IF(J1872&gt;=0,J1872/D1872*100,""),"")</f>
        <v/>
      </c>
      <c r="N1872" s="81" t="str">
        <f aca="false">IF(F1872&gt;0,IF(L1872&gt;=0,L1872/F1872*100,""),"")</f>
        <v/>
      </c>
      <c r="O1872" s="81" t="str">
        <f aca="false">IF(G1872&gt;0,IF(J1872&gt;=0,J1872/G1872*100,""),"")</f>
        <v/>
      </c>
      <c r="P1872" s="81" t="str">
        <f aca="false">IF(I1872&gt;0,IF(L1872&gt;=0,L1872/I1872*100,""),"")</f>
        <v/>
      </c>
      <c r="Q1872" s="52"/>
      <c r="S1872" s="52"/>
    </row>
    <row r="1873" s="48" customFormat="true" ht="12.75" hidden="false" customHeight="false" outlineLevel="0" collapsed="false">
      <c r="A1873" s="66" t="s">
        <v>2016</v>
      </c>
      <c r="B1873" s="135" t="s">
        <v>19</v>
      </c>
      <c r="C1873" s="136"/>
      <c r="D1873" s="190" t="n">
        <f aca="false">SUM(D1875:D1876)</f>
        <v>1000000</v>
      </c>
      <c r="E1873" s="190" t="n">
        <f aca="false">SUM(E1875:E1876)</f>
        <v>0</v>
      </c>
      <c r="F1873" s="190" t="n">
        <f aca="false">SUM(D1873:E1873)</f>
        <v>1000000</v>
      </c>
      <c r="G1873" s="153" t="n">
        <f aca="false">SUM(G1875:G1876)</f>
        <v>1030600</v>
      </c>
      <c r="H1873" s="196"/>
      <c r="I1873" s="153" t="n">
        <f aca="false">SUM(G1873:H1873)</f>
        <v>1030600</v>
      </c>
      <c r="J1873" s="190" t="n">
        <f aca="false">SUM(J1875:J1876)</f>
        <v>1110000</v>
      </c>
      <c r="K1873" s="190" t="n">
        <f aca="false">K1875</f>
        <v>0</v>
      </c>
      <c r="L1873" s="190" t="n">
        <f aca="false">SUM(J1873:K1873)</f>
        <v>1110000</v>
      </c>
      <c r="M1873" s="185" t="n">
        <f aca="false">IF(D1873&gt;0,IF(J1873&gt;=0,J1873/D1873*100,""),"")</f>
        <v>111</v>
      </c>
      <c r="N1873" s="185" t="n">
        <f aca="false">IF(F1873&gt;0,IF(L1873&gt;=0,L1873/F1873*100,""),"")</f>
        <v>111</v>
      </c>
      <c r="O1873" s="185" t="n">
        <f aca="false">IF(G1873&gt;0,IF(J1873&gt;=0,J1873/G1873*100,""),"")</f>
        <v>107.704249951485</v>
      </c>
      <c r="P1873" s="185" t="n">
        <f aca="false">IF(I1873&gt;0,IF(L1873&gt;=0,L1873/I1873*100,""),"")</f>
        <v>107.704249951485</v>
      </c>
      <c r="Q1873" s="52"/>
      <c r="S1873" s="52"/>
    </row>
    <row r="1874" s="48" customFormat="true" ht="12" hidden="true" customHeight="false" outlineLevel="0" collapsed="false">
      <c r="A1874" s="74" t="s">
        <v>27</v>
      </c>
      <c r="B1874" s="227"/>
      <c r="C1874" s="228" t="s">
        <v>28</v>
      </c>
      <c r="D1874" s="194" t="n">
        <f aca="false">SUM(D1875:D1876)</f>
        <v>1000000</v>
      </c>
      <c r="E1874" s="297"/>
      <c r="F1874" s="77" t="n">
        <f aca="false">SUM(D1874:E1874)</f>
        <v>1000000</v>
      </c>
      <c r="G1874" s="146" t="n">
        <f aca="false">SUM(G1875:G1876)</f>
        <v>1030600</v>
      </c>
      <c r="H1874" s="235"/>
      <c r="I1874" s="79" t="n">
        <f aca="false">SUM(G1874:H1874)</f>
        <v>1030600</v>
      </c>
      <c r="J1874" s="77" t="n">
        <f aca="false">SUM(J1875)</f>
        <v>1110000</v>
      </c>
      <c r="K1874" s="297"/>
      <c r="L1874" s="77" t="n">
        <f aca="false">SUM(J1874:K1874)</f>
        <v>1110000</v>
      </c>
      <c r="M1874" s="81" t="n">
        <f aca="false">IF(D1874&gt;0,IF(J1874&gt;=0,J1874/D1874*100,""),"")</f>
        <v>111</v>
      </c>
      <c r="N1874" s="81" t="n">
        <f aca="false">IF(F1874&gt;0,IF(L1874&gt;=0,L1874/F1874*100,""),"")</f>
        <v>111</v>
      </c>
      <c r="O1874" s="81" t="n">
        <f aca="false">IF(G1874&gt;0,IF(J1874&gt;=0,J1874/G1874*100,""),"")</f>
        <v>107.704249951485</v>
      </c>
      <c r="P1874" s="81" t="n">
        <f aca="false">IF(I1874&gt;0,IF(L1874&gt;=0,L1874/I1874*100,""),"")</f>
        <v>107.704249951485</v>
      </c>
      <c r="Q1874" s="52"/>
      <c r="S1874" s="52"/>
    </row>
    <row r="1875" s="48" customFormat="true" ht="12.75" hidden="false" customHeight="true" outlineLevel="0" collapsed="false">
      <c r="A1875" s="82" t="s">
        <v>2003</v>
      </c>
      <c r="B1875" s="103" t="s">
        <v>2004</v>
      </c>
      <c r="C1875" s="104" t="s">
        <v>2017</v>
      </c>
      <c r="D1875" s="77" t="n">
        <v>1000000</v>
      </c>
      <c r="E1875" s="77"/>
      <c r="F1875" s="77" t="n">
        <f aca="false">SUM(D1875:E1875)</f>
        <v>1000000</v>
      </c>
      <c r="G1875" s="79" t="n">
        <v>1025600</v>
      </c>
      <c r="H1875" s="88"/>
      <c r="I1875" s="79" t="n">
        <f aca="false">SUM(G1875:H1875)</f>
        <v>1025600</v>
      </c>
      <c r="J1875" s="77" t="n">
        <v>1110000</v>
      </c>
      <c r="K1875" s="77"/>
      <c r="L1875" s="77" t="n">
        <f aca="false">SUM(J1875:K1875)</f>
        <v>1110000</v>
      </c>
      <c r="M1875" s="81" t="n">
        <f aca="false">IF(D1875&gt;0,IF(J1875&gt;=0,J1875/D1875*100,""),"")</f>
        <v>111</v>
      </c>
      <c r="N1875" s="81" t="n">
        <f aca="false">IF(F1875&gt;0,IF(L1875&gt;=0,L1875/F1875*100,""),"")</f>
        <v>111</v>
      </c>
      <c r="O1875" s="81" t="n">
        <f aca="false">IF(G1875&gt;0,IF(J1875&gt;=0,J1875/G1875*100,""),"")</f>
        <v>108.229329173167</v>
      </c>
      <c r="P1875" s="81" t="n">
        <f aca="false">IF(I1875&gt;0,IF(L1875&gt;=0,L1875/I1875*100,""),"")</f>
        <v>108.229329173167</v>
      </c>
      <c r="Q1875" s="52"/>
      <c r="S1875" s="52"/>
    </row>
    <row r="1876" s="48" customFormat="true" ht="12.75" hidden="false" customHeight="true" outlineLevel="0" collapsed="false">
      <c r="A1876" s="87" t="s">
        <v>33</v>
      </c>
      <c r="B1876" s="103" t="s">
        <v>34</v>
      </c>
      <c r="C1876" s="104"/>
      <c r="D1876" s="77"/>
      <c r="E1876" s="77"/>
      <c r="F1876" s="77"/>
      <c r="G1876" s="79" t="n">
        <v>5000</v>
      </c>
      <c r="H1876" s="88"/>
      <c r="I1876" s="79" t="n">
        <f aca="false">SUM(G1876:H1876)</f>
        <v>5000</v>
      </c>
      <c r="J1876" s="77"/>
      <c r="K1876" s="77"/>
      <c r="L1876" s="77"/>
      <c r="M1876" s="81" t="str">
        <f aca="false">IF(D1876&gt;0,IF(J1876&gt;=0,J1876/D1876*100,""),"")</f>
        <v/>
      </c>
      <c r="N1876" s="81" t="str">
        <f aca="false">IF(F1876&gt;0,IF(L1876&gt;=0,L1876/F1876*100,""),"")</f>
        <v/>
      </c>
      <c r="O1876" s="81" t="n">
        <f aca="false">IF(G1876&gt;0,IF(J1876&gt;=0,J1876/G1876*100,""),"")</f>
        <v>0</v>
      </c>
      <c r="P1876" s="81" t="n">
        <f aca="false">IF(I1876&gt;0,IF(L1876&gt;=0,L1876/I1876*100,""),"")</f>
        <v>0</v>
      </c>
      <c r="Q1876" s="52"/>
      <c r="S1876" s="52"/>
    </row>
    <row r="1877" s="48" customFormat="true" ht="4.5" hidden="false" customHeight="true" outlineLevel="0" collapsed="false">
      <c r="A1877" s="82"/>
      <c r="B1877" s="103"/>
      <c r="C1877" s="104" t="s">
        <v>28</v>
      </c>
      <c r="D1877" s="77"/>
      <c r="E1877" s="77"/>
      <c r="F1877" s="77"/>
      <c r="G1877" s="79"/>
      <c r="H1877" s="88"/>
      <c r="I1877" s="79"/>
      <c r="J1877" s="77"/>
      <c r="K1877" s="77"/>
      <c r="L1877" s="77"/>
      <c r="M1877" s="81" t="str">
        <f aca="false">IF(D1877&gt;0,IF(J1877&gt;=0,J1877/D1877*100,""),"")</f>
        <v/>
      </c>
      <c r="N1877" s="81" t="str">
        <f aca="false">IF(F1877&gt;0,IF(L1877&gt;=0,L1877/F1877*100,""),"")</f>
        <v/>
      </c>
      <c r="O1877" s="81" t="str">
        <f aca="false">IF(G1877&gt;0,IF(J1877&gt;=0,J1877/G1877*100,""),"")</f>
        <v/>
      </c>
      <c r="P1877" s="81" t="str">
        <f aca="false">IF(I1877&gt;0,IF(L1877&gt;=0,L1877/I1877*100,""),"")</f>
        <v/>
      </c>
      <c r="Q1877" s="52"/>
      <c r="S1877" s="52"/>
    </row>
    <row r="1878" s="48" customFormat="true" ht="12.75" hidden="false" customHeight="false" outlineLevel="0" collapsed="false">
      <c r="A1878" s="66" t="s">
        <v>2018</v>
      </c>
      <c r="B1878" s="135" t="s">
        <v>19</v>
      </c>
      <c r="C1878" s="136"/>
      <c r="D1878" s="190" t="n">
        <f aca="false">D1880</f>
        <v>7741350</v>
      </c>
      <c r="E1878" s="190" t="n">
        <f aca="false">E1880</f>
        <v>0</v>
      </c>
      <c r="F1878" s="190" t="n">
        <f aca="false">SUM(D1878:E1878)</f>
        <v>7741350</v>
      </c>
      <c r="G1878" s="153" t="n">
        <f aca="false">G1880</f>
        <v>8112850</v>
      </c>
      <c r="H1878" s="196"/>
      <c r="I1878" s="153" t="n">
        <f aca="false">SUM(G1878:H1878)</f>
        <v>8112850</v>
      </c>
      <c r="J1878" s="190" t="n">
        <f aca="false">J1880</f>
        <v>8900000</v>
      </c>
      <c r="K1878" s="190" t="n">
        <f aca="false">K1880</f>
        <v>0</v>
      </c>
      <c r="L1878" s="190" t="n">
        <f aca="false">SUM(J1878:K1878)</f>
        <v>8900000</v>
      </c>
      <c r="M1878" s="185" t="n">
        <f aca="false">IF(D1878&gt;0,IF(J1878&gt;=0,J1878/D1878*100,""),"")</f>
        <v>114.967027714804</v>
      </c>
      <c r="N1878" s="185" t="n">
        <f aca="false">IF(F1878&gt;0,IF(L1878&gt;=0,L1878/F1878*100,""),"")</f>
        <v>114.967027714804</v>
      </c>
      <c r="O1878" s="185" t="n">
        <f aca="false">IF(G1878&gt;0,IF(J1878&gt;=0,J1878/G1878*100,""),"")</f>
        <v>109.702508982663</v>
      </c>
      <c r="P1878" s="185" t="n">
        <f aca="false">IF(I1878&gt;0,IF(L1878&gt;=0,L1878/I1878*100,""),"")</f>
        <v>109.702508982663</v>
      </c>
      <c r="Q1878" s="52"/>
      <c r="S1878" s="52"/>
    </row>
    <row r="1879" s="48" customFormat="true" ht="12" hidden="true" customHeight="false" outlineLevel="0" collapsed="false">
      <c r="A1879" s="74" t="s">
        <v>27</v>
      </c>
      <c r="B1879" s="227"/>
      <c r="C1879" s="228" t="s">
        <v>28</v>
      </c>
      <c r="D1879" s="194" t="n">
        <f aca="false">SUM(D1880)</f>
        <v>7741350</v>
      </c>
      <c r="E1879" s="297"/>
      <c r="F1879" s="77" t="n">
        <f aca="false">SUM(D1879:E1879)</f>
        <v>7741350</v>
      </c>
      <c r="G1879" s="146" t="n">
        <f aca="false">SUM(G1880)</f>
        <v>8112850</v>
      </c>
      <c r="H1879" s="235"/>
      <c r="I1879" s="79" t="n">
        <f aca="false">SUM(G1879:H1879)</f>
        <v>8112850</v>
      </c>
      <c r="J1879" s="77" t="n">
        <f aca="false">SUM(J1880)</f>
        <v>8900000</v>
      </c>
      <c r="K1879" s="297"/>
      <c r="L1879" s="77" t="n">
        <f aca="false">SUM(J1879:K1879)</f>
        <v>8900000</v>
      </c>
      <c r="M1879" s="81" t="n">
        <f aca="false">IF(D1879&gt;0,IF(J1879&gt;=0,J1879/D1879*100,""),"")</f>
        <v>114.967027714804</v>
      </c>
      <c r="N1879" s="81" t="n">
        <f aca="false">IF(F1879&gt;0,IF(L1879&gt;=0,L1879/F1879*100,""),"")</f>
        <v>114.967027714804</v>
      </c>
      <c r="O1879" s="81" t="n">
        <f aca="false">IF(G1879&gt;0,IF(J1879&gt;=0,J1879/G1879*100,""),"")</f>
        <v>109.702508982663</v>
      </c>
      <c r="P1879" s="81" t="n">
        <f aca="false">IF(I1879&gt;0,IF(L1879&gt;=0,L1879/I1879*100,""),"")</f>
        <v>109.702508982663</v>
      </c>
      <c r="Q1879" s="52"/>
      <c r="S1879" s="52"/>
    </row>
    <row r="1880" s="48" customFormat="true" ht="12.75" hidden="false" customHeight="true" outlineLevel="0" collapsed="false">
      <c r="A1880" s="82" t="s">
        <v>2003</v>
      </c>
      <c r="B1880" s="103" t="s">
        <v>2004</v>
      </c>
      <c r="C1880" s="104" t="s">
        <v>2019</v>
      </c>
      <c r="D1880" s="77" t="n">
        <v>7741350</v>
      </c>
      <c r="E1880" s="77"/>
      <c r="F1880" s="77" t="n">
        <f aca="false">SUM(D1880:E1880)</f>
        <v>7741350</v>
      </c>
      <c r="G1880" s="79" t="n">
        <v>8112850</v>
      </c>
      <c r="H1880" s="88"/>
      <c r="I1880" s="79" t="n">
        <f aca="false">SUM(G1880:H1880)</f>
        <v>8112850</v>
      </c>
      <c r="J1880" s="77" t="n">
        <v>8900000</v>
      </c>
      <c r="K1880" s="77"/>
      <c r="L1880" s="77" t="n">
        <f aca="false">SUM(J1880:K1880)</f>
        <v>8900000</v>
      </c>
      <c r="M1880" s="81" t="n">
        <f aca="false">IF(D1880&gt;0,IF(J1880&gt;=0,J1880/D1880*100,""),"")</f>
        <v>114.967027714804</v>
      </c>
      <c r="N1880" s="81" t="n">
        <f aca="false">IF(F1880&gt;0,IF(L1880&gt;=0,L1880/F1880*100,""),"")</f>
        <v>114.967027714804</v>
      </c>
      <c r="O1880" s="81" t="n">
        <f aca="false">IF(G1880&gt;0,IF(J1880&gt;=0,J1880/G1880*100,""),"")</f>
        <v>109.702508982663</v>
      </c>
      <c r="P1880" s="81" t="n">
        <f aca="false">IF(I1880&gt;0,IF(L1880&gt;=0,L1880/I1880*100,""),"")</f>
        <v>109.702508982663</v>
      </c>
      <c r="Q1880" s="52"/>
      <c r="S1880" s="52"/>
    </row>
    <row r="1881" s="48" customFormat="true" ht="6" hidden="false" customHeight="true" outlineLevel="0" collapsed="false">
      <c r="A1881" s="87"/>
      <c r="B1881" s="103"/>
      <c r="C1881" s="104" t="s">
        <v>28</v>
      </c>
      <c r="D1881" s="77"/>
      <c r="E1881" s="77"/>
      <c r="F1881" s="77" t="n">
        <f aca="false">SUM(D1881:E1881)</f>
        <v>0</v>
      </c>
      <c r="G1881" s="79"/>
      <c r="H1881" s="88"/>
      <c r="I1881" s="79"/>
      <c r="J1881" s="77"/>
      <c r="K1881" s="77"/>
      <c r="L1881" s="77" t="n">
        <f aca="false">SUM(J1881:K1881)</f>
        <v>0</v>
      </c>
      <c r="M1881" s="81" t="str">
        <f aca="false">IF(D1881&gt;0,IF(J1881&gt;=0,J1881/D1881*100,""),"")</f>
        <v/>
      </c>
      <c r="N1881" s="81" t="str">
        <f aca="false">IF(F1881&gt;0,IF(L1881&gt;=0,L1881/F1881*100,""),"")</f>
        <v/>
      </c>
      <c r="O1881" s="81" t="str">
        <f aca="false">IF(G1881&gt;0,IF(J1881&gt;=0,J1881/G1881*100,""),"")</f>
        <v/>
      </c>
      <c r="P1881" s="81" t="str">
        <f aca="false">IF(I1881&gt;0,IF(L1881&gt;=0,L1881/I1881*100,""),"")</f>
        <v/>
      </c>
      <c r="Q1881" s="52"/>
      <c r="S1881" s="52"/>
    </row>
    <row r="1882" s="155" customFormat="true" ht="12.75" hidden="false" customHeight="false" outlineLevel="0" collapsed="false">
      <c r="A1882" s="66" t="s">
        <v>2020</v>
      </c>
      <c r="B1882" s="135" t="s">
        <v>19</v>
      </c>
      <c r="C1882" s="136"/>
      <c r="D1882" s="139" t="n">
        <f aca="false">SUM(D1884:D1884)</f>
        <v>3333690</v>
      </c>
      <c r="E1882" s="139" t="n">
        <f aca="false">SUM(E1884:E1884)</f>
        <v>0</v>
      </c>
      <c r="F1882" s="139" t="n">
        <f aca="false">SUM(D1882:E1882)</f>
        <v>3333690</v>
      </c>
      <c r="G1882" s="109" t="n">
        <f aca="false">SUM(G1884:G1884)</f>
        <v>3434190</v>
      </c>
      <c r="H1882" s="110"/>
      <c r="I1882" s="109" t="n">
        <f aca="false">SUM(G1882:H1882)</f>
        <v>3434190</v>
      </c>
      <c r="J1882" s="139" t="n">
        <f aca="false">SUM(J1884:J1884)</f>
        <v>3793000</v>
      </c>
      <c r="K1882" s="139" t="n">
        <f aca="false">SUM(K1884:K1884)</f>
        <v>0</v>
      </c>
      <c r="L1882" s="139" t="n">
        <f aca="false">SUM(J1882:K1882)</f>
        <v>3793000</v>
      </c>
      <c r="M1882" s="140" t="n">
        <f aca="false">IF(D1882&gt;0,IF(J1882&gt;=0,J1882/D1882*100,""),"")</f>
        <v>113.777825772642</v>
      </c>
      <c r="N1882" s="140" t="n">
        <f aca="false">IF(F1882&gt;0,IF(L1882&gt;=0,L1882/F1882*100,""),"")</f>
        <v>113.777825772642</v>
      </c>
      <c r="O1882" s="140" t="n">
        <f aca="false">IF(G1882&gt;0,IF(J1882&gt;=0,J1882/G1882*100,""),"")</f>
        <v>110.448169728524</v>
      </c>
      <c r="P1882" s="140" t="n">
        <f aca="false">IF(I1882&gt;0,IF(L1882&gt;=0,L1882/I1882*100,""),"")</f>
        <v>110.448169728524</v>
      </c>
      <c r="Q1882" s="52"/>
      <c r="S1882" s="52"/>
    </row>
    <row r="1883" s="155" customFormat="true" ht="12" hidden="true" customHeight="false" outlineLevel="0" collapsed="false">
      <c r="A1883" s="74" t="s">
        <v>27</v>
      </c>
      <c r="B1883" s="167"/>
      <c r="C1883" s="168" t="s">
        <v>28</v>
      </c>
      <c r="D1883" s="143" t="n">
        <f aca="false">SUM(D1884)</f>
        <v>3333690</v>
      </c>
      <c r="E1883" s="215"/>
      <c r="F1883" s="77" t="n">
        <f aca="false">SUM(D1883:E1883)</f>
        <v>3333690</v>
      </c>
      <c r="G1883" s="79" t="n">
        <f aca="false">SUM(G1884)</f>
        <v>3434190</v>
      </c>
      <c r="H1883" s="217"/>
      <c r="I1883" s="79" t="n">
        <f aca="false">SUM(G1883:H1883)</f>
        <v>3434190</v>
      </c>
      <c r="J1883" s="77" t="n">
        <f aca="false">SUM(J1884)</f>
        <v>3793000</v>
      </c>
      <c r="K1883" s="215"/>
      <c r="L1883" s="77" t="n">
        <f aca="false">SUM(J1883:K1883)</f>
        <v>3793000</v>
      </c>
      <c r="M1883" s="81" t="n">
        <f aca="false">IF(D1883&gt;0,IF(J1883&gt;=0,J1883/D1883*100,""),"")</f>
        <v>113.777825772642</v>
      </c>
      <c r="N1883" s="81" t="n">
        <f aca="false">IF(F1883&gt;0,IF(L1883&gt;=0,L1883/F1883*100,""),"")</f>
        <v>113.777825772642</v>
      </c>
      <c r="O1883" s="81" t="n">
        <f aca="false">IF(G1883&gt;0,IF(J1883&gt;=0,J1883/G1883*100,""),"")</f>
        <v>110.448169728524</v>
      </c>
      <c r="P1883" s="81" t="n">
        <f aca="false">IF(I1883&gt;0,IF(L1883&gt;=0,L1883/I1883*100,""),"")</f>
        <v>110.448169728524</v>
      </c>
      <c r="Q1883" s="52"/>
      <c r="S1883" s="52"/>
    </row>
    <row r="1884" s="48" customFormat="true" ht="12.75" hidden="false" customHeight="true" outlineLevel="0" collapsed="false">
      <c r="A1884" s="82" t="s">
        <v>2003</v>
      </c>
      <c r="B1884" s="103" t="s">
        <v>2004</v>
      </c>
      <c r="C1884" s="104" t="s">
        <v>2021</v>
      </c>
      <c r="D1884" s="77" t="n">
        <v>3333690</v>
      </c>
      <c r="E1884" s="77"/>
      <c r="F1884" s="77" t="n">
        <f aca="false">SUM(D1884:E1884)</f>
        <v>3333690</v>
      </c>
      <c r="G1884" s="79" t="n">
        <v>3434190</v>
      </c>
      <c r="H1884" s="88"/>
      <c r="I1884" s="79" t="n">
        <f aca="false">SUM(G1884:H1884)</f>
        <v>3434190</v>
      </c>
      <c r="J1884" s="77" t="n">
        <v>3793000</v>
      </c>
      <c r="K1884" s="77"/>
      <c r="L1884" s="77" t="n">
        <f aca="false">SUM(J1884:K1884)</f>
        <v>3793000</v>
      </c>
      <c r="M1884" s="81" t="n">
        <f aca="false">IF(D1884&gt;0,IF(J1884&gt;=0,J1884/D1884*100,""),"")</f>
        <v>113.777825772642</v>
      </c>
      <c r="N1884" s="81" t="n">
        <f aca="false">IF(F1884&gt;0,IF(L1884&gt;=0,L1884/F1884*100,""),"")</f>
        <v>113.777825772642</v>
      </c>
      <c r="O1884" s="81" t="n">
        <f aca="false">IF(G1884&gt;0,IF(J1884&gt;=0,J1884/G1884*100,""),"")</f>
        <v>110.448169728524</v>
      </c>
      <c r="P1884" s="81" t="n">
        <f aca="false">IF(I1884&gt;0,IF(L1884&gt;=0,L1884/I1884*100,""),"")</f>
        <v>110.448169728524</v>
      </c>
      <c r="Q1884" s="52"/>
      <c r="S1884" s="52"/>
    </row>
    <row r="1885" s="48" customFormat="true" ht="6" hidden="false" customHeight="true" outlineLevel="0" collapsed="false">
      <c r="A1885" s="211"/>
      <c r="B1885" s="113"/>
      <c r="C1885" s="114" t="s">
        <v>28</v>
      </c>
      <c r="D1885" s="77"/>
      <c r="E1885" s="77"/>
      <c r="F1885" s="77" t="n">
        <f aca="false">SUM(D1885:E1885)</f>
        <v>0</v>
      </c>
      <c r="G1885" s="79"/>
      <c r="H1885" s="88"/>
      <c r="I1885" s="79"/>
      <c r="J1885" s="77"/>
      <c r="K1885" s="77"/>
      <c r="L1885" s="77" t="n">
        <f aca="false">SUM(J1885:K1885)</f>
        <v>0</v>
      </c>
      <c r="M1885" s="81" t="str">
        <f aca="false">IF(D1885&gt;0,IF(J1885&gt;=0,J1885/D1885*100,""),"")</f>
        <v/>
      </c>
      <c r="N1885" s="81" t="str">
        <f aca="false">IF(F1885&gt;0,IF(L1885&gt;=0,L1885/F1885*100,""),"")</f>
        <v/>
      </c>
      <c r="O1885" s="81" t="str">
        <f aca="false">IF(G1885&gt;0,IF(J1885&gt;=0,J1885/G1885*100,""),"")</f>
        <v/>
      </c>
      <c r="P1885" s="81" t="str">
        <f aca="false">IF(I1885&gt;0,IF(L1885&gt;=0,L1885/I1885*100,""),"")</f>
        <v/>
      </c>
      <c r="Q1885" s="52"/>
      <c r="S1885" s="52"/>
    </row>
    <row r="1886" s="155" customFormat="true" ht="12.75" hidden="false" customHeight="false" outlineLevel="0" collapsed="false">
      <c r="A1886" s="66" t="s">
        <v>2022</v>
      </c>
      <c r="B1886" s="135" t="s">
        <v>19</v>
      </c>
      <c r="C1886" s="136"/>
      <c r="D1886" s="139" t="n">
        <f aca="false">SUM(D1888:D1890)</f>
        <v>2059730</v>
      </c>
      <c r="E1886" s="139" t="n">
        <f aca="false">SUM(E1888:E1890)</f>
        <v>0</v>
      </c>
      <c r="F1886" s="139" t="n">
        <f aca="false">SUM(D1886:E1886)</f>
        <v>2059730</v>
      </c>
      <c r="G1886" s="218" t="n">
        <f aca="false">SUM(G1888:G1890)</f>
        <v>2294780</v>
      </c>
      <c r="H1886" s="214"/>
      <c r="I1886" s="109" t="n">
        <f aca="false">SUM(G1886:H1886)</f>
        <v>2294780</v>
      </c>
      <c r="J1886" s="139" t="n">
        <f aca="false">SUM(J1888:J1890)</f>
        <v>2825100</v>
      </c>
      <c r="K1886" s="139" t="n">
        <f aca="false">SUM(K1888:K1890)</f>
        <v>0</v>
      </c>
      <c r="L1886" s="139" t="n">
        <f aca="false">SUM(J1886:K1886)</f>
        <v>2825100</v>
      </c>
      <c r="M1886" s="140" t="n">
        <f aca="false">IF(D1886&gt;0,IF(J1886&gt;=0,J1886/D1886*100,""),"")</f>
        <v>137.158753817248</v>
      </c>
      <c r="N1886" s="140" t="n">
        <f aca="false">IF(F1886&gt;0,IF(L1886&gt;=0,L1886/F1886*100,""),"")</f>
        <v>137.158753817248</v>
      </c>
      <c r="O1886" s="140" t="n">
        <f aca="false">IF(G1886&gt;0,IF(J1886&gt;=0,J1886/G1886*100,""),"")</f>
        <v>123.109840594741</v>
      </c>
      <c r="P1886" s="140" t="n">
        <f aca="false">IF(I1886&gt;0,IF(L1886&gt;=0,L1886/I1886*100,""),"")</f>
        <v>123.109840594741</v>
      </c>
      <c r="Q1886" s="52"/>
      <c r="S1886" s="52"/>
    </row>
    <row r="1887" s="155" customFormat="true" ht="12" hidden="true" customHeight="false" outlineLevel="0" collapsed="false">
      <c r="A1887" s="74" t="s">
        <v>27</v>
      </c>
      <c r="B1887" s="167"/>
      <c r="C1887" s="168" t="s">
        <v>28</v>
      </c>
      <c r="D1887" s="143" t="n">
        <f aca="false">SUM(D1888:D1889)</f>
        <v>2059730</v>
      </c>
      <c r="E1887" s="215"/>
      <c r="F1887" s="77" t="n">
        <f aca="false">SUM(D1887:E1887)</f>
        <v>2059730</v>
      </c>
      <c r="G1887" s="79" t="n">
        <f aca="false">SUM(G1888:G1889)</f>
        <v>2244530</v>
      </c>
      <c r="H1887" s="217"/>
      <c r="I1887" s="79" t="n">
        <f aca="false">SUM(G1887:H1887)</f>
        <v>2244530</v>
      </c>
      <c r="J1887" s="77" t="n">
        <f aca="false">SUM(J1888:J1889)</f>
        <v>2739000</v>
      </c>
      <c r="K1887" s="215"/>
      <c r="L1887" s="77" t="n">
        <f aca="false">SUM(J1887:K1887)</f>
        <v>2739000</v>
      </c>
      <c r="M1887" s="81" t="n">
        <f aca="false">IF(D1887&gt;0,IF(J1887&gt;=0,J1887/D1887*100,""),"")</f>
        <v>132.978594281775</v>
      </c>
      <c r="N1887" s="81" t="n">
        <f aca="false">IF(F1887&gt;0,IF(L1887&gt;=0,L1887/F1887*100,""),"")</f>
        <v>132.978594281775</v>
      </c>
      <c r="O1887" s="81" t="n">
        <f aca="false">IF(G1887&gt;0,IF(J1887&gt;=0,J1887/G1887*100,""),"")</f>
        <v>122.030001826663</v>
      </c>
      <c r="P1887" s="81" t="n">
        <f aca="false">IF(I1887&gt;0,IF(L1887&gt;=0,L1887/I1887*100,""),"")</f>
        <v>122.030001826663</v>
      </c>
      <c r="Q1887" s="52"/>
      <c r="S1887" s="52"/>
    </row>
    <row r="1888" s="48" customFormat="true" ht="12.75" hidden="false" customHeight="true" outlineLevel="0" collapsed="false">
      <c r="A1888" s="82" t="s">
        <v>2003</v>
      </c>
      <c r="B1888" s="103" t="s">
        <v>2004</v>
      </c>
      <c r="C1888" s="104" t="s">
        <v>2023</v>
      </c>
      <c r="D1888" s="77" t="n">
        <f aca="false">1979730+60000</f>
        <v>2039730</v>
      </c>
      <c r="E1888" s="77"/>
      <c r="F1888" s="77" t="n">
        <f aca="false">SUM(D1888:E1888)</f>
        <v>2039730</v>
      </c>
      <c r="G1888" s="79" t="n">
        <v>2224530</v>
      </c>
      <c r="H1888" s="88"/>
      <c r="I1888" s="79" t="n">
        <f aca="false">SUM(G1888:H1888)</f>
        <v>2224530</v>
      </c>
      <c r="J1888" s="77" t="n">
        <v>2739000</v>
      </c>
      <c r="K1888" s="77"/>
      <c r="L1888" s="77" t="n">
        <f aca="false">SUM(J1888:K1888)</f>
        <v>2739000</v>
      </c>
      <c r="M1888" s="81" t="n">
        <f aca="false">IF(D1888&gt;0,IF(J1888&gt;=0,J1888/D1888*100,""),"")</f>
        <v>134.282478563339</v>
      </c>
      <c r="N1888" s="81" t="n">
        <f aca="false">IF(F1888&gt;0,IF(L1888&gt;=0,L1888/F1888*100,""),"")</f>
        <v>134.282478563339</v>
      </c>
      <c r="O1888" s="81" t="n">
        <f aca="false">IF(G1888&gt;0,IF(J1888&gt;=0,J1888/G1888*100,""),"")</f>
        <v>123.127132472927</v>
      </c>
      <c r="P1888" s="81" t="n">
        <f aca="false">IF(I1888&gt;0,IF(L1888&gt;=0,L1888/I1888*100,""),"")</f>
        <v>123.127132472927</v>
      </c>
      <c r="Q1888" s="52"/>
      <c r="S1888" s="52"/>
    </row>
    <row r="1889" s="155" customFormat="true" ht="12.75" hidden="false" customHeight="true" outlineLevel="0" collapsed="false">
      <c r="A1889" s="82" t="s">
        <v>33</v>
      </c>
      <c r="B1889" s="54" t="s">
        <v>34</v>
      </c>
      <c r="C1889" s="55" t="s">
        <v>2024</v>
      </c>
      <c r="D1889" s="143" t="n">
        <v>20000</v>
      </c>
      <c r="E1889" s="143"/>
      <c r="F1889" s="77" t="n">
        <f aca="false">SUM(D1889:E1889)</f>
        <v>20000</v>
      </c>
      <c r="G1889" s="79" t="n">
        <v>20000</v>
      </c>
      <c r="H1889" s="88"/>
      <c r="I1889" s="79" t="n">
        <f aca="false">SUM(G1889:H1889)</f>
        <v>20000</v>
      </c>
      <c r="J1889" s="143"/>
      <c r="K1889" s="143"/>
      <c r="L1889" s="77" t="n">
        <f aca="false">SUM(J1889:K1889)</f>
        <v>0</v>
      </c>
      <c r="M1889" s="81" t="n">
        <f aca="false">IF(D1889&gt;0,IF(J1889&gt;=0,J1889/D1889*100,""),"")</f>
        <v>0</v>
      </c>
      <c r="N1889" s="81" t="n">
        <f aca="false">IF(F1889&gt;0,IF(L1889&gt;=0,L1889/F1889*100,""),"")</f>
        <v>0</v>
      </c>
      <c r="O1889" s="81" t="n">
        <f aca="false">IF(G1889&gt;0,IF(J1889&gt;=0,J1889/G1889*100,""),"")</f>
        <v>0</v>
      </c>
      <c r="P1889" s="81" t="n">
        <f aca="false">IF(I1889&gt;0,IF(L1889&gt;=0,L1889/I1889*100,""),"")</f>
        <v>0</v>
      </c>
      <c r="Q1889" s="52"/>
      <c r="S1889" s="52"/>
    </row>
    <row r="1890" s="155" customFormat="true" ht="12.75" hidden="false" customHeight="true" outlineLevel="0" collapsed="false">
      <c r="A1890" s="82" t="s">
        <v>506</v>
      </c>
      <c r="B1890" s="54" t="s">
        <v>507</v>
      </c>
      <c r="C1890" s="55"/>
      <c r="D1890" s="143"/>
      <c r="E1890" s="143"/>
      <c r="F1890" s="77"/>
      <c r="G1890" s="79" t="n">
        <v>50250</v>
      </c>
      <c r="H1890" s="88"/>
      <c r="I1890" s="79" t="n">
        <f aca="false">SUM(G1890:H1890)</f>
        <v>50250</v>
      </c>
      <c r="J1890" s="143" t="n">
        <v>86100</v>
      </c>
      <c r="K1890" s="143"/>
      <c r="L1890" s="77" t="n">
        <f aca="false">SUM(J1890:K1890)</f>
        <v>86100</v>
      </c>
      <c r="M1890" s="81" t="str">
        <f aca="false">IF(D1890&gt;0,IF(J1890&gt;=0,J1890/D1890*100,""),"")</f>
        <v/>
      </c>
      <c r="N1890" s="81" t="str">
        <f aca="false">IF(F1890&gt;0,IF(L1890&gt;=0,L1890/F1890*100,""),"")</f>
        <v/>
      </c>
      <c r="O1890" s="81" t="n">
        <f aca="false">IF(G1890&gt;0,IF(J1890&gt;=0,J1890/G1890*100,""),"")</f>
        <v>171.34328358209</v>
      </c>
      <c r="P1890" s="81" t="n">
        <f aca="false">IF(I1890&gt;0,IF(L1890&gt;=0,L1890/I1890*100,""),"")</f>
        <v>171.34328358209</v>
      </c>
      <c r="Q1890" s="52"/>
      <c r="S1890" s="52"/>
    </row>
    <row r="1891" s="48" customFormat="true" ht="6" hidden="false" customHeight="true" outlineLevel="0" collapsed="false">
      <c r="A1891" s="211"/>
      <c r="B1891" s="113"/>
      <c r="C1891" s="114" t="s">
        <v>28</v>
      </c>
      <c r="D1891" s="77"/>
      <c r="E1891" s="77"/>
      <c r="F1891" s="77" t="n">
        <f aca="false">SUM(D1891:E1891)</f>
        <v>0</v>
      </c>
      <c r="G1891" s="79"/>
      <c r="H1891" s="88"/>
      <c r="I1891" s="79"/>
      <c r="J1891" s="77"/>
      <c r="K1891" s="77"/>
      <c r="L1891" s="77" t="n">
        <f aca="false">SUM(J1891:K1891)</f>
        <v>0</v>
      </c>
      <c r="M1891" s="81" t="str">
        <f aca="false">IF(D1891&gt;0,IF(J1891&gt;=0,J1891/D1891*100,""),"")</f>
        <v/>
      </c>
      <c r="N1891" s="81" t="str">
        <f aca="false">IF(F1891&gt;0,IF(L1891&gt;=0,L1891/F1891*100,""),"")</f>
        <v/>
      </c>
      <c r="O1891" s="81" t="str">
        <f aca="false">IF(G1891&gt;0,IF(J1891&gt;=0,J1891/G1891*100,""),"")</f>
        <v/>
      </c>
      <c r="P1891" s="81" t="str">
        <f aca="false">IF(I1891&gt;0,IF(L1891&gt;=0,L1891/I1891*100,""),"")</f>
        <v/>
      </c>
      <c r="Q1891" s="52"/>
      <c r="S1891" s="52"/>
    </row>
    <row r="1892" s="155" customFormat="true" ht="12.75" hidden="false" customHeight="false" outlineLevel="0" collapsed="false">
      <c r="A1892" s="66" t="s">
        <v>2025</v>
      </c>
      <c r="B1892" s="135" t="s">
        <v>19</v>
      </c>
      <c r="C1892" s="136"/>
      <c r="D1892" s="139" t="n">
        <f aca="false">SUM(D1894:D1896)</f>
        <v>8825460</v>
      </c>
      <c r="E1892" s="139" t="n">
        <f aca="false">SUM(E1894:E1894)</f>
        <v>0</v>
      </c>
      <c r="F1892" s="139" t="n">
        <f aca="false">SUM(D1892:E1892)</f>
        <v>8825460</v>
      </c>
      <c r="G1892" s="109" t="n">
        <f aca="false">SUM(G1894:G1896)</f>
        <v>9729123</v>
      </c>
      <c r="H1892" s="110"/>
      <c r="I1892" s="109" t="n">
        <f aca="false">SUM(G1892:H1892)</f>
        <v>9729123</v>
      </c>
      <c r="J1892" s="139" t="n">
        <f aca="false">SUM(J1894:J1896)</f>
        <v>11434500</v>
      </c>
      <c r="K1892" s="139" t="n">
        <f aca="false">SUM(K1894:K1894)</f>
        <v>0</v>
      </c>
      <c r="L1892" s="139" t="n">
        <f aca="false">SUM(J1892:K1892)</f>
        <v>11434500</v>
      </c>
      <c r="M1892" s="140" t="n">
        <f aca="false">IF(D1892&gt;0,IF(J1892&gt;=0,J1892/D1892*100,""),"")</f>
        <v>129.56265169181</v>
      </c>
      <c r="N1892" s="140" t="n">
        <f aca="false">IF(F1892&gt;0,IF(L1892&gt;=0,L1892/F1892*100,""),"")</f>
        <v>129.56265169181</v>
      </c>
      <c r="O1892" s="140" t="n">
        <f aca="false">IF(G1892&gt;0,IF(J1892&gt;=0,J1892/G1892*100,""),"")</f>
        <v>117.528578886298</v>
      </c>
      <c r="P1892" s="140" t="n">
        <f aca="false">IF(I1892&gt;0,IF(L1892&gt;=0,L1892/I1892*100,""),"")</f>
        <v>117.528578886298</v>
      </c>
      <c r="Q1892" s="52"/>
      <c r="S1892" s="52"/>
    </row>
    <row r="1893" s="155" customFormat="true" ht="12" hidden="true" customHeight="false" outlineLevel="0" collapsed="false">
      <c r="A1893" s="74" t="s">
        <v>27</v>
      </c>
      <c r="B1893" s="167"/>
      <c r="C1893" s="168" t="s">
        <v>28</v>
      </c>
      <c r="D1893" s="143" t="n">
        <f aca="false">SUM(D1894:D1896)</f>
        <v>8825460</v>
      </c>
      <c r="E1893" s="215"/>
      <c r="F1893" s="77" t="n">
        <f aca="false">SUM(D1893:E1893)</f>
        <v>8825460</v>
      </c>
      <c r="G1893" s="79" t="n">
        <f aca="false">SUM(G1894:G1896)</f>
        <v>9729123</v>
      </c>
      <c r="H1893" s="217"/>
      <c r="I1893" s="79" t="n">
        <f aca="false">SUM(G1893:H1893)</f>
        <v>9729123</v>
      </c>
      <c r="J1893" s="77" t="n">
        <f aca="false">SUM(J1894:J1896)</f>
        <v>11434500</v>
      </c>
      <c r="K1893" s="215"/>
      <c r="L1893" s="77" t="n">
        <f aca="false">SUM(J1893:K1893)</f>
        <v>11434500</v>
      </c>
      <c r="M1893" s="81" t="n">
        <f aca="false">IF(D1893&gt;0,IF(J1893&gt;=0,J1893/D1893*100,""),"")</f>
        <v>129.56265169181</v>
      </c>
      <c r="N1893" s="81" t="n">
        <f aca="false">IF(F1893&gt;0,IF(L1893&gt;=0,L1893/F1893*100,""),"")</f>
        <v>129.56265169181</v>
      </c>
      <c r="O1893" s="81" t="n">
        <f aca="false">IF(G1893&gt;0,IF(J1893&gt;=0,J1893/G1893*100,""),"")</f>
        <v>117.528578886298</v>
      </c>
      <c r="P1893" s="81" t="n">
        <f aca="false">IF(I1893&gt;0,IF(L1893&gt;=0,L1893/I1893*100,""),"")</f>
        <v>117.528578886298</v>
      </c>
      <c r="Q1893" s="52"/>
      <c r="S1893" s="52"/>
    </row>
    <row r="1894" s="48" customFormat="true" ht="12.75" hidden="false" customHeight="true" outlineLevel="0" collapsed="false">
      <c r="A1894" s="82" t="s">
        <v>2003</v>
      </c>
      <c r="B1894" s="103" t="s">
        <v>2004</v>
      </c>
      <c r="C1894" s="104" t="s">
        <v>2026</v>
      </c>
      <c r="D1894" s="77" t="n">
        <f aca="false">8810460+15000</f>
        <v>8825460</v>
      </c>
      <c r="E1894" s="77"/>
      <c r="F1894" s="77" t="n">
        <f aca="false">SUM(D1894:E1894)</f>
        <v>8825460</v>
      </c>
      <c r="G1894" s="79" t="n">
        <v>9642990</v>
      </c>
      <c r="H1894" s="88"/>
      <c r="I1894" s="79" t="n">
        <f aca="false">SUM(G1894:H1894)</f>
        <v>9642990</v>
      </c>
      <c r="J1894" s="77" t="n">
        <v>11317000</v>
      </c>
      <c r="K1894" s="77"/>
      <c r="L1894" s="77" t="n">
        <f aca="false">SUM(J1894:K1894)</f>
        <v>11317000</v>
      </c>
      <c r="M1894" s="81" t="n">
        <f aca="false">IF(D1894&gt;0,IF(J1894&gt;=0,J1894/D1894*100,""),"")</f>
        <v>128.231276330072</v>
      </c>
      <c r="N1894" s="81" t="n">
        <f aca="false">IF(F1894&gt;0,IF(L1894&gt;=0,L1894/F1894*100,""),"")</f>
        <v>128.231276330072</v>
      </c>
      <c r="O1894" s="81" t="n">
        <f aca="false">IF(G1894&gt;0,IF(J1894&gt;=0,J1894/G1894*100,""),"")</f>
        <v>117.359864523348</v>
      </c>
      <c r="P1894" s="81" t="n">
        <f aca="false">IF(I1894&gt;0,IF(L1894&gt;=0,L1894/I1894*100,""),"")</f>
        <v>117.359864523348</v>
      </c>
      <c r="Q1894" s="52"/>
      <c r="S1894" s="52"/>
    </row>
    <row r="1895" s="48" customFormat="true" ht="12.75" hidden="false" customHeight="true" outlineLevel="0" collapsed="false">
      <c r="A1895" s="82" t="s">
        <v>506</v>
      </c>
      <c r="B1895" s="103" t="s">
        <v>507</v>
      </c>
      <c r="C1895" s="104"/>
      <c r="D1895" s="77"/>
      <c r="E1895" s="77"/>
      <c r="F1895" s="77"/>
      <c r="G1895" s="79" t="n">
        <v>83460</v>
      </c>
      <c r="H1895" s="88"/>
      <c r="I1895" s="79" t="n">
        <f aca="false">SUM(G1895:H1895)</f>
        <v>83460</v>
      </c>
      <c r="J1895" s="77" t="n">
        <v>117500</v>
      </c>
      <c r="K1895" s="77"/>
      <c r="L1895" s="77" t="n">
        <f aca="false">SUM(J1895:K1895)</f>
        <v>117500</v>
      </c>
      <c r="M1895" s="81" t="str">
        <f aca="false">IF(D1895&gt;0,IF(J1895&gt;=0,J1895/D1895*100,""),"")</f>
        <v/>
      </c>
      <c r="N1895" s="81" t="str">
        <f aca="false">IF(F1895&gt;0,IF(L1895&gt;=0,L1895/F1895*100,""),"")</f>
        <v/>
      </c>
      <c r="O1895" s="81" t="n">
        <f aca="false">IF(G1895&gt;0,IF(J1895&gt;=0,J1895/G1895*100,""),"")</f>
        <v>140.786005271987</v>
      </c>
      <c r="P1895" s="81" t="n">
        <f aca="false">IF(I1895&gt;0,IF(L1895&gt;=0,L1895/I1895*100,""),"")</f>
        <v>140.786005271987</v>
      </c>
      <c r="Q1895" s="52"/>
      <c r="S1895" s="52"/>
    </row>
    <row r="1896" s="48" customFormat="true" ht="12.75" hidden="false" customHeight="true" outlineLevel="0" collapsed="false">
      <c r="A1896" s="87" t="s">
        <v>33</v>
      </c>
      <c r="B1896" s="54" t="s">
        <v>34</v>
      </c>
      <c r="C1896" s="55" t="s">
        <v>2027</v>
      </c>
      <c r="D1896" s="77"/>
      <c r="E1896" s="77"/>
      <c r="F1896" s="77" t="n">
        <f aca="false">SUM(D1896:E1896)</f>
        <v>0</v>
      </c>
      <c r="G1896" s="79" t="n">
        <v>2673</v>
      </c>
      <c r="H1896" s="88"/>
      <c r="I1896" s="79" t="n">
        <f aca="false">SUM(G1896:H1896)</f>
        <v>2673</v>
      </c>
      <c r="J1896" s="77"/>
      <c r="K1896" s="77"/>
      <c r="L1896" s="77" t="n">
        <f aca="false">SUM(J1896:K1896)</f>
        <v>0</v>
      </c>
      <c r="M1896" s="81" t="str">
        <f aca="false">IF(D1896&gt;0,IF(J1896&gt;=0,J1896/D1896*100,""),"")</f>
        <v/>
      </c>
      <c r="N1896" s="81" t="str">
        <f aca="false">IF(F1896&gt;0,IF(L1896&gt;=0,L1896/F1896*100,""),"")</f>
        <v/>
      </c>
      <c r="O1896" s="81" t="n">
        <f aca="false">IF(G1896&gt;0,IF(J1896&gt;=0,J1896/G1896*100,""),"")</f>
        <v>0</v>
      </c>
      <c r="P1896" s="81" t="n">
        <f aca="false">IF(I1896&gt;0,IF(L1896&gt;=0,L1896/I1896*100,""),"")</f>
        <v>0</v>
      </c>
      <c r="Q1896" s="52"/>
      <c r="S1896" s="52"/>
    </row>
    <row r="1897" s="48" customFormat="true" ht="6" hidden="false" customHeight="true" outlineLevel="0" collapsed="false">
      <c r="A1897" s="211"/>
      <c r="B1897" s="113"/>
      <c r="C1897" s="114" t="s">
        <v>28</v>
      </c>
      <c r="D1897" s="77"/>
      <c r="E1897" s="77"/>
      <c r="F1897" s="77" t="n">
        <f aca="false">SUM(D1897:E1897)</f>
        <v>0</v>
      </c>
      <c r="G1897" s="79"/>
      <c r="H1897" s="88"/>
      <c r="I1897" s="79"/>
      <c r="J1897" s="77"/>
      <c r="K1897" s="77"/>
      <c r="L1897" s="77" t="n">
        <f aca="false">SUM(J1897:K1897)</f>
        <v>0</v>
      </c>
      <c r="M1897" s="81" t="str">
        <f aca="false">IF(D1897&gt;0,IF(J1897&gt;=0,J1897/D1897*100,""),"")</f>
        <v/>
      </c>
      <c r="N1897" s="81" t="str">
        <f aca="false">IF(F1897&gt;0,IF(L1897&gt;=0,L1897/F1897*100,""),"")</f>
        <v/>
      </c>
      <c r="O1897" s="81" t="str">
        <f aca="false">IF(G1897&gt;0,IF(J1897&gt;=0,J1897/G1897*100,""),"")</f>
        <v/>
      </c>
      <c r="P1897" s="81" t="str">
        <f aca="false">IF(I1897&gt;0,IF(L1897&gt;=0,L1897/I1897*100,""),"")</f>
        <v/>
      </c>
      <c r="Q1897" s="52"/>
      <c r="S1897" s="52"/>
    </row>
    <row r="1898" s="155" customFormat="true" ht="12.75" hidden="false" customHeight="false" outlineLevel="0" collapsed="false">
      <c r="A1898" s="66" t="s">
        <v>2028</v>
      </c>
      <c r="B1898" s="135" t="s">
        <v>19</v>
      </c>
      <c r="C1898" s="136"/>
      <c r="D1898" s="139" t="n">
        <f aca="false">SUM(D1900:D1900)</f>
        <v>6131340</v>
      </c>
      <c r="E1898" s="139" t="n">
        <f aca="false">SUM(E1900:E1900)</f>
        <v>0</v>
      </c>
      <c r="F1898" s="139" t="n">
        <f aca="false">SUM(D1898:E1898)</f>
        <v>6131340</v>
      </c>
      <c r="G1898" s="109" t="n">
        <f aca="false">SUM(G1900:G1900)</f>
        <v>7323540</v>
      </c>
      <c r="H1898" s="110"/>
      <c r="I1898" s="109" t="n">
        <f aca="false">SUM(G1898:H1898)</f>
        <v>7323540</v>
      </c>
      <c r="J1898" s="139" t="n">
        <f aca="false">SUM(J1900:J1900)</f>
        <v>8012000</v>
      </c>
      <c r="K1898" s="139" t="n">
        <f aca="false">SUM(K1900:K1900)</f>
        <v>0</v>
      </c>
      <c r="L1898" s="139" t="n">
        <f aca="false">SUM(J1898:K1898)</f>
        <v>8012000</v>
      </c>
      <c r="M1898" s="140" t="n">
        <f aca="false">IF(D1898&gt;0,IF(J1898&gt;=0,J1898/D1898*100,""),"")</f>
        <v>130.672903476238</v>
      </c>
      <c r="N1898" s="140" t="n">
        <f aca="false">IF(F1898&gt;0,IF(L1898&gt;=0,L1898/F1898*100,""),"")</f>
        <v>130.672903476238</v>
      </c>
      <c r="O1898" s="140" t="n">
        <f aca="false">IF(G1898&gt;0,IF(J1898&gt;=0,J1898/G1898*100,""),"")</f>
        <v>109.400645043244</v>
      </c>
      <c r="P1898" s="140" t="n">
        <f aca="false">IF(I1898&gt;0,IF(L1898&gt;=0,L1898/I1898*100,""),"")</f>
        <v>109.400645043244</v>
      </c>
      <c r="Q1898" s="52"/>
      <c r="S1898" s="52"/>
    </row>
    <row r="1899" s="155" customFormat="true" ht="12" hidden="true" customHeight="false" outlineLevel="0" collapsed="false">
      <c r="A1899" s="74" t="s">
        <v>27</v>
      </c>
      <c r="B1899" s="167"/>
      <c r="C1899" s="168" t="s">
        <v>28</v>
      </c>
      <c r="D1899" s="143" t="n">
        <f aca="false">SUM(D1900)</f>
        <v>6131340</v>
      </c>
      <c r="E1899" s="215"/>
      <c r="F1899" s="77" t="n">
        <f aca="false">SUM(D1899:E1899)</f>
        <v>6131340</v>
      </c>
      <c r="G1899" s="79" t="n">
        <f aca="false">SUM(G1900)</f>
        <v>7323540</v>
      </c>
      <c r="H1899" s="217"/>
      <c r="I1899" s="79" t="n">
        <f aca="false">SUM(G1899:H1899)</f>
        <v>7323540</v>
      </c>
      <c r="J1899" s="77" t="n">
        <f aca="false">SUM(J1900)</f>
        <v>8012000</v>
      </c>
      <c r="K1899" s="215"/>
      <c r="L1899" s="77" t="n">
        <f aca="false">SUM(J1899:K1899)</f>
        <v>8012000</v>
      </c>
      <c r="M1899" s="81" t="n">
        <f aca="false">IF(D1899&gt;0,IF(J1899&gt;=0,J1899/D1899*100,""),"")</f>
        <v>130.672903476238</v>
      </c>
      <c r="N1899" s="81" t="n">
        <f aca="false">IF(F1899&gt;0,IF(L1899&gt;=0,L1899/F1899*100,""),"")</f>
        <v>130.672903476238</v>
      </c>
      <c r="O1899" s="81" t="n">
        <f aca="false">IF(G1899&gt;0,IF(J1899&gt;=0,J1899/G1899*100,""),"")</f>
        <v>109.400645043244</v>
      </c>
      <c r="P1899" s="81" t="n">
        <f aca="false">IF(I1899&gt;0,IF(L1899&gt;=0,L1899/I1899*100,""),"")</f>
        <v>109.400645043244</v>
      </c>
      <c r="Q1899" s="52"/>
      <c r="S1899" s="52"/>
    </row>
    <row r="1900" s="48" customFormat="true" ht="12.75" hidden="false" customHeight="true" outlineLevel="0" collapsed="false">
      <c r="A1900" s="82" t="s">
        <v>2003</v>
      </c>
      <c r="B1900" s="103" t="s">
        <v>2004</v>
      </c>
      <c r="C1900" s="104" t="s">
        <v>2029</v>
      </c>
      <c r="D1900" s="77" t="n">
        <v>6131340</v>
      </c>
      <c r="E1900" s="77"/>
      <c r="F1900" s="77" t="n">
        <f aca="false">SUM(D1900:E1900)</f>
        <v>6131340</v>
      </c>
      <c r="G1900" s="79" t="n">
        <v>7323540</v>
      </c>
      <c r="H1900" s="88"/>
      <c r="I1900" s="79" t="n">
        <f aca="false">SUM(G1900:H1900)</f>
        <v>7323540</v>
      </c>
      <c r="J1900" s="77" t="n">
        <v>8012000</v>
      </c>
      <c r="K1900" s="77"/>
      <c r="L1900" s="77" t="n">
        <f aca="false">SUM(J1900:K1900)</f>
        <v>8012000</v>
      </c>
      <c r="M1900" s="81" t="n">
        <f aca="false">IF(D1900&gt;0,IF(J1900&gt;=0,J1900/D1900*100,""),"")</f>
        <v>130.672903476238</v>
      </c>
      <c r="N1900" s="81" t="n">
        <f aca="false">IF(F1900&gt;0,IF(L1900&gt;=0,L1900/F1900*100,""),"")</f>
        <v>130.672903476238</v>
      </c>
      <c r="O1900" s="81" t="n">
        <f aca="false">IF(G1900&gt;0,IF(J1900&gt;=0,J1900/G1900*100,""),"")</f>
        <v>109.400645043244</v>
      </c>
      <c r="P1900" s="81" t="n">
        <f aca="false">IF(I1900&gt;0,IF(L1900&gt;=0,L1900/I1900*100,""),"")</f>
        <v>109.400645043244</v>
      </c>
      <c r="Q1900" s="52"/>
      <c r="S1900" s="52"/>
    </row>
    <row r="1901" s="48" customFormat="true" ht="6" hidden="false" customHeight="true" outlineLevel="0" collapsed="false">
      <c r="A1901" s="87"/>
      <c r="B1901" s="103"/>
      <c r="C1901" s="104" t="s">
        <v>28</v>
      </c>
      <c r="D1901" s="94"/>
      <c r="E1901" s="94"/>
      <c r="F1901" s="94" t="n">
        <f aca="false">SUM(D1901:E1901)</f>
        <v>0</v>
      </c>
      <c r="G1901" s="95"/>
      <c r="H1901" s="96"/>
      <c r="I1901" s="95"/>
      <c r="J1901" s="94"/>
      <c r="K1901" s="94"/>
      <c r="L1901" s="94" t="n">
        <f aca="false">SUM(J1901:K1901)</f>
        <v>0</v>
      </c>
      <c r="M1901" s="97" t="str">
        <f aca="false">IF(D1901&gt;0,IF(J1901&gt;=0,J1901/D1901*100,""),"")</f>
        <v/>
      </c>
      <c r="N1901" s="97" t="str">
        <f aca="false">IF(F1901&gt;0,IF(L1901&gt;=0,L1901/F1901*100,""),"")</f>
        <v/>
      </c>
      <c r="O1901" s="97" t="str">
        <f aca="false">IF(G1901&gt;0,IF(J1901&gt;=0,J1901/G1901*100,""),"")</f>
        <v/>
      </c>
      <c r="P1901" s="97" t="str">
        <f aca="false">IF(I1901&gt;0,IF(L1901&gt;=0,L1901/I1901*100,""),"")</f>
        <v/>
      </c>
      <c r="Q1901" s="52"/>
      <c r="S1901" s="52"/>
    </row>
    <row r="1902" s="155" customFormat="true" ht="12.75" hidden="false" customHeight="false" outlineLevel="0" collapsed="false">
      <c r="A1902" s="66" t="s">
        <v>2030</v>
      </c>
      <c r="B1902" s="135" t="s">
        <v>19</v>
      </c>
      <c r="C1902" s="136"/>
      <c r="D1902" s="152" t="n">
        <f aca="false">SUM(D1904:D1904)</f>
        <v>8501040</v>
      </c>
      <c r="E1902" s="152" t="n">
        <f aca="false">SUM(E1904:E1904)</f>
        <v>0</v>
      </c>
      <c r="F1902" s="152" t="n">
        <f aca="false">SUM(D1902:E1902)</f>
        <v>8501040</v>
      </c>
      <c r="G1902" s="153" t="n">
        <f aca="false">SUM(G1904:G1904)</f>
        <v>9105440</v>
      </c>
      <c r="H1902" s="196"/>
      <c r="I1902" s="153" t="n">
        <f aca="false">SUM(G1902:H1902)</f>
        <v>9105440</v>
      </c>
      <c r="J1902" s="152" t="n">
        <f aca="false">SUM(J1904:J1904)</f>
        <v>10869000</v>
      </c>
      <c r="K1902" s="152" t="n">
        <f aca="false">SUM(K1904:K1904)</f>
        <v>0</v>
      </c>
      <c r="L1902" s="152" t="n">
        <f aca="false">SUM(J1902:K1902)</f>
        <v>10869000</v>
      </c>
      <c r="M1902" s="154" t="n">
        <f aca="false">IF(D1902&gt;0,IF(J1902&gt;=0,J1902/D1902*100,""),"")</f>
        <v>127.854944806753</v>
      </c>
      <c r="N1902" s="154" t="n">
        <f aca="false">IF(F1902&gt;0,IF(L1902&gt;=0,L1902/F1902*100,""),"")</f>
        <v>127.854944806753</v>
      </c>
      <c r="O1902" s="154" t="n">
        <f aca="false">IF(G1902&gt;0,IF(J1902&gt;=0,J1902/G1902*100,""),"")</f>
        <v>119.368201866137</v>
      </c>
      <c r="P1902" s="154" t="n">
        <f aca="false">IF(I1902&gt;0,IF(L1902&gt;=0,L1902/I1902*100,""),"")</f>
        <v>119.368201866137</v>
      </c>
      <c r="Q1902" s="52"/>
      <c r="S1902" s="52"/>
    </row>
    <row r="1903" s="155" customFormat="true" ht="12" hidden="true" customHeight="false" outlineLevel="0" collapsed="false">
      <c r="A1903" s="74" t="s">
        <v>27</v>
      </c>
      <c r="B1903" s="167"/>
      <c r="C1903" s="168" t="s">
        <v>28</v>
      </c>
      <c r="D1903" s="143" t="n">
        <f aca="false">SUM(D1904)</f>
        <v>8501040</v>
      </c>
      <c r="E1903" s="215"/>
      <c r="F1903" s="77" t="n">
        <f aca="false">SUM(D1903:E1903)</f>
        <v>8501040</v>
      </c>
      <c r="G1903" s="79" t="n">
        <f aca="false">SUM(G1904)</f>
        <v>9105440</v>
      </c>
      <c r="H1903" s="217"/>
      <c r="I1903" s="79" t="n">
        <f aca="false">SUM(G1903:H1903)</f>
        <v>9105440</v>
      </c>
      <c r="J1903" s="77" t="n">
        <f aca="false">SUM(J1904)</f>
        <v>10869000</v>
      </c>
      <c r="K1903" s="215"/>
      <c r="L1903" s="77" t="n">
        <f aca="false">SUM(J1903:K1903)</f>
        <v>10869000</v>
      </c>
      <c r="M1903" s="81" t="n">
        <f aca="false">IF(D1903&gt;0,IF(J1903&gt;=0,J1903/D1903*100,""),"")</f>
        <v>127.854944806753</v>
      </c>
      <c r="N1903" s="81" t="n">
        <f aca="false">IF(F1903&gt;0,IF(L1903&gt;=0,L1903/F1903*100,""),"")</f>
        <v>127.854944806753</v>
      </c>
      <c r="O1903" s="81" t="n">
        <f aca="false">IF(G1903&gt;0,IF(J1903&gt;=0,J1903/G1903*100,""),"")</f>
        <v>119.368201866137</v>
      </c>
      <c r="P1903" s="81" t="n">
        <f aca="false">IF(I1903&gt;0,IF(L1903&gt;=0,L1903/I1903*100,""),"")</f>
        <v>119.368201866137</v>
      </c>
      <c r="Q1903" s="52"/>
      <c r="S1903" s="52"/>
    </row>
    <row r="1904" s="48" customFormat="true" ht="12.75" hidden="false" customHeight="true" outlineLevel="0" collapsed="false">
      <c r="A1904" s="82" t="s">
        <v>2003</v>
      </c>
      <c r="B1904" s="103" t="s">
        <v>2004</v>
      </c>
      <c r="C1904" s="104" t="s">
        <v>2031</v>
      </c>
      <c r="D1904" s="77" t="n">
        <v>8501040</v>
      </c>
      <c r="E1904" s="77"/>
      <c r="F1904" s="77" t="n">
        <f aca="false">SUM(D1904:E1904)</f>
        <v>8501040</v>
      </c>
      <c r="G1904" s="79" t="n">
        <v>9105440</v>
      </c>
      <c r="H1904" s="88"/>
      <c r="I1904" s="79" t="n">
        <f aca="false">SUM(G1904:H1904)</f>
        <v>9105440</v>
      </c>
      <c r="J1904" s="77" t="n">
        <v>10869000</v>
      </c>
      <c r="K1904" s="77"/>
      <c r="L1904" s="77" t="n">
        <f aca="false">SUM(J1904:K1904)</f>
        <v>10869000</v>
      </c>
      <c r="M1904" s="81" t="n">
        <f aca="false">IF(D1904&gt;0,IF(J1904&gt;=0,J1904/D1904*100,""),"")</f>
        <v>127.854944806753</v>
      </c>
      <c r="N1904" s="81" t="n">
        <f aca="false">IF(F1904&gt;0,IF(L1904&gt;=0,L1904/F1904*100,""),"")</f>
        <v>127.854944806753</v>
      </c>
      <c r="O1904" s="81" t="n">
        <f aca="false">IF(G1904&gt;0,IF(J1904&gt;=0,J1904/G1904*100,""),"")</f>
        <v>119.368201866137</v>
      </c>
      <c r="P1904" s="81" t="n">
        <f aca="false">IF(I1904&gt;0,IF(L1904&gt;=0,L1904/I1904*100,""),"")</f>
        <v>119.368201866137</v>
      </c>
      <c r="Q1904" s="52"/>
      <c r="S1904" s="52"/>
    </row>
    <row r="1905" s="48" customFormat="true" ht="6" hidden="false" customHeight="true" outlineLevel="0" collapsed="false">
      <c r="A1905" s="82"/>
      <c r="B1905" s="54"/>
      <c r="C1905" s="55" t="s">
        <v>28</v>
      </c>
      <c r="D1905" s="77"/>
      <c r="E1905" s="77"/>
      <c r="F1905" s="77" t="n">
        <f aca="false">SUM(D1905:E1905)</f>
        <v>0</v>
      </c>
      <c r="G1905" s="79"/>
      <c r="H1905" s="88"/>
      <c r="I1905" s="79"/>
      <c r="J1905" s="77"/>
      <c r="K1905" s="77"/>
      <c r="L1905" s="77" t="n">
        <f aca="false">SUM(J1905:K1905)</f>
        <v>0</v>
      </c>
      <c r="M1905" s="81" t="str">
        <f aca="false">IF(D1905&gt;0,IF(J1905&gt;=0,J1905/D1905*100,""),"")</f>
        <v/>
      </c>
      <c r="N1905" s="81" t="str">
        <f aca="false">IF(F1905&gt;0,IF(L1905&gt;=0,L1905/F1905*100,""),"")</f>
        <v/>
      </c>
      <c r="O1905" s="81" t="str">
        <f aca="false">IF(G1905&gt;0,IF(J1905&gt;=0,J1905/G1905*100,""),"")</f>
        <v/>
      </c>
      <c r="P1905" s="81" t="str">
        <f aca="false">IF(I1905&gt;0,IF(L1905&gt;=0,L1905/I1905*100,""),"")</f>
        <v/>
      </c>
      <c r="Q1905" s="52"/>
      <c r="S1905" s="52"/>
    </row>
    <row r="1906" s="48" customFormat="true" ht="12.75" hidden="false" customHeight="false" outlineLevel="0" collapsed="false">
      <c r="A1906" s="66" t="s">
        <v>2032</v>
      </c>
      <c r="B1906" s="135" t="s">
        <v>19</v>
      </c>
      <c r="C1906" s="136"/>
      <c r="D1906" s="139" t="n">
        <f aca="false">SUM(D1908:D1910)</f>
        <v>5258520</v>
      </c>
      <c r="E1906" s="139"/>
      <c r="F1906" s="139" t="n">
        <f aca="false">SUM(D1906:E1906)</f>
        <v>5258520</v>
      </c>
      <c r="G1906" s="109" t="n">
        <f aca="false">SUM(G1908:G1910)</f>
        <v>5796360</v>
      </c>
      <c r="H1906" s="110"/>
      <c r="I1906" s="109" t="n">
        <f aca="false">SUM(G1906:H1906)</f>
        <v>5796360</v>
      </c>
      <c r="J1906" s="139" t="n">
        <f aca="false">SUM(J1908:J1909)</f>
        <v>6063100</v>
      </c>
      <c r="K1906" s="139"/>
      <c r="L1906" s="139" t="n">
        <f aca="false">SUM(J1906:K1906)</f>
        <v>6063100</v>
      </c>
      <c r="M1906" s="140" t="n">
        <f aca="false">IF(D1906&gt;0,IF(J1906&gt;=0,J1906/D1906*100,""),"")</f>
        <v>115.30050280307</v>
      </c>
      <c r="N1906" s="140" t="n">
        <f aca="false">IF(F1906&gt;0,IF(L1906&gt;=0,L1906/F1906*100,""),"")</f>
        <v>115.30050280307</v>
      </c>
      <c r="O1906" s="140" t="n">
        <f aca="false">IF(G1906&gt;0,IF(J1906&gt;=0,J1906/G1906*100,""),"")</f>
        <v>104.601853577073</v>
      </c>
      <c r="P1906" s="140" t="n">
        <f aca="false">IF(I1906&gt;0,IF(L1906&gt;=0,L1906/I1906*100,""),"")</f>
        <v>104.601853577073</v>
      </c>
      <c r="Q1906" s="52"/>
      <c r="S1906" s="52"/>
    </row>
    <row r="1907" s="48" customFormat="true" ht="12" hidden="true" customHeight="false" outlineLevel="0" collapsed="false">
      <c r="A1907" s="74" t="s">
        <v>27</v>
      </c>
      <c r="B1907" s="54"/>
      <c r="C1907" s="55" t="s">
        <v>28</v>
      </c>
      <c r="D1907" s="143" t="n">
        <f aca="false">SUM(D1908:D1909)</f>
        <v>5258520</v>
      </c>
      <c r="E1907" s="215"/>
      <c r="F1907" s="77" t="n">
        <f aca="false">SUM(D1907:E1907)</f>
        <v>5258520</v>
      </c>
      <c r="G1907" s="79" t="n">
        <f aca="false">SUM(G1908:G1909)</f>
        <v>5796360</v>
      </c>
      <c r="H1907" s="217"/>
      <c r="I1907" s="79" t="n">
        <f aca="false">SUM(G1907:H1907)</f>
        <v>5796360</v>
      </c>
      <c r="J1907" s="77" t="n">
        <f aca="false">SUM(J1908)</f>
        <v>5979000</v>
      </c>
      <c r="K1907" s="215"/>
      <c r="L1907" s="77" t="n">
        <f aca="false">SUM(J1907:K1907)</f>
        <v>5979000</v>
      </c>
      <c r="M1907" s="81" t="n">
        <f aca="false">IF(D1907&gt;0,IF(J1907&gt;=0,J1907/D1907*100,""),"")</f>
        <v>113.701193491705</v>
      </c>
      <c r="N1907" s="81" t="n">
        <f aca="false">IF(F1907&gt;0,IF(L1907&gt;=0,L1907/F1907*100,""),"")</f>
        <v>113.701193491705</v>
      </c>
      <c r="O1907" s="81" t="n">
        <f aca="false">IF(G1907&gt;0,IF(J1907&gt;=0,J1907/G1907*100,""),"")</f>
        <v>103.15094300561</v>
      </c>
      <c r="P1907" s="81" t="n">
        <f aca="false">IF(I1907&gt;0,IF(L1907&gt;=0,L1907/I1907*100,""),"")</f>
        <v>103.15094300561</v>
      </c>
      <c r="Q1907" s="52"/>
      <c r="S1907" s="52"/>
    </row>
    <row r="1908" s="48" customFormat="true" ht="12.75" hidden="false" customHeight="true" outlineLevel="0" collapsed="false">
      <c r="A1908" s="82" t="s">
        <v>2003</v>
      </c>
      <c r="B1908" s="103" t="s">
        <v>2004</v>
      </c>
      <c r="C1908" s="104" t="s">
        <v>2033</v>
      </c>
      <c r="D1908" s="77" t="n">
        <f aca="false">5058520+200000</f>
        <v>5258520</v>
      </c>
      <c r="E1908" s="77"/>
      <c r="F1908" s="77" t="n">
        <f aca="false">SUM(D1908:E1908)</f>
        <v>5258520</v>
      </c>
      <c r="G1908" s="79" t="n">
        <v>5733220</v>
      </c>
      <c r="H1908" s="88"/>
      <c r="I1908" s="79" t="n">
        <f aca="false">SUM(G1908:H1908)</f>
        <v>5733220</v>
      </c>
      <c r="J1908" s="77" t="n">
        <v>5979000</v>
      </c>
      <c r="K1908" s="77"/>
      <c r="L1908" s="77" t="n">
        <f aca="false">SUM(J1908:K1908)</f>
        <v>5979000</v>
      </c>
      <c r="M1908" s="81" t="n">
        <f aca="false">IF(D1908&gt;0,IF(J1908&gt;=0,J1908/D1908*100,""),"")</f>
        <v>113.701193491705</v>
      </c>
      <c r="N1908" s="81" t="n">
        <f aca="false">IF(F1908&gt;0,IF(L1908&gt;=0,L1908/F1908*100,""),"")</f>
        <v>113.701193491705</v>
      </c>
      <c r="O1908" s="81" t="n">
        <f aca="false">IF(G1908&gt;0,IF(J1908&gt;=0,J1908/G1908*100,""),"")</f>
        <v>104.286945207056</v>
      </c>
      <c r="P1908" s="81" t="n">
        <f aca="false">IF(I1908&gt;0,IF(L1908&gt;=0,L1908/I1908*100,""),"")</f>
        <v>104.286945207056</v>
      </c>
      <c r="Q1908" s="52"/>
      <c r="S1908" s="52"/>
    </row>
    <row r="1909" s="48" customFormat="true" ht="12.75" hidden="false" customHeight="true" outlineLevel="0" collapsed="false">
      <c r="A1909" s="165" t="s">
        <v>506</v>
      </c>
      <c r="B1909" s="103" t="s">
        <v>507</v>
      </c>
      <c r="C1909" s="104"/>
      <c r="D1909" s="77"/>
      <c r="E1909" s="77"/>
      <c r="F1909" s="77"/>
      <c r="G1909" s="79" t="n">
        <v>63140</v>
      </c>
      <c r="H1909" s="88"/>
      <c r="I1909" s="79" t="n">
        <f aca="false">SUM(G1909:H1909)</f>
        <v>63140</v>
      </c>
      <c r="J1909" s="77" t="n">
        <v>84100</v>
      </c>
      <c r="K1909" s="77"/>
      <c r="L1909" s="77" t="n">
        <f aca="false">SUM(J1909:K1909)</f>
        <v>84100</v>
      </c>
      <c r="M1909" s="81" t="str">
        <f aca="false">IF(D1909&gt;0,IF(J1909&gt;=0,J1909/D1909*100,""),"")</f>
        <v/>
      </c>
      <c r="N1909" s="81" t="str">
        <f aca="false">IF(F1909&gt;0,IF(L1909&gt;=0,L1909/F1909*100,""),"")</f>
        <v/>
      </c>
      <c r="O1909" s="81" t="n">
        <f aca="false">IF(G1909&gt;0,IF(J1909&gt;=0,J1909/G1909*100,""),"")</f>
        <v>133.196072220462</v>
      </c>
      <c r="P1909" s="81" t="n">
        <f aca="false">IF(I1909&gt;0,IF(L1909&gt;=0,L1909/I1909*100,""),"")</f>
        <v>133.196072220462</v>
      </c>
      <c r="Q1909" s="52"/>
      <c r="S1909" s="52"/>
    </row>
    <row r="1910" s="48" customFormat="true" ht="6" hidden="false" customHeight="true" outlineLevel="0" collapsed="false">
      <c r="A1910" s="82"/>
      <c r="B1910" s="54"/>
      <c r="C1910" s="55" t="s">
        <v>28</v>
      </c>
      <c r="D1910" s="77"/>
      <c r="E1910" s="77"/>
      <c r="F1910" s="77" t="n">
        <f aca="false">SUM(D1910:E1910)</f>
        <v>0</v>
      </c>
      <c r="G1910" s="79"/>
      <c r="H1910" s="88"/>
      <c r="I1910" s="79"/>
      <c r="J1910" s="77"/>
      <c r="K1910" s="77"/>
      <c r="L1910" s="77" t="n">
        <f aca="false">SUM(J1910:K1910)</f>
        <v>0</v>
      </c>
      <c r="M1910" s="81" t="str">
        <f aca="false">IF(D1910&gt;0,IF(J1910&gt;=0,J1910/D1910*100,""),"")</f>
        <v/>
      </c>
      <c r="N1910" s="81" t="str">
        <f aca="false">IF(F1910&gt;0,IF(L1910&gt;=0,L1910/F1910*100,""),"")</f>
        <v/>
      </c>
      <c r="O1910" s="81" t="str">
        <f aca="false">IF(G1910&gt;0,IF(J1910&gt;=0,J1910/G1910*100,""),"")</f>
        <v/>
      </c>
      <c r="P1910" s="81" t="str">
        <f aca="false">IF(I1910&gt;0,IF(L1910&gt;=0,L1910/I1910*100,""),"")</f>
        <v/>
      </c>
      <c r="Q1910" s="52"/>
      <c r="S1910" s="52"/>
    </row>
    <row r="1911" s="48" customFormat="true" ht="12.75" hidden="false" customHeight="false" outlineLevel="0" collapsed="false">
      <c r="A1911" s="66" t="s">
        <v>2034</v>
      </c>
      <c r="B1911" s="135" t="s">
        <v>19</v>
      </c>
      <c r="C1911" s="136"/>
      <c r="D1911" s="139" t="n">
        <f aca="false">SUM(D1913:D1915)</f>
        <v>3156750</v>
      </c>
      <c r="E1911" s="139" t="n">
        <f aca="false">SUM(E1913:E1913)</f>
        <v>0</v>
      </c>
      <c r="F1911" s="139" t="n">
        <f aca="false">SUM(D1911:E1911)</f>
        <v>3156750</v>
      </c>
      <c r="G1911" s="218" t="n">
        <f aca="false">SUM(G1913:G1915)</f>
        <v>3788560</v>
      </c>
      <c r="H1911" s="214"/>
      <c r="I1911" s="109" t="n">
        <f aca="false">SUM(G1911:H1911)</f>
        <v>3788560</v>
      </c>
      <c r="J1911" s="139" t="n">
        <f aca="false">SUM(J1913:J1915)</f>
        <v>5108000</v>
      </c>
      <c r="K1911" s="139" t="n">
        <f aca="false">SUM(K1913:K1913)</f>
        <v>0</v>
      </c>
      <c r="L1911" s="139" t="n">
        <f aca="false">SUM(J1911:K1911)</f>
        <v>5108000</v>
      </c>
      <c r="M1911" s="140" t="n">
        <f aca="false">IF(D1911&gt;0,IF(J1911&gt;=0,J1911/D1911*100,""),"")</f>
        <v>161.811990179774</v>
      </c>
      <c r="N1911" s="140" t="n">
        <f aca="false">IF(F1911&gt;0,IF(L1911&gt;=0,L1911/F1911*100,""),"")</f>
        <v>161.811990179774</v>
      </c>
      <c r="O1911" s="140" t="n">
        <f aca="false">IF(G1911&gt;0,IF(J1911&gt;=0,J1911/G1911*100,""),"")</f>
        <v>134.826952720823</v>
      </c>
      <c r="P1911" s="140" t="n">
        <f aca="false">IF(I1911&gt;0,IF(L1911&gt;=0,L1911/I1911*100,""),"")</f>
        <v>134.826952720823</v>
      </c>
      <c r="Q1911" s="52"/>
      <c r="S1911" s="52"/>
    </row>
    <row r="1912" s="48" customFormat="true" ht="12" hidden="true" customHeight="false" outlineLevel="0" collapsed="false">
      <c r="A1912" s="74" t="s">
        <v>27</v>
      </c>
      <c r="B1912" s="75"/>
      <c r="C1912" s="76" t="s">
        <v>28</v>
      </c>
      <c r="D1912" s="194" t="n">
        <f aca="false">SUM(D1913:D1915)</f>
        <v>3156750</v>
      </c>
      <c r="E1912" s="209"/>
      <c r="F1912" s="94" t="n">
        <f aca="false">SUM(D1912:E1912)</f>
        <v>3156750</v>
      </c>
      <c r="G1912" s="146" t="n">
        <f aca="false">SUM(G1913:G1915)</f>
        <v>3788560</v>
      </c>
      <c r="H1912" s="235"/>
      <c r="I1912" s="95" t="n">
        <f aca="false">SUM(G1912:H1912)</f>
        <v>3788560</v>
      </c>
      <c r="J1912" s="194" t="n">
        <f aca="false">SUM(J1913:J1915)</f>
        <v>5108000</v>
      </c>
      <c r="K1912" s="209"/>
      <c r="L1912" s="94" t="n">
        <f aca="false">SUM(J1912:K1912)</f>
        <v>5108000</v>
      </c>
      <c r="M1912" s="97" t="n">
        <f aca="false">IF(D1912&gt;0,IF(J1912&gt;=0,J1912/D1912*100,""),"")</f>
        <v>161.811990179774</v>
      </c>
      <c r="N1912" s="97" t="n">
        <f aca="false">IF(F1912&gt;0,IF(L1912&gt;=0,L1912/F1912*100,""),"")</f>
        <v>161.811990179774</v>
      </c>
      <c r="O1912" s="97" t="n">
        <f aca="false">IF(G1912&gt;0,IF(J1912&gt;=0,J1912/G1912*100,""),"")</f>
        <v>134.826952720823</v>
      </c>
      <c r="P1912" s="97" t="n">
        <f aca="false">IF(I1912&gt;0,IF(L1912&gt;=0,L1912/I1912*100,""),"")</f>
        <v>134.826952720823</v>
      </c>
      <c r="Q1912" s="52"/>
      <c r="S1912" s="52"/>
    </row>
    <row r="1913" s="48" customFormat="true" ht="12.75" hidden="false" customHeight="true" outlineLevel="0" collapsed="false">
      <c r="A1913" s="82" t="s">
        <v>2003</v>
      </c>
      <c r="B1913" s="103" t="s">
        <v>2004</v>
      </c>
      <c r="C1913" s="104" t="s">
        <v>2035</v>
      </c>
      <c r="D1913" s="77" t="n">
        <v>3156750</v>
      </c>
      <c r="E1913" s="77"/>
      <c r="F1913" s="94" t="n">
        <f aca="false">SUM(D1913:E1913)</f>
        <v>3156750</v>
      </c>
      <c r="G1913" s="79" t="n">
        <v>3737540</v>
      </c>
      <c r="H1913" s="88"/>
      <c r="I1913" s="95" t="n">
        <f aca="false">SUM(G1913:H1913)</f>
        <v>3737540</v>
      </c>
      <c r="J1913" s="77" t="n">
        <v>5006000</v>
      </c>
      <c r="K1913" s="77"/>
      <c r="L1913" s="94" t="n">
        <f aca="false">SUM(J1913:K1913)</f>
        <v>5006000</v>
      </c>
      <c r="M1913" s="97" t="n">
        <f aca="false">IF(D1913&gt;0,IF(J1913&gt;=0,J1913/D1913*100,""),"")</f>
        <v>158.580818880177</v>
      </c>
      <c r="N1913" s="97" t="n">
        <f aca="false">IF(F1913&gt;0,IF(L1913&gt;=0,L1913/F1913*100,""),"")</f>
        <v>158.580818880177</v>
      </c>
      <c r="O1913" s="97" t="n">
        <f aca="false">IF(G1913&gt;0,IF(J1913&gt;=0,J1913/G1913*100,""),"")</f>
        <v>133.938365877021</v>
      </c>
      <c r="P1913" s="97" t="n">
        <f aca="false">IF(I1913&gt;0,IF(L1913&gt;=0,L1913/I1913*100,""),"")</f>
        <v>133.938365877021</v>
      </c>
      <c r="Q1913" s="52"/>
      <c r="S1913" s="52"/>
    </row>
    <row r="1914" s="48" customFormat="true" ht="12.75" hidden="false" customHeight="true" outlineLevel="0" collapsed="false">
      <c r="A1914" s="82" t="s">
        <v>506</v>
      </c>
      <c r="B1914" s="103" t="s">
        <v>507</v>
      </c>
      <c r="C1914" s="104"/>
      <c r="D1914" s="77"/>
      <c r="E1914" s="77"/>
      <c r="F1914" s="94"/>
      <c r="G1914" s="79" t="n">
        <v>51020</v>
      </c>
      <c r="H1914" s="88"/>
      <c r="I1914" s="95" t="n">
        <f aca="false">SUM(G1914:H1914)</f>
        <v>51020</v>
      </c>
      <c r="J1914" s="77" t="n">
        <v>102000</v>
      </c>
      <c r="K1914" s="77"/>
      <c r="L1914" s="94" t="n">
        <f aca="false">SUM(J1914:K1914)</f>
        <v>102000</v>
      </c>
      <c r="M1914" s="97" t="str">
        <f aca="false">IF(D1914&gt;0,IF(J1914&gt;=0,J1914/D1914*100,""),"")</f>
        <v/>
      </c>
      <c r="N1914" s="97" t="str">
        <f aca="false">IF(F1914&gt;0,IF(L1914&gt;=0,L1914/F1914*100,""),"")</f>
        <v/>
      </c>
      <c r="O1914" s="97" t="n">
        <f aca="false">IF(G1914&gt;0,IF(J1914&gt;=0,J1914/G1914*100,""),"")</f>
        <v>199.921599372795</v>
      </c>
      <c r="P1914" s="97" t="n">
        <f aca="false">IF(I1914&gt;0,IF(L1914&gt;=0,L1914/I1914*100,""),"")</f>
        <v>199.921599372795</v>
      </c>
      <c r="Q1914" s="52"/>
      <c r="S1914" s="52"/>
    </row>
    <row r="1915" s="48" customFormat="true" ht="12.75" hidden="true" customHeight="true" outlineLevel="0" collapsed="false">
      <c r="A1915" s="82" t="s">
        <v>33</v>
      </c>
      <c r="B1915" s="104" t="s">
        <v>34</v>
      </c>
      <c r="C1915" s="104" t="s">
        <v>2036</v>
      </c>
      <c r="D1915" s="77"/>
      <c r="E1915" s="77"/>
      <c r="F1915" s="94" t="n">
        <f aca="false">SUM(D1915:E1915)</f>
        <v>0</v>
      </c>
      <c r="G1915" s="79"/>
      <c r="H1915" s="88"/>
      <c r="I1915" s="95" t="n">
        <f aca="false">SUM(G1915:H1915)</f>
        <v>0</v>
      </c>
      <c r="J1915" s="77"/>
      <c r="K1915" s="77"/>
      <c r="L1915" s="94" t="n">
        <f aca="false">SUM(J1915:K1915)</f>
        <v>0</v>
      </c>
      <c r="M1915" s="97" t="str">
        <f aca="false">IF(D1915&gt;0,IF(J1915&gt;=0,J1915/D1915*100,""),"")</f>
        <v/>
      </c>
      <c r="N1915" s="97" t="str">
        <f aca="false">IF(F1915&gt;0,IF(L1915&gt;=0,L1915/F1915*100,""),"")</f>
        <v/>
      </c>
      <c r="O1915" s="97" t="str">
        <f aca="false">IF(G1915&gt;0,IF(J1915&gt;=0,J1915/G1915*100,""),"")</f>
        <v/>
      </c>
      <c r="P1915" s="97" t="str">
        <f aca="false">IF(I1915&gt;0,IF(L1915&gt;=0,L1915/I1915*100,""),"")</f>
        <v/>
      </c>
      <c r="Q1915" s="52"/>
      <c r="S1915" s="52"/>
    </row>
    <row r="1916" s="48" customFormat="true" ht="6" hidden="false" customHeight="true" outlineLevel="0" collapsed="false">
      <c r="A1916" s="82"/>
      <c r="B1916" s="103"/>
      <c r="C1916" s="104" t="s">
        <v>28</v>
      </c>
      <c r="D1916" s="77"/>
      <c r="E1916" s="77"/>
      <c r="F1916" s="77"/>
      <c r="G1916" s="79"/>
      <c r="H1916" s="88"/>
      <c r="I1916" s="79"/>
      <c r="J1916" s="77"/>
      <c r="K1916" s="77"/>
      <c r="L1916" s="77"/>
      <c r="M1916" s="81" t="str">
        <f aca="false">IF(D1916&gt;0,IF(J1916&gt;=0,J1916/D1916*100,""),"")</f>
        <v/>
      </c>
      <c r="N1916" s="81" t="str">
        <f aca="false">IF(F1916&gt;0,IF(L1916&gt;=0,L1916/F1916*100,""),"")</f>
        <v/>
      </c>
      <c r="O1916" s="81" t="str">
        <f aca="false">IF(G1916&gt;0,IF(J1916&gt;=0,J1916/G1916*100,""),"")</f>
        <v/>
      </c>
      <c r="P1916" s="81" t="str">
        <f aca="false">IF(I1916&gt;0,IF(L1916&gt;=0,L1916/I1916*100,""),"")</f>
        <v/>
      </c>
      <c r="Q1916" s="52"/>
      <c r="S1916" s="52"/>
    </row>
    <row r="1917" s="48" customFormat="true" ht="12.75" hidden="false" customHeight="false" outlineLevel="0" collapsed="false">
      <c r="A1917" s="66" t="s">
        <v>2037</v>
      </c>
      <c r="B1917" s="135" t="s">
        <v>19</v>
      </c>
      <c r="C1917" s="136"/>
      <c r="D1917" s="139" t="n">
        <f aca="false">SUM(D1919:D1919)</f>
        <v>5100000</v>
      </c>
      <c r="E1917" s="139" t="n">
        <f aca="false">SUM(E1919:E1919)</f>
        <v>0</v>
      </c>
      <c r="F1917" s="139" t="n">
        <f aca="false">SUM(D1917:E1917)</f>
        <v>5100000</v>
      </c>
      <c r="G1917" s="109" t="n">
        <f aca="false">SUM(G1919:G1919)</f>
        <v>5171000</v>
      </c>
      <c r="H1917" s="110"/>
      <c r="I1917" s="109" t="n">
        <f aca="false">SUM(G1917:H1917)</f>
        <v>5171000</v>
      </c>
      <c r="J1917" s="139" t="n">
        <f aca="false">SUM(J1919:J1919)</f>
        <v>5102000</v>
      </c>
      <c r="K1917" s="139" t="n">
        <f aca="false">SUM(K1919:K1919)</f>
        <v>0</v>
      </c>
      <c r="L1917" s="139" t="n">
        <f aca="false">SUM(J1917:K1917)</f>
        <v>5102000</v>
      </c>
      <c r="M1917" s="140" t="n">
        <f aca="false">IF(D1917&gt;0,IF(J1917&gt;=0,J1917/D1917*100,""),"")</f>
        <v>100.039215686275</v>
      </c>
      <c r="N1917" s="140" t="n">
        <f aca="false">IF(F1917&gt;0,IF(L1917&gt;=0,L1917/F1917*100,""),"")</f>
        <v>100.039215686275</v>
      </c>
      <c r="O1917" s="140" t="n">
        <f aca="false">IF(G1917&gt;0,IF(J1917&gt;=0,J1917/G1917*100,""),"")</f>
        <v>98.6656352736415</v>
      </c>
      <c r="P1917" s="140" t="n">
        <f aca="false">IF(I1917&gt;0,IF(L1917&gt;=0,L1917/I1917*100,""),"")</f>
        <v>98.6656352736415</v>
      </c>
      <c r="Q1917" s="52"/>
      <c r="S1917" s="52"/>
    </row>
    <row r="1918" s="48" customFormat="true" ht="12" hidden="true" customHeight="false" outlineLevel="0" collapsed="false">
      <c r="A1918" s="74" t="s">
        <v>27</v>
      </c>
      <c r="B1918" s="75"/>
      <c r="C1918" s="76" t="s">
        <v>28</v>
      </c>
      <c r="D1918" s="194" t="n">
        <f aca="false">SUM(D1919)</f>
        <v>5100000</v>
      </c>
      <c r="E1918" s="209"/>
      <c r="F1918" s="94" t="n">
        <f aca="false">SUM(D1918:E1918)</f>
        <v>5100000</v>
      </c>
      <c r="G1918" s="146" t="n">
        <f aca="false">SUM(G1919)</f>
        <v>5171000</v>
      </c>
      <c r="H1918" s="235"/>
      <c r="I1918" s="95" t="n">
        <f aca="false">SUM(G1918:H1918)</f>
        <v>5171000</v>
      </c>
      <c r="J1918" s="94" t="n">
        <f aca="false">SUM(J1919)</f>
        <v>5102000</v>
      </c>
      <c r="K1918" s="209"/>
      <c r="L1918" s="94" t="n">
        <f aca="false">SUM(J1918:K1918)</f>
        <v>5102000</v>
      </c>
      <c r="M1918" s="97" t="n">
        <f aca="false">IF(D1918&gt;0,IF(J1918&gt;=0,J1918/D1918*100,""),"")</f>
        <v>100.039215686275</v>
      </c>
      <c r="N1918" s="97" t="n">
        <f aca="false">IF(F1918&gt;0,IF(L1918&gt;=0,L1918/F1918*100,""),"")</f>
        <v>100.039215686275</v>
      </c>
      <c r="O1918" s="97" t="n">
        <f aca="false">IF(G1918&gt;0,IF(J1918&gt;=0,J1918/G1918*100,""),"")</f>
        <v>98.6656352736415</v>
      </c>
      <c r="P1918" s="97" t="n">
        <f aca="false">IF(I1918&gt;0,IF(L1918&gt;=0,L1918/I1918*100,""),"")</f>
        <v>98.6656352736415</v>
      </c>
      <c r="Q1918" s="52"/>
      <c r="S1918" s="52"/>
    </row>
    <row r="1919" s="48" customFormat="true" ht="12.75" hidden="false" customHeight="true" outlineLevel="0" collapsed="false">
      <c r="A1919" s="82" t="s">
        <v>2003</v>
      </c>
      <c r="B1919" s="103" t="s">
        <v>2004</v>
      </c>
      <c r="C1919" s="104" t="s">
        <v>2038</v>
      </c>
      <c r="D1919" s="77" t="n">
        <v>5100000</v>
      </c>
      <c r="E1919" s="77"/>
      <c r="F1919" s="94" t="n">
        <f aca="false">SUM(D1919:E1919)</f>
        <v>5100000</v>
      </c>
      <c r="G1919" s="79" t="n">
        <v>5171000</v>
      </c>
      <c r="H1919" s="88"/>
      <c r="I1919" s="95" t="n">
        <f aca="false">SUM(G1919:H1919)</f>
        <v>5171000</v>
      </c>
      <c r="J1919" s="77" t="n">
        <v>5102000</v>
      </c>
      <c r="K1919" s="77"/>
      <c r="L1919" s="94" t="n">
        <f aca="false">SUM(J1919:K1919)</f>
        <v>5102000</v>
      </c>
      <c r="M1919" s="97" t="n">
        <f aca="false">IF(D1919&gt;0,IF(J1919&gt;=0,J1919/D1919*100,""),"")</f>
        <v>100.039215686275</v>
      </c>
      <c r="N1919" s="97" t="n">
        <f aca="false">IF(F1919&gt;0,IF(L1919&gt;=0,L1919/F1919*100,""),"")</f>
        <v>100.039215686275</v>
      </c>
      <c r="O1919" s="97" t="n">
        <f aca="false">IF(G1919&gt;0,IF(J1919&gt;=0,J1919/G1919*100,""),"")</f>
        <v>98.6656352736415</v>
      </c>
      <c r="P1919" s="97" t="n">
        <f aca="false">IF(I1919&gt;0,IF(L1919&gt;=0,L1919/I1919*100,""),"")</f>
        <v>98.6656352736415</v>
      </c>
      <c r="Q1919" s="52"/>
      <c r="S1919" s="52"/>
    </row>
    <row r="1920" s="48" customFormat="true" ht="6" hidden="false" customHeight="true" outlineLevel="0" collapsed="false">
      <c r="A1920" s="82"/>
      <c r="B1920" s="54"/>
      <c r="C1920" s="55" t="s">
        <v>28</v>
      </c>
      <c r="D1920" s="77"/>
      <c r="E1920" s="77"/>
      <c r="F1920" s="77" t="n">
        <f aca="false">SUM(D1920:E1920)</f>
        <v>0</v>
      </c>
      <c r="G1920" s="79"/>
      <c r="H1920" s="88"/>
      <c r="I1920" s="79"/>
      <c r="J1920" s="77"/>
      <c r="K1920" s="77"/>
      <c r="L1920" s="77" t="n">
        <f aca="false">SUM(J1920:K1920)</f>
        <v>0</v>
      </c>
      <c r="M1920" s="81" t="str">
        <f aca="false">IF(D1920&gt;0,IF(J1920&gt;=0,J1920/D1920*100,""),"")</f>
        <v/>
      </c>
      <c r="N1920" s="81" t="str">
        <f aca="false">IF(F1920&gt;0,IF(L1920&gt;=0,L1920/F1920*100,""),"")</f>
        <v/>
      </c>
      <c r="O1920" s="81" t="str">
        <f aca="false">IF(G1920&gt;0,IF(J1920&gt;=0,J1920/G1920*100,""),"")</f>
        <v/>
      </c>
      <c r="P1920" s="81" t="str">
        <f aca="false">IF(I1920&gt;0,IF(L1920&gt;=0,L1920/I1920*100,""),"")</f>
        <v/>
      </c>
      <c r="Q1920" s="52"/>
      <c r="S1920" s="52"/>
    </row>
    <row r="1921" s="48" customFormat="true" ht="12.75" hidden="false" customHeight="false" outlineLevel="0" collapsed="false">
      <c r="A1921" s="66" t="s">
        <v>2039</v>
      </c>
      <c r="B1921" s="135" t="s">
        <v>19</v>
      </c>
      <c r="C1921" s="136"/>
      <c r="D1921" s="139" t="n">
        <f aca="false">SUM(D1923:D1923)</f>
        <v>3100000</v>
      </c>
      <c r="E1921" s="139" t="n">
        <f aca="false">SUM(E1923:E1923)</f>
        <v>0</v>
      </c>
      <c r="F1921" s="139" t="n">
        <f aca="false">SUM(D1921:E1921)</f>
        <v>3100000</v>
      </c>
      <c r="G1921" s="109" t="n">
        <f aca="false">SUM(G1923:G1923)</f>
        <v>3168900</v>
      </c>
      <c r="H1921" s="110"/>
      <c r="I1921" s="109" t="n">
        <f aca="false">SUM(G1921:H1921)</f>
        <v>3168900</v>
      </c>
      <c r="J1921" s="139" t="n">
        <f aca="false">SUM(J1923:J1923)</f>
        <v>3487000</v>
      </c>
      <c r="K1921" s="139" t="n">
        <f aca="false">SUM(K1923:K1923)</f>
        <v>0</v>
      </c>
      <c r="L1921" s="139" t="n">
        <f aca="false">SUM(J1921:K1921)</f>
        <v>3487000</v>
      </c>
      <c r="M1921" s="140" t="n">
        <f aca="false">IF(D1921&gt;0,IF(J1921&gt;=0,J1921/D1921*100,""),"")</f>
        <v>112.483870967742</v>
      </c>
      <c r="N1921" s="140" t="n">
        <f aca="false">IF(F1921&gt;0,IF(L1921&gt;=0,L1921/F1921*100,""),"")</f>
        <v>112.483870967742</v>
      </c>
      <c r="O1921" s="140" t="n">
        <f aca="false">IF(G1921&gt;0,IF(J1921&gt;=0,J1921/G1921*100,""),"")</f>
        <v>110.038183596832</v>
      </c>
      <c r="P1921" s="140" t="n">
        <f aca="false">IF(I1921&gt;0,IF(L1921&gt;=0,L1921/I1921*100,""),"")</f>
        <v>110.038183596832</v>
      </c>
      <c r="Q1921" s="52"/>
      <c r="S1921" s="52"/>
    </row>
    <row r="1922" s="48" customFormat="true" ht="12" hidden="true" customHeight="false" outlineLevel="0" collapsed="false">
      <c r="A1922" s="74" t="s">
        <v>27</v>
      </c>
      <c r="B1922" s="75"/>
      <c r="C1922" s="76" t="s">
        <v>28</v>
      </c>
      <c r="D1922" s="194" t="n">
        <f aca="false">SUM(D1923)</f>
        <v>3100000</v>
      </c>
      <c r="E1922" s="209"/>
      <c r="F1922" s="94" t="n">
        <f aca="false">SUM(D1922:E1922)</f>
        <v>3100000</v>
      </c>
      <c r="G1922" s="146" t="n">
        <f aca="false">SUM(G1923)</f>
        <v>3168900</v>
      </c>
      <c r="H1922" s="235"/>
      <c r="I1922" s="95" t="n">
        <f aca="false">SUM(G1922:H1922)</f>
        <v>3168900</v>
      </c>
      <c r="J1922" s="94" t="n">
        <f aca="false">SUM(J1923)</f>
        <v>3487000</v>
      </c>
      <c r="K1922" s="209"/>
      <c r="L1922" s="94" t="n">
        <f aca="false">SUM(J1922:K1922)</f>
        <v>3487000</v>
      </c>
      <c r="M1922" s="97" t="n">
        <f aca="false">IF(D1922&gt;0,IF(J1922&gt;=0,J1922/D1922*100,""),"")</f>
        <v>112.483870967742</v>
      </c>
      <c r="N1922" s="97" t="n">
        <f aca="false">IF(F1922&gt;0,IF(L1922&gt;=0,L1922/F1922*100,""),"")</f>
        <v>112.483870967742</v>
      </c>
      <c r="O1922" s="97" t="n">
        <f aca="false">IF(G1922&gt;0,IF(J1922&gt;=0,J1922/G1922*100,""),"")</f>
        <v>110.038183596832</v>
      </c>
      <c r="P1922" s="97" t="n">
        <f aca="false">IF(I1922&gt;0,IF(L1922&gt;=0,L1922/I1922*100,""),"")</f>
        <v>110.038183596832</v>
      </c>
      <c r="Q1922" s="52"/>
      <c r="S1922" s="52"/>
    </row>
    <row r="1923" s="48" customFormat="true" ht="12.75" hidden="false" customHeight="true" outlineLevel="0" collapsed="false">
      <c r="A1923" s="82" t="s">
        <v>2003</v>
      </c>
      <c r="B1923" s="103" t="s">
        <v>2004</v>
      </c>
      <c r="C1923" s="104" t="s">
        <v>2040</v>
      </c>
      <c r="D1923" s="77" t="n">
        <v>3100000</v>
      </c>
      <c r="E1923" s="77"/>
      <c r="F1923" s="94" t="n">
        <f aca="false">SUM(D1923:E1923)</f>
        <v>3100000</v>
      </c>
      <c r="G1923" s="79" t="n">
        <v>3168900</v>
      </c>
      <c r="H1923" s="88"/>
      <c r="I1923" s="95" t="n">
        <f aca="false">SUM(G1923:H1923)</f>
        <v>3168900</v>
      </c>
      <c r="J1923" s="77" t="n">
        <v>3487000</v>
      </c>
      <c r="K1923" s="77"/>
      <c r="L1923" s="94" t="n">
        <f aca="false">SUM(J1923:K1923)</f>
        <v>3487000</v>
      </c>
      <c r="M1923" s="97" t="n">
        <f aca="false">IF(D1923&gt;0,IF(J1923&gt;=0,J1923/D1923*100,""),"")</f>
        <v>112.483870967742</v>
      </c>
      <c r="N1923" s="97" t="n">
        <f aca="false">IF(F1923&gt;0,IF(L1923&gt;=0,L1923/F1923*100,""),"")</f>
        <v>112.483870967742</v>
      </c>
      <c r="O1923" s="97" t="n">
        <f aca="false">IF(G1923&gt;0,IF(J1923&gt;=0,J1923/G1923*100,""),"")</f>
        <v>110.038183596832</v>
      </c>
      <c r="P1923" s="97" t="n">
        <f aca="false">IF(I1923&gt;0,IF(L1923&gt;=0,L1923/I1923*100,""),"")</f>
        <v>110.038183596832</v>
      </c>
      <c r="Q1923" s="52"/>
      <c r="S1923" s="52"/>
    </row>
    <row r="1924" s="48" customFormat="true" ht="6" hidden="false" customHeight="true" outlineLevel="0" collapsed="false">
      <c r="A1924" s="82"/>
      <c r="B1924" s="54"/>
      <c r="C1924" s="55" t="s">
        <v>28</v>
      </c>
      <c r="D1924" s="77"/>
      <c r="E1924" s="77"/>
      <c r="F1924" s="77" t="n">
        <f aca="false">SUM(D1924:E1924)</f>
        <v>0</v>
      </c>
      <c r="G1924" s="79"/>
      <c r="H1924" s="88"/>
      <c r="I1924" s="79"/>
      <c r="J1924" s="77"/>
      <c r="K1924" s="77"/>
      <c r="L1924" s="77" t="n">
        <f aca="false">SUM(J1924:K1924)</f>
        <v>0</v>
      </c>
      <c r="M1924" s="81" t="str">
        <f aca="false">IF(D1924&gt;0,IF(J1924&gt;=0,J1924/D1924*100,""),"")</f>
        <v/>
      </c>
      <c r="N1924" s="81" t="str">
        <f aca="false">IF(F1924&gt;0,IF(L1924&gt;=0,L1924/F1924*100,""),"")</f>
        <v/>
      </c>
      <c r="O1924" s="81" t="str">
        <f aca="false">IF(G1924&gt;0,IF(J1924&gt;=0,J1924/G1924*100,""),"")</f>
        <v/>
      </c>
      <c r="P1924" s="81" t="str">
        <f aca="false">IF(I1924&gt;0,IF(L1924&gt;=0,L1924/I1924*100,""),"")</f>
        <v/>
      </c>
      <c r="Q1924" s="52"/>
      <c r="S1924" s="52"/>
    </row>
    <row r="1925" s="155" customFormat="true" ht="12.75" hidden="false" customHeight="false" outlineLevel="0" collapsed="false">
      <c r="A1925" s="66" t="s">
        <v>2041</v>
      </c>
      <c r="B1925" s="135" t="s">
        <v>19</v>
      </c>
      <c r="C1925" s="136"/>
      <c r="D1925" s="139" t="n">
        <f aca="false">SUM(D1927:D1927)</f>
        <v>1858400</v>
      </c>
      <c r="E1925" s="139" t="n">
        <f aca="false">SUM(E1927:E1927)</f>
        <v>0</v>
      </c>
      <c r="F1925" s="139" t="n">
        <f aca="false">SUM(D1925:E1925)</f>
        <v>1858400</v>
      </c>
      <c r="G1925" s="109" t="n">
        <f aca="false">SUM(G1927:G1927)</f>
        <v>2074800</v>
      </c>
      <c r="H1925" s="110"/>
      <c r="I1925" s="109" t="n">
        <f aca="false">SUM(G1925:H1925)</f>
        <v>2074800</v>
      </c>
      <c r="J1925" s="139" t="n">
        <f aca="false">SUM(J1927:J1927)</f>
        <v>2690000</v>
      </c>
      <c r="K1925" s="139" t="n">
        <f aca="false">SUM(K1927:K1927)</f>
        <v>0</v>
      </c>
      <c r="L1925" s="139" t="n">
        <f aca="false">SUM(J1925:K1925)</f>
        <v>2690000</v>
      </c>
      <c r="M1925" s="140" t="n">
        <f aca="false">IF(D1925&gt;0,IF(J1925&gt;=0,J1925/D1925*100,""),"")</f>
        <v>144.748170469221</v>
      </c>
      <c r="N1925" s="140" t="n">
        <f aca="false">IF(F1925&gt;0,IF(L1925&gt;=0,L1925/F1925*100,""),"")</f>
        <v>144.748170469221</v>
      </c>
      <c r="O1925" s="140" t="n">
        <f aca="false">IF(G1925&gt;0,IF(J1925&gt;=0,J1925/G1925*100,""),"")</f>
        <v>129.651050703682</v>
      </c>
      <c r="P1925" s="140" t="n">
        <f aca="false">IF(I1925&gt;0,IF(L1925&gt;=0,L1925/I1925*100,""),"")</f>
        <v>129.651050703682</v>
      </c>
      <c r="Q1925" s="52"/>
      <c r="S1925" s="52"/>
    </row>
    <row r="1926" s="155" customFormat="true" ht="12" hidden="true" customHeight="false" outlineLevel="0" collapsed="false">
      <c r="A1926" s="82" t="s">
        <v>27</v>
      </c>
      <c r="B1926" s="167"/>
      <c r="C1926" s="168" t="s">
        <v>28</v>
      </c>
      <c r="D1926" s="143" t="n">
        <f aca="false">SUM(D1927)</f>
        <v>1858400</v>
      </c>
      <c r="E1926" s="215"/>
      <c r="F1926" s="77" t="n">
        <f aca="false">SUM(D1926:E1926)</f>
        <v>1858400</v>
      </c>
      <c r="G1926" s="79" t="n">
        <f aca="false">SUM(G1927)</f>
        <v>2074800</v>
      </c>
      <c r="H1926" s="217"/>
      <c r="I1926" s="79" t="n">
        <f aca="false">SUM(G1926:H1926)</f>
        <v>2074800</v>
      </c>
      <c r="J1926" s="77" t="n">
        <f aca="false">SUM(J1927)</f>
        <v>2690000</v>
      </c>
      <c r="K1926" s="215"/>
      <c r="L1926" s="77" t="n">
        <f aca="false">SUM(J1926:K1926)</f>
        <v>2690000</v>
      </c>
      <c r="M1926" s="81" t="n">
        <f aca="false">IF(D1926&gt;0,IF(J1926&gt;=0,J1926/D1926*100,""),"")</f>
        <v>144.748170469221</v>
      </c>
      <c r="N1926" s="81" t="n">
        <f aca="false">IF(F1926&gt;0,IF(L1926&gt;=0,L1926/F1926*100,""),"")</f>
        <v>144.748170469221</v>
      </c>
      <c r="O1926" s="81" t="n">
        <f aca="false">IF(G1926&gt;0,IF(J1926&gt;=0,J1926/G1926*100,""),"")</f>
        <v>129.651050703682</v>
      </c>
      <c r="P1926" s="81" t="n">
        <f aca="false">IF(I1926&gt;0,IF(L1926&gt;=0,L1926/I1926*100,""),"")</f>
        <v>129.651050703682</v>
      </c>
      <c r="Q1926" s="52"/>
      <c r="S1926" s="52"/>
    </row>
    <row r="1927" s="48" customFormat="true" ht="12.75" hidden="false" customHeight="true" outlineLevel="0" collapsed="false">
      <c r="A1927" s="82" t="s">
        <v>2003</v>
      </c>
      <c r="B1927" s="103" t="s">
        <v>2004</v>
      </c>
      <c r="C1927" s="104" t="s">
        <v>2042</v>
      </c>
      <c r="D1927" s="77" t="n">
        <v>1858400</v>
      </c>
      <c r="E1927" s="77"/>
      <c r="F1927" s="77" t="n">
        <f aca="false">SUM(D1927:E1927)</f>
        <v>1858400</v>
      </c>
      <c r="G1927" s="79" t="n">
        <v>2074800</v>
      </c>
      <c r="H1927" s="88"/>
      <c r="I1927" s="79" t="n">
        <f aca="false">SUM(G1927:H1927)</f>
        <v>2074800</v>
      </c>
      <c r="J1927" s="77" t="n">
        <v>2690000</v>
      </c>
      <c r="K1927" s="77"/>
      <c r="L1927" s="77" t="n">
        <f aca="false">SUM(J1927:K1927)</f>
        <v>2690000</v>
      </c>
      <c r="M1927" s="81" t="n">
        <f aca="false">IF(D1927&gt;0,IF(J1927&gt;=0,J1927/D1927*100,""),"")</f>
        <v>144.748170469221</v>
      </c>
      <c r="N1927" s="81" t="n">
        <f aca="false">IF(F1927&gt;0,IF(L1927&gt;=0,L1927/F1927*100,""),"")</f>
        <v>144.748170469221</v>
      </c>
      <c r="O1927" s="81" t="n">
        <f aca="false">IF(G1927&gt;0,IF(J1927&gt;=0,J1927/G1927*100,""),"")</f>
        <v>129.651050703682</v>
      </c>
      <c r="P1927" s="81" t="n">
        <f aca="false">IF(I1927&gt;0,IF(L1927&gt;=0,L1927/I1927*100,""),"")</f>
        <v>129.651050703682</v>
      </c>
      <c r="Q1927" s="52"/>
      <c r="S1927" s="52"/>
    </row>
    <row r="1928" s="48" customFormat="true" ht="6" hidden="false" customHeight="true" outlineLevel="0" collapsed="false">
      <c r="A1928" s="82"/>
      <c r="B1928" s="54"/>
      <c r="C1928" s="55" t="s">
        <v>28</v>
      </c>
      <c r="D1928" s="77"/>
      <c r="E1928" s="77"/>
      <c r="F1928" s="77" t="n">
        <f aca="false">SUM(D1928:E1928)</f>
        <v>0</v>
      </c>
      <c r="G1928" s="79"/>
      <c r="H1928" s="88"/>
      <c r="I1928" s="79"/>
      <c r="J1928" s="77"/>
      <c r="K1928" s="77"/>
      <c r="L1928" s="77" t="n">
        <f aca="false">SUM(J1928:K1928)</f>
        <v>0</v>
      </c>
      <c r="M1928" s="81" t="str">
        <f aca="false">IF(D1928&gt;0,IF(J1928&gt;=0,J1928/D1928*100,""),"")</f>
        <v/>
      </c>
      <c r="N1928" s="81" t="str">
        <f aca="false">IF(F1928&gt;0,IF(L1928&gt;=0,L1928/F1928*100,""),"")</f>
        <v/>
      </c>
      <c r="O1928" s="81" t="str">
        <f aca="false">IF(G1928&gt;0,IF(J1928&gt;=0,J1928/G1928*100,""),"")</f>
        <v/>
      </c>
      <c r="P1928" s="81" t="str">
        <f aca="false">IF(I1928&gt;0,IF(L1928&gt;=0,L1928/I1928*100,""),"")</f>
        <v/>
      </c>
      <c r="Q1928" s="52"/>
      <c r="S1928" s="52"/>
    </row>
    <row r="1929" s="155" customFormat="true" ht="12.75" hidden="false" customHeight="false" outlineLevel="0" collapsed="false">
      <c r="A1929" s="66" t="s">
        <v>2043</v>
      </c>
      <c r="B1929" s="135" t="s">
        <v>19</v>
      </c>
      <c r="C1929" s="136"/>
      <c r="D1929" s="139" t="n">
        <f aca="false">SUM(D1931:D1931)</f>
        <v>3617070</v>
      </c>
      <c r="E1929" s="139" t="n">
        <f aca="false">SUM(E1931:E1931)</f>
        <v>0</v>
      </c>
      <c r="F1929" s="139" t="n">
        <f aca="false">SUM(D1929:E1929)</f>
        <v>3617070</v>
      </c>
      <c r="G1929" s="109" t="n">
        <f aca="false">SUM(G1931:G1931)</f>
        <v>4317570</v>
      </c>
      <c r="H1929" s="110"/>
      <c r="I1929" s="109" t="n">
        <f aca="false">SUM(G1929:H1929)</f>
        <v>4317570</v>
      </c>
      <c r="J1929" s="139" t="n">
        <f aca="false">SUM(J1931:J1931)</f>
        <v>4282000</v>
      </c>
      <c r="K1929" s="139" t="n">
        <f aca="false">SUM(K1931:K1931)</f>
        <v>0</v>
      </c>
      <c r="L1929" s="139" t="n">
        <f aca="false">SUM(J1929:K1929)</f>
        <v>4282000</v>
      </c>
      <c r="M1929" s="140" t="n">
        <f aca="false">IF(D1929&gt;0,IF(J1929&gt;=0,J1929/D1929*100,""),"")</f>
        <v>118.383111192208</v>
      </c>
      <c r="N1929" s="140" t="n">
        <f aca="false">IF(F1929&gt;0,IF(L1929&gt;=0,L1929/F1929*100,""),"")</f>
        <v>118.383111192208</v>
      </c>
      <c r="O1929" s="140" t="n">
        <f aca="false">IF(G1929&gt;0,IF(J1929&gt;=0,J1929/G1929*100,""),"")</f>
        <v>99.1761569586596</v>
      </c>
      <c r="P1929" s="140" t="n">
        <f aca="false">IF(I1929&gt;0,IF(L1929&gt;=0,L1929/I1929*100,""),"")</f>
        <v>99.1761569586596</v>
      </c>
      <c r="Q1929" s="52"/>
      <c r="S1929" s="52"/>
    </row>
    <row r="1930" s="155" customFormat="true" ht="12" hidden="true" customHeight="false" outlineLevel="0" collapsed="false">
      <c r="A1930" s="82" t="s">
        <v>27</v>
      </c>
      <c r="B1930" s="167"/>
      <c r="C1930" s="168" t="s">
        <v>28</v>
      </c>
      <c r="D1930" s="143" t="n">
        <f aca="false">SUM(D1931)</f>
        <v>3617070</v>
      </c>
      <c r="E1930" s="215"/>
      <c r="F1930" s="77" t="n">
        <f aca="false">SUM(D1930:E1930)</f>
        <v>3617070</v>
      </c>
      <c r="G1930" s="79" t="n">
        <f aca="false">SUM(G1931)</f>
        <v>4317570</v>
      </c>
      <c r="H1930" s="217"/>
      <c r="I1930" s="79" t="n">
        <f aca="false">SUM(G1930:H1930)</f>
        <v>4317570</v>
      </c>
      <c r="J1930" s="77" t="n">
        <f aca="false">SUM(J1931)</f>
        <v>4282000</v>
      </c>
      <c r="K1930" s="215"/>
      <c r="L1930" s="77" t="n">
        <f aca="false">SUM(J1930:K1930)</f>
        <v>4282000</v>
      </c>
      <c r="M1930" s="81" t="n">
        <f aca="false">IF(D1930&gt;0,IF(J1930&gt;=0,J1930/D1930*100,""),"")</f>
        <v>118.383111192208</v>
      </c>
      <c r="N1930" s="81" t="n">
        <f aca="false">IF(F1930&gt;0,IF(L1930&gt;=0,L1930/F1930*100,""),"")</f>
        <v>118.383111192208</v>
      </c>
      <c r="O1930" s="81" t="n">
        <f aca="false">IF(G1930&gt;0,IF(J1930&gt;=0,J1930/G1930*100,""),"")</f>
        <v>99.1761569586596</v>
      </c>
      <c r="P1930" s="81" t="n">
        <f aca="false">IF(I1930&gt;0,IF(L1930&gt;=0,L1930/I1930*100,""),"")</f>
        <v>99.1761569586596</v>
      </c>
      <c r="Q1930" s="52"/>
      <c r="S1930" s="52"/>
    </row>
    <row r="1931" s="48" customFormat="true" ht="12.75" hidden="false" customHeight="true" outlineLevel="0" collapsed="false">
      <c r="A1931" s="82" t="s">
        <v>2003</v>
      </c>
      <c r="B1931" s="103" t="s">
        <v>2004</v>
      </c>
      <c r="C1931" s="104" t="s">
        <v>2044</v>
      </c>
      <c r="D1931" s="77" t="n">
        <v>3617070</v>
      </c>
      <c r="E1931" s="77"/>
      <c r="F1931" s="77" t="n">
        <f aca="false">SUM(D1931:E1931)</f>
        <v>3617070</v>
      </c>
      <c r="G1931" s="79" t="n">
        <v>4317570</v>
      </c>
      <c r="H1931" s="88"/>
      <c r="I1931" s="79" t="n">
        <f aca="false">SUM(G1931:H1931)</f>
        <v>4317570</v>
      </c>
      <c r="J1931" s="77" t="n">
        <v>4282000</v>
      </c>
      <c r="K1931" s="77"/>
      <c r="L1931" s="77" t="n">
        <f aca="false">SUM(J1931:K1931)</f>
        <v>4282000</v>
      </c>
      <c r="M1931" s="81" t="n">
        <f aca="false">IF(D1931&gt;0,IF(J1931&gt;=0,J1931/D1931*100,""),"")</f>
        <v>118.383111192208</v>
      </c>
      <c r="N1931" s="81" t="n">
        <f aca="false">IF(F1931&gt;0,IF(L1931&gt;=0,L1931/F1931*100,""),"")</f>
        <v>118.383111192208</v>
      </c>
      <c r="O1931" s="81" t="n">
        <f aca="false">IF(G1931&gt;0,IF(J1931&gt;=0,J1931/G1931*100,""),"")</f>
        <v>99.1761569586596</v>
      </c>
      <c r="P1931" s="81" t="n">
        <f aca="false">IF(I1931&gt;0,IF(L1931&gt;=0,L1931/I1931*100,""),"")</f>
        <v>99.1761569586596</v>
      </c>
      <c r="Q1931" s="52"/>
      <c r="S1931" s="52"/>
    </row>
    <row r="1932" s="48" customFormat="true" ht="6" hidden="false" customHeight="true" outlineLevel="0" collapsed="false">
      <c r="A1932" s="82"/>
      <c r="B1932" s="54"/>
      <c r="C1932" s="55" t="s">
        <v>28</v>
      </c>
      <c r="D1932" s="77"/>
      <c r="E1932" s="77"/>
      <c r="F1932" s="77" t="n">
        <f aca="false">SUM(D1932:E1932)</f>
        <v>0</v>
      </c>
      <c r="G1932" s="79"/>
      <c r="H1932" s="88"/>
      <c r="I1932" s="79"/>
      <c r="J1932" s="77"/>
      <c r="K1932" s="77"/>
      <c r="L1932" s="77" t="n">
        <f aca="false">SUM(J1932:K1932)</f>
        <v>0</v>
      </c>
      <c r="M1932" s="81" t="str">
        <f aca="false">IF(D1932&gt;0,IF(J1932&gt;=0,J1932/D1932*100,""),"")</f>
        <v/>
      </c>
      <c r="N1932" s="81" t="str">
        <f aca="false">IF(F1932&gt;0,IF(L1932&gt;=0,L1932/F1932*100,""),"")</f>
        <v/>
      </c>
      <c r="O1932" s="81" t="str">
        <f aca="false">IF(G1932&gt;0,IF(J1932&gt;=0,J1932/G1932*100,""),"")</f>
        <v/>
      </c>
      <c r="P1932" s="81" t="str">
        <f aca="false">IF(I1932&gt;0,IF(L1932&gt;=0,L1932/I1932*100,""),"")</f>
        <v/>
      </c>
      <c r="Q1932" s="52"/>
      <c r="S1932" s="52"/>
    </row>
    <row r="1933" s="155" customFormat="true" ht="12.75" hidden="false" customHeight="false" outlineLevel="0" collapsed="false">
      <c r="A1933" s="66" t="s">
        <v>2045</v>
      </c>
      <c r="B1933" s="135" t="s">
        <v>19</v>
      </c>
      <c r="C1933" s="136"/>
      <c r="D1933" s="139" t="n">
        <f aca="false">SUM(D1935:D1935)</f>
        <v>4875700</v>
      </c>
      <c r="E1933" s="139" t="n">
        <f aca="false">SUM(E1935:E1935)</f>
        <v>0</v>
      </c>
      <c r="F1933" s="139" t="n">
        <f aca="false">SUM(D1933:E1933)</f>
        <v>4875700</v>
      </c>
      <c r="G1933" s="109" t="n">
        <f aca="false">SUM(G1935:G1935)</f>
        <v>6199300</v>
      </c>
      <c r="H1933" s="110"/>
      <c r="I1933" s="109" t="n">
        <f aca="false">SUM(G1933:H1933)</f>
        <v>6199300</v>
      </c>
      <c r="J1933" s="139" t="n">
        <f aca="false">SUM(J1935:J1935)</f>
        <v>6372000</v>
      </c>
      <c r="K1933" s="139" t="n">
        <f aca="false">SUM(K1935:K1935)</f>
        <v>0</v>
      </c>
      <c r="L1933" s="139" t="n">
        <f aca="false">SUM(J1933:K1933)</f>
        <v>6372000</v>
      </c>
      <c r="M1933" s="140" t="n">
        <f aca="false">IF(D1933&gt;0,IF(J1933&gt;=0,J1933/D1933*100,""),"")</f>
        <v>130.688926718215</v>
      </c>
      <c r="N1933" s="140" t="n">
        <f aca="false">IF(F1933&gt;0,IF(L1933&gt;=0,L1933/F1933*100,""),"")</f>
        <v>130.688926718215</v>
      </c>
      <c r="O1933" s="140" t="n">
        <f aca="false">IF(G1933&gt;0,IF(J1933&gt;=0,J1933/G1933*100,""),"")</f>
        <v>102.785798396593</v>
      </c>
      <c r="P1933" s="140" t="n">
        <f aca="false">IF(I1933&gt;0,IF(L1933&gt;=0,L1933/I1933*100,""),"")</f>
        <v>102.785798396593</v>
      </c>
      <c r="Q1933" s="52"/>
      <c r="S1933" s="52"/>
    </row>
    <row r="1934" s="155" customFormat="true" ht="12" hidden="true" customHeight="false" outlineLevel="0" collapsed="false">
      <c r="A1934" s="82" t="s">
        <v>27</v>
      </c>
      <c r="B1934" s="167"/>
      <c r="C1934" s="168" t="s">
        <v>28</v>
      </c>
      <c r="D1934" s="143" t="n">
        <f aca="false">SUM(D1935)</f>
        <v>4875700</v>
      </c>
      <c r="E1934" s="215"/>
      <c r="F1934" s="77" t="n">
        <f aca="false">SUM(D1934:E1934)</f>
        <v>4875700</v>
      </c>
      <c r="G1934" s="79" t="n">
        <f aca="false">SUM(G1935)</f>
        <v>6199300</v>
      </c>
      <c r="H1934" s="217"/>
      <c r="I1934" s="79" t="n">
        <f aca="false">SUM(G1934:H1934)</f>
        <v>6199300</v>
      </c>
      <c r="J1934" s="77" t="n">
        <f aca="false">SUM(J1935)</f>
        <v>6372000</v>
      </c>
      <c r="K1934" s="215"/>
      <c r="L1934" s="77" t="n">
        <f aca="false">SUM(J1934:K1934)</f>
        <v>6372000</v>
      </c>
      <c r="M1934" s="81" t="n">
        <f aca="false">IF(D1934&gt;0,IF(J1934&gt;=0,J1934/D1934*100,""),"")</f>
        <v>130.688926718215</v>
      </c>
      <c r="N1934" s="81" t="n">
        <f aca="false">IF(F1934&gt;0,IF(L1934&gt;=0,L1934/F1934*100,""),"")</f>
        <v>130.688926718215</v>
      </c>
      <c r="O1934" s="81" t="n">
        <f aca="false">IF(G1934&gt;0,IF(J1934&gt;=0,J1934/G1934*100,""),"")</f>
        <v>102.785798396593</v>
      </c>
      <c r="P1934" s="81" t="n">
        <f aca="false">IF(I1934&gt;0,IF(L1934&gt;=0,L1934/I1934*100,""),"")</f>
        <v>102.785798396593</v>
      </c>
      <c r="Q1934" s="52"/>
      <c r="S1934" s="52"/>
    </row>
    <row r="1935" s="48" customFormat="true" ht="12.75" hidden="false" customHeight="true" outlineLevel="0" collapsed="false">
      <c r="A1935" s="82" t="s">
        <v>2003</v>
      </c>
      <c r="B1935" s="103" t="s">
        <v>2004</v>
      </c>
      <c r="C1935" s="104" t="s">
        <v>2046</v>
      </c>
      <c r="D1935" s="77" t="n">
        <v>4875700</v>
      </c>
      <c r="E1935" s="77"/>
      <c r="F1935" s="77" t="n">
        <f aca="false">SUM(D1935:E1935)</f>
        <v>4875700</v>
      </c>
      <c r="G1935" s="79" t="n">
        <v>6199300</v>
      </c>
      <c r="H1935" s="88"/>
      <c r="I1935" s="79" t="n">
        <f aca="false">SUM(G1935:H1935)</f>
        <v>6199300</v>
      </c>
      <c r="J1935" s="77" t="n">
        <v>6372000</v>
      </c>
      <c r="K1935" s="77"/>
      <c r="L1935" s="77" t="n">
        <f aca="false">SUM(J1935:K1935)</f>
        <v>6372000</v>
      </c>
      <c r="M1935" s="81" t="n">
        <f aca="false">IF(D1935&gt;0,IF(J1935&gt;=0,J1935/D1935*100,""),"")</f>
        <v>130.688926718215</v>
      </c>
      <c r="N1935" s="81" t="n">
        <f aca="false">IF(F1935&gt;0,IF(L1935&gt;=0,L1935/F1935*100,""),"")</f>
        <v>130.688926718215</v>
      </c>
      <c r="O1935" s="81" t="n">
        <f aca="false">IF(G1935&gt;0,IF(J1935&gt;=0,J1935/G1935*100,""),"")</f>
        <v>102.785798396593</v>
      </c>
      <c r="P1935" s="81" t="n">
        <f aca="false">IF(I1935&gt;0,IF(L1935&gt;=0,L1935/I1935*100,""),"")</f>
        <v>102.785798396593</v>
      </c>
      <c r="Q1935" s="52"/>
      <c r="S1935" s="52"/>
    </row>
    <row r="1936" s="48" customFormat="true" ht="4.5" hidden="false" customHeight="true" outlineLevel="0" collapsed="false">
      <c r="A1936" s="126"/>
      <c r="B1936" s="160"/>
      <c r="C1936" s="161" t="s">
        <v>28</v>
      </c>
      <c r="D1936" s="130"/>
      <c r="E1936" s="130"/>
      <c r="F1936" s="130" t="n">
        <f aca="false">SUM(D1936:E1936)</f>
        <v>0</v>
      </c>
      <c r="G1936" s="131"/>
      <c r="H1936" s="151"/>
      <c r="I1936" s="131"/>
      <c r="J1936" s="130"/>
      <c r="K1936" s="130"/>
      <c r="L1936" s="130" t="n">
        <f aca="false">SUM(J1936:K1936)</f>
        <v>0</v>
      </c>
      <c r="M1936" s="118" t="str">
        <f aca="false">IF(D1936&gt;0,IF(J1936&gt;=0,J1936/D1936*100,""),"")</f>
        <v/>
      </c>
      <c r="N1936" s="118" t="str">
        <f aca="false">IF(F1936&gt;0,IF(L1936&gt;=0,L1936/F1936*100,""),"")</f>
        <v/>
      </c>
      <c r="O1936" s="118" t="str">
        <f aca="false">IF(G1936&gt;0,IF(J1936&gt;=0,J1936/G1936*100,""),"")</f>
        <v/>
      </c>
      <c r="P1936" s="118" t="str">
        <f aca="false">IF(I1936&gt;0,IF(L1936&gt;=0,L1936/I1936*100,""),"")</f>
        <v/>
      </c>
      <c r="Q1936" s="52"/>
      <c r="S1936" s="52"/>
    </row>
    <row r="1937" s="155" customFormat="true" ht="12.75" hidden="false" customHeight="false" outlineLevel="0" collapsed="false">
      <c r="A1937" s="66" t="s">
        <v>2047</v>
      </c>
      <c r="B1937" s="135" t="s">
        <v>19</v>
      </c>
      <c r="C1937" s="136"/>
      <c r="D1937" s="69" t="n">
        <f aca="false">SUM(D1939:D1942)</f>
        <v>3756200</v>
      </c>
      <c r="E1937" s="69" t="n">
        <f aca="false">SUM(E1939:E1942)</f>
        <v>0</v>
      </c>
      <c r="F1937" s="69" t="n">
        <f aca="false">SUM(D1937:E1937)</f>
        <v>3756200</v>
      </c>
      <c r="G1937" s="72" t="n">
        <f aca="false">SUM(G1939:G1942)</f>
        <v>4501200</v>
      </c>
      <c r="H1937" s="89"/>
      <c r="I1937" s="72" t="n">
        <f aca="false">SUM(G1937:H1937)</f>
        <v>4501200</v>
      </c>
      <c r="J1937" s="69" t="n">
        <f aca="false">SUM(J1939:J1942)</f>
        <v>4536000</v>
      </c>
      <c r="K1937" s="69" t="n">
        <f aca="false">SUM(K1939:K1942)</f>
        <v>0</v>
      </c>
      <c r="L1937" s="69" t="n">
        <f aca="false">SUM(J1937:K1937)</f>
        <v>4536000</v>
      </c>
      <c r="M1937" s="73" t="n">
        <f aca="false">IF(D1937&gt;0,IF(J1937&gt;=0,J1937/D1937*100,""),"")</f>
        <v>120.760342899739</v>
      </c>
      <c r="N1937" s="73" t="n">
        <f aca="false">IF(F1937&gt;0,IF(L1937&gt;=0,L1937/F1937*100,""),"")</f>
        <v>120.760342899739</v>
      </c>
      <c r="O1937" s="73" t="n">
        <f aca="false">IF(G1937&gt;0,IF(J1937&gt;=0,J1937/G1937*100,""),"")</f>
        <v>100.773127166089</v>
      </c>
      <c r="P1937" s="73" t="n">
        <f aca="false">IF(I1937&gt;0,IF(L1937&gt;=0,L1937/I1937*100,""),"")</f>
        <v>100.773127166089</v>
      </c>
      <c r="Q1937" s="52"/>
      <c r="S1937" s="52"/>
    </row>
    <row r="1938" s="155" customFormat="true" ht="12" hidden="true" customHeight="false" outlineLevel="0" collapsed="false">
      <c r="A1938" s="82" t="s">
        <v>27</v>
      </c>
      <c r="B1938" s="167"/>
      <c r="C1938" s="168" t="s">
        <v>28</v>
      </c>
      <c r="D1938" s="220" t="n">
        <f aca="false">SUM(D1939:D1941)</f>
        <v>3756200</v>
      </c>
      <c r="E1938" s="221"/>
      <c r="F1938" s="77" t="n">
        <f aca="false">SUM(D1938:E1938)</f>
        <v>3756200</v>
      </c>
      <c r="G1938" s="84" t="n">
        <f aca="false">SUM(G1939:G1941)</f>
        <v>4501200</v>
      </c>
      <c r="H1938" s="222"/>
      <c r="I1938" s="79" t="n">
        <f aca="false">SUM(G1938:H1938)</f>
        <v>4501200</v>
      </c>
      <c r="J1938" s="77" t="n">
        <f aca="false">SUM(J1939:J1941)</f>
        <v>4536000</v>
      </c>
      <c r="K1938" s="221"/>
      <c r="L1938" s="77" t="n">
        <f aca="false">SUM(J1938:K1938)</f>
        <v>4536000</v>
      </c>
      <c r="M1938" s="81" t="n">
        <f aca="false">IF(D1938&gt;0,IF(J1938&gt;=0,J1938/D1938*100,""),"")</f>
        <v>120.760342899739</v>
      </c>
      <c r="N1938" s="81" t="n">
        <f aca="false">IF(F1938&gt;0,IF(L1938&gt;=0,L1938/F1938*100,""),"")</f>
        <v>120.760342899739</v>
      </c>
      <c r="O1938" s="81" t="n">
        <f aca="false">IF(G1938&gt;0,IF(J1938&gt;=0,J1938/G1938*100,""),"")</f>
        <v>100.773127166089</v>
      </c>
      <c r="P1938" s="81" t="n">
        <f aca="false">IF(I1938&gt;0,IF(L1938&gt;=0,L1938/I1938*100,""),"")</f>
        <v>100.773127166089</v>
      </c>
      <c r="Q1938" s="52"/>
      <c r="S1938" s="52"/>
    </row>
    <row r="1939" s="48" customFormat="true" ht="12.75" hidden="false" customHeight="true" outlineLevel="0" collapsed="false">
      <c r="A1939" s="82" t="s">
        <v>2003</v>
      </c>
      <c r="B1939" s="103" t="s">
        <v>2004</v>
      </c>
      <c r="C1939" s="104" t="s">
        <v>2048</v>
      </c>
      <c r="D1939" s="77" t="n">
        <v>3688500</v>
      </c>
      <c r="E1939" s="77"/>
      <c r="F1939" s="77" t="n">
        <f aca="false">SUM(D1939:E1939)</f>
        <v>3688500</v>
      </c>
      <c r="G1939" s="79" t="n">
        <v>4413500</v>
      </c>
      <c r="H1939" s="88"/>
      <c r="I1939" s="79" t="n">
        <f aca="false">SUM(G1939:H1939)</f>
        <v>4413500</v>
      </c>
      <c r="J1939" s="77" t="n">
        <v>4460000</v>
      </c>
      <c r="K1939" s="77"/>
      <c r="L1939" s="77" t="n">
        <f aca="false">SUM(J1939:K1939)</f>
        <v>4460000</v>
      </c>
      <c r="M1939" s="81" t="n">
        <f aca="false">IF(D1939&gt;0,IF(J1939&gt;=0,J1939/D1939*100,""),"")</f>
        <v>120.916361664633</v>
      </c>
      <c r="N1939" s="81" t="n">
        <f aca="false">IF(F1939&gt;0,IF(L1939&gt;=0,L1939/F1939*100,""),"")</f>
        <v>120.916361664633</v>
      </c>
      <c r="O1939" s="81" t="n">
        <f aca="false">IF(G1939&gt;0,IF(J1939&gt;=0,J1939/G1939*100,""),"")</f>
        <v>101.053585589668</v>
      </c>
      <c r="P1939" s="81" t="n">
        <f aca="false">IF(I1939&gt;0,IF(L1939&gt;=0,L1939/I1939*100,""),"")</f>
        <v>101.053585589668</v>
      </c>
      <c r="Q1939" s="52"/>
      <c r="S1939" s="52"/>
    </row>
    <row r="1940" s="48" customFormat="true" ht="12.75" hidden="false" customHeight="true" outlineLevel="0" collapsed="false">
      <c r="A1940" s="82" t="s">
        <v>219</v>
      </c>
      <c r="B1940" s="103" t="s">
        <v>220</v>
      </c>
      <c r="C1940" s="104" t="s">
        <v>2049</v>
      </c>
      <c r="D1940" s="77" t="n">
        <v>18500</v>
      </c>
      <c r="E1940" s="77"/>
      <c r="F1940" s="77" t="n">
        <f aca="false">SUM(D1940:E1940)</f>
        <v>18500</v>
      </c>
      <c r="G1940" s="79" t="n">
        <v>18500</v>
      </c>
      <c r="H1940" s="88"/>
      <c r="I1940" s="79" t="n">
        <f aca="false">SUM(G1940:H1940)</f>
        <v>18500</v>
      </c>
      <c r="J1940" s="77"/>
      <c r="K1940" s="77"/>
      <c r="L1940" s="77" t="n">
        <f aca="false">SUM(J1940:K1940)</f>
        <v>0</v>
      </c>
      <c r="M1940" s="81" t="n">
        <f aca="false">IF(D1940&gt;0,IF(J1940&gt;=0,J1940/D1940*100,""),"")</f>
        <v>0</v>
      </c>
      <c r="N1940" s="81" t="n">
        <f aca="false">IF(F1940&gt;0,IF(L1940&gt;=0,L1940/F1940*100,""),"")</f>
        <v>0</v>
      </c>
      <c r="O1940" s="81" t="n">
        <f aca="false">IF(G1940&gt;0,IF(J1940&gt;=0,J1940/G1940*100,""),"")</f>
        <v>0</v>
      </c>
      <c r="P1940" s="81" t="n">
        <f aca="false">IF(I1940&gt;0,IF(L1940&gt;=0,L1940/I1940*100,""),"")</f>
        <v>0</v>
      </c>
      <c r="Q1940" s="52"/>
      <c r="S1940" s="52"/>
    </row>
    <row r="1941" s="48" customFormat="true" ht="12.75" hidden="false" customHeight="true" outlineLevel="0" collapsed="false">
      <c r="A1941" s="82" t="s">
        <v>33</v>
      </c>
      <c r="B1941" s="54" t="s">
        <v>34</v>
      </c>
      <c r="C1941" s="55" t="s">
        <v>2050</v>
      </c>
      <c r="D1941" s="77" t="n">
        <v>49200</v>
      </c>
      <c r="E1941" s="77"/>
      <c r="F1941" s="77" t="n">
        <f aca="false">SUM(D1941:E1941)</f>
        <v>49200</v>
      </c>
      <c r="G1941" s="79" t="n">
        <f aca="false">69200</f>
        <v>69200</v>
      </c>
      <c r="H1941" s="88"/>
      <c r="I1941" s="79" t="n">
        <f aca="false">SUM(G1941:H1941)</f>
        <v>69200</v>
      </c>
      <c r="J1941" s="77" t="n">
        <v>76000</v>
      </c>
      <c r="K1941" s="77"/>
      <c r="L1941" s="77" t="n">
        <f aca="false">SUM(J1941:K1941)</f>
        <v>76000</v>
      </c>
      <c r="M1941" s="81" t="n">
        <f aca="false">IF(D1941&gt;0,IF(J1941&gt;=0,J1941/D1941*100,""),"")</f>
        <v>154.471544715447</v>
      </c>
      <c r="N1941" s="81" t="n">
        <f aca="false">IF(F1941&gt;0,IF(L1941&gt;=0,L1941/F1941*100,""),"")</f>
        <v>154.471544715447</v>
      </c>
      <c r="O1941" s="81" t="n">
        <f aca="false">IF(G1941&gt;0,IF(J1941&gt;=0,J1941/G1941*100,""),"")</f>
        <v>109.826589595376</v>
      </c>
      <c r="P1941" s="81" t="n">
        <f aca="false">IF(I1941&gt;0,IF(L1941&gt;=0,L1941/I1941*100,""),"")</f>
        <v>109.826589595376</v>
      </c>
      <c r="Q1941" s="52"/>
      <c r="S1941" s="52"/>
    </row>
    <row r="1942" s="48" customFormat="true" ht="6" hidden="false" customHeight="true" outlineLevel="0" collapsed="false">
      <c r="A1942" s="82"/>
      <c r="B1942" s="54"/>
      <c r="C1942" s="55" t="s">
        <v>28</v>
      </c>
      <c r="D1942" s="77" t="n">
        <f aca="false">13000-13000</f>
        <v>0</v>
      </c>
      <c r="E1942" s="77"/>
      <c r="F1942" s="77" t="n">
        <f aca="false">SUM(D1942:E1942)</f>
        <v>0</v>
      </c>
      <c r="G1942" s="79"/>
      <c r="H1942" s="88"/>
      <c r="I1942" s="79"/>
      <c r="J1942" s="77" t="n">
        <f aca="false">13000-13000</f>
        <v>0</v>
      </c>
      <c r="K1942" s="77"/>
      <c r="L1942" s="77" t="n">
        <f aca="false">SUM(J1942:K1942)</f>
        <v>0</v>
      </c>
      <c r="M1942" s="81" t="str">
        <f aca="false">IF(D1942&gt;0,IF(J1942&gt;=0,J1942/D1942*100,""),"")</f>
        <v/>
      </c>
      <c r="N1942" s="81" t="str">
        <f aca="false">IF(F1942&gt;0,IF(L1942&gt;=0,L1942/F1942*100,""),"")</f>
        <v/>
      </c>
      <c r="O1942" s="81" t="str">
        <f aca="false">IF(G1942&gt;0,IF(J1942&gt;=0,J1942/G1942*100,""),"")</f>
        <v/>
      </c>
      <c r="P1942" s="81" t="str">
        <f aca="false">IF(I1942&gt;0,IF(L1942&gt;=0,L1942/I1942*100,""),"")</f>
        <v/>
      </c>
      <c r="Q1942" s="52"/>
      <c r="S1942" s="52"/>
    </row>
    <row r="1943" s="155" customFormat="true" ht="12.75" hidden="false" customHeight="false" outlineLevel="0" collapsed="false">
      <c r="A1943" s="66" t="s">
        <v>2051</v>
      </c>
      <c r="B1943" s="135" t="s">
        <v>19</v>
      </c>
      <c r="C1943" s="136"/>
      <c r="D1943" s="152" t="n">
        <f aca="false">SUM(D1945:D1948)</f>
        <v>6898230</v>
      </c>
      <c r="E1943" s="152" t="n">
        <f aca="false">SUM(E1945:E1949)</f>
        <v>0</v>
      </c>
      <c r="F1943" s="139" t="n">
        <f aca="false">SUM(D1943:E1943)</f>
        <v>6898230</v>
      </c>
      <c r="G1943" s="153" t="n">
        <f aca="false">SUM(G1945:G1948)</f>
        <v>7218635</v>
      </c>
      <c r="H1943" s="196"/>
      <c r="I1943" s="109" t="n">
        <f aca="false">SUM(G1943:H1943)</f>
        <v>7218635</v>
      </c>
      <c r="J1943" s="139" t="n">
        <f aca="false">SUM(J1945:J1948)</f>
        <v>8059860</v>
      </c>
      <c r="K1943" s="152" t="n">
        <f aca="false">SUM(K1945:K1949)</f>
        <v>0</v>
      </c>
      <c r="L1943" s="139" t="n">
        <f aca="false">SUM(J1943:K1943)</f>
        <v>8059860</v>
      </c>
      <c r="M1943" s="140" t="n">
        <f aca="false">IF(D1943&gt;0,IF(J1943&gt;=0,J1943/D1943*100,""),"")</f>
        <v>116.839537098647</v>
      </c>
      <c r="N1943" s="140" t="n">
        <f aca="false">IF(F1943&gt;0,IF(L1943&gt;=0,L1943/F1943*100,""),"")</f>
        <v>116.839537098647</v>
      </c>
      <c r="O1943" s="140" t="n">
        <f aca="false">IF(G1943&gt;0,IF(J1943&gt;=0,J1943/G1943*100,""),"")</f>
        <v>111.653518982467</v>
      </c>
      <c r="P1943" s="140" t="n">
        <f aca="false">IF(I1943&gt;0,IF(L1943&gt;=0,L1943/I1943*100,""),"")</f>
        <v>111.653518982467</v>
      </c>
      <c r="Q1943" s="52"/>
      <c r="S1943" s="52"/>
    </row>
    <row r="1944" s="155" customFormat="true" ht="12" hidden="true" customHeight="false" outlineLevel="0" collapsed="false">
      <c r="A1944" s="82" t="s">
        <v>27</v>
      </c>
      <c r="B1944" s="167"/>
      <c r="C1944" s="168" t="s">
        <v>28</v>
      </c>
      <c r="D1944" s="143" t="n">
        <f aca="false">SUM(D1945:D1948)</f>
        <v>6898230</v>
      </c>
      <c r="E1944" s="215"/>
      <c r="F1944" s="77" t="n">
        <f aca="false">SUM(D1944:E1944)</f>
        <v>6898230</v>
      </c>
      <c r="G1944" s="79" t="n">
        <f aca="false">SUM(G1945:G1948)</f>
        <v>7218635</v>
      </c>
      <c r="H1944" s="217"/>
      <c r="I1944" s="79" t="n">
        <f aca="false">SUM(G1944:H1944)</f>
        <v>7218635</v>
      </c>
      <c r="J1944" s="77" t="n">
        <f aca="false">SUM(J1945:J1948)</f>
        <v>8059860</v>
      </c>
      <c r="K1944" s="215"/>
      <c r="L1944" s="77" t="n">
        <f aca="false">SUM(J1944:K1944)</f>
        <v>8059860</v>
      </c>
      <c r="M1944" s="81" t="n">
        <f aca="false">IF(D1944&gt;0,IF(J1944&gt;=0,J1944/D1944*100,""),"")</f>
        <v>116.839537098647</v>
      </c>
      <c r="N1944" s="81" t="n">
        <f aca="false">IF(F1944&gt;0,IF(L1944&gt;=0,L1944/F1944*100,""),"")</f>
        <v>116.839537098647</v>
      </c>
      <c r="O1944" s="81" t="n">
        <f aca="false">IF(G1944&gt;0,IF(J1944&gt;=0,J1944/G1944*100,""),"")</f>
        <v>111.653518982467</v>
      </c>
      <c r="P1944" s="81" t="n">
        <f aca="false">IF(I1944&gt;0,IF(L1944&gt;=0,L1944/I1944*100,""),"")</f>
        <v>111.653518982467</v>
      </c>
      <c r="Q1944" s="52"/>
      <c r="S1944" s="52"/>
    </row>
    <row r="1945" s="48" customFormat="true" ht="12.75" hidden="false" customHeight="true" outlineLevel="0" collapsed="false">
      <c r="A1945" s="82" t="s">
        <v>2003</v>
      </c>
      <c r="B1945" s="103" t="s">
        <v>2004</v>
      </c>
      <c r="C1945" s="104" t="s">
        <v>2052</v>
      </c>
      <c r="D1945" s="77" t="n">
        <f aca="false">4817980+110000</f>
        <v>4927980</v>
      </c>
      <c r="E1945" s="77"/>
      <c r="F1945" s="77" t="n">
        <f aca="false">SUM(D1945:E1945)</f>
        <v>4927980</v>
      </c>
      <c r="G1945" s="79" t="n">
        <v>5356209</v>
      </c>
      <c r="H1945" s="88"/>
      <c r="I1945" s="79" t="n">
        <f aca="false">SUM(G1945:H1945)</f>
        <v>5356209</v>
      </c>
      <c r="J1945" s="77" t="n">
        <v>6061000</v>
      </c>
      <c r="K1945" s="77"/>
      <c r="L1945" s="77" t="n">
        <f aca="false">SUM(J1945:K1945)</f>
        <v>6061000</v>
      </c>
      <c r="M1945" s="81" t="n">
        <f aca="false">IF(D1945&gt;0,IF(J1945&gt;=0,J1945/D1945*100,""),"")</f>
        <v>122.991570582673</v>
      </c>
      <c r="N1945" s="81" t="n">
        <f aca="false">IF(F1945&gt;0,IF(L1945&gt;=0,L1945/F1945*100,""),"")</f>
        <v>122.991570582673</v>
      </c>
      <c r="O1945" s="81" t="n">
        <f aca="false">IF(G1945&gt;0,IF(J1945&gt;=0,J1945/G1945*100,""),"")</f>
        <v>113.158392437636</v>
      </c>
      <c r="P1945" s="81" t="n">
        <f aca="false">IF(I1945&gt;0,IF(L1945&gt;=0,L1945/I1945*100,""),"")</f>
        <v>113.158392437636</v>
      </c>
      <c r="Q1945" s="52"/>
      <c r="S1945" s="52"/>
    </row>
    <row r="1946" s="48" customFormat="true" ht="12.75" hidden="false" customHeight="true" outlineLevel="0" collapsed="false">
      <c r="A1946" s="82" t="s">
        <v>33</v>
      </c>
      <c r="B1946" s="54" t="s">
        <v>34</v>
      </c>
      <c r="C1946" s="55" t="s">
        <v>2053</v>
      </c>
      <c r="D1946" s="77" t="n">
        <v>612500</v>
      </c>
      <c r="E1946" s="77"/>
      <c r="F1946" s="77" t="n">
        <f aca="false">SUM(D1946:E1946)</f>
        <v>612500</v>
      </c>
      <c r="G1946" s="79" t="n">
        <v>504676</v>
      </c>
      <c r="H1946" s="88"/>
      <c r="I1946" s="79" t="n">
        <f aca="false">SUM(G1946:H1946)</f>
        <v>504676</v>
      </c>
      <c r="J1946" s="77" t="n">
        <v>471300</v>
      </c>
      <c r="K1946" s="77"/>
      <c r="L1946" s="77" t="n">
        <f aca="false">SUM(J1946:K1946)</f>
        <v>471300</v>
      </c>
      <c r="M1946" s="81" t="n">
        <f aca="false">IF(D1946&gt;0,IF(J1946&gt;=0,J1946/D1946*100,""),"")</f>
        <v>76.9469387755102</v>
      </c>
      <c r="N1946" s="81" t="n">
        <f aca="false">IF(F1946&gt;0,IF(L1946&gt;=0,L1946/F1946*100,""),"")</f>
        <v>76.9469387755102</v>
      </c>
      <c r="O1946" s="81" t="n">
        <f aca="false">IF(G1946&gt;0,IF(J1946&gt;=0,J1946/G1946*100,""),"")</f>
        <v>93.3866480672749</v>
      </c>
      <c r="P1946" s="81" t="n">
        <f aca="false">IF(I1946&gt;0,IF(L1946&gt;=0,L1946/I1946*100,""),"")</f>
        <v>93.3866480672749</v>
      </c>
      <c r="Q1946" s="52"/>
      <c r="S1946" s="52"/>
    </row>
    <row r="1947" s="48" customFormat="true" ht="12.75" hidden="false" customHeight="true" outlineLevel="0" collapsed="false">
      <c r="A1947" s="82" t="s">
        <v>219</v>
      </c>
      <c r="B1947" s="54" t="s">
        <v>220</v>
      </c>
      <c r="C1947" s="55" t="s">
        <v>2054</v>
      </c>
      <c r="D1947" s="77" t="n">
        <v>1357750</v>
      </c>
      <c r="E1947" s="77"/>
      <c r="F1947" s="77" t="n">
        <f aca="false">SUM(D1947:E1947)</f>
        <v>1357750</v>
      </c>
      <c r="G1947" s="79" t="n">
        <v>1357750</v>
      </c>
      <c r="H1947" s="88"/>
      <c r="I1947" s="79" t="n">
        <f aca="false">SUM(G1947:H1947)</f>
        <v>1357750</v>
      </c>
      <c r="J1947" s="77" t="n">
        <v>1527560</v>
      </c>
      <c r="K1947" s="77"/>
      <c r="L1947" s="77" t="n">
        <f aca="false">SUM(J1947:K1947)</f>
        <v>1527560</v>
      </c>
      <c r="M1947" s="81" t="n">
        <f aca="false">IF(D1947&gt;0,IF(J1947&gt;=0,J1947/D1947*100,""),"")</f>
        <v>112.506720677592</v>
      </c>
      <c r="N1947" s="81" t="n">
        <f aca="false">IF(F1947&gt;0,IF(L1947&gt;=0,L1947/F1947*100,""),"")</f>
        <v>112.506720677592</v>
      </c>
      <c r="O1947" s="81" t="n">
        <f aca="false">IF(G1947&gt;0,IF(J1947&gt;=0,J1947/G1947*100,""),"")</f>
        <v>112.506720677592</v>
      </c>
      <c r="P1947" s="81" t="n">
        <f aca="false">IF(I1947&gt;0,IF(L1947&gt;=0,L1947/I1947*100,""),"")</f>
        <v>112.506720677592</v>
      </c>
      <c r="Q1947" s="52"/>
      <c r="S1947" s="52"/>
    </row>
    <row r="1948" s="48" customFormat="true" ht="12.75" hidden="true" customHeight="true" outlineLevel="0" collapsed="false">
      <c r="A1948" s="82" t="s">
        <v>222</v>
      </c>
      <c r="B1948" s="55" t="s">
        <v>223</v>
      </c>
      <c r="C1948" s="55" t="s">
        <v>2055</v>
      </c>
      <c r="D1948" s="77"/>
      <c r="E1948" s="77"/>
      <c r="F1948" s="77" t="n">
        <f aca="false">SUM(D1948:E1948)</f>
        <v>0</v>
      </c>
      <c r="G1948" s="79"/>
      <c r="H1948" s="88"/>
      <c r="I1948" s="79"/>
      <c r="J1948" s="77"/>
      <c r="K1948" s="77"/>
      <c r="L1948" s="77" t="n">
        <f aca="false">SUM(J1948:K1948)</f>
        <v>0</v>
      </c>
      <c r="M1948" s="81" t="str">
        <f aca="false">IF(D1948&gt;0,IF(J1948&gt;=0,J1948/D1948*100,""),"")</f>
        <v/>
      </c>
      <c r="N1948" s="81" t="str">
        <f aca="false">IF(F1948&gt;0,IF(L1948&gt;=0,L1948/F1948*100,""),"")</f>
        <v/>
      </c>
      <c r="O1948" s="81" t="str">
        <f aca="false">IF(G1948&gt;0,IF(J1948&gt;=0,J1948/G1948*100,""),"")</f>
        <v/>
      </c>
      <c r="P1948" s="81" t="str">
        <f aca="false">IF(I1948&gt;0,IF(L1948&gt;=0,L1948/I1948*100,""),"")</f>
        <v/>
      </c>
      <c r="Q1948" s="52"/>
      <c r="S1948" s="52"/>
    </row>
    <row r="1949" s="48" customFormat="true" ht="3" hidden="false" customHeight="true" outlineLevel="0" collapsed="false">
      <c r="A1949" s="87"/>
      <c r="B1949" s="103"/>
      <c r="C1949" s="104" t="s">
        <v>28</v>
      </c>
      <c r="D1949" s="77"/>
      <c r="E1949" s="77"/>
      <c r="F1949" s="77" t="n">
        <f aca="false">SUM(D1949:E1949)</f>
        <v>0</v>
      </c>
      <c r="G1949" s="79"/>
      <c r="H1949" s="88"/>
      <c r="I1949" s="79"/>
      <c r="J1949" s="77"/>
      <c r="K1949" s="77"/>
      <c r="L1949" s="77" t="n">
        <f aca="false">SUM(J1949:K1949)</f>
        <v>0</v>
      </c>
      <c r="M1949" s="81" t="str">
        <f aca="false">IF(D1949&gt;0,IF(J1949&gt;=0,J1949/D1949*100,""),"")</f>
        <v/>
      </c>
      <c r="N1949" s="81" t="str">
        <f aca="false">IF(F1949&gt;0,IF(L1949&gt;=0,L1949/F1949*100,""),"")</f>
        <v/>
      </c>
      <c r="O1949" s="81" t="str">
        <f aca="false">IF(G1949&gt;0,IF(J1949&gt;=0,J1949/G1949*100,""),"")</f>
        <v/>
      </c>
      <c r="P1949" s="81" t="str">
        <f aca="false">IF(I1949&gt;0,IF(L1949&gt;=0,L1949/I1949*100,""),"")</f>
        <v/>
      </c>
      <c r="Q1949" s="52"/>
      <c r="S1949" s="52"/>
    </row>
    <row r="1950" s="155" customFormat="true" ht="12.75" hidden="false" customHeight="false" outlineLevel="0" collapsed="false">
      <c r="A1950" s="66" t="s">
        <v>2056</v>
      </c>
      <c r="B1950" s="135" t="s">
        <v>19</v>
      </c>
      <c r="C1950" s="136"/>
      <c r="D1950" s="69" t="n">
        <f aca="false">SUM(D1952:D1954)</f>
        <v>4557464</v>
      </c>
      <c r="E1950" s="69" t="n">
        <f aca="false">SUM(E1952:E1955)</f>
        <v>0</v>
      </c>
      <c r="F1950" s="69" t="n">
        <f aca="false">SUM(D1950:E1950)</f>
        <v>4557464</v>
      </c>
      <c r="G1950" s="72" t="n">
        <f aca="false">SUM(G1952:G1954)</f>
        <v>5194027</v>
      </c>
      <c r="H1950" s="89"/>
      <c r="I1950" s="72" t="n">
        <f aca="false">SUM(G1950:H1950)</f>
        <v>5194027</v>
      </c>
      <c r="J1950" s="69" t="n">
        <f aca="false">SUM(J1952:J1954)</f>
        <v>6348500</v>
      </c>
      <c r="K1950" s="69" t="n">
        <f aca="false">SUM(K1952:K1955)</f>
        <v>0</v>
      </c>
      <c r="L1950" s="69" t="n">
        <f aca="false">SUM(J1950:K1950)</f>
        <v>6348500</v>
      </c>
      <c r="M1950" s="73" t="n">
        <f aca="false">IF(D1950&gt;0,IF(J1950&gt;=0,J1950/D1950*100,""),"")</f>
        <v>139.298961001118</v>
      </c>
      <c r="N1950" s="73" t="n">
        <f aca="false">IF(F1950&gt;0,IF(L1950&gt;=0,L1950/F1950*100,""),"")</f>
        <v>139.298961001118</v>
      </c>
      <c r="O1950" s="73" t="n">
        <f aca="false">IF(G1950&gt;0,IF(J1950&gt;=0,J1950/G1950*100,""),"")</f>
        <v>122.226934900415</v>
      </c>
      <c r="P1950" s="73" t="n">
        <f aca="false">IF(I1950&gt;0,IF(L1950&gt;=0,L1950/I1950*100,""),"")</f>
        <v>122.226934900415</v>
      </c>
      <c r="Q1950" s="52"/>
      <c r="S1950" s="52"/>
    </row>
    <row r="1951" s="155" customFormat="true" ht="12" hidden="true" customHeight="false" outlineLevel="0" collapsed="false">
      <c r="A1951" s="82" t="s">
        <v>27</v>
      </c>
      <c r="B1951" s="167"/>
      <c r="C1951" s="168" t="s">
        <v>28</v>
      </c>
      <c r="D1951" s="220" t="n">
        <f aca="false">SUM(D1952:D1954)</f>
        <v>4557464</v>
      </c>
      <c r="E1951" s="221"/>
      <c r="F1951" s="77" t="n">
        <f aca="false">SUM(D1951:E1951)</f>
        <v>4557464</v>
      </c>
      <c r="G1951" s="84" t="n">
        <f aca="false">SUM(G1952:G1954)</f>
        <v>5194027</v>
      </c>
      <c r="H1951" s="222"/>
      <c r="I1951" s="79" t="n">
        <f aca="false">SUM(G1951:H1951)</f>
        <v>5194027</v>
      </c>
      <c r="J1951" s="77" t="n">
        <f aca="false">SUM(J1952:J1954)</f>
        <v>6348500</v>
      </c>
      <c r="K1951" s="221"/>
      <c r="L1951" s="77" t="n">
        <f aca="false">SUM(J1951:K1951)</f>
        <v>6348500</v>
      </c>
      <c r="M1951" s="81" t="n">
        <f aca="false">IF(D1951&gt;0,IF(J1951&gt;=0,J1951/D1951*100,""),"")</f>
        <v>139.298961001118</v>
      </c>
      <c r="N1951" s="81" t="n">
        <f aca="false">IF(F1951&gt;0,IF(L1951&gt;=0,L1951/F1951*100,""),"")</f>
        <v>139.298961001118</v>
      </c>
      <c r="O1951" s="81" t="n">
        <f aca="false">IF(G1951&gt;0,IF(J1951&gt;=0,J1951/G1951*100,""),"")</f>
        <v>122.226934900415</v>
      </c>
      <c r="P1951" s="81" t="n">
        <f aca="false">IF(I1951&gt;0,IF(L1951&gt;=0,L1951/I1951*100,""),"")</f>
        <v>122.226934900415</v>
      </c>
      <c r="Q1951" s="52"/>
      <c r="S1951" s="52"/>
    </row>
    <row r="1952" s="48" customFormat="true" ht="12.75" hidden="false" customHeight="true" outlineLevel="0" collapsed="false">
      <c r="A1952" s="82" t="s">
        <v>2003</v>
      </c>
      <c r="B1952" s="103" t="s">
        <v>2004</v>
      </c>
      <c r="C1952" s="104" t="s">
        <v>2057</v>
      </c>
      <c r="D1952" s="77" t="n">
        <f aca="false">4224050+65000</f>
        <v>4289050</v>
      </c>
      <c r="E1952" s="77"/>
      <c r="F1952" s="77" t="n">
        <f aca="false">SUM(D1952:E1952)</f>
        <v>4289050</v>
      </c>
      <c r="G1952" s="79" t="n">
        <v>4867820</v>
      </c>
      <c r="H1952" s="88"/>
      <c r="I1952" s="79" t="n">
        <f aca="false">SUM(G1952:H1952)</f>
        <v>4867820</v>
      </c>
      <c r="J1952" s="77" t="n">
        <v>6089000</v>
      </c>
      <c r="K1952" s="77"/>
      <c r="L1952" s="77" t="n">
        <f aca="false">SUM(J1952:K1952)</f>
        <v>6089000</v>
      </c>
      <c r="M1952" s="81" t="n">
        <f aca="false">IF(D1952&gt;0,IF(J1952&gt;=0,J1952/D1952*100,""),"")</f>
        <v>141.966169664611</v>
      </c>
      <c r="N1952" s="81" t="n">
        <f aca="false">IF(F1952&gt;0,IF(L1952&gt;=0,L1952/F1952*100,""),"")</f>
        <v>141.966169664611</v>
      </c>
      <c r="O1952" s="81" t="n">
        <f aca="false">IF(G1952&gt;0,IF(J1952&gt;=0,J1952/G1952*100,""),"")</f>
        <v>125.086794499386</v>
      </c>
      <c r="P1952" s="81" t="n">
        <f aca="false">IF(I1952&gt;0,IF(L1952&gt;=0,L1952/I1952*100,""),"")</f>
        <v>125.086794499386</v>
      </c>
      <c r="Q1952" s="52"/>
      <c r="S1952" s="52"/>
    </row>
    <row r="1953" s="48" customFormat="true" ht="12.75" hidden="false" customHeight="true" outlineLevel="0" collapsed="false">
      <c r="A1953" s="82" t="s">
        <v>33</v>
      </c>
      <c r="B1953" s="54" t="s">
        <v>34</v>
      </c>
      <c r="C1953" s="55" t="s">
        <v>2058</v>
      </c>
      <c r="D1953" s="77" t="n">
        <v>254014</v>
      </c>
      <c r="E1953" s="77"/>
      <c r="F1953" s="77" t="n">
        <f aca="false">SUM(D1953:E1953)</f>
        <v>254014</v>
      </c>
      <c r="G1953" s="79" t="n">
        <v>311807</v>
      </c>
      <c r="H1953" s="88"/>
      <c r="I1953" s="79" t="n">
        <f aca="false">SUM(G1953:H1953)</f>
        <v>311807</v>
      </c>
      <c r="J1953" s="77" t="n">
        <v>243500</v>
      </c>
      <c r="K1953" s="77"/>
      <c r="L1953" s="77" t="n">
        <f aca="false">SUM(J1953:K1953)</f>
        <v>243500</v>
      </c>
      <c r="M1953" s="81" t="n">
        <f aca="false">IF(D1953&gt;0,IF(J1953&gt;=0,J1953/D1953*100,""),"")</f>
        <v>95.8608580629414</v>
      </c>
      <c r="N1953" s="81" t="n">
        <f aca="false">IF(F1953&gt;0,IF(L1953&gt;=0,L1953/F1953*100,""),"")</f>
        <v>95.8608580629414</v>
      </c>
      <c r="O1953" s="81" t="n">
        <f aca="false">IF(G1953&gt;0,IF(J1953&gt;=0,J1953/G1953*100,""),"")</f>
        <v>78.0931794347144</v>
      </c>
      <c r="P1953" s="81" t="n">
        <f aca="false">IF(I1953&gt;0,IF(L1953&gt;=0,L1953/I1953*100,""),"")</f>
        <v>78.0931794347144</v>
      </c>
      <c r="Q1953" s="52"/>
      <c r="S1953" s="52"/>
    </row>
    <row r="1954" s="48" customFormat="true" ht="12.75" hidden="false" customHeight="true" outlineLevel="0" collapsed="false">
      <c r="A1954" s="82" t="s">
        <v>219</v>
      </c>
      <c r="B1954" s="54" t="s">
        <v>220</v>
      </c>
      <c r="C1954" s="55" t="s">
        <v>2059</v>
      </c>
      <c r="D1954" s="77" t="n">
        <v>14400</v>
      </c>
      <c r="E1954" s="77"/>
      <c r="F1954" s="77" t="n">
        <f aca="false">SUM(D1954:E1954)</f>
        <v>14400</v>
      </c>
      <c r="G1954" s="79" t="n">
        <v>14400</v>
      </c>
      <c r="H1954" s="88"/>
      <c r="I1954" s="79" t="n">
        <f aca="false">SUM(G1954:H1954)</f>
        <v>14400</v>
      </c>
      <c r="J1954" s="77" t="n">
        <v>16000</v>
      </c>
      <c r="K1954" s="77"/>
      <c r="L1954" s="77" t="n">
        <f aca="false">SUM(J1954:K1954)</f>
        <v>16000</v>
      </c>
      <c r="M1954" s="97" t="n">
        <f aca="false">IF(D1954&gt;0,IF(J1954&gt;=0,J1954/D1954*100,""),"")</f>
        <v>111.111111111111</v>
      </c>
      <c r="N1954" s="97" t="n">
        <f aca="false">IF(F1954&gt;0,IF(L1954&gt;=0,L1954/F1954*100,""),"")</f>
        <v>111.111111111111</v>
      </c>
      <c r="O1954" s="97" t="n">
        <f aca="false">IF(G1954&gt;0,IF(J1954&gt;=0,J1954/G1954*100,""),"")</f>
        <v>111.111111111111</v>
      </c>
      <c r="P1954" s="97" t="n">
        <f aca="false">IF(I1954&gt;0,IF(L1954&gt;=0,L1954/I1954*100,""),"")</f>
        <v>111.111111111111</v>
      </c>
      <c r="Q1954" s="52"/>
      <c r="S1954" s="52"/>
    </row>
    <row r="1955" s="48" customFormat="true" ht="2.25" hidden="false" customHeight="true" outlineLevel="0" collapsed="false">
      <c r="A1955" s="211"/>
      <c r="B1955" s="113"/>
      <c r="C1955" s="114" t="s">
        <v>28</v>
      </c>
      <c r="D1955" s="77"/>
      <c r="E1955" s="77"/>
      <c r="F1955" s="77" t="n">
        <f aca="false">SUM(D1955:E1955)</f>
        <v>0</v>
      </c>
      <c r="G1955" s="79"/>
      <c r="H1955" s="88"/>
      <c r="I1955" s="79"/>
      <c r="J1955" s="77"/>
      <c r="K1955" s="77"/>
      <c r="L1955" s="77" t="n">
        <f aca="false">SUM(J1955:K1955)</f>
        <v>0</v>
      </c>
      <c r="M1955" s="81" t="str">
        <f aca="false">IF(D1955&gt;0,IF(J1955&gt;=0,J1955/D1955*100,""),"")</f>
        <v/>
      </c>
      <c r="N1955" s="81" t="str">
        <f aca="false">IF(F1955&gt;0,IF(L1955&gt;=0,L1955/F1955*100,""),"")</f>
        <v/>
      </c>
      <c r="O1955" s="81" t="str">
        <f aca="false">IF(G1955&gt;0,IF(J1955&gt;=0,J1955/G1955*100,""),"")</f>
        <v/>
      </c>
      <c r="P1955" s="81" t="str">
        <f aca="false">IF(I1955&gt;0,IF(L1955&gt;=0,L1955/I1955*100,""),"")</f>
        <v/>
      </c>
      <c r="Q1955" s="52"/>
      <c r="S1955" s="52"/>
    </row>
    <row r="1956" s="155" customFormat="true" ht="12.75" hidden="false" customHeight="true" outlineLevel="0" collapsed="false">
      <c r="A1956" s="66" t="s">
        <v>2060</v>
      </c>
      <c r="B1956" s="135" t="s">
        <v>19</v>
      </c>
      <c r="C1956" s="136"/>
      <c r="D1956" s="139" t="n">
        <f aca="false">SUM(D1958:D1959)</f>
        <v>1091200</v>
      </c>
      <c r="E1956" s="139" t="n">
        <f aca="false">SUM(E1958:E1959)</f>
        <v>0</v>
      </c>
      <c r="F1956" s="139" t="n">
        <f aca="false">SUM(D1956:E1956)</f>
        <v>1091200</v>
      </c>
      <c r="G1956" s="109" t="n">
        <f aca="false">SUM(G1958:G1959)</f>
        <v>1120100</v>
      </c>
      <c r="H1956" s="110"/>
      <c r="I1956" s="109" t="n">
        <f aca="false">SUM(G1956:H1956)</f>
        <v>1120100</v>
      </c>
      <c r="J1956" s="139" t="n">
        <f aca="false">SUM(J1958:J1959)</f>
        <v>1253000</v>
      </c>
      <c r="K1956" s="139" t="n">
        <f aca="false">SUM(K1958:K1959)</f>
        <v>0</v>
      </c>
      <c r="L1956" s="139" t="n">
        <f aca="false">SUM(J1956:K1956)</f>
        <v>1253000</v>
      </c>
      <c r="M1956" s="140" t="n">
        <f aca="false">IF(D1956&gt;0,IF(J1956&gt;=0,J1956/D1956*100,""),"")</f>
        <v>114.827712609971</v>
      </c>
      <c r="N1956" s="140" t="n">
        <f aca="false">IF(F1956&gt;0,IF(L1956&gt;=0,L1956/F1956*100,""),"")</f>
        <v>114.827712609971</v>
      </c>
      <c r="O1956" s="140" t="n">
        <f aca="false">IF(G1956&gt;0,IF(J1956&gt;=0,J1956/G1956*100,""),"")</f>
        <v>111.865012052495</v>
      </c>
      <c r="P1956" s="140" t="n">
        <f aca="false">IF(I1956&gt;0,IF(L1956&gt;=0,L1956/I1956*100,""),"")</f>
        <v>111.865012052495</v>
      </c>
      <c r="Q1956" s="52"/>
      <c r="S1956" s="52"/>
    </row>
    <row r="1957" s="155" customFormat="true" ht="12.75" hidden="true" customHeight="true" outlineLevel="0" collapsed="false">
      <c r="A1957" s="82" t="s">
        <v>27</v>
      </c>
      <c r="B1957" s="167"/>
      <c r="C1957" s="168" t="s">
        <v>28</v>
      </c>
      <c r="D1957" s="143" t="n">
        <f aca="false">SUM(D1958:D1959)</f>
        <v>1091200</v>
      </c>
      <c r="E1957" s="215"/>
      <c r="F1957" s="77" t="n">
        <f aca="false">SUM(D1957:E1957)</f>
        <v>1091200</v>
      </c>
      <c r="G1957" s="79" t="n">
        <f aca="false">SUM(G1958:G1959)</f>
        <v>1120100</v>
      </c>
      <c r="H1957" s="217"/>
      <c r="I1957" s="79" t="n">
        <f aca="false">SUM(G1957:H1957)</f>
        <v>1120100</v>
      </c>
      <c r="J1957" s="77" t="n">
        <f aca="false">SUM(J1958:J1959)</f>
        <v>1253000</v>
      </c>
      <c r="K1957" s="215"/>
      <c r="L1957" s="77" t="n">
        <f aca="false">SUM(J1957:K1957)</f>
        <v>1253000</v>
      </c>
      <c r="M1957" s="81" t="n">
        <f aca="false">IF(D1957&gt;0,IF(J1957&gt;=0,J1957/D1957*100,""),"")</f>
        <v>114.827712609971</v>
      </c>
      <c r="N1957" s="81" t="n">
        <f aca="false">IF(F1957&gt;0,IF(L1957&gt;=0,L1957/F1957*100,""),"")</f>
        <v>114.827712609971</v>
      </c>
      <c r="O1957" s="81" t="n">
        <f aca="false">IF(G1957&gt;0,IF(J1957&gt;=0,J1957/G1957*100,""),"")</f>
        <v>111.865012052495</v>
      </c>
      <c r="P1957" s="81" t="n">
        <f aca="false">IF(I1957&gt;0,IF(L1957&gt;=0,L1957/I1957*100,""),"")</f>
        <v>111.865012052495</v>
      </c>
      <c r="Q1957" s="52"/>
      <c r="S1957" s="52"/>
    </row>
    <row r="1958" s="48" customFormat="true" ht="12.75" hidden="false" customHeight="true" outlineLevel="0" collapsed="false">
      <c r="A1958" s="82" t="s">
        <v>2003</v>
      </c>
      <c r="B1958" s="103" t="s">
        <v>2004</v>
      </c>
      <c r="C1958" s="104" t="s">
        <v>2061</v>
      </c>
      <c r="D1958" s="77" t="n">
        <v>1066200</v>
      </c>
      <c r="E1958" s="77"/>
      <c r="F1958" s="77" t="n">
        <f aca="false">SUM(D1958:E1958)</f>
        <v>1066200</v>
      </c>
      <c r="G1958" s="79" t="n">
        <v>1095100</v>
      </c>
      <c r="H1958" s="88"/>
      <c r="I1958" s="79" t="n">
        <f aca="false">SUM(G1958:H1958)</f>
        <v>1095100</v>
      </c>
      <c r="J1958" s="77" t="n">
        <v>1223000</v>
      </c>
      <c r="K1958" s="77"/>
      <c r="L1958" s="77" t="n">
        <f aca="false">SUM(J1958:K1958)</f>
        <v>1223000</v>
      </c>
      <c r="M1958" s="81" t="n">
        <f aca="false">IF(D1958&gt;0,IF(J1958&gt;=0,J1958/D1958*100,""),"")</f>
        <v>114.706434064903</v>
      </c>
      <c r="N1958" s="81" t="n">
        <f aca="false">IF(F1958&gt;0,IF(L1958&gt;=0,L1958/F1958*100,""),"")</f>
        <v>114.706434064903</v>
      </c>
      <c r="O1958" s="81" t="n">
        <f aca="false">IF(G1958&gt;0,IF(J1958&gt;=0,J1958/G1958*100,""),"")</f>
        <v>111.679298694183</v>
      </c>
      <c r="P1958" s="81" t="n">
        <f aca="false">IF(I1958&gt;0,IF(L1958&gt;=0,L1958/I1958*100,""),"")</f>
        <v>111.679298694183</v>
      </c>
      <c r="Q1958" s="52"/>
      <c r="S1958" s="52"/>
    </row>
    <row r="1959" s="48" customFormat="true" ht="12.75" hidden="false" customHeight="true" outlineLevel="0" collapsed="false">
      <c r="A1959" s="82" t="s">
        <v>33</v>
      </c>
      <c r="B1959" s="54" t="s">
        <v>34</v>
      </c>
      <c r="C1959" s="55" t="s">
        <v>2062</v>
      </c>
      <c r="D1959" s="77" t="n">
        <v>25000</v>
      </c>
      <c r="E1959" s="77"/>
      <c r="F1959" s="77" t="n">
        <f aca="false">SUM(D1959:E1959)</f>
        <v>25000</v>
      </c>
      <c r="G1959" s="79" t="n">
        <v>25000</v>
      </c>
      <c r="H1959" s="88"/>
      <c r="I1959" s="79" t="n">
        <f aca="false">SUM(G1959:H1959)</f>
        <v>25000</v>
      </c>
      <c r="J1959" s="77" t="n">
        <v>30000</v>
      </c>
      <c r="K1959" s="77"/>
      <c r="L1959" s="77" t="n">
        <f aca="false">SUM(J1959:K1959)</f>
        <v>30000</v>
      </c>
      <c r="M1959" s="81" t="n">
        <f aca="false">IF(D1959&gt;0,IF(J1959&gt;=0,J1959/D1959*100,""),"")</f>
        <v>120</v>
      </c>
      <c r="N1959" s="81" t="n">
        <f aca="false">IF(F1959&gt;0,IF(L1959&gt;=0,L1959/F1959*100,""),"")</f>
        <v>120</v>
      </c>
      <c r="O1959" s="81" t="n">
        <f aca="false">IF(G1959&gt;0,IF(J1959&gt;=0,J1959/G1959*100,""),"")</f>
        <v>120</v>
      </c>
      <c r="P1959" s="81" t="n">
        <f aca="false">IF(I1959&gt;0,IF(L1959&gt;=0,L1959/I1959*100,""),"")</f>
        <v>120</v>
      </c>
      <c r="Q1959" s="52"/>
      <c r="S1959" s="52"/>
    </row>
    <row r="1960" s="48" customFormat="true" ht="3" hidden="false" customHeight="true" outlineLevel="0" collapsed="false">
      <c r="A1960" s="82"/>
      <c r="B1960" s="103"/>
      <c r="C1960" s="104" t="s">
        <v>28</v>
      </c>
      <c r="D1960" s="77"/>
      <c r="E1960" s="77"/>
      <c r="F1960" s="77"/>
      <c r="G1960" s="79"/>
      <c r="H1960" s="88"/>
      <c r="I1960" s="79"/>
      <c r="J1960" s="77"/>
      <c r="K1960" s="77"/>
      <c r="L1960" s="77"/>
      <c r="M1960" s="81" t="str">
        <f aca="false">IF(D1960&gt;0,IF(J1960&gt;=0,J1960/D1960*100,""),"")</f>
        <v/>
      </c>
      <c r="N1960" s="81" t="str">
        <f aca="false">IF(F1960&gt;0,IF(L1960&gt;=0,L1960/F1960*100,""),"")</f>
        <v/>
      </c>
      <c r="O1960" s="81" t="str">
        <f aca="false">IF(G1960&gt;0,IF(J1960&gt;=0,J1960/G1960*100,""),"")</f>
        <v/>
      </c>
      <c r="P1960" s="81" t="str">
        <f aca="false">IF(I1960&gt;0,IF(L1960&gt;=0,L1960/I1960*100,""),"")</f>
        <v/>
      </c>
      <c r="Q1960" s="52"/>
      <c r="S1960" s="52"/>
    </row>
    <row r="1961" s="155" customFormat="true" ht="12.75" hidden="false" customHeight="false" outlineLevel="0" collapsed="false">
      <c r="A1961" s="66" t="s">
        <v>2063</v>
      </c>
      <c r="B1961" s="135" t="s">
        <v>19</v>
      </c>
      <c r="C1961" s="136"/>
      <c r="D1961" s="69" t="n">
        <f aca="false">SUM(D1963:D1964)</f>
        <v>8337900</v>
      </c>
      <c r="E1961" s="69" t="n">
        <f aca="false">SUM(E1963:E1965)</f>
        <v>0</v>
      </c>
      <c r="F1961" s="69" t="n">
        <f aca="false">SUM(D1961:E1961)</f>
        <v>8337900</v>
      </c>
      <c r="G1961" s="72" t="n">
        <f aca="false">SUM(G1963:G1964)</f>
        <v>9856700</v>
      </c>
      <c r="H1961" s="89"/>
      <c r="I1961" s="72" t="n">
        <f aca="false">SUM(G1961:H1961)</f>
        <v>9856700</v>
      </c>
      <c r="J1961" s="69" t="n">
        <f aca="false">SUM(J1963:J1964)</f>
        <v>11208500</v>
      </c>
      <c r="K1961" s="69" t="n">
        <f aca="false">SUM(K1963:K1965)</f>
        <v>0</v>
      </c>
      <c r="L1961" s="69" t="n">
        <f aca="false">SUM(J1961:K1961)</f>
        <v>11208500</v>
      </c>
      <c r="M1961" s="73" t="n">
        <f aca="false">IF(D1961&gt;0,IF(J1961&gt;=0,J1961/D1961*100,""),"")</f>
        <v>134.428333273366</v>
      </c>
      <c r="N1961" s="73" t="n">
        <f aca="false">IF(F1961&gt;0,IF(L1961&gt;=0,L1961/F1961*100,""),"")</f>
        <v>134.428333273366</v>
      </c>
      <c r="O1961" s="73" t="n">
        <f aca="false">IF(G1961&gt;0,IF(J1961&gt;=0,J1961/G1961*100,""),"")</f>
        <v>113.714529203486</v>
      </c>
      <c r="P1961" s="73" t="n">
        <f aca="false">IF(I1961&gt;0,IF(L1961&gt;=0,L1961/I1961*100,""),"")</f>
        <v>113.714529203486</v>
      </c>
      <c r="Q1961" s="52"/>
      <c r="S1961" s="52"/>
    </row>
    <row r="1962" s="155" customFormat="true" ht="12" hidden="true" customHeight="false" outlineLevel="0" collapsed="false">
      <c r="A1962" s="82" t="s">
        <v>27</v>
      </c>
      <c r="B1962" s="227"/>
      <c r="C1962" s="228" t="s">
        <v>28</v>
      </c>
      <c r="D1962" s="278" t="n">
        <f aca="false">SUM(D1963:D1964)</f>
        <v>8337900</v>
      </c>
      <c r="E1962" s="296"/>
      <c r="F1962" s="77" t="n">
        <f aca="false">SUM(D1962:E1962)</f>
        <v>8337900</v>
      </c>
      <c r="G1962" s="90" t="n">
        <f aca="false">SUM(G1963:G1964)</f>
        <v>9856700</v>
      </c>
      <c r="H1962" s="280"/>
      <c r="I1962" s="79" t="n">
        <f aca="false">SUM(G1962:H1962)</f>
        <v>9856700</v>
      </c>
      <c r="J1962" s="77" t="n">
        <f aca="false">SUM(J1963:J1964)</f>
        <v>11208500</v>
      </c>
      <c r="K1962" s="296"/>
      <c r="L1962" s="77" t="n">
        <f aca="false">SUM(J1962:K1962)</f>
        <v>11208500</v>
      </c>
      <c r="M1962" s="81" t="n">
        <f aca="false">IF(D1962&gt;0,IF(J1962&gt;=0,J1962/D1962*100,""),"")</f>
        <v>134.428333273366</v>
      </c>
      <c r="N1962" s="81" t="n">
        <f aca="false">IF(F1962&gt;0,IF(L1962&gt;=0,L1962/F1962*100,""),"")</f>
        <v>134.428333273366</v>
      </c>
      <c r="O1962" s="81" t="n">
        <f aca="false">IF(G1962&gt;0,IF(J1962&gt;=0,J1962/G1962*100,""),"")</f>
        <v>113.714529203486</v>
      </c>
      <c r="P1962" s="81" t="n">
        <f aca="false">IF(I1962&gt;0,IF(L1962&gt;=0,L1962/I1962*100,""),"")</f>
        <v>113.714529203486</v>
      </c>
      <c r="Q1962" s="52"/>
      <c r="S1962" s="52"/>
    </row>
    <row r="1963" s="48" customFormat="true" ht="12.75" hidden="false" customHeight="true" outlineLevel="0" collapsed="false">
      <c r="A1963" s="82" t="s">
        <v>2003</v>
      </c>
      <c r="B1963" s="103" t="s">
        <v>2004</v>
      </c>
      <c r="C1963" s="104" t="s">
        <v>2064</v>
      </c>
      <c r="D1963" s="77" t="n">
        <v>8291400</v>
      </c>
      <c r="E1963" s="77"/>
      <c r="F1963" s="77" t="n">
        <f aca="false">SUM(D1963:E1963)</f>
        <v>8291400</v>
      </c>
      <c r="G1963" s="79" t="n">
        <v>9494200</v>
      </c>
      <c r="H1963" s="88"/>
      <c r="I1963" s="79" t="n">
        <f aca="false">SUM(G1963:H1963)</f>
        <v>9494200</v>
      </c>
      <c r="J1963" s="77" t="n">
        <v>10955000</v>
      </c>
      <c r="K1963" s="77"/>
      <c r="L1963" s="77" t="n">
        <f aca="false">SUM(J1963:K1963)</f>
        <v>10955000</v>
      </c>
      <c r="M1963" s="81" t="n">
        <f aca="false">IF(D1963&gt;0,IF(J1963&gt;=0,J1963/D1963*100,""),"")</f>
        <v>132.124852256555</v>
      </c>
      <c r="N1963" s="81" t="n">
        <f aca="false">IF(F1963&gt;0,IF(L1963&gt;=0,L1963/F1963*100,""),"")</f>
        <v>132.124852256555</v>
      </c>
      <c r="O1963" s="81" t="n">
        <f aca="false">IF(G1963&gt;0,IF(J1963&gt;=0,J1963/G1963*100,""),"")</f>
        <v>115.386235807124</v>
      </c>
      <c r="P1963" s="81" t="n">
        <f aca="false">IF(I1963&gt;0,IF(L1963&gt;=0,L1963/I1963*100,""),"")</f>
        <v>115.386235807124</v>
      </c>
      <c r="Q1963" s="52"/>
      <c r="S1963" s="52"/>
    </row>
    <row r="1964" s="48" customFormat="true" ht="12.75" hidden="false" customHeight="true" outlineLevel="0" collapsed="false">
      <c r="A1964" s="82" t="s">
        <v>33</v>
      </c>
      <c r="B1964" s="54" t="s">
        <v>34</v>
      </c>
      <c r="C1964" s="55" t="s">
        <v>2065</v>
      </c>
      <c r="D1964" s="77" t="n">
        <v>46500</v>
      </c>
      <c r="E1964" s="77"/>
      <c r="F1964" s="77" t="n">
        <f aca="false">SUM(D1964:E1964)</f>
        <v>46500</v>
      </c>
      <c r="G1964" s="79" t="n">
        <v>362500</v>
      </c>
      <c r="H1964" s="88"/>
      <c r="I1964" s="79" t="n">
        <f aca="false">SUM(G1964:H1964)</f>
        <v>362500</v>
      </c>
      <c r="J1964" s="77" t="n">
        <v>253500</v>
      </c>
      <c r="K1964" s="77"/>
      <c r="L1964" s="77" t="n">
        <f aca="false">SUM(J1964:K1964)</f>
        <v>253500</v>
      </c>
      <c r="M1964" s="81" t="n">
        <f aca="false">IF(D1964&gt;0,IF(J1964&gt;=0,J1964/D1964*100,""),"")</f>
        <v>545.161290322581</v>
      </c>
      <c r="N1964" s="81" t="n">
        <f aca="false">IF(F1964&gt;0,IF(L1964&gt;=0,L1964/F1964*100,""),"")</f>
        <v>545.161290322581</v>
      </c>
      <c r="O1964" s="81" t="n">
        <f aca="false">IF(G1964&gt;0,IF(J1964&gt;=0,J1964/G1964*100,""),"")</f>
        <v>69.9310344827586</v>
      </c>
      <c r="P1964" s="81" t="n">
        <f aca="false">IF(I1964&gt;0,IF(L1964&gt;=0,L1964/I1964*100,""),"")</f>
        <v>69.9310344827586</v>
      </c>
      <c r="Q1964" s="52"/>
      <c r="S1964" s="52"/>
    </row>
    <row r="1965" s="48" customFormat="true" ht="4.5" hidden="false" customHeight="true" outlineLevel="0" collapsed="false">
      <c r="A1965" s="82"/>
      <c r="B1965" s="54"/>
      <c r="C1965" s="55" t="s">
        <v>28</v>
      </c>
      <c r="D1965" s="77" t="n">
        <f aca="false">4000-4000</f>
        <v>0</v>
      </c>
      <c r="E1965" s="77"/>
      <c r="F1965" s="77" t="n">
        <f aca="false">SUM(D1965:E1965)</f>
        <v>0</v>
      </c>
      <c r="G1965" s="79"/>
      <c r="H1965" s="88"/>
      <c r="I1965" s="79"/>
      <c r="J1965" s="77" t="n">
        <f aca="false">4000-4000</f>
        <v>0</v>
      </c>
      <c r="K1965" s="77"/>
      <c r="L1965" s="77" t="n">
        <f aca="false">SUM(J1965:K1965)</f>
        <v>0</v>
      </c>
      <c r="M1965" s="81" t="str">
        <f aca="false">IF(D1965&gt;0,IF(J1965&gt;=0,J1965/D1965*100,""),"")</f>
        <v/>
      </c>
      <c r="N1965" s="81" t="str">
        <f aca="false">IF(F1965&gt;0,IF(L1965&gt;=0,L1965/F1965*100,""),"")</f>
        <v/>
      </c>
      <c r="O1965" s="81" t="str">
        <f aca="false">IF(G1965&gt;0,IF(J1965&gt;=0,J1965/G1965*100,""),"")</f>
        <v/>
      </c>
      <c r="P1965" s="81" t="str">
        <f aca="false">IF(I1965&gt;0,IF(L1965&gt;=0,L1965/I1965*100,""),"")</f>
        <v/>
      </c>
      <c r="Q1965" s="52"/>
      <c r="S1965" s="52"/>
    </row>
    <row r="1966" s="155" customFormat="true" ht="12.75" hidden="false" customHeight="false" outlineLevel="0" collapsed="false">
      <c r="A1966" s="66" t="s">
        <v>2066</v>
      </c>
      <c r="B1966" s="135" t="s">
        <v>19</v>
      </c>
      <c r="C1966" s="136"/>
      <c r="D1966" s="152" t="n">
        <f aca="false">SUM(D1968:D1971)</f>
        <v>5798653</v>
      </c>
      <c r="E1966" s="152" t="n">
        <f aca="false">SUM(E1968:E1971)</f>
        <v>0</v>
      </c>
      <c r="F1966" s="139" t="n">
        <f aca="false">SUM(D1966:E1966)</f>
        <v>5798653</v>
      </c>
      <c r="G1966" s="153" t="n">
        <f aca="false">SUM(G1968:G1971)</f>
        <v>6514937</v>
      </c>
      <c r="H1966" s="196"/>
      <c r="I1966" s="109" t="n">
        <f aca="false">SUM(G1966:H1966)</f>
        <v>6514937</v>
      </c>
      <c r="J1966" s="139" t="n">
        <f aca="false">SUM(J1968:J1971)</f>
        <v>7877508</v>
      </c>
      <c r="K1966" s="152" t="n">
        <f aca="false">SUM(K1968:K1971)</f>
        <v>0</v>
      </c>
      <c r="L1966" s="139" t="n">
        <f aca="false">SUM(J1966:K1966)</f>
        <v>7877508</v>
      </c>
      <c r="M1966" s="140" t="n">
        <f aca="false">IF(D1966&gt;0,IF(J1966&gt;=0,J1966/D1966*100,""),"")</f>
        <v>135.850653591446</v>
      </c>
      <c r="N1966" s="140" t="n">
        <f aca="false">IF(F1966&gt;0,IF(L1966&gt;=0,L1966/F1966*100,""),"")</f>
        <v>135.850653591446</v>
      </c>
      <c r="O1966" s="140" t="n">
        <f aca="false">IF(G1966&gt;0,IF(J1966&gt;=0,J1966/G1966*100,""),"")</f>
        <v>120.914569089463</v>
      </c>
      <c r="P1966" s="140" t="n">
        <f aca="false">IF(I1966&gt;0,IF(L1966&gt;=0,L1966/I1966*100,""),"")</f>
        <v>120.914569089463</v>
      </c>
      <c r="Q1966" s="52"/>
      <c r="S1966" s="52"/>
    </row>
    <row r="1967" s="155" customFormat="true" ht="12" hidden="true" customHeight="false" outlineLevel="0" collapsed="false">
      <c r="A1967" s="82" t="s">
        <v>27</v>
      </c>
      <c r="B1967" s="167"/>
      <c r="C1967" s="168" t="s">
        <v>28</v>
      </c>
      <c r="D1967" s="143" t="n">
        <f aca="false">SUM(D1968:D1970)</f>
        <v>5798653</v>
      </c>
      <c r="E1967" s="215"/>
      <c r="F1967" s="77" t="n">
        <f aca="false">SUM(D1967:E1967)</f>
        <v>5798653</v>
      </c>
      <c r="G1967" s="79" t="n">
        <f aca="false">SUM(G1968:G1970)</f>
        <v>6514937</v>
      </c>
      <c r="H1967" s="217"/>
      <c r="I1967" s="79" t="n">
        <f aca="false">SUM(G1967:H1967)</f>
        <v>6514937</v>
      </c>
      <c r="J1967" s="77" t="n">
        <f aca="false">SUM(J1968:J1970)</f>
        <v>7877508</v>
      </c>
      <c r="K1967" s="215"/>
      <c r="L1967" s="77" t="n">
        <f aca="false">SUM(J1967:K1967)</f>
        <v>7877508</v>
      </c>
      <c r="M1967" s="81" t="n">
        <f aca="false">IF(D1967&gt;0,IF(J1967&gt;=0,J1967/D1967*100,""),"")</f>
        <v>135.850653591446</v>
      </c>
      <c r="N1967" s="81" t="n">
        <f aca="false">IF(F1967&gt;0,IF(L1967&gt;=0,L1967/F1967*100,""),"")</f>
        <v>135.850653591446</v>
      </c>
      <c r="O1967" s="81" t="n">
        <f aca="false">IF(G1967&gt;0,IF(J1967&gt;=0,J1967/G1967*100,""),"")</f>
        <v>120.914569089463</v>
      </c>
      <c r="P1967" s="81" t="n">
        <f aca="false">IF(I1967&gt;0,IF(L1967&gt;=0,L1967/I1967*100,""),"")</f>
        <v>120.914569089463</v>
      </c>
      <c r="Q1967" s="52"/>
      <c r="S1967" s="52"/>
    </row>
    <row r="1968" s="48" customFormat="true" ht="12.75" hidden="false" customHeight="true" outlineLevel="0" collapsed="false">
      <c r="A1968" s="82" t="s">
        <v>2003</v>
      </c>
      <c r="B1968" s="103" t="s">
        <v>2004</v>
      </c>
      <c r="C1968" s="104" t="s">
        <v>2067</v>
      </c>
      <c r="D1968" s="77" t="n">
        <f aca="false">5058740</f>
        <v>5058740</v>
      </c>
      <c r="E1968" s="77"/>
      <c r="F1968" s="77" t="n">
        <f aca="false">SUM(D1968:E1968)</f>
        <v>5058740</v>
      </c>
      <c r="G1968" s="79" t="n">
        <v>5547640</v>
      </c>
      <c r="H1968" s="88"/>
      <c r="I1968" s="79" t="n">
        <f aca="false">SUM(G1968:H1968)</f>
        <v>5547640</v>
      </c>
      <c r="J1968" s="77" t="n">
        <v>7017000</v>
      </c>
      <c r="K1968" s="77"/>
      <c r="L1968" s="77" t="n">
        <f aca="false">SUM(J1968:K1968)</f>
        <v>7017000</v>
      </c>
      <c r="M1968" s="81" t="n">
        <f aca="false">IF(D1968&gt;0,IF(J1968&gt;=0,J1968/D1968*100,""),"")</f>
        <v>138.710429869889</v>
      </c>
      <c r="N1968" s="81" t="n">
        <f aca="false">IF(F1968&gt;0,IF(L1968&gt;=0,L1968/F1968*100,""),"")</f>
        <v>138.710429869889</v>
      </c>
      <c r="O1968" s="81" t="n">
        <f aca="false">IF(G1968&gt;0,IF(J1968&gt;=0,J1968/G1968*100,""),"")</f>
        <v>126.486217562783</v>
      </c>
      <c r="P1968" s="81" t="n">
        <f aca="false">IF(I1968&gt;0,IF(L1968&gt;=0,L1968/I1968*100,""),"")</f>
        <v>126.486217562783</v>
      </c>
      <c r="Q1968" s="52"/>
      <c r="S1968" s="52"/>
    </row>
    <row r="1969" s="48" customFormat="true" ht="12.75" hidden="false" customHeight="true" outlineLevel="0" collapsed="false">
      <c r="A1969" s="82" t="s">
        <v>33</v>
      </c>
      <c r="B1969" s="54" t="s">
        <v>34</v>
      </c>
      <c r="C1969" s="55" t="s">
        <v>2068</v>
      </c>
      <c r="D1969" s="77" t="n">
        <v>732113</v>
      </c>
      <c r="E1969" s="77"/>
      <c r="F1969" s="77" t="n">
        <f aca="false">SUM(D1969:E1969)</f>
        <v>732113</v>
      </c>
      <c r="G1969" s="79" t="n">
        <v>959497</v>
      </c>
      <c r="H1969" s="88"/>
      <c r="I1969" s="79" t="n">
        <f aca="false">SUM(G1969:H1969)</f>
        <v>959497</v>
      </c>
      <c r="J1969" s="77" t="n">
        <v>860508</v>
      </c>
      <c r="K1969" s="77"/>
      <c r="L1969" s="77" t="n">
        <f aca="false">SUM(J1969:K1969)</f>
        <v>860508</v>
      </c>
      <c r="M1969" s="81" t="n">
        <f aca="false">IF(D1969&gt;0,IF(J1969&gt;=0,J1969/D1969*100,""),"")</f>
        <v>117.537593240388</v>
      </c>
      <c r="N1969" s="81" t="n">
        <f aca="false">IF(F1969&gt;0,IF(L1969&gt;=0,L1969/F1969*100,""),"")</f>
        <v>117.537593240388</v>
      </c>
      <c r="O1969" s="81" t="n">
        <f aca="false">IF(G1969&gt;0,IF(J1969&gt;=0,J1969/G1969*100,""),"")</f>
        <v>89.6832402811056</v>
      </c>
      <c r="P1969" s="81" t="n">
        <f aca="false">IF(I1969&gt;0,IF(L1969&gt;=0,L1969/I1969*100,""),"")</f>
        <v>89.6832402811056</v>
      </c>
      <c r="Q1969" s="52"/>
      <c r="S1969" s="52"/>
    </row>
    <row r="1970" s="48" customFormat="true" ht="12.75" hidden="false" customHeight="true" outlineLevel="0" collapsed="false">
      <c r="A1970" s="82" t="s">
        <v>219</v>
      </c>
      <c r="B1970" s="54" t="s">
        <v>220</v>
      </c>
      <c r="C1970" s="55" t="s">
        <v>2069</v>
      </c>
      <c r="D1970" s="77" t="n">
        <f aca="false">21800-14000</f>
        <v>7800</v>
      </c>
      <c r="E1970" s="77"/>
      <c r="F1970" s="77" t="n">
        <f aca="false">SUM(D1970:E1970)</f>
        <v>7800</v>
      </c>
      <c r="G1970" s="79" t="n">
        <v>7800</v>
      </c>
      <c r="H1970" s="88"/>
      <c r="I1970" s="79" t="n">
        <f aca="false">SUM(G1970:H1970)</f>
        <v>7800</v>
      </c>
      <c r="J1970" s="77"/>
      <c r="K1970" s="77"/>
      <c r="L1970" s="77" t="n">
        <f aca="false">SUM(J1970:K1970)</f>
        <v>0</v>
      </c>
      <c r="M1970" s="81" t="n">
        <f aca="false">IF(D1970&gt;0,IF(J1970&gt;=0,J1970/D1970*100,""),"")</f>
        <v>0</v>
      </c>
      <c r="N1970" s="81" t="n">
        <f aca="false">IF(F1970&gt;0,IF(L1970&gt;=0,L1970/F1970*100,""),"")</f>
        <v>0</v>
      </c>
      <c r="O1970" s="81" t="n">
        <f aca="false">IF(G1970&gt;0,IF(J1970&gt;=0,J1970/G1970*100,""),"")</f>
        <v>0</v>
      </c>
      <c r="P1970" s="81" t="n">
        <f aca="false">IF(I1970&gt;0,IF(L1970&gt;=0,L1970/I1970*100,""),"")</f>
        <v>0</v>
      </c>
      <c r="Q1970" s="52"/>
      <c r="S1970" s="52"/>
    </row>
    <row r="1971" s="48" customFormat="true" ht="2.25" hidden="false" customHeight="true" outlineLevel="0" collapsed="false">
      <c r="A1971" s="82"/>
      <c r="B1971" s="103"/>
      <c r="C1971" s="104" t="s">
        <v>28</v>
      </c>
      <c r="D1971" s="77" t="n">
        <f aca="false">146000-146000</f>
        <v>0</v>
      </c>
      <c r="E1971" s="77"/>
      <c r="F1971" s="77" t="n">
        <f aca="false">SUM(D1971:E1971)</f>
        <v>0</v>
      </c>
      <c r="G1971" s="79"/>
      <c r="H1971" s="88"/>
      <c r="I1971" s="79"/>
      <c r="J1971" s="77" t="n">
        <f aca="false">146000-146000</f>
        <v>0</v>
      </c>
      <c r="K1971" s="77"/>
      <c r="L1971" s="77" t="n">
        <f aca="false">SUM(J1971:K1971)</f>
        <v>0</v>
      </c>
      <c r="M1971" s="81" t="str">
        <f aca="false">IF(D1971&gt;0,IF(J1971&gt;=0,J1971/D1971*100,""),"")</f>
        <v/>
      </c>
      <c r="N1971" s="81" t="str">
        <f aca="false">IF(F1971&gt;0,IF(L1971&gt;=0,L1971/F1971*100,""),"")</f>
        <v/>
      </c>
      <c r="O1971" s="81" t="str">
        <f aca="false">IF(G1971&gt;0,IF(J1971&gt;=0,J1971/G1971*100,""),"")</f>
        <v/>
      </c>
      <c r="P1971" s="81" t="str">
        <f aca="false">IF(I1971&gt;0,IF(L1971&gt;=0,L1971/I1971*100,""),"")</f>
        <v/>
      </c>
      <c r="Q1971" s="52"/>
      <c r="S1971" s="52"/>
    </row>
    <row r="1972" s="155" customFormat="true" ht="12.75" hidden="false" customHeight="false" outlineLevel="0" collapsed="false">
      <c r="A1972" s="66" t="s">
        <v>2070</v>
      </c>
      <c r="B1972" s="135" t="s">
        <v>19</v>
      </c>
      <c r="C1972" s="136"/>
      <c r="D1972" s="139" t="n">
        <f aca="false">SUM(D1974:D1977)</f>
        <v>12030520</v>
      </c>
      <c r="E1972" s="139" t="n">
        <f aca="false">SUM(E1974:E1978)</f>
        <v>0</v>
      </c>
      <c r="F1972" s="139" t="n">
        <f aca="false">SUM(D1972:E1972)</f>
        <v>12030520</v>
      </c>
      <c r="G1972" s="109" t="n">
        <f aca="false">SUM(G1974:G1977)</f>
        <v>14342958</v>
      </c>
      <c r="H1972" s="110"/>
      <c r="I1972" s="109" t="n">
        <f aca="false">SUM(G1972:H1972)</f>
        <v>14342958</v>
      </c>
      <c r="J1972" s="139" t="n">
        <f aca="false">SUM(J1974:J1977)</f>
        <v>14739109</v>
      </c>
      <c r="K1972" s="139" t="n">
        <f aca="false">SUM(K1974:K1978)</f>
        <v>0</v>
      </c>
      <c r="L1972" s="139" t="n">
        <f aca="false">SUM(J1972:K1972)</f>
        <v>14739109</v>
      </c>
      <c r="M1972" s="140" t="n">
        <f aca="false">IF(D1972&gt;0,IF(J1972&gt;=0,J1972/D1972*100,""),"")</f>
        <v>122.514313595755</v>
      </c>
      <c r="N1972" s="140" t="n">
        <f aca="false">IF(F1972&gt;0,IF(L1972&gt;=0,L1972/F1972*100,""),"")</f>
        <v>122.514313595755</v>
      </c>
      <c r="O1972" s="140" t="n">
        <f aca="false">IF(G1972&gt;0,IF(J1972&gt;=0,J1972/G1972*100,""),"")</f>
        <v>102.761989542185</v>
      </c>
      <c r="P1972" s="140" t="n">
        <f aca="false">IF(I1972&gt;0,IF(L1972&gt;=0,L1972/I1972*100,""),"")</f>
        <v>102.761989542185</v>
      </c>
      <c r="Q1972" s="52"/>
      <c r="S1972" s="52"/>
    </row>
    <row r="1973" s="155" customFormat="true" ht="12" hidden="true" customHeight="false" outlineLevel="0" collapsed="false">
      <c r="A1973" s="82" t="s">
        <v>27</v>
      </c>
      <c r="B1973" s="227"/>
      <c r="C1973" s="228" t="s">
        <v>28</v>
      </c>
      <c r="D1973" s="194" t="n">
        <f aca="false">SUM(D1974:D1977)</f>
        <v>12030520</v>
      </c>
      <c r="E1973" s="209"/>
      <c r="F1973" s="77" t="n">
        <f aca="false">SUM(D1973:E1973)</f>
        <v>12030520</v>
      </c>
      <c r="G1973" s="146" t="n">
        <f aca="false">SUM(G1974:G1977)</f>
        <v>14342958</v>
      </c>
      <c r="H1973" s="235"/>
      <c r="I1973" s="79" t="n">
        <f aca="false">SUM(G1973:H1973)</f>
        <v>14342958</v>
      </c>
      <c r="J1973" s="77" t="n">
        <f aca="false">SUM(J1974:J1977)</f>
        <v>14739109</v>
      </c>
      <c r="K1973" s="209"/>
      <c r="L1973" s="77" t="n">
        <f aca="false">SUM(J1973:K1973)</f>
        <v>14739109</v>
      </c>
      <c r="M1973" s="81" t="n">
        <f aca="false">IF(D1973&gt;0,IF(J1973&gt;=0,J1973/D1973*100,""),"")</f>
        <v>122.514313595755</v>
      </c>
      <c r="N1973" s="81" t="n">
        <f aca="false">IF(F1973&gt;0,IF(L1973&gt;=0,L1973/F1973*100,""),"")</f>
        <v>122.514313595755</v>
      </c>
      <c r="O1973" s="81" t="n">
        <f aca="false">IF(G1973&gt;0,IF(J1973&gt;=0,J1973/G1973*100,""),"")</f>
        <v>102.761989542185</v>
      </c>
      <c r="P1973" s="81" t="n">
        <f aca="false">IF(I1973&gt;0,IF(L1973&gt;=0,L1973/I1973*100,""),"")</f>
        <v>102.761989542185</v>
      </c>
      <c r="Q1973" s="52"/>
      <c r="S1973" s="52"/>
    </row>
    <row r="1974" s="48" customFormat="true" ht="12.75" hidden="false" customHeight="true" outlineLevel="0" collapsed="false">
      <c r="A1974" s="82" t="s">
        <v>2003</v>
      </c>
      <c r="B1974" s="103" t="s">
        <v>2004</v>
      </c>
      <c r="C1974" s="104" t="s">
        <v>2071</v>
      </c>
      <c r="D1974" s="77" t="n">
        <v>10446220</v>
      </c>
      <c r="E1974" s="77"/>
      <c r="F1974" s="77" t="n">
        <f aca="false">SUM(D1974:E1974)</f>
        <v>10446220</v>
      </c>
      <c r="G1974" s="79" t="n">
        <v>12475320</v>
      </c>
      <c r="H1974" s="88"/>
      <c r="I1974" s="79" t="n">
        <f aca="false">SUM(G1974:H1974)</f>
        <v>12475320</v>
      </c>
      <c r="J1974" s="77" t="n">
        <v>13286000</v>
      </c>
      <c r="K1974" s="77"/>
      <c r="L1974" s="77" t="n">
        <f aca="false">SUM(J1974:K1974)</f>
        <v>13286000</v>
      </c>
      <c r="M1974" s="81" t="n">
        <f aca="false">IF(D1974&gt;0,IF(J1974&gt;=0,J1974/D1974*100,""),"")</f>
        <v>127.184761569257</v>
      </c>
      <c r="N1974" s="81" t="n">
        <f aca="false">IF(F1974&gt;0,IF(L1974&gt;=0,L1974/F1974*100,""),"")</f>
        <v>127.184761569257</v>
      </c>
      <c r="O1974" s="81" t="n">
        <f aca="false">IF(G1974&gt;0,IF(J1974&gt;=0,J1974/G1974*100,""),"")</f>
        <v>106.498270184653</v>
      </c>
      <c r="P1974" s="81" t="n">
        <f aca="false">IF(I1974&gt;0,IF(L1974&gt;=0,L1974/I1974*100,""),"")</f>
        <v>106.498270184653</v>
      </c>
      <c r="Q1974" s="52"/>
      <c r="S1974" s="52"/>
    </row>
    <row r="1975" s="48" customFormat="true" ht="12.75" hidden="false" customHeight="true" outlineLevel="0" collapsed="false">
      <c r="A1975" s="82" t="s">
        <v>33</v>
      </c>
      <c r="B1975" s="54" t="s">
        <v>34</v>
      </c>
      <c r="C1975" s="55" t="s">
        <v>2072</v>
      </c>
      <c r="D1975" s="77" t="n">
        <v>990800</v>
      </c>
      <c r="E1975" s="77"/>
      <c r="F1975" s="77" t="n">
        <f aca="false">SUM(D1975:E1975)</f>
        <v>990800</v>
      </c>
      <c r="G1975" s="79" t="n">
        <v>1179468</v>
      </c>
      <c r="H1975" s="88"/>
      <c r="I1975" s="79" t="n">
        <f aca="false">SUM(G1975:H1975)</f>
        <v>1179468</v>
      </c>
      <c r="J1975" s="77" t="n">
        <v>1121300</v>
      </c>
      <c r="K1975" s="77"/>
      <c r="L1975" s="77" t="n">
        <f aca="false">SUM(J1975:K1975)</f>
        <v>1121300</v>
      </c>
      <c r="M1975" s="81" t="n">
        <f aca="false">IF(D1975&gt;0,IF(J1975&gt;=0,J1975/D1975*100,""),"")</f>
        <v>113.171174808236</v>
      </c>
      <c r="N1975" s="81" t="n">
        <f aca="false">IF(F1975&gt;0,IF(L1975&gt;=0,L1975/F1975*100,""),"")</f>
        <v>113.171174808236</v>
      </c>
      <c r="O1975" s="81" t="n">
        <f aca="false">IF(G1975&gt;0,IF(J1975&gt;=0,J1975/G1975*100,""),"")</f>
        <v>95.0682850234174</v>
      </c>
      <c r="P1975" s="81" t="n">
        <f aca="false">IF(I1975&gt;0,IF(L1975&gt;=0,L1975/I1975*100,""),"")</f>
        <v>95.0682850234174</v>
      </c>
      <c r="Q1975" s="52"/>
      <c r="S1975" s="52"/>
    </row>
    <row r="1976" s="48" customFormat="true" ht="12.75" hidden="false" customHeight="true" outlineLevel="0" collapsed="false">
      <c r="A1976" s="82" t="s">
        <v>219</v>
      </c>
      <c r="B1976" s="54" t="s">
        <v>220</v>
      </c>
      <c r="C1976" s="55" t="s">
        <v>2073</v>
      </c>
      <c r="D1976" s="77" t="n">
        <v>593500</v>
      </c>
      <c r="E1976" s="77"/>
      <c r="F1976" s="77" t="n">
        <f aca="false">SUM(D1976:E1976)</f>
        <v>593500</v>
      </c>
      <c r="G1976" s="79" t="n">
        <v>593500</v>
      </c>
      <c r="H1976" s="88"/>
      <c r="I1976" s="79" t="n">
        <f aca="false">SUM(G1976:H1976)</f>
        <v>593500</v>
      </c>
      <c r="J1976" s="77" t="n">
        <v>172209</v>
      </c>
      <c r="K1976" s="77"/>
      <c r="L1976" s="77" t="n">
        <f aca="false">SUM(J1976:K1976)</f>
        <v>172209</v>
      </c>
      <c r="M1976" s="81" t="n">
        <f aca="false">IF(D1976&gt;0,IF(J1976&gt;=0,J1976/D1976*100,""),"")</f>
        <v>29.0158382476832</v>
      </c>
      <c r="N1976" s="81" t="n">
        <f aca="false">IF(F1976&gt;0,IF(L1976&gt;=0,L1976/F1976*100,""),"")</f>
        <v>29.0158382476832</v>
      </c>
      <c r="O1976" s="81" t="n">
        <f aca="false">IF(G1976&gt;0,IF(J1976&gt;=0,J1976/G1976*100,""),"")</f>
        <v>29.0158382476832</v>
      </c>
      <c r="P1976" s="81" t="n">
        <f aca="false">IF(I1976&gt;0,IF(L1976&gt;=0,L1976/I1976*100,""),"")</f>
        <v>29.0158382476832</v>
      </c>
      <c r="Q1976" s="52"/>
      <c r="S1976" s="52"/>
    </row>
    <row r="1977" s="48" customFormat="true" ht="12.75" hidden="false" customHeight="true" outlineLevel="0" collapsed="false">
      <c r="A1977" s="82" t="s">
        <v>506</v>
      </c>
      <c r="B1977" s="54" t="s">
        <v>507</v>
      </c>
      <c r="C1977" s="55" t="s">
        <v>2073</v>
      </c>
      <c r="D1977" s="77"/>
      <c r="E1977" s="77"/>
      <c r="F1977" s="77" t="n">
        <f aca="false">SUM(D1977:E1977)</f>
        <v>0</v>
      </c>
      <c r="G1977" s="79" t="n">
        <v>94670</v>
      </c>
      <c r="H1977" s="88"/>
      <c r="I1977" s="79" t="n">
        <f aca="false">SUM(G1977:H1977)</f>
        <v>94670</v>
      </c>
      <c r="J1977" s="77" t="n">
        <v>159600</v>
      </c>
      <c r="K1977" s="77"/>
      <c r="L1977" s="77" t="n">
        <f aca="false">SUM(J1977:K1977)</f>
        <v>159600</v>
      </c>
      <c r="M1977" s="81" t="str">
        <f aca="false">IF(D1977&gt;0,IF(J1977&gt;=0,J1977/D1977*100,""),"")</f>
        <v/>
      </c>
      <c r="N1977" s="81" t="str">
        <f aca="false">IF(F1977&gt;0,IF(L1977&gt;=0,L1977/F1977*100,""),"")</f>
        <v/>
      </c>
      <c r="O1977" s="81" t="n">
        <f aca="false">IF(G1977&gt;0,IF(J1977&gt;=0,J1977/G1977*100,""),"")</f>
        <v>168.585613182634</v>
      </c>
      <c r="P1977" s="81" t="n">
        <f aca="false">IF(I1977&gt;0,IF(L1977&gt;=0,L1977/I1977*100,""),"")</f>
        <v>168.585613182634</v>
      </c>
      <c r="Q1977" s="52"/>
      <c r="S1977" s="52"/>
    </row>
    <row r="1978" s="48" customFormat="true" ht="5.25" hidden="false" customHeight="true" outlineLevel="0" collapsed="false">
      <c r="A1978" s="82"/>
      <c r="B1978" s="103"/>
      <c r="C1978" s="104" t="s">
        <v>28</v>
      </c>
      <c r="D1978" s="77" t="n">
        <f aca="false">208500-208500</f>
        <v>0</v>
      </c>
      <c r="E1978" s="77"/>
      <c r="F1978" s="77" t="n">
        <f aca="false">SUM(D1978:E1978)</f>
        <v>0</v>
      </c>
      <c r="G1978" s="79"/>
      <c r="H1978" s="88"/>
      <c r="I1978" s="79"/>
      <c r="J1978" s="77" t="n">
        <f aca="false">208500-208500</f>
        <v>0</v>
      </c>
      <c r="K1978" s="77"/>
      <c r="L1978" s="77" t="n">
        <f aca="false">SUM(J1978:K1978)</f>
        <v>0</v>
      </c>
      <c r="M1978" s="81" t="str">
        <f aca="false">IF(D1978&gt;0,IF(J1978&gt;=0,J1978/D1978*100,""),"")</f>
        <v/>
      </c>
      <c r="N1978" s="81" t="str">
        <f aca="false">IF(F1978&gt;0,IF(L1978&gt;=0,L1978/F1978*100,""),"")</f>
        <v/>
      </c>
      <c r="O1978" s="81" t="str">
        <f aca="false">IF(G1978&gt;0,IF(J1978&gt;=0,J1978/G1978*100,""),"")</f>
        <v/>
      </c>
      <c r="P1978" s="81" t="str">
        <f aca="false">IF(I1978&gt;0,IF(L1978&gt;=0,L1978/I1978*100,""),"")</f>
        <v/>
      </c>
      <c r="Q1978" s="52"/>
      <c r="S1978" s="52"/>
    </row>
    <row r="1979" s="155" customFormat="true" ht="12.75" hidden="false" customHeight="false" outlineLevel="0" collapsed="false">
      <c r="A1979" s="66" t="s">
        <v>2074</v>
      </c>
      <c r="B1979" s="135" t="s">
        <v>19</v>
      </c>
      <c r="C1979" s="136"/>
      <c r="D1979" s="139" t="n">
        <f aca="false">SUM(D1981:D1982)</f>
        <v>1364300</v>
      </c>
      <c r="E1979" s="139" t="n">
        <f aca="false">SUM(E1981:E1981)</f>
        <v>0</v>
      </c>
      <c r="F1979" s="139" t="n">
        <f aca="false">SUM(D1979:E1979)</f>
        <v>1364300</v>
      </c>
      <c r="G1979" s="109" t="n">
        <f aca="false">SUM(G1981:G1982)</f>
        <v>1429300</v>
      </c>
      <c r="H1979" s="110"/>
      <c r="I1979" s="109" t="n">
        <f aca="false">SUM(G1979:H1979)</f>
        <v>1429300</v>
      </c>
      <c r="J1979" s="139" t="n">
        <f aca="false">SUM(J1981:J1982)</f>
        <v>1527500</v>
      </c>
      <c r="K1979" s="139" t="n">
        <f aca="false">SUM(K1981:K1981)</f>
        <v>0</v>
      </c>
      <c r="L1979" s="139" t="n">
        <f aca="false">SUM(J1979:K1979)</f>
        <v>1527500</v>
      </c>
      <c r="M1979" s="140" t="n">
        <f aca="false">IF(D1979&gt;0,IF(J1979&gt;=0,J1979/D1979*100,""),"")</f>
        <v>111.962178406509</v>
      </c>
      <c r="N1979" s="140" t="n">
        <f aca="false">IF(F1979&gt;0,IF(L1979&gt;=0,L1979/F1979*100,""),"")</f>
        <v>111.962178406509</v>
      </c>
      <c r="O1979" s="140" t="n">
        <f aca="false">IF(G1979&gt;0,IF(J1979&gt;=0,J1979/G1979*100,""),"")</f>
        <v>106.870496047016</v>
      </c>
      <c r="P1979" s="140" t="n">
        <f aca="false">IF(I1979&gt;0,IF(L1979&gt;=0,L1979/I1979*100,""),"")</f>
        <v>106.870496047016</v>
      </c>
      <c r="Q1979" s="52"/>
      <c r="S1979" s="52"/>
    </row>
    <row r="1980" s="155" customFormat="true" ht="12" hidden="true" customHeight="false" outlineLevel="0" collapsed="false">
      <c r="A1980" s="82" t="s">
        <v>27</v>
      </c>
      <c r="B1980" s="167"/>
      <c r="C1980" s="168" t="s">
        <v>28</v>
      </c>
      <c r="D1980" s="77" t="n">
        <f aca="false">SUM(D1981:D1982)</f>
        <v>1364300</v>
      </c>
      <c r="E1980" s="215"/>
      <c r="F1980" s="77" t="n">
        <f aca="false">SUM(D1980:E1980)</f>
        <v>1364300</v>
      </c>
      <c r="G1980" s="79" t="n">
        <f aca="false">SUM(G1981:G1982)</f>
        <v>1429300</v>
      </c>
      <c r="H1980" s="217"/>
      <c r="I1980" s="79" t="n">
        <f aca="false">SUM(G1980:H1980)</f>
        <v>1429300</v>
      </c>
      <c r="J1980" s="77" t="n">
        <f aca="false">SUM(J1981:J1982)</f>
        <v>1527500</v>
      </c>
      <c r="K1980" s="215"/>
      <c r="L1980" s="77" t="n">
        <f aca="false">SUM(J1980:K1980)</f>
        <v>1527500</v>
      </c>
      <c r="M1980" s="81" t="n">
        <f aca="false">IF(D1980&gt;0,IF(J1980&gt;=0,J1980/D1980*100,""),"")</f>
        <v>111.962178406509</v>
      </c>
      <c r="N1980" s="81" t="n">
        <f aca="false">IF(F1980&gt;0,IF(L1980&gt;=0,L1980/F1980*100,""),"")</f>
        <v>111.962178406509</v>
      </c>
      <c r="O1980" s="81" t="n">
        <f aca="false">IF(G1980&gt;0,IF(J1980&gt;=0,J1980/G1980*100,""),"")</f>
        <v>106.870496047016</v>
      </c>
      <c r="P1980" s="81" t="n">
        <f aca="false">IF(I1980&gt;0,IF(L1980&gt;=0,L1980/I1980*100,""),"")</f>
        <v>106.870496047016</v>
      </c>
      <c r="Q1980" s="52"/>
      <c r="S1980" s="52"/>
    </row>
    <row r="1981" s="48" customFormat="true" ht="12.75" hidden="false" customHeight="true" outlineLevel="0" collapsed="false">
      <c r="A1981" s="82" t="s">
        <v>2003</v>
      </c>
      <c r="B1981" s="103" t="s">
        <v>2004</v>
      </c>
      <c r="C1981" s="104" t="s">
        <v>2075</v>
      </c>
      <c r="D1981" s="77" t="n">
        <v>1360300</v>
      </c>
      <c r="E1981" s="77"/>
      <c r="F1981" s="77" t="n">
        <f aca="false">SUM(D1981:E1981)</f>
        <v>1360300</v>
      </c>
      <c r="G1981" s="79" t="n">
        <v>1423800</v>
      </c>
      <c r="H1981" s="88"/>
      <c r="I1981" s="79" t="n">
        <f aca="false">SUM(G1981:H1981)</f>
        <v>1423800</v>
      </c>
      <c r="J1981" s="77" t="n">
        <v>1523000</v>
      </c>
      <c r="K1981" s="77"/>
      <c r="L1981" s="77" t="n">
        <f aca="false">SUM(J1981:K1981)</f>
        <v>1523000</v>
      </c>
      <c r="M1981" s="81" t="n">
        <f aca="false">IF(D1981&gt;0,IF(J1981&gt;=0,J1981/D1981*100,""),"")</f>
        <v>111.960596927148</v>
      </c>
      <c r="N1981" s="81" t="n">
        <f aca="false">IF(F1981&gt;0,IF(L1981&gt;=0,L1981/F1981*100,""),"")</f>
        <v>111.960596927148</v>
      </c>
      <c r="O1981" s="81" t="n">
        <f aca="false">IF(G1981&gt;0,IF(J1981&gt;=0,J1981/G1981*100,""),"")</f>
        <v>106.967270684085</v>
      </c>
      <c r="P1981" s="81" t="n">
        <f aca="false">IF(I1981&gt;0,IF(L1981&gt;=0,L1981/I1981*100,""),"")</f>
        <v>106.967270684085</v>
      </c>
      <c r="Q1981" s="52"/>
      <c r="S1981" s="52"/>
    </row>
    <row r="1982" s="48" customFormat="true" ht="12.75" hidden="false" customHeight="true" outlineLevel="0" collapsed="false">
      <c r="A1982" s="82" t="s">
        <v>33</v>
      </c>
      <c r="B1982" s="103" t="s">
        <v>34</v>
      </c>
      <c r="C1982" s="104" t="s">
        <v>2076</v>
      </c>
      <c r="D1982" s="77" t="n">
        <v>4000</v>
      </c>
      <c r="E1982" s="77"/>
      <c r="F1982" s="77" t="n">
        <f aca="false">SUM(D1982:E1982)</f>
        <v>4000</v>
      </c>
      <c r="G1982" s="79" t="n">
        <v>5500</v>
      </c>
      <c r="H1982" s="88"/>
      <c r="I1982" s="79" t="n">
        <f aca="false">SUM(G1982:H1982)</f>
        <v>5500</v>
      </c>
      <c r="J1982" s="77" t="n">
        <v>4500</v>
      </c>
      <c r="K1982" s="77"/>
      <c r="L1982" s="77" t="n">
        <f aca="false">SUM(J1982:K1982)</f>
        <v>4500</v>
      </c>
      <c r="M1982" s="81" t="n">
        <f aca="false">IF(D1982&gt;0,IF(J1982&gt;=0,J1982/D1982*100,""),"")</f>
        <v>112.5</v>
      </c>
      <c r="N1982" s="81" t="n">
        <f aca="false">IF(F1982&gt;0,IF(L1982&gt;=0,L1982/F1982*100,""),"")</f>
        <v>112.5</v>
      </c>
      <c r="O1982" s="81" t="n">
        <f aca="false">IF(G1982&gt;0,IF(J1982&gt;=0,J1982/G1982*100,""),"")</f>
        <v>81.8181818181818</v>
      </c>
      <c r="P1982" s="81" t="n">
        <f aca="false">IF(I1982&gt;0,IF(L1982&gt;=0,L1982/I1982*100,""),"")</f>
        <v>81.8181818181818</v>
      </c>
      <c r="Q1982" s="52"/>
      <c r="S1982" s="52"/>
    </row>
    <row r="1983" s="48" customFormat="true" ht="6" hidden="false" customHeight="true" outlineLevel="0" collapsed="false">
      <c r="A1983" s="82"/>
      <c r="B1983" s="54"/>
      <c r="C1983" s="55" t="s">
        <v>28</v>
      </c>
      <c r="D1983" s="77"/>
      <c r="E1983" s="77"/>
      <c r="F1983" s="77" t="n">
        <f aca="false">SUM(D1983:E1983)</f>
        <v>0</v>
      </c>
      <c r="G1983" s="79"/>
      <c r="H1983" s="88"/>
      <c r="I1983" s="79"/>
      <c r="J1983" s="77"/>
      <c r="K1983" s="77"/>
      <c r="L1983" s="77" t="n">
        <f aca="false">SUM(J1983:K1983)</f>
        <v>0</v>
      </c>
      <c r="M1983" s="81" t="str">
        <f aca="false">IF(D1983&gt;0,IF(J1983&gt;=0,J1983/D1983*100,""),"")</f>
        <v/>
      </c>
      <c r="N1983" s="81" t="str">
        <f aca="false">IF(F1983&gt;0,IF(L1983&gt;=0,L1983/F1983*100,""),"")</f>
        <v/>
      </c>
      <c r="O1983" s="81" t="str">
        <f aca="false">IF(G1983&gt;0,IF(J1983&gt;=0,J1983/G1983*100,""),"")</f>
        <v/>
      </c>
      <c r="P1983" s="81" t="str">
        <f aca="false">IF(I1983&gt;0,IF(L1983&gt;=0,L1983/I1983*100,""),"")</f>
        <v/>
      </c>
      <c r="Q1983" s="52"/>
      <c r="S1983" s="52"/>
    </row>
    <row r="1984" s="48" customFormat="true" ht="12.75" hidden="false" customHeight="false" outlineLevel="0" collapsed="false">
      <c r="A1984" s="66" t="s">
        <v>2077</v>
      </c>
      <c r="B1984" s="135" t="s">
        <v>19</v>
      </c>
      <c r="C1984" s="136"/>
      <c r="D1984" s="152" t="n">
        <f aca="false">SUM(D1986:D1990)</f>
        <v>28541160</v>
      </c>
      <c r="E1984" s="152" t="n">
        <f aca="false">SUM(E1986:E1990)</f>
        <v>0</v>
      </c>
      <c r="F1984" s="139" t="n">
        <f aca="false">SUM(D1984:E1984)</f>
        <v>28541160</v>
      </c>
      <c r="G1984" s="298" t="n">
        <f aca="false">SUM(G1986:G1990)</f>
        <v>30799122</v>
      </c>
      <c r="H1984" s="299"/>
      <c r="I1984" s="109" t="n">
        <f aca="false">SUM(G1984:H1984)</f>
        <v>30799122</v>
      </c>
      <c r="J1984" s="152" t="n">
        <f aca="false">SUM(J1986:J1990)</f>
        <v>33122400</v>
      </c>
      <c r="K1984" s="152" t="n">
        <f aca="false">SUM(K1986:K1990)</f>
        <v>0</v>
      </c>
      <c r="L1984" s="139" t="n">
        <f aca="false">SUM(J1984:K1984)</f>
        <v>33122400</v>
      </c>
      <c r="M1984" s="140" t="n">
        <f aca="false">IF(D1984&gt;0,IF(J1984&gt;=0,J1984/D1984*100,""),"")</f>
        <v>116.051344794675</v>
      </c>
      <c r="N1984" s="140" t="n">
        <f aca="false">IF(F1984&gt;0,IF(L1984&gt;=0,L1984/F1984*100,""),"")</f>
        <v>116.051344794675</v>
      </c>
      <c r="O1984" s="140" t="n">
        <f aca="false">IF(G1984&gt;0,IF(J1984&gt;=0,J1984/G1984*100,""),"")</f>
        <v>107.543325423368</v>
      </c>
      <c r="P1984" s="140" t="n">
        <f aca="false">IF(I1984&gt;0,IF(L1984&gt;=0,L1984/I1984*100,""),"")</f>
        <v>107.543325423368</v>
      </c>
      <c r="Q1984" s="52"/>
      <c r="S1984" s="52"/>
    </row>
    <row r="1985" s="48" customFormat="true" ht="12" hidden="true" customHeight="false" outlineLevel="0" collapsed="false">
      <c r="A1985" s="82" t="s">
        <v>27</v>
      </c>
      <c r="B1985" s="167"/>
      <c r="C1985" s="168" t="s">
        <v>28</v>
      </c>
      <c r="D1985" s="143" t="n">
        <f aca="false">SUM(D1986:D1989)</f>
        <v>28541160</v>
      </c>
      <c r="E1985" s="215"/>
      <c r="F1985" s="77" t="n">
        <f aca="false">SUM(D1985:E1985)</f>
        <v>28541160</v>
      </c>
      <c r="G1985" s="79" t="n">
        <f aca="false">SUM(G1986:G1989)</f>
        <v>30757302</v>
      </c>
      <c r="H1985" s="217"/>
      <c r="I1985" s="79" t="n">
        <f aca="false">SUM(G1985:H1985)</f>
        <v>30757302</v>
      </c>
      <c r="J1985" s="77" t="n">
        <f aca="false">SUM(J1986:J1989)</f>
        <v>33022100</v>
      </c>
      <c r="K1985" s="215"/>
      <c r="L1985" s="77" t="n">
        <f aca="false">SUM(J1985:K1985)</f>
        <v>33022100</v>
      </c>
      <c r="M1985" s="81" t="n">
        <f aca="false">IF(D1985&gt;0,IF(J1985&gt;=0,J1985/D1985*100,""),"")</f>
        <v>115.699922497894</v>
      </c>
      <c r="N1985" s="81" t="n">
        <f aca="false">IF(F1985&gt;0,IF(L1985&gt;=0,L1985/F1985*100,""),"")</f>
        <v>115.699922497894</v>
      </c>
      <c r="O1985" s="81" t="n">
        <f aca="false">IF(G1985&gt;0,IF(J1985&gt;=0,J1985/G1985*100,""),"")</f>
        <v>107.363448198415</v>
      </c>
      <c r="P1985" s="81" t="n">
        <f aca="false">IF(I1985&gt;0,IF(L1985&gt;=0,L1985/I1985*100,""),"")</f>
        <v>107.363448198415</v>
      </c>
      <c r="Q1985" s="52"/>
      <c r="S1985" s="52"/>
    </row>
    <row r="1986" s="48" customFormat="true" ht="12.75" hidden="false" customHeight="true" outlineLevel="0" collapsed="false">
      <c r="A1986" s="82" t="s">
        <v>2003</v>
      </c>
      <c r="B1986" s="103" t="s">
        <v>2004</v>
      </c>
      <c r="C1986" s="104" t="s">
        <v>2078</v>
      </c>
      <c r="D1986" s="77" t="n">
        <v>27355860</v>
      </c>
      <c r="E1986" s="77"/>
      <c r="F1986" s="77" t="n">
        <f aca="false">SUM(D1986:E1986)</f>
        <v>27355860</v>
      </c>
      <c r="G1986" s="79" t="n">
        <v>29549002</v>
      </c>
      <c r="H1986" s="88"/>
      <c r="I1986" s="79" t="n">
        <f aca="false">SUM(G1986:H1986)</f>
        <v>29549002</v>
      </c>
      <c r="J1986" s="77" t="n">
        <v>32263000</v>
      </c>
      <c r="K1986" s="77"/>
      <c r="L1986" s="77" t="n">
        <f aca="false">SUM(J1986:K1986)</f>
        <v>32263000</v>
      </c>
      <c r="M1986" s="81" t="n">
        <f aca="false">IF(D1986&gt;0,IF(J1986&gt;=0,J1986/D1986*100,""),"")</f>
        <v>117.938167544358</v>
      </c>
      <c r="N1986" s="81" t="n">
        <f aca="false">IF(F1986&gt;0,IF(L1986&gt;=0,L1986/F1986*100,""),"")</f>
        <v>117.938167544358</v>
      </c>
      <c r="O1986" s="81" t="n">
        <f aca="false">IF(G1986&gt;0,IF(J1986&gt;=0,J1986/G1986*100,""),"")</f>
        <v>109.184736594488</v>
      </c>
      <c r="P1986" s="81" t="n">
        <f aca="false">IF(I1986&gt;0,IF(L1986&gt;=0,L1986/I1986*100,""),"")</f>
        <v>109.184736594488</v>
      </c>
      <c r="Q1986" s="52"/>
      <c r="S1986" s="52"/>
    </row>
    <row r="1987" s="48" customFormat="true" ht="12.75" hidden="false" customHeight="true" outlineLevel="0" collapsed="false">
      <c r="A1987" s="82" t="s">
        <v>222</v>
      </c>
      <c r="B1987" s="54" t="s">
        <v>223</v>
      </c>
      <c r="C1987" s="104" t="s">
        <v>2079</v>
      </c>
      <c r="D1987" s="77" t="n">
        <v>200000</v>
      </c>
      <c r="E1987" s="77"/>
      <c r="F1987" s="77" t="n">
        <f aca="false">SUM(D1987:E1987)</f>
        <v>200000</v>
      </c>
      <c r="G1987" s="79" t="n">
        <v>200000</v>
      </c>
      <c r="H1987" s="88"/>
      <c r="I1987" s="79" t="n">
        <f aca="false">SUM(G1987:H1987)</f>
        <v>200000</v>
      </c>
      <c r="J1987" s="77"/>
      <c r="K1987" s="77"/>
      <c r="L1987" s="77" t="n">
        <f aca="false">SUM(J1987:K1987)</f>
        <v>0</v>
      </c>
      <c r="M1987" s="81" t="n">
        <f aca="false">IF(D1987&gt;0,IF(J1987&gt;=0,J1987/D1987*100,""),"")</f>
        <v>0</v>
      </c>
      <c r="N1987" s="81" t="n">
        <f aca="false">IF(F1987&gt;0,IF(L1987&gt;=0,L1987/F1987*100,""),"")</f>
        <v>0</v>
      </c>
      <c r="O1987" s="81" t="n">
        <f aca="false">IF(G1987&gt;0,IF(J1987&gt;=0,J1987/G1987*100,""),"")</f>
        <v>0</v>
      </c>
      <c r="P1987" s="81" t="n">
        <f aca="false">IF(I1987&gt;0,IF(L1987&gt;=0,L1987/I1987*100,""),"")</f>
        <v>0</v>
      </c>
      <c r="Q1987" s="52"/>
      <c r="S1987" s="52"/>
    </row>
    <row r="1988" s="48" customFormat="true" ht="12.75" hidden="false" customHeight="true" outlineLevel="0" collapsed="false">
      <c r="A1988" s="82" t="s">
        <v>219</v>
      </c>
      <c r="B1988" s="54" t="s">
        <v>220</v>
      </c>
      <c r="C1988" s="55" t="s">
        <v>2080</v>
      </c>
      <c r="D1988" s="77" t="n">
        <v>716800</v>
      </c>
      <c r="E1988" s="77"/>
      <c r="F1988" s="77" t="n">
        <f aca="false">SUM(D1988:E1988)</f>
        <v>716800</v>
      </c>
      <c r="G1988" s="79" t="n">
        <v>716800</v>
      </c>
      <c r="H1988" s="88"/>
      <c r="I1988" s="79" t="n">
        <f aca="false">SUM(G1988:H1988)</f>
        <v>716800</v>
      </c>
      <c r="J1988" s="77" t="n">
        <v>469000</v>
      </c>
      <c r="K1988" s="77"/>
      <c r="L1988" s="77" t="n">
        <f aca="false">SUM(J1988:K1988)</f>
        <v>469000</v>
      </c>
      <c r="M1988" s="81" t="n">
        <f aca="false">IF(D1988&gt;0,IF(J1988&gt;=0,J1988/D1988*100,""),"")</f>
        <v>65.4296875</v>
      </c>
      <c r="N1988" s="81" t="n">
        <f aca="false">IF(F1988&gt;0,IF(L1988&gt;=0,L1988/F1988*100,""),"")</f>
        <v>65.4296875</v>
      </c>
      <c r="O1988" s="81" t="n">
        <f aca="false">IF(G1988&gt;0,IF(J1988&gt;=0,J1988/G1988*100,""),"")</f>
        <v>65.4296875</v>
      </c>
      <c r="P1988" s="81" t="n">
        <f aca="false">IF(I1988&gt;0,IF(L1988&gt;=0,L1988/I1988*100,""),"")</f>
        <v>65.4296875</v>
      </c>
      <c r="Q1988" s="52"/>
      <c r="S1988" s="52"/>
    </row>
    <row r="1989" s="48" customFormat="true" ht="12.75" hidden="false" customHeight="true" outlineLevel="0" collapsed="false">
      <c r="A1989" s="82" t="s">
        <v>33</v>
      </c>
      <c r="B1989" s="54" t="s">
        <v>34</v>
      </c>
      <c r="C1989" s="55" t="s">
        <v>2081</v>
      </c>
      <c r="D1989" s="77" t="n">
        <v>268500</v>
      </c>
      <c r="E1989" s="77"/>
      <c r="F1989" s="77" t="n">
        <f aca="false">SUM(D1989:E1989)</f>
        <v>268500</v>
      </c>
      <c r="G1989" s="79" t="n">
        <v>291500</v>
      </c>
      <c r="H1989" s="88"/>
      <c r="I1989" s="79" t="n">
        <f aca="false">SUM(G1989:H1989)</f>
        <v>291500</v>
      </c>
      <c r="J1989" s="77" t="n">
        <v>290100</v>
      </c>
      <c r="K1989" s="77"/>
      <c r="L1989" s="77" t="n">
        <f aca="false">SUM(J1989:K1989)</f>
        <v>290100</v>
      </c>
      <c r="M1989" s="81" t="n">
        <f aca="false">IF(D1989&gt;0,IF(J1989&gt;=0,J1989/D1989*100,""),"")</f>
        <v>108.04469273743</v>
      </c>
      <c r="N1989" s="81" t="n">
        <f aca="false">IF(F1989&gt;0,IF(L1989&gt;=0,L1989/F1989*100,""),"")</f>
        <v>108.04469273743</v>
      </c>
      <c r="O1989" s="81" t="n">
        <f aca="false">IF(G1989&gt;0,IF(J1989&gt;=0,J1989/G1989*100,""),"")</f>
        <v>99.5197255574614</v>
      </c>
      <c r="P1989" s="81" t="n">
        <f aca="false">IF(I1989&gt;0,IF(L1989&gt;=0,L1989/I1989*100,""),"")</f>
        <v>99.5197255574614</v>
      </c>
      <c r="Q1989" s="52"/>
      <c r="S1989" s="52"/>
    </row>
    <row r="1990" s="48" customFormat="true" ht="12.75" hidden="false" customHeight="true" outlineLevel="0" collapsed="false">
      <c r="A1990" s="87" t="s">
        <v>506</v>
      </c>
      <c r="B1990" s="54" t="s">
        <v>507</v>
      </c>
      <c r="C1990" s="55"/>
      <c r="D1990" s="77"/>
      <c r="E1990" s="77"/>
      <c r="F1990" s="77"/>
      <c r="G1990" s="79" t="n">
        <v>41820</v>
      </c>
      <c r="H1990" s="88"/>
      <c r="I1990" s="79" t="n">
        <f aca="false">SUM(G1990:H1990)</f>
        <v>41820</v>
      </c>
      <c r="J1990" s="77" t="n">
        <v>100300</v>
      </c>
      <c r="K1990" s="77"/>
      <c r="L1990" s="77" t="n">
        <f aca="false">SUM(J1990:K1990)</f>
        <v>100300</v>
      </c>
      <c r="M1990" s="81" t="str">
        <f aca="false">IF(D1990&gt;0,IF(J1990&gt;=0,J1990/D1990*100,""),"")</f>
        <v/>
      </c>
      <c r="N1990" s="81" t="str">
        <f aca="false">IF(F1990&gt;0,IF(L1990&gt;=0,L1990/F1990*100,""),"")</f>
        <v/>
      </c>
      <c r="O1990" s="81" t="n">
        <f aca="false">IF(G1990&gt;0,IF(J1990&gt;=0,J1990/G1990*100,""),"")</f>
        <v>239.837398373984</v>
      </c>
      <c r="P1990" s="81" t="n">
        <f aca="false">IF(I1990&gt;0,IF(L1990&gt;=0,L1990/I1990*100,""),"")</f>
        <v>239.837398373984</v>
      </c>
      <c r="Q1990" s="52"/>
      <c r="S1990" s="52"/>
    </row>
    <row r="1991" s="48" customFormat="true" ht="6" hidden="false" customHeight="true" outlineLevel="0" collapsed="false">
      <c r="A1991" s="211"/>
      <c r="B1991" s="113"/>
      <c r="C1991" s="114" t="s">
        <v>28</v>
      </c>
      <c r="D1991" s="77"/>
      <c r="E1991" s="77"/>
      <c r="F1991" s="77" t="n">
        <f aca="false">SUM(D1991:E1991)</f>
        <v>0</v>
      </c>
      <c r="G1991" s="79"/>
      <c r="H1991" s="88"/>
      <c r="I1991" s="79"/>
      <c r="J1991" s="77"/>
      <c r="K1991" s="77"/>
      <c r="L1991" s="77" t="n">
        <f aca="false">SUM(J1991:K1991)</f>
        <v>0</v>
      </c>
      <c r="M1991" s="81" t="str">
        <f aca="false">IF(D1991&gt;0,IF(J1991&gt;=0,J1991/D1991*100,""),"")</f>
        <v/>
      </c>
      <c r="N1991" s="81" t="str">
        <f aca="false">IF(F1991&gt;0,IF(L1991&gt;=0,L1991/F1991*100,""),"")</f>
        <v/>
      </c>
      <c r="O1991" s="81" t="str">
        <f aca="false">IF(G1991&gt;0,IF(J1991&gt;=0,J1991/G1991*100,""),"")</f>
        <v/>
      </c>
      <c r="P1991" s="81" t="str">
        <f aca="false">IF(I1991&gt;0,IF(L1991&gt;=0,L1991/I1991*100,""),"")</f>
        <v/>
      </c>
      <c r="Q1991" s="52"/>
      <c r="S1991" s="52"/>
    </row>
    <row r="1992" s="48" customFormat="true" ht="12.75" hidden="false" customHeight="false" outlineLevel="0" collapsed="false">
      <c r="A1992" s="66" t="s">
        <v>2082</v>
      </c>
      <c r="B1992" s="135" t="s">
        <v>19</v>
      </c>
      <c r="C1992" s="136"/>
      <c r="D1992" s="139" t="n">
        <f aca="false">SUM(D1994:D1999)</f>
        <v>23800000</v>
      </c>
      <c r="E1992" s="139" t="n">
        <f aca="false">SUM(E1994:E1998)</f>
        <v>0</v>
      </c>
      <c r="F1992" s="139" t="n">
        <f aca="false">SUM(D1992:E1992)</f>
        <v>23800000</v>
      </c>
      <c r="G1992" s="109" t="n">
        <f aca="false">SUM(G1994:G1999)</f>
        <v>26237040</v>
      </c>
      <c r="H1992" s="110"/>
      <c r="I1992" s="109" t="n">
        <f aca="false">SUM(G1992:H1992)</f>
        <v>26237040</v>
      </c>
      <c r="J1992" s="139" t="n">
        <f aca="false">SUM(J1994:J1998)</f>
        <v>23474200</v>
      </c>
      <c r="K1992" s="139" t="n">
        <f aca="false">SUM(K1994:K1998)</f>
        <v>0</v>
      </c>
      <c r="L1992" s="139" t="n">
        <f aca="false">SUM(J1992:K1992)</f>
        <v>23474200</v>
      </c>
      <c r="M1992" s="140" t="n">
        <f aca="false">IF(D1992&gt;0,IF(J1992&gt;=0,J1992/D1992*100,""),"")</f>
        <v>98.6310924369748</v>
      </c>
      <c r="N1992" s="140" t="n">
        <f aca="false">IF(F1992&gt;0,IF(L1992&gt;=0,L1992/F1992*100,""),"")</f>
        <v>98.6310924369748</v>
      </c>
      <c r="O1992" s="140" t="n">
        <f aca="false">IF(G1992&gt;0,IF(J1992&gt;=0,J1992/G1992*100,""),"")</f>
        <v>89.4696962767142</v>
      </c>
      <c r="P1992" s="140" t="n">
        <f aca="false">IF(I1992&gt;0,IF(L1992&gt;=0,L1992/I1992*100,""),"")</f>
        <v>89.4696962767142</v>
      </c>
      <c r="Q1992" s="52"/>
      <c r="S1992" s="52"/>
    </row>
    <row r="1993" s="48" customFormat="true" ht="12" hidden="true" customHeight="false" outlineLevel="0" collapsed="false">
      <c r="A1993" s="74" t="s">
        <v>27</v>
      </c>
      <c r="B1993" s="167"/>
      <c r="C1993" s="168" t="s">
        <v>28</v>
      </c>
      <c r="D1993" s="256" t="n">
        <f aca="false">SUM(D1994:D1999)</f>
        <v>23800000</v>
      </c>
      <c r="E1993" s="300"/>
      <c r="F1993" s="249" t="n">
        <f aca="false">SUM(D1993:E1993)</f>
        <v>23800000</v>
      </c>
      <c r="G1993" s="172" t="n">
        <f aca="false">SUM(G1994:G1999)</f>
        <v>26237040</v>
      </c>
      <c r="H1993" s="301"/>
      <c r="I1993" s="95" t="n">
        <f aca="false">SUM(G1993:H1993)</f>
        <v>26237040</v>
      </c>
      <c r="J1993" s="249" t="n">
        <f aca="false">SUM(J1994:J1998)</f>
        <v>23474200</v>
      </c>
      <c r="K1993" s="300"/>
      <c r="L1993" s="249" t="n">
        <f aca="false">SUM(J1993:K1993)</f>
        <v>23474200</v>
      </c>
      <c r="M1993" s="257" t="n">
        <f aca="false">IF(D1993&gt;0,IF(J1993&gt;=0,J1993/D1993*100,""),"")</f>
        <v>98.6310924369748</v>
      </c>
      <c r="N1993" s="257" t="n">
        <f aca="false">IF(F1993&gt;0,IF(L1993&gt;=0,L1993/F1993*100,""),"")</f>
        <v>98.6310924369748</v>
      </c>
      <c r="O1993" s="257" t="n">
        <f aca="false">IF(G1993&gt;0,IF(J1993&gt;=0,J1993/G1993*100,""),"")</f>
        <v>89.4696962767142</v>
      </c>
      <c r="P1993" s="257" t="n">
        <f aca="false">IF(I1993&gt;0,IF(L1993&gt;=0,L1993/I1993*100,""),"")</f>
        <v>89.4696962767142</v>
      </c>
      <c r="Q1993" s="52"/>
      <c r="S1993" s="52"/>
    </row>
    <row r="1994" customFormat="false" ht="12.75" hidden="false" customHeight="true" outlineLevel="0" collapsed="false">
      <c r="A1994" s="82" t="s">
        <v>2003</v>
      </c>
      <c r="B1994" s="103" t="s">
        <v>2004</v>
      </c>
      <c r="C1994" s="104" t="s">
        <v>2083</v>
      </c>
      <c r="D1994" s="191" t="n">
        <f aca="false">23700000+100000</f>
        <v>23800000</v>
      </c>
      <c r="E1994" s="6"/>
      <c r="F1994" s="249" t="n">
        <f aca="false">SUM(D1994:E1994)</f>
        <v>23800000</v>
      </c>
      <c r="G1994" s="124" t="n">
        <v>26042000</v>
      </c>
      <c r="H1994" s="5"/>
      <c r="I1994" s="95" t="n">
        <f aca="false">SUM(G1994:H1994)</f>
        <v>26042000</v>
      </c>
      <c r="J1994" s="191" t="n">
        <v>23204000</v>
      </c>
      <c r="K1994" s="6"/>
      <c r="L1994" s="249" t="n">
        <f aca="false">SUM(J1994:K1994)</f>
        <v>23204000</v>
      </c>
      <c r="M1994" s="257" t="n">
        <f aca="false">IF(D1994&gt;0,IF(J1994&gt;=0,J1994/D1994*100,""),"")</f>
        <v>97.4957983193277</v>
      </c>
      <c r="N1994" s="257" t="n">
        <f aca="false">IF(F1994&gt;0,IF(L1994&gt;=0,L1994/F1994*100,""),"")</f>
        <v>97.4957983193277</v>
      </c>
      <c r="O1994" s="257" t="n">
        <f aca="false">IF(G1994&gt;0,IF(J1994&gt;=0,J1994/G1994*100,""),"")</f>
        <v>89.1022194915905</v>
      </c>
      <c r="P1994" s="257" t="n">
        <f aca="false">IF(I1994&gt;0,IF(L1994&gt;=0,L1994/I1994*100,""),"")</f>
        <v>89.1022194915905</v>
      </c>
      <c r="Q1994" s="52"/>
      <c r="S1994" s="52"/>
    </row>
    <row r="1995" customFormat="false" ht="12.75" hidden="false" customHeight="true" outlineLevel="0" collapsed="false">
      <c r="A1995" s="82" t="s">
        <v>219</v>
      </c>
      <c r="B1995" s="54" t="s">
        <v>220</v>
      </c>
      <c r="C1995" s="104"/>
      <c r="D1995" s="220"/>
      <c r="E1995" s="191"/>
      <c r="F1995" s="143"/>
      <c r="G1995" s="84"/>
      <c r="H1995" s="5"/>
      <c r="I1995" s="95"/>
      <c r="J1995" s="220" t="n">
        <v>33000</v>
      </c>
      <c r="K1995" s="191"/>
      <c r="L1995" s="143" t="n">
        <f aca="false">SUM(J1995:K1995)</f>
        <v>33000</v>
      </c>
      <c r="M1995" s="166" t="str">
        <f aca="false">IF(D1995&gt;0,IF(J1995&gt;=0,J1995/D1995*100,""),"")</f>
        <v/>
      </c>
      <c r="N1995" s="166"/>
      <c r="O1995" s="166"/>
      <c r="P1995" s="166"/>
      <c r="Q1995" s="52"/>
      <c r="S1995" s="52"/>
    </row>
    <row r="1996" customFormat="false" ht="12.75" hidden="false" customHeight="true" outlineLevel="0" collapsed="false">
      <c r="A1996" s="82" t="s">
        <v>506</v>
      </c>
      <c r="B1996" s="103" t="s">
        <v>507</v>
      </c>
      <c r="C1996" s="104"/>
      <c r="D1996" s="220"/>
      <c r="E1996" s="191"/>
      <c r="F1996" s="143"/>
      <c r="G1996" s="84" t="n">
        <v>195040</v>
      </c>
      <c r="H1996" s="5"/>
      <c r="I1996" s="95" t="n">
        <f aca="false">SUM(G1996:H1996)</f>
        <v>195040</v>
      </c>
      <c r="J1996" s="220" t="n">
        <v>237200</v>
      </c>
      <c r="K1996" s="191"/>
      <c r="L1996" s="143" t="n">
        <f aca="false">SUM(J1996:K1996)</f>
        <v>237200</v>
      </c>
      <c r="M1996" s="166" t="str">
        <f aca="false">IF(D1996&gt;0,IF(J1996&gt;=0,J1996/D1996*100,""),"")</f>
        <v/>
      </c>
      <c r="N1996" s="166" t="str">
        <f aca="false">IF(F1996&gt;0,IF(L1996&gt;=0,L1996/F1996*100,""),"")</f>
        <v/>
      </c>
      <c r="O1996" s="166" t="n">
        <f aca="false">IF(G1996&gt;0,IF(J1996&gt;=0,J1996/G1996*100,""),"")</f>
        <v>121.616078753076</v>
      </c>
      <c r="P1996" s="166" t="n">
        <f aca="false">IF(I1996&gt;0,IF(L1996&gt;=0,L1996/I1996*100,""),"")</f>
        <v>121.616078753076</v>
      </c>
      <c r="Q1996" s="52"/>
      <c r="S1996" s="52"/>
    </row>
    <row r="1997" customFormat="false" ht="12.75" hidden="true" customHeight="true" outlineLevel="0" collapsed="false">
      <c r="A1997" s="82" t="s">
        <v>494</v>
      </c>
      <c r="B1997" s="55" t="s">
        <v>495</v>
      </c>
      <c r="C1997" s="104" t="s">
        <v>2084</v>
      </c>
      <c r="D1997" s="220"/>
      <c r="E1997" s="191"/>
      <c r="F1997" s="143"/>
      <c r="G1997" s="84"/>
      <c r="H1997" s="5"/>
      <c r="I1997" s="95" t="n">
        <f aca="false">SUM(G1997:H1997)</f>
        <v>0</v>
      </c>
      <c r="J1997" s="220"/>
      <c r="K1997" s="191"/>
      <c r="L1997" s="143"/>
      <c r="M1997" s="166" t="str">
        <f aca="false">IF(D1997&gt;0,IF(J1997&gt;=0,J1997/D1997*100,""),"")</f>
        <v/>
      </c>
      <c r="N1997" s="166" t="str">
        <f aca="false">IF(F1997&gt;0,IF(L1997&gt;=0,L1997/F1997*100,""),"")</f>
        <v/>
      </c>
      <c r="O1997" s="166" t="str">
        <f aca="false">IF(G1997&gt;0,IF(J1997&gt;=0,J1997/G1997*100,""),"")</f>
        <v/>
      </c>
      <c r="P1997" s="166" t="str">
        <f aca="false">IF(I1997&gt;0,IF(L1997&gt;=0,L1997/I1997*100,""),"")</f>
        <v/>
      </c>
      <c r="Q1997" s="52"/>
      <c r="S1997" s="52"/>
    </row>
    <row r="1998" s="115" customFormat="true" ht="12.75" hidden="true" customHeight="true" outlineLevel="0" collapsed="false">
      <c r="A1998" s="87" t="s">
        <v>219</v>
      </c>
      <c r="B1998" s="55" t="s">
        <v>220</v>
      </c>
      <c r="C1998" s="55" t="s">
        <v>2085</v>
      </c>
      <c r="D1998" s="77"/>
      <c r="E1998" s="77"/>
      <c r="F1998" s="77" t="n">
        <f aca="false">SUM(D1998:E1998)</f>
        <v>0</v>
      </c>
      <c r="G1998" s="79"/>
      <c r="H1998" s="88"/>
      <c r="I1998" s="95" t="n">
        <f aca="false">SUM(G1998:H1998)</f>
        <v>0</v>
      </c>
      <c r="J1998" s="77"/>
      <c r="K1998" s="77"/>
      <c r="L1998" s="77" t="n">
        <f aca="false">SUM(J1998:K1998)</f>
        <v>0</v>
      </c>
      <c r="M1998" s="81" t="str">
        <f aca="false">IF(D1998&gt;0,IF(J1998&gt;=0,J1998/D1998*100,""),"")</f>
        <v/>
      </c>
      <c r="N1998" s="81" t="str">
        <f aca="false">IF(F1998&gt;0,IF(L1998&gt;=0,L1998/F1998*100,""),"")</f>
        <v/>
      </c>
      <c r="O1998" s="81" t="str">
        <f aca="false">IF(G1998&gt;0,IF(J1998&gt;=0,J1998/G1998*100,""),"")</f>
        <v/>
      </c>
      <c r="P1998" s="81" t="str">
        <f aca="false">IF(I1998&gt;0,IF(L1998&gt;=0,L1998/I1998*100,""),"")</f>
        <v/>
      </c>
      <c r="Q1998" s="52"/>
      <c r="S1998" s="52"/>
    </row>
    <row r="1999" s="115" customFormat="true" ht="12.75" hidden="true" customHeight="true" outlineLevel="0" collapsed="false">
      <c r="A1999" s="87" t="s">
        <v>33</v>
      </c>
      <c r="B1999" s="55" t="s">
        <v>34</v>
      </c>
      <c r="C1999" s="55" t="s">
        <v>2086</v>
      </c>
      <c r="D1999" s="77"/>
      <c r="E1999" s="77"/>
      <c r="F1999" s="77"/>
      <c r="G1999" s="79"/>
      <c r="H1999" s="88"/>
      <c r="I1999" s="95" t="n">
        <f aca="false">SUM(G1999:H1999)</f>
        <v>0</v>
      </c>
      <c r="J1999" s="77"/>
      <c r="K1999" s="77"/>
      <c r="L1999" s="77"/>
      <c r="M1999" s="81" t="str">
        <f aca="false">IF(D1999&gt;0,IF(J1999&gt;=0,J1999/D1999*100,""),"")</f>
        <v/>
      </c>
      <c r="N1999" s="81" t="str">
        <f aca="false">IF(F1999&gt;0,IF(L1999&gt;=0,L1999/F1999*100,""),"")</f>
        <v/>
      </c>
      <c r="O1999" s="81" t="str">
        <f aca="false">IF(G1999&gt;0,IF(J1999&gt;=0,J1999/G1999*100,""),"")</f>
        <v/>
      </c>
      <c r="P1999" s="81" t="str">
        <f aca="false">IF(I1999&gt;0,IF(L1999&gt;=0,L1999/I1999*100,""),"")</f>
        <v/>
      </c>
      <c r="Q1999" s="52"/>
      <c r="S1999" s="52"/>
    </row>
    <row r="2000" s="115" customFormat="true" ht="6" hidden="false" customHeight="true" outlineLevel="0" collapsed="false">
      <c r="A2000" s="87"/>
      <c r="B2000" s="54"/>
      <c r="C2000" s="55" t="s">
        <v>28</v>
      </c>
      <c r="D2000" s="77"/>
      <c r="E2000" s="77"/>
      <c r="F2000" s="77"/>
      <c r="G2000" s="79"/>
      <c r="H2000" s="88"/>
      <c r="I2000" s="79"/>
      <c r="J2000" s="77"/>
      <c r="K2000" s="77"/>
      <c r="L2000" s="77"/>
      <c r="M2000" s="81" t="str">
        <f aca="false">IF(D2000&gt;0,IF(J2000&gt;=0,J2000/D2000*100,""),"")</f>
        <v/>
      </c>
      <c r="N2000" s="81" t="str">
        <f aca="false">IF(F2000&gt;0,IF(L2000&gt;=0,L2000/F2000*100,""),"")</f>
        <v/>
      </c>
      <c r="O2000" s="81" t="str">
        <f aca="false">IF(G2000&gt;0,IF(J2000&gt;=0,J2000/G2000*100,""),"")</f>
        <v/>
      </c>
      <c r="P2000" s="81" t="str">
        <f aca="false">IF(I2000&gt;0,IF(L2000&gt;=0,L2000/I2000*100,""),"")</f>
        <v/>
      </c>
      <c r="Q2000" s="52"/>
      <c r="S2000" s="52"/>
    </row>
    <row r="2001" s="155" customFormat="true" ht="12.75" hidden="false" customHeight="false" outlineLevel="0" collapsed="false">
      <c r="A2001" s="66" t="s">
        <v>2087</v>
      </c>
      <c r="B2001" s="135" t="s">
        <v>19</v>
      </c>
      <c r="C2001" s="136"/>
      <c r="D2001" s="246" t="n">
        <f aca="false">SUM(D2003:D2015)</f>
        <v>27699701</v>
      </c>
      <c r="E2001" s="246" t="n">
        <f aca="false">SUM(E2003:E2015)</f>
        <v>13386732</v>
      </c>
      <c r="F2001" s="239" t="n">
        <f aca="false">SUM(D2001:E2001)</f>
        <v>41086433</v>
      </c>
      <c r="G2001" s="285" t="n">
        <f aca="false">SUM(G2003:G2015)</f>
        <v>44907748</v>
      </c>
      <c r="H2001" s="248" t="n">
        <f aca="false">SUM(H2003:H2015)</f>
        <v>14061565</v>
      </c>
      <c r="I2001" s="241" t="n">
        <f aca="false">SUM(G2001:H2001)</f>
        <v>58969313</v>
      </c>
      <c r="J2001" s="239" t="n">
        <f aca="false">SUM(J2003:J2015)</f>
        <v>27972578</v>
      </c>
      <c r="K2001" s="246" t="n">
        <f aca="false">SUM(K2003:K2015)</f>
        <v>17338800</v>
      </c>
      <c r="L2001" s="239" t="n">
        <f aca="false">SUM(J2001:K2001)</f>
        <v>45311378</v>
      </c>
      <c r="M2001" s="302" t="n">
        <f aca="false">IF(D2001&gt;0,IF(J2001&gt;=0,J2001/D2001*100,""),"")</f>
        <v>100.985126157138</v>
      </c>
      <c r="N2001" s="302" t="n">
        <f aca="false">IF(F2001&gt;0,IF(L2001&gt;=0,L2001/F2001*100,""),"")</f>
        <v>110.283065945394</v>
      </c>
      <c r="O2001" s="302" t="n">
        <f aca="false">IF(G2001&gt;0,IF(J2001&gt;=0,J2001/G2001*100,""),"")</f>
        <v>62.2889796210667</v>
      </c>
      <c r="P2001" s="302" t="n">
        <f aca="false">IF(I2001&gt;0,IF(L2001&gt;=0,L2001/I2001*100,""),"")</f>
        <v>76.8389111129716</v>
      </c>
      <c r="Q2001" s="52"/>
      <c r="S2001" s="52"/>
    </row>
    <row r="2002" s="155" customFormat="true" ht="12.75" hidden="false" customHeight="true" outlineLevel="0" collapsed="false">
      <c r="A2002" s="87" t="s">
        <v>27</v>
      </c>
      <c r="B2002" s="303"/>
      <c r="C2002" s="304" t="s">
        <v>28</v>
      </c>
      <c r="D2002" s="305" t="n">
        <f aca="false">SUM(D2003:D2014)</f>
        <v>27699701</v>
      </c>
      <c r="E2002" s="305" t="n">
        <f aca="false">SUM(E2003:E2014)</f>
        <v>13386732</v>
      </c>
      <c r="F2002" s="306" t="n">
        <f aca="false">SUM(D2002:E2002)</f>
        <v>41086433</v>
      </c>
      <c r="G2002" s="307" t="n">
        <f aca="false">SUM(G2003:G2014)</f>
        <v>32006687</v>
      </c>
      <c r="H2002" s="308" t="n">
        <f aca="false">SUM(H2003:H2014)</f>
        <v>14061565</v>
      </c>
      <c r="I2002" s="309" t="n">
        <f aca="false">SUM(G2002:H2002)</f>
        <v>46068252</v>
      </c>
      <c r="J2002" s="306" t="n">
        <f aca="false">SUM(J2003:J2014)</f>
        <v>27972578</v>
      </c>
      <c r="K2002" s="305" t="n">
        <f aca="false">SUM(K2003:K2014)</f>
        <v>17338800</v>
      </c>
      <c r="L2002" s="306" t="n">
        <f aca="false">SUM(J2002:K2002)</f>
        <v>45311378</v>
      </c>
      <c r="M2002" s="310" t="n">
        <f aca="false">IF(D2002&gt;0,IF(J2002&gt;=0,J2002/D2002*100,""),"")</f>
        <v>100.985126157138</v>
      </c>
      <c r="N2002" s="310" t="n">
        <f aca="false">IF(F2002&gt;0,IF(L2002&gt;=0,L2002/F2002*100,""),"")</f>
        <v>110.283065945394</v>
      </c>
      <c r="O2002" s="310" t="n">
        <f aca="false">IF(G2002&gt;0,IF(J2002&gt;=0,J2002/G2002*100,""),"")</f>
        <v>87.3960432080959</v>
      </c>
      <c r="P2002" s="310" t="n">
        <f aca="false">IF(I2002&gt;0,IF(L2002&gt;=0,L2002/I2002*100,""),"")</f>
        <v>98.3570594343367</v>
      </c>
      <c r="Q2002" s="52"/>
      <c r="S2002" s="52"/>
    </row>
    <row r="2003" s="155" customFormat="true" ht="12.75" hidden="false" customHeight="true" outlineLevel="0" collapsed="false">
      <c r="A2003" s="87" t="s">
        <v>29</v>
      </c>
      <c r="B2003" s="54" t="n">
        <v>0</v>
      </c>
      <c r="C2003" s="55" t="s">
        <v>28</v>
      </c>
      <c r="D2003" s="306"/>
      <c r="E2003" s="265" t="n">
        <v>4596111</v>
      </c>
      <c r="F2003" s="306" t="n">
        <f aca="false">SUM(D2003:E2003)</f>
        <v>4596111</v>
      </c>
      <c r="G2003" s="247"/>
      <c r="H2003" s="266" t="n">
        <v>5549026</v>
      </c>
      <c r="I2003" s="309" t="n">
        <f aca="false">SUM(G2003:H2003)</f>
        <v>5549026</v>
      </c>
      <c r="J2003" s="306"/>
      <c r="K2003" s="265" t="n">
        <v>7247618</v>
      </c>
      <c r="L2003" s="306" t="n">
        <f aca="false">SUM(J2003:K2003)</f>
        <v>7247618</v>
      </c>
      <c r="M2003" s="310" t="str">
        <f aca="false">IF(D2003&gt;0,IF(J2003&gt;=0,J2003/D2003*100,""),"")</f>
        <v/>
      </c>
      <c r="N2003" s="310" t="n">
        <f aca="false">IF(F2003&gt;0,IF(L2003&gt;=0,L2003/F2003*100,""),"")</f>
        <v>157.69022984867</v>
      </c>
      <c r="O2003" s="310" t="str">
        <f aca="false">IF(G2003&gt;0,IF(J2003&gt;=0,J2003/G2003*100,""),"")</f>
        <v/>
      </c>
      <c r="P2003" s="310" t="n">
        <f aca="false">IF(I2003&gt;0,IF(L2003&gt;=0,L2003/I2003*100,""),"")</f>
        <v>130.610633289518</v>
      </c>
      <c r="Q2003" s="52"/>
      <c r="S2003" s="52"/>
    </row>
    <row r="2004" s="155" customFormat="true" ht="24" hidden="false" customHeight="false" outlineLevel="0" collapsed="false">
      <c r="A2004" s="87" t="s">
        <v>2088</v>
      </c>
      <c r="B2004" s="54" t="s">
        <v>2089</v>
      </c>
      <c r="C2004" s="55" t="s">
        <v>2090</v>
      </c>
      <c r="D2004" s="265" t="n">
        <v>19846700</v>
      </c>
      <c r="E2004" s="265" t="n">
        <v>5570368</v>
      </c>
      <c r="F2004" s="306" t="n">
        <f aca="false">SUM(D2004:E2004)</f>
        <v>25417068</v>
      </c>
      <c r="G2004" s="247" t="n">
        <v>20952381</v>
      </c>
      <c r="H2004" s="266" t="n">
        <v>5594386</v>
      </c>
      <c r="I2004" s="309" t="n">
        <f aca="false">SUM(G2004:H2004)</f>
        <v>26546767</v>
      </c>
      <c r="J2004" s="265" t="n">
        <v>18870000</v>
      </c>
      <c r="K2004" s="265" t="n">
        <v>6415356</v>
      </c>
      <c r="L2004" s="306" t="n">
        <f aca="false">SUM(J2004:K2004)</f>
        <v>25285356</v>
      </c>
      <c r="M2004" s="310" t="n">
        <f aca="false">IF(D2004&gt;0,IF(J2004&gt;=0,J2004/D2004*100,""),"")</f>
        <v>95.0787788398071</v>
      </c>
      <c r="N2004" s="310" t="n">
        <f aca="false">IF(F2004&gt;0,IF(L2004&gt;=0,L2004/F2004*100,""),"")</f>
        <v>99.4817970349688</v>
      </c>
      <c r="O2004" s="310" t="n">
        <f aca="false">IF(G2004&gt;0,IF(J2004&gt;=0,J2004/G2004*100,""),"")</f>
        <v>90.0613634316787</v>
      </c>
      <c r="P2004" s="310" t="n">
        <f aca="false">IF(I2004&gt;0,IF(L2004&gt;=0,L2004/I2004*100,""),"")</f>
        <v>95.2483441769011</v>
      </c>
      <c r="Q2004" s="52"/>
      <c r="S2004" s="52"/>
    </row>
    <row r="2005" s="155" customFormat="true" ht="12.75" hidden="false" customHeight="true" outlineLevel="0" collapsed="false">
      <c r="A2005" s="87" t="s">
        <v>2091</v>
      </c>
      <c r="B2005" s="54" t="s">
        <v>2092</v>
      </c>
      <c r="C2005" s="55" t="s">
        <v>2093</v>
      </c>
      <c r="D2005" s="265" t="n">
        <v>1758864</v>
      </c>
      <c r="E2005" s="265" t="n">
        <v>245423</v>
      </c>
      <c r="F2005" s="306" t="n">
        <f aca="false">SUM(D2005:E2005)</f>
        <v>2004287</v>
      </c>
      <c r="G2005" s="247" t="n">
        <f aca="false">560864+2008000</f>
        <v>2568864</v>
      </c>
      <c r="H2005" s="266" t="n">
        <v>377999</v>
      </c>
      <c r="I2005" s="309" t="n">
        <f aca="false">SUM(G2005:H2005)</f>
        <v>2946863</v>
      </c>
      <c r="J2005" s="265" t="n">
        <v>1851000</v>
      </c>
      <c r="K2005" s="265" t="n">
        <v>416131</v>
      </c>
      <c r="L2005" s="306" t="n">
        <f aca="false">SUM(J2005:K2005)</f>
        <v>2267131</v>
      </c>
      <c r="M2005" s="310" t="n">
        <f aca="false">IF(D2005&gt;0,IF(J2005&gt;=0,J2005/D2005*100,""),"")</f>
        <v>105.238381136916</v>
      </c>
      <c r="N2005" s="310" t="n">
        <f aca="false">IF(F2005&gt;0,IF(L2005&gt;=0,L2005/F2005*100,""),"")</f>
        <v>113.114089948196</v>
      </c>
      <c r="O2005" s="310" t="n">
        <f aca="false">IF(G2005&gt;0,IF(J2005&gt;=0,J2005/G2005*100,""),"")</f>
        <v>72.0551963825255</v>
      </c>
      <c r="P2005" s="310" t="n">
        <f aca="false">IF(I2005&gt;0,IF(L2005&gt;=0,L2005/I2005*100,""),"")</f>
        <v>76.9337088286765</v>
      </c>
      <c r="Q2005" s="52"/>
      <c r="S2005" s="52"/>
    </row>
    <row r="2006" s="155" customFormat="true" ht="12.75" hidden="false" customHeight="true" outlineLevel="0" collapsed="false">
      <c r="A2006" s="87" t="s">
        <v>2094</v>
      </c>
      <c r="B2006" s="54" t="s">
        <v>2095</v>
      </c>
      <c r="C2006" s="55" t="s">
        <v>2096</v>
      </c>
      <c r="D2006" s="265" t="n">
        <v>5500000</v>
      </c>
      <c r="E2006" s="265" t="n">
        <v>669337</v>
      </c>
      <c r="F2006" s="306" t="n">
        <f aca="false">SUM(D2006:E2006)</f>
        <v>6169337</v>
      </c>
      <c r="G2006" s="247" t="n">
        <f aca="false">5751000+560000</f>
        <v>6311000</v>
      </c>
      <c r="H2006" s="266" t="n">
        <v>1587596</v>
      </c>
      <c r="I2006" s="309" t="n">
        <f aca="false">SUM(G2006:H2006)</f>
        <v>7898596</v>
      </c>
      <c r="J2006" s="265" t="n">
        <v>6500000</v>
      </c>
      <c r="K2006" s="265" t="n">
        <v>2167350</v>
      </c>
      <c r="L2006" s="306" t="n">
        <f aca="false">SUM(J2006:K2006)</f>
        <v>8667350</v>
      </c>
      <c r="M2006" s="310" t="n">
        <f aca="false">IF(D2006&gt;0,IF(J2006&gt;=0,J2006/D2006*100,""),"")</f>
        <v>118.181818181818</v>
      </c>
      <c r="N2006" s="310" t="n">
        <f aca="false">IF(F2006&gt;0,IF(L2006&gt;=0,L2006/F2006*100,""),"")</f>
        <v>140.490785314532</v>
      </c>
      <c r="O2006" s="310" t="n">
        <f aca="false">IF(G2006&gt;0,IF(J2006&gt;=0,J2006/G2006*100,""),"")</f>
        <v>102.994771034701</v>
      </c>
      <c r="P2006" s="310" t="n">
        <f aca="false">IF(I2006&gt;0,IF(L2006&gt;=0,L2006/I2006*100,""),"")</f>
        <v>109.732793017898</v>
      </c>
      <c r="Q2006" s="52"/>
      <c r="S2006" s="52"/>
    </row>
    <row r="2007" s="155" customFormat="true" ht="12.75" hidden="false" customHeight="true" outlineLevel="0" collapsed="false">
      <c r="A2007" s="87" t="s">
        <v>2097</v>
      </c>
      <c r="B2007" s="54" t="s">
        <v>2098</v>
      </c>
      <c r="C2007" s="55" t="s">
        <v>2099</v>
      </c>
      <c r="D2007" s="265" t="n">
        <v>10000</v>
      </c>
      <c r="E2007" s="265" t="n">
        <v>14875</v>
      </c>
      <c r="F2007" s="306" t="n">
        <f aca="false">SUM(D2007:E2007)</f>
        <v>24875</v>
      </c>
      <c r="G2007" s="247" t="n">
        <v>1742305</v>
      </c>
      <c r="H2007" s="266" t="n">
        <v>15120</v>
      </c>
      <c r="I2007" s="309" t="n">
        <f aca="false">SUM(G2007:H2007)</f>
        <v>1757425</v>
      </c>
      <c r="J2007" s="265" t="n">
        <v>150187</v>
      </c>
      <c r="K2007" s="265" t="n">
        <v>17339</v>
      </c>
      <c r="L2007" s="306" t="n">
        <f aca="false">SUM(J2007:K2007)</f>
        <v>167526</v>
      </c>
      <c r="M2007" s="310" t="n">
        <f aca="false">IF(D2007&gt;0,IF(J2007&gt;=0,J2007/D2007*100,""),"")</f>
        <v>1501.87</v>
      </c>
      <c r="N2007" s="310" t="n">
        <f aca="false">IF(F2007&gt;0,IF(L2007&gt;=0,L2007/F2007*100,""),"")</f>
        <v>673.47135678392</v>
      </c>
      <c r="O2007" s="310" t="n">
        <f aca="false">IF(G2007&gt;0,IF(J2007&gt;=0,J2007/G2007*100,""),"")</f>
        <v>8.62001773512674</v>
      </c>
      <c r="P2007" s="310" t="n">
        <f aca="false">IF(I2007&gt;0,IF(L2007&gt;=0,L2007/I2007*100,""),"")</f>
        <v>9.53246937991664</v>
      </c>
      <c r="Q2007" s="52"/>
      <c r="S2007" s="52"/>
    </row>
    <row r="2008" s="155" customFormat="true" ht="24" hidden="false" customHeight="false" outlineLevel="0" collapsed="false">
      <c r="A2008" s="87" t="s">
        <v>2100</v>
      </c>
      <c r="B2008" s="54" t="s">
        <v>2101</v>
      </c>
      <c r="C2008" s="55" t="s">
        <v>2102</v>
      </c>
      <c r="D2008" s="265" t="n">
        <v>60000</v>
      </c>
      <c r="E2008" s="265" t="n">
        <v>1517163</v>
      </c>
      <c r="F2008" s="306" t="n">
        <f aca="false">SUM(D2008:E2008)</f>
        <v>1577163</v>
      </c>
      <c r="G2008" s="247"/>
      <c r="H2008" s="266"/>
      <c r="I2008" s="309"/>
      <c r="J2008" s="265"/>
      <c r="K2008" s="265"/>
      <c r="L2008" s="306" t="n">
        <f aca="false">SUM(J2008:K2008)</f>
        <v>0</v>
      </c>
      <c r="M2008" s="310" t="n">
        <f aca="false">IF(D2008&gt;0,IF(J2008&gt;=0,J2008/D2008*100,""),"")</f>
        <v>0</v>
      </c>
      <c r="N2008" s="310" t="n">
        <f aca="false">IF(F2008&gt;0,IF(L2008&gt;=0,L2008/F2008*100,""),"")</f>
        <v>0</v>
      </c>
      <c r="O2008" s="310" t="str">
        <f aca="false">IF(G2008&gt;0,IF(J2008&gt;=0,J2008/G2008*100,""),"")</f>
        <v/>
      </c>
      <c r="P2008" s="310" t="str">
        <f aca="false">IF(I2008&gt;0,IF(L2008&gt;=0,L2008/I2008*100,""),"")</f>
        <v/>
      </c>
      <c r="Q2008" s="52"/>
      <c r="S2008" s="52"/>
    </row>
    <row r="2009" s="155" customFormat="true" ht="12.75" hidden="false" customHeight="true" outlineLevel="0" collapsed="false">
      <c r="A2009" s="87" t="s">
        <v>2103</v>
      </c>
      <c r="B2009" s="54" t="s">
        <v>2104</v>
      </c>
      <c r="C2009" s="55" t="s">
        <v>2105</v>
      </c>
      <c r="D2009" s="265" t="n">
        <v>40000</v>
      </c>
      <c r="E2009" s="265" t="n">
        <v>446224</v>
      </c>
      <c r="F2009" s="306" t="n">
        <f aca="false">SUM(D2009:E2009)</f>
        <v>486224</v>
      </c>
      <c r="G2009" s="247" t="n">
        <v>40000</v>
      </c>
      <c r="H2009" s="266" t="n">
        <v>453599</v>
      </c>
      <c r="I2009" s="309" t="n">
        <f aca="false">SUM(G2009:H2009)</f>
        <v>493599</v>
      </c>
      <c r="J2009" s="265" t="n">
        <v>30000</v>
      </c>
      <c r="K2009" s="265" t="n">
        <v>520164</v>
      </c>
      <c r="L2009" s="306" t="n">
        <f aca="false">SUM(J2009:K2009)</f>
        <v>550164</v>
      </c>
      <c r="M2009" s="310" t="n">
        <f aca="false">IF(D2009&gt;0,IF(J2009&gt;=0,J2009/D2009*100,""),"")</f>
        <v>75</v>
      </c>
      <c r="N2009" s="310" t="n">
        <f aca="false">IF(F2009&gt;0,IF(L2009&gt;=0,L2009/F2009*100,""),"")</f>
        <v>113.150317549113</v>
      </c>
      <c r="O2009" s="310" t="n">
        <f aca="false">IF(G2009&gt;0,IF(J2009&gt;=0,J2009/G2009*100,""),"")</f>
        <v>75</v>
      </c>
      <c r="P2009" s="310" t="n">
        <f aca="false">IF(I2009&gt;0,IF(L2009&gt;=0,L2009/I2009*100,""),"")</f>
        <v>111.459707171206</v>
      </c>
      <c r="Q2009" s="52"/>
      <c r="S2009" s="52"/>
    </row>
    <row r="2010" s="48" customFormat="true" ht="12.75" hidden="false" customHeight="true" outlineLevel="0" collapsed="false">
      <c r="A2010" s="82" t="s">
        <v>33</v>
      </c>
      <c r="B2010" s="54" t="s">
        <v>34</v>
      </c>
      <c r="C2010" s="55" t="s">
        <v>2106</v>
      </c>
      <c r="D2010" s="94" t="n">
        <v>50000</v>
      </c>
      <c r="E2010" s="94"/>
      <c r="F2010" s="306" t="n">
        <f aca="false">SUM(D2010:E2010)</f>
        <v>50000</v>
      </c>
      <c r="G2010" s="95" t="n">
        <v>50000</v>
      </c>
      <c r="H2010" s="96"/>
      <c r="I2010" s="309" t="n">
        <f aca="false">SUM(G2010:H2010)</f>
        <v>50000</v>
      </c>
      <c r="J2010" s="94" t="n">
        <v>170000</v>
      </c>
      <c r="K2010" s="94"/>
      <c r="L2010" s="306" t="n">
        <f aca="false">SUM(J2010:K2010)</f>
        <v>170000</v>
      </c>
      <c r="M2010" s="310" t="n">
        <f aca="false">IF(D2010&gt;0,IF(J2010&gt;=0,J2010/D2010*100,""),"")</f>
        <v>340</v>
      </c>
      <c r="N2010" s="310" t="n">
        <f aca="false">IF(F2010&gt;0,IF(L2010&gt;=0,L2010/F2010*100,""),"")</f>
        <v>340</v>
      </c>
      <c r="O2010" s="310" t="n">
        <f aca="false">IF(G2010&gt;0,IF(J2010&gt;=0,J2010/G2010*100,""),"")</f>
        <v>340</v>
      </c>
      <c r="P2010" s="310" t="n">
        <f aca="false">IF(I2010&gt;0,IF(L2010&gt;=0,L2010/I2010*100,""),"")</f>
        <v>340</v>
      </c>
      <c r="Q2010" s="52"/>
      <c r="S2010" s="52"/>
    </row>
    <row r="2011" s="48" customFormat="true" ht="12.75" hidden="false" customHeight="true" outlineLevel="0" collapsed="false">
      <c r="A2011" s="82" t="s">
        <v>506</v>
      </c>
      <c r="B2011" s="54" t="s">
        <v>507</v>
      </c>
      <c r="C2011" s="55"/>
      <c r="D2011" s="94"/>
      <c r="E2011" s="77"/>
      <c r="F2011" s="306"/>
      <c r="G2011" s="79" t="n">
        <v>79270</v>
      </c>
      <c r="H2011" s="88" t="n">
        <v>30240</v>
      </c>
      <c r="I2011" s="309" t="n">
        <f aca="false">SUM(G2011:H2011)</f>
        <v>109510</v>
      </c>
      <c r="J2011" s="94" t="n">
        <v>118635</v>
      </c>
      <c r="K2011" s="77" t="n">
        <v>34678</v>
      </c>
      <c r="L2011" s="306" t="n">
        <f aca="false">SUM(J2011:K2011)</f>
        <v>153313</v>
      </c>
      <c r="M2011" s="310" t="str">
        <f aca="false">IF(D2011&gt;0,IF(J2011&gt;=0,J2011/D2011*100,""),"")</f>
        <v/>
      </c>
      <c r="N2011" s="310" t="str">
        <f aca="false">IF(F2011&gt;0,IF(L2011&gt;=0,L2011/F2011*100,""),"")</f>
        <v/>
      </c>
      <c r="O2011" s="310" t="n">
        <f aca="false">IF(G2011&gt;0,IF(J2011&gt;=0,J2011/G2011*100,""),"")</f>
        <v>149.659391951558</v>
      </c>
      <c r="P2011" s="310" t="n">
        <f aca="false">IF(I2011&gt;0,IF(L2011&gt;=0,L2011/I2011*100,""),"")</f>
        <v>139.999086841384</v>
      </c>
      <c r="Q2011" s="52"/>
      <c r="S2011" s="52"/>
    </row>
    <row r="2012" s="48" customFormat="true" ht="12.75" hidden="false" customHeight="true" outlineLevel="0" collapsed="false">
      <c r="A2012" s="82" t="s">
        <v>2107</v>
      </c>
      <c r="B2012" s="54" t="s">
        <v>2108</v>
      </c>
      <c r="C2012" s="55" t="s">
        <v>2109</v>
      </c>
      <c r="D2012" s="94" t="n">
        <v>161270</v>
      </c>
      <c r="E2012" s="77" t="n">
        <v>29748</v>
      </c>
      <c r="F2012" s="306" t="n">
        <f aca="false">SUM(D2012:E2012)</f>
        <v>191018</v>
      </c>
      <c r="G2012" s="79" t="n">
        <v>262867</v>
      </c>
      <c r="H2012" s="88" t="n">
        <v>453599</v>
      </c>
      <c r="I2012" s="309" t="n">
        <f aca="false">SUM(G2012:H2012)</f>
        <v>716466</v>
      </c>
      <c r="J2012" s="94" t="n">
        <v>282756</v>
      </c>
      <c r="K2012" s="77" t="n">
        <v>520164</v>
      </c>
      <c r="L2012" s="306" t="n">
        <f aca="false">SUM(J2012:K2012)</f>
        <v>802920</v>
      </c>
      <c r="M2012" s="310" t="n">
        <f aca="false">IF(D2012&gt;0,IF(J2012&gt;=0,J2012/D2012*100,""),"")</f>
        <v>175.330811682272</v>
      </c>
      <c r="N2012" s="310" t="n">
        <f aca="false">IF(F2012&gt;0,IF(L2012&gt;=0,L2012/F2012*100,""),"")</f>
        <v>420.337350406768</v>
      </c>
      <c r="O2012" s="310" t="n">
        <f aca="false">IF(G2012&gt;0,IF(J2012&gt;=0,J2012/G2012*100,""),"")</f>
        <v>107.566183659417</v>
      </c>
      <c r="P2012" s="310" t="n">
        <f aca="false">IF(I2012&gt;0,IF(L2012&gt;=0,L2012/I2012*100,""),"")</f>
        <v>112.066727520915</v>
      </c>
      <c r="Q2012" s="52"/>
      <c r="S2012" s="52"/>
    </row>
    <row r="2013" s="155" customFormat="true" ht="12.75" hidden="false" customHeight="true" outlineLevel="0" collapsed="false">
      <c r="A2013" s="87" t="s">
        <v>2110</v>
      </c>
      <c r="B2013" s="54" t="s">
        <v>2111</v>
      </c>
      <c r="C2013" s="55" t="s">
        <v>2112</v>
      </c>
      <c r="D2013" s="77" t="n">
        <v>272867</v>
      </c>
      <c r="E2013" s="265" t="n">
        <v>297483</v>
      </c>
      <c r="F2013" s="306" t="n">
        <f aca="false">SUM(D2013:E2013)</f>
        <v>570350</v>
      </c>
      <c r="G2013" s="247"/>
      <c r="H2013" s="266"/>
      <c r="I2013" s="309"/>
      <c r="J2013" s="77"/>
      <c r="K2013" s="265"/>
      <c r="L2013" s="306" t="n">
        <f aca="false">SUM(J2013:K2013)</f>
        <v>0</v>
      </c>
      <c r="M2013" s="310" t="n">
        <f aca="false">IF(D2013&gt;0,IF(J2013&gt;=0,J2013/D2013*100,""),"")</f>
        <v>0</v>
      </c>
      <c r="N2013" s="310" t="n">
        <f aca="false">IF(F2013&gt;0,IF(L2013&gt;=0,L2013/F2013*100,""),"")</f>
        <v>0</v>
      </c>
      <c r="O2013" s="310" t="str">
        <f aca="false">IF(G2013&gt;0,IF(J2013&gt;=0,J2013/G2013*100,""),"")</f>
        <v/>
      </c>
      <c r="P2013" s="310" t="str">
        <f aca="false">IF(I2013&gt;0,IF(L2013&gt;=0,L2013/I2013*100,""),"")</f>
        <v/>
      </c>
      <c r="Q2013" s="52"/>
      <c r="S2013" s="52"/>
    </row>
    <row r="2014" s="155" customFormat="true" ht="12.75" hidden="true" customHeight="true" outlineLevel="0" collapsed="false">
      <c r="A2014" s="87" t="s">
        <v>177</v>
      </c>
      <c r="B2014" s="55" t="s">
        <v>178</v>
      </c>
      <c r="C2014" s="55" t="s">
        <v>2113</v>
      </c>
      <c r="D2014" s="265"/>
      <c r="E2014" s="265"/>
      <c r="F2014" s="306"/>
      <c r="G2014" s="247"/>
      <c r="H2014" s="266"/>
      <c r="I2014" s="309" t="n">
        <f aca="false">SUM(G2014:H2014)</f>
        <v>0</v>
      </c>
      <c r="J2014" s="265"/>
      <c r="K2014" s="265"/>
      <c r="L2014" s="306" t="n">
        <f aca="false">SUM(J2014:K2014)</f>
        <v>0</v>
      </c>
      <c r="M2014" s="310" t="str">
        <f aca="false">IF(D2014&gt;0,IF(J2014&gt;=0,J2014/D2014*100,""),"")</f>
        <v/>
      </c>
      <c r="N2014" s="310" t="str">
        <f aca="false">IF(F2014&gt;0,IF(L2014&gt;=0,L2014/F2014*100,""),"")</f>
        <v/>
      </c>
      <c r="O2014" s="310" t="str">
        <f aca="false">IF(G2014&gt;0,IF(J2014&gt;=0,J2014/G2014*100,""),"")</f>
        <v/>
      </c>
      <c r="P2014" s="310" t="str">
        <f aca="false">IF(I2014&gt;0,IF(L2014&gt;=0,L2014/I2014*100,""),"")</f>
        <v/>
      </c>
      <c r="Q2014" s="52"/>
      <c r="S2014" s="52"/>
    </row>
    <row r="2015" s="48" customFormat="true" ht="12.75" hidden="false" customHeight="true" outlineLevel="0" collapsed="false">
      <c r="A2015" s="150" t="s">
        <v>65</v>
      </c>
      <c r="B2015" s="160" t="s">
        <v>66</v>
      </c>
      <c r="C2015" s="161" t="s">
        <v>2114</v>
      </c>
      <c r="D2015" s="130"/>
      <c r="E2015" s="130"/>
      <c r="F2015" s="311" t="n">
        <f aca="false">SUM(D2015:E2015)</f>
        <v>0</v>
      </c>
      <c r="G2015" s="131" t="n">
        <v>12901061</v>
      </c>
      <c r="H2015" s="151"/>
      <c r="I2015" s="312" t="n">
        <f aca="false">SUM(G2015:H2015)</f>
        <v>12901061</v>
      </c>
      <c r="J2015" s="130"/>
      <c r="K2015" s="130"/>
      <c r="L2015" s="311" t="n">
        <f aca="false">SUM(J2015:K2015)</f>
        <v>0</v>
      </c>
      <c r="M2015" s="313" t="str">
        <f aca="false">IF(D2015&gt;0,IF(J2015&gt;=0,J2015/D2015*100,""),"")</f>
        <v/>
      </c>
      <c r="N2015" s="313" t="str">
        <f aca="false">IF(F2015&gt;0,IF(L2015&gt;=0,L2015/F2015*100,""),"")</f>
        <v/>
      </c>
      <c r="O2015" s="313" t="n">
        <f aca="false">IF(G2015&gt;0,IF(J2015&gt;=0,J2015/G2015*100,""),"")</f>
        <v>0</v>
      </c>
      <c r="P2015" s="313" t="n">
        <f aca="false">IF(I2015&gt;0,IF(L2015&gt;=0,L2015/I2015*100,""),"")</f>
        <v>0</v>
      </c>
      <c r="Q2015" s="52"/>
      <c r="S2015" s="52"/>
    </row>
    <row r="2016" s="48" customFormat="true" ht="6" hidden="false" customHeight="true" outlineLevel="0" collapsed="false">
      <c r="A2016" s="87"/>
      <c r="B2016" s="103"/>
      <c r="C2016" s="104" t="s">
        <v>28</v>
      </c>
      <c r="D2016" s="77"/>
      <c r="E2016" s="77"/>
      <c r="F2016" s="77" t="n">
        <f aca="false">SUM(D2016:E2016)</f>
        <v>0</v>
      </c>
      <c r="G2016" s="79"/>
      <c r="H2016" s="88"/>
      <c r="I2016" s="79"/>
      <c r="J2016" s="77"/>
      <c r="K2016" s="77"/>
      <c r="L2016" s="77" t="n">
        <f aca="false">SUM(J2016:K2016)</f>
        <v>0</v>
      </c>
      <c r="M2016" s="81" t="str">
        <f aca="false">IF(D2016&gt;0,IF(J2016&gt;=0,J2016/D2016*100,""),"")</f>
        <v/>
      </c>
      <c r="N2016" s="81" t="str">
        <f aca="false">IF(F2016&gt;0,IF(L2016&gt;=0,L2016/F2016*100,""),"")</f>
        <v/>
      </c>
      <c r="O2016" s="81" t="str">
        <f aca="false">IF(G2016&gt;0,IF(J2016&gt;=0,J2016/G2016*100,""),"")</f>
        <v/>
      </c>
      <c r="P2016" s="81" t="str">
        <f aca="false">IF(I2016&gt;0,IF(L2016&gt;=0,L2016/I2016*100,""),"")</f>
        <v/>
      </c>
      <c r="Q2016" s="52"/>
      <c r="S2016" s="52"/>
    </row>
    <row r="2017" s="314" customFormat="true" ht="12.75" hidden="false" customHeight="false" outlineLevel="0" collapsed="false">
      <c r="A2017" s="66" t="s">
        <v>2115</v>
      </c>
      <c r="B2017" s="135" t="s">
        <v>19</v>
      </c>
      <c r="C2017" s="136"/>
      <c r="D2017" s="152" t="n">
        <f aca="false">SUM(D2019:D2031)</f>
        <v>120088569</v>
      </c>
      <c r="E2017" s="152" t="n">
        <f aca="false">SUM(E2019:E2031)</f>
        <v>36647990</v>
      </c>
      <c r="F2017" s="152" t="n">
        <f aca="false">SUM(D2017:E2017)</f>
        <v>156736559</v>
      </c>
      <c r="G2017" s="153" t="n">
        <f aca="false">SUM(G2019:G2031)</f>
        <v>183258840</v>
      </c>
      <c r="H2017" s="196" t="n">
        <f aca="false">SUM(H2019:H2031)</f>
        <v>37001198</v>
      </c>
      <c r="I2017" s="153" t="n">
        <f aca="false">SUM(G2017:H2017)</f>
        <v>220260038</v>
      </c>
      <c r="J2017" s="152" t="n">
        <f aca="false">SUM(J2019:J2031)</f>
        <v>154275088</v>
      </c>
      <c r="K2017" s="152" t="n">
        <f aca="false">SUM(K2019:K2031)</f>
        <v>44381800</v>
      </c>
      <c r="L2017" s="152" t="n">
        <f aca="false">SUM(J2017:K2017)</f>
        <v>198656888</v>
      </c>
      <c r="M2017" s="154" t="n">
        <f aca="false">IF(D2017&gt;0,IF(J2017&gt;=0,J2017/D2017*100,""),"")</f>
        <v>128.467754495434</v>
      </c>
      <c r="N2017" s="154" t="n">
        <f aca="false">IF(F2017&gt;0,IF(L2017&gt;=0,L2017/F2017*100,""),"")</f>
        <v>126.745724971543</v>
      </c>
      <c r="O2017" s="154" t="n">
        <f aca="false">IF(G2017&gt;0,IF(J2017&gt;=0,J2017/G2017*100,""),"")</f>
        <v>84.1842543584801</v>
      </c>
      <c r="P2017" s="154" t="n">
        <f aca="false">IF(I2017&gt;0,IF(L2017&gt;=0,L2017/I2017*100,""),"")</f>
        <v>90.1919793548751</v>
      </c>
      <c r="Q2017" s="52"/>
      <c r="S2017" s="52"/>
    </row>
    <row r="2018" s="48" customFormat="true" ht="12.75" hidden="false" customHeight="true" outlineLevel="0" collapsed="false">
      <c r="A2018" s="82" t="s">
        <v>27</v>
      </c>
      <c r="B2018" s="103"/>
      <c r="C2018" s="104" t="s">
        <v>28</v>
      </c>
      <c r="D2018" s="77" t="n">
        <f aca="false">SUM(D2019:D2028)</f>
        <v>120088569</v>
      </c>
      <c r="E2018" s="77" t="n">
        <f aca="false">SUM(E2019:E2028)</f>
        <v>36647990</v>
      </c>
      <c r="F2018" s="77" t="n">
        <f aca="false">SUM(D2018:E2018)</f>
        <v>156736559</v>
      </c>
      <c r="G2018" s="79" t="n">
        <f aca="false">SUM(G2019:G2029)</f>
        <v>161087675</v>
      </c>
      <c r="H2018" s="88" t="n">
        <f aca="false">SUM(H2019:H2028)</f>
        <v>37001198</v>
      </c>
      <c r="I2018" s="79" t="n">
        <f aca="false">SUM(G2018:H2018)</f>
        <v>198088873</v>
      </c>
      <c r="J2018" s="77" t="n">
        <f aca="false">SUM(J2019:J2028)</f>
        <v>154275088</v>
      </c>
      <c r="K2018" s="77" t="n">
        <f aca="false">SUM(K2019:K2028)</f>
        <v>44381800</v>
      </c>
      <c r="L2018" s="77" t="n">
        <f aca="false">SUM(J2018:K2018)</f>
        <v>198656888</v>
      </c>
      <c r="M2018" s="81" t="n">
        <f aca="false">IF(D2018&gt;0,IF(J2018&gt;=0,J2018/D2018*100,""),"")</f>
        <v>128.467754495434</v>
      </c>
      <c r="N2018" s="81" t="n">
        <f aca="false">IF(F2018&gt;0,IF(L2018&gt;=0,L2018/F2018*100,""),"")</f>
        <v>126.745724971543</v>
      </c>
      <c r="O2018" s="81" t="n">
        <f aca="false">IF(G2018&gt;0,IF(J2018&gt;=0,J2018/G2018*100,""),"")</f>
        <v>95.7708825333782</v>
      </c>
      <c r="P2018" s="81" t="n">
        <f aca="false">IF(I2018&gt;0,IF(L2018&gt;=0,L2018/I2018*100,""),"")</f>
        <v>100.286747554972</v>
      </c>
      <c r="Q2018" s="52"/>
      <c r="S2018" s="52"/>
    </row>
    <row r="2019" s="48" customFormat="true" ht="12.75" hidden="false" customHeight="true" outlineLevel="0" collapsed="false">
      <c r="A2019" s="82" t="s">
        <v>29</v>
      </c>
      <c r="B2019" s="103" t="n">
        <v>0</v>
      </c>
      <c r="C2019" s="104" t="s">
        <v>28</v>
      </c>
      <c r="D2019" s="77"/>
      <c r="E2019" s="77" t="n">
        <v>4429977</v>
      </c>
      <c r="F2019" s="77" t="n">
        <f aca="false">SUM(D2019:E2019)</f>
        <v>4429977</v>
      </c>
      <c r="G2019" s="79"/>
      <c r="H2019" s="88" t="n">
        <v>4472672</v>
      </c>
      <c r="I2019" s="79" t="n">
        <f aca="false">SUM(G2019:H2019)</f>
        <v>4472672</v>
      </c>
      <c r="J2019" s="77"/>
      <c r="K2019" s="77" t="n">
        <v>5306520</v>
      </c>
      <c r="L2019" s="77" t="n">
        <f aca="false">SUM(J2019:K2019)</f>
        <v>5306520</v>
      </c>
      <c r="M2019" s="81" t="str">
        <f aca="false">IF(D2019&gt;0,IF(J2019&gt;=0,J2019/D2019*100,""),"")</f>
        <v/>
      </c>
      <c r="N2019" s="81" t="n">
        <f aca="false">IF(F2019&gt;0,IF(L2019&gt;=0,L2019/F2019*100,""),"")</f>
        <v>119.786626431695</v>
      </c>
      <c r="O2019" s="81" t="str">
        <f aca="false">IF(G2019&gt;0,IF(J2019&gt;=0,J2019/G2019*100,""),"")</f>
        <v/>
      </c>
      <c r="P2019" s="81" t="n">
        <f aca="false">IF(I2019&gt;0,IF(L2019&gt;=0,L2019/I2019*100,""),"")</f>
        <v>118.643173476615</v>
      </c>
      <c r="Q2019" s="52"/>
      <c r="S2019" s="52"/>
    </row>
    <row r="2020" s="48" customFormat="true" ht="24" hidden="false" customHeight="false" outlineLevel="0" collapsed="false">
      <c r="A2020" s="87" t="s">
        <v>2116</v>
      </c>
      <c r="B2020" s="103" t="s">
        <v>2117</v>
      </c>
      <c r="C2020" s="104" t="s">
        <v>2118</v>
      </c>
      <c r="D2020" s="77" t="n">
        <v>118788063</v>
      </c>
      <c r="E2020" s="77" t="n">
        <v>31412563</v>
      </c>
      <c r="F2020" s="77" t="n">
        <f aca="false">SUM(D2020:E2020)</f>
        <v>150200626</v>
      </c>
      <c r="G2020" s="79" t="n">
        <v>158926038</v>
      </c>
      <c r="H2020" s="88" t="n">
        <v>31715313</v>
      </c>
      <c r="I2020" s="79" t="n">
        <f aca="false">SUM(G2020:H2020)</f>
        <v>190641351</v>
      </c>
      <c r="J2020" s="77" t="n">
        <f aca="false">151920661-200000</f>
        <v>151720661</v>
      </c>
      <c r="K2020" s="77" t="n">
        <v>38110459</v>
      </c>
      <c r="L2020" s="77" t="n">
        <f aca="false">SUM(J2020:K2020)</f>
        <v>189831120</v>
      </c>
      <c r="M2020" s="81" t="n">
        <f aca="false">IF(D2020&gt;0,IF(J2020&gt;=0,J2020/D2020*100,""),"")</f>
        <v>127.723827772156</v>
      </c>
      <c r="N2020" s="81" t="n">
        <f aca="false">IF(F2020&gt;0,IF(L2020&gt;=0,L2020/F2020*100,""),"")</f>
        <v>126.385039167546</v>
      </c>
      <c r="O2020" s="81" t="n">
        <f aca="false">IF(G2020&gt;0,IF(J2020&gt;=0,J2020/G2020*100,""),"")</f>
        <v>95.4662073687384</v>
      </c>
      <c r="P2020" s="81" t="n">
        <f aca="false">IF(I2020&gt;0,IF(L2020&gt;=0,L2020/I2020*100,""),"")</f>
        <v>99.5749972418104</v>
      </c>
      <c r="Q2020" s="52"/>
      <c r="S2020" s="52"/>
    </row>
    <row r="2021" s="48" customFormat="true" ht="12.75" hidden="false" customHeight="true" outlineLevel="0" collapsed="false">
      <c r="A2021" s="87" t="s">
        <v>770</v>
      </c>
      <c r="B2021" s="103" t="s">
        <v>2119</v>
      </c>
      <c r="C2021" s="104" t="s">
        <v>2120</v>
      </c>
      <c r="D2021" s="77" t="n">
        <v>611200</v>
      </c>
      <c r="E2021" s="77" t="n">
        <v>805450</v>
      </c>
      <c r="F2021" s="77" t="n">
        <f aca="false">SUM(D2021:E2021)</f>
        <v>1416650</v>
      </c>
      <c r="G2021" s="79" t="n">
        <v>1459251</v>
      </c>
      <c r="H2021" s="88" t="n">
        <v>813213</v>
      </c>
      <c r="I2021" s="79" t="n">
        <f aca="false">SUM(G2021:H2021)</f>
        <v>2272464</v>
      </c>
      <c r="J2021" s="77" t="n">
        <v>2290558</v>
      </c>
      <c r="K2021" s="77" t="n">
        <v>964821</v>
      </c>
      <c r="L2021" s="77" t="n">
        <f aca="false">SUM(J2021:K2021)</f>
        <v>3255379</v>
      </c>
      <c r="M2021" s="81" t="n">
        <f aca="false">IF(D2021&gt;0,IF(J2021&gt;=0,J2021/D2021*100,""),"")</f>
        <v>374.764070680628</v>
      </c>
      <c r="N2021" s="81" t="n">
        <f aca="false">IF(F2021&gt;0,IF(L2021&gt;=0,L2021/F2021*100,""),"")</f>
        <v>229.794162284262</v>
      </c>
      <c r="O2021" s="81" t="n">
        <f aca="false">IF(G2021&gt;0,IF(J2021&gt;=0,J2021/G2021*100,""),"")</f>
        <v>156.968061012122</v>
      </c>
      <c r="P2021" s="81" t="n">
        <f aca="false">IF(I2021&gt;0,IF(L2021&gt;=0,L2021/I2021*100,""),"")</f>
        <v>143.25327045885</v>
      </c>
      <c r="Q2021" s="52"/>
      <c r="S2021" s="52"/>
    </row>
    <row r="2022" s="115" customFormat="true" ht="12.75" hidden="false" customHeight="true" outlineLevel="0" collapsed="false">
      <c r="A2022" s="87" t="s">
        <v>506</v>
      </c>
      <c r="B2022" s="54" t="s">
        <v>507</v>
      </c>
      <c r="C2022" s="55" t="s">
        <v>2121</v>
      </c>
      <c r="D2022" s="77" t="n">
        <v>186270</v>
      </c>
      <c r="E2022" s="77"/>
      <c r="F2022" s="77" t="n">
        <f aca="false">SUM(D2022:E2022)</f>
        <v>186270</v>
      </c>
      <c r="G2022" s="79" t="n">
        <v>185350</v>
      </c>
      <c r="H2022" s="88"/>
      <c r="I2022" s="79" t="n">
        <f aca="false">SUM(G2022:H2022)</f>
        <v>185350</v>
      </c>
      <c r="J2022" s="77" t="n">
        <v>118635</v>
      </c>
      <c r="K2022" s="77"/>
      <c r="L2022" s="77" t="n">
        <f aca="false">SUM(J2022:K2022)</f>
        <v>118635</v>
      </c>
      <c r="M2022" s="81" t="n">
        <f aca="false">IF(D2022&gt;0,IF(J2022&gt;=0,J2022/D2022*100,""),"")</f>
        <v>63.6898051215977</v>
      </c>
      <c r="N2022" s="81" t="n">
        <f aca="false">IF(F2022&gt;0,IF(L2022&gt;=0,L2022/F2022*100,""),"")</f>
        <v>63.6898051215977</v>
      </c>
      <c r="O2022" s="81" t="n">
        <f aca="false">IF(G2022&gt;0,IF(J2022&gt;=0,J2022/G2022*100,""),"")</f>
        <v>64.0059347181009</v>
      </c>
      <c r="P2022" s="81" t="n">
        <f aca="false">IF(I2022&gt;0,IF(L2022&gt;=0,L2022/I2022*100,""),"")</f>
        <v>64.0059347181009</v>
      </c>
      <c r="Q2022" s="52"/>
      <c r="S2022" s="52"/>
    </row>
    <row r="2023" s="48" customFormat="true" ht="24" hidden="false" customHeight="false" outlineLevel="0" collapsed="false">
      <c r="A2023" s="87" t="s">
        <v>2122</v>
      </c>
      <c r="B2023" s="103" t="s">
        <v>2123</v>
      </c>
      <c r="C2023" s="104" t="s">
        <v>2124</v>
      </c>
      <c r="D2023" s="77" t="n">
        <v>30250</v>
      </c>
      <c r="E2023" s="77"/>
      <c r="F2023" s="77" t="n">
        <f aca="false">SUM(D2023:E2023)</f>
        <v>30250</v>
      </c>
      <c r="G2023" s="79" t="n">
        <v>30250</v>
      </c>
      <c r="H2023" s="88"/>
      <c r="I2023" s="79" t="n">
        <f aca="false">SUM(G2023:H2023)</f>
        <v>30250</v>
      </c>
      <c r="J2023" s="77"/>
      <c r="K2023" s="77"/>
      <c r="L2023" s="77" t="n">
        <f aca="false">SUM(J2023:K2023)</f>
        <v>0</v>
      </c>
      <c r="M2023" s="81" t="n">
        <f aca="false">IF(D2023&gt;0,IF(J2023&gt;=0,J2023/D2023*100,""),"")</f>
        <v>0</v>
      </c>
      <c r="N2023" s="81" t="n">
        <f aca="false">IF(F2023&gt;0,IF(L2023&gt;=0,L2023/F2023*100,""),"")</f>
        <v>0</v>
      </c>
      <c r="O2023" s="81" t="n">
        <f aca="false">IF(G2023&gt;0,IF(J2023&gt;=0,J2023/G2023*100,""),"")</f>
        <v>0</v>
      </c>
      <c r="P2023" s="81" t="n">
        <f aca="false">IF(I2023&gt;0,IF(L2023&gt;=0,L2023/I2023*100,""),"")</f>
        <v>0</v>
      </c>
      <c r="Q2023" s="52"/>
      <c r="S2023" s="52"/>
    </row>
    <row r="2024" s="48" customFormat="true" ht="27" hidden="false" customHeight="true" outlineLevel="0" collapsed="false">
      <c r="A2024" s="87" t="s">
        <v>2125</v>
      </c>
      <c r="B2024" s="103" t="s">
        <v>2126</v>
      </c>
      <c r="C2024" s="104" t="s">
        <v>2127</v>
      </c>
      <c r="D2024" s="77" t="n">
        <v>32130</v>
      </c>
      <c r="E2024" s="77"/>
      <c r="F2024" s="77" t="n">
        <f aca="false">SUM(D2024:E2024)</f>
        <v>32130</v>
      </c>
      <c r="G2024" s="79" t="n">
        <v>32130</v>
      </c>
      <c r="H2024" s="88"/>
      <c r="I2024" s="79" t="n">
        <f aca="false">SUM(G2024:H2024)</f>
        <v>32130</v>
      </c>
      <c r="J2024" s="77"/>
      <c r="K2024" s="77"/>
      <c r="L2024" s="77" t="n">
        <f aca="false">SUM(J2024:K2024)</f>
        <v>0</v>
      </c>
      <c r="M2024" s="81" t="n">
        <f aca="false">IF(D2024&gt;0,IF(J2024&gt;=0,J2024/D2024*100,""),"")</f>
        <v>0</v>
      </c>
      <c r="N2024" s="81" t="n">
        <f aca="false">IF(F2024&gt;0,IF(L2024&gt;=0,L2024/F2024*100,""),"")</f>
        <v>0</v>
      </c>
      <c r="O2024" s="81" t="n">
        <f aca="false">IF(G2024&gt;0,IF(J2024&gt;=0,J2024/G2024*100,""),"")</f>
        <v>0</v>
      </c>
      <c r="P2024" s="81" t="n">
        <f aca="false">IF(I2024&gt;0,IF(L2024&gt;=0,L2024/I2024*100,""),"")</f>
        <v>0</v>
      </c>
      <c r="Q2024" s="52"/>
      <c r="S2024" s="52"/>
    </row>
    <row r="2025" s="115" customFormat="true" ht="24" hidden="false" customHeight="false" outlineLevel="0" collapsed="false">
      <c r="A2025" s="87" t="s">
        <v>2128</v>
      </c>
      <c r="B2025" s="54" t="s">
        <v>2129</v>
      </c>
      <c r="C2025" s="55" t="s">
        <v>2130</v>
      </c>
      <c r="D2025" s="77" t="n">
        <v>25656</v>
      </c>
      <c r="E2025" s="77"/>
      <c r="F2025" s="77" t="n">
        <f aca="false">SUM(D2025:E2025)</f>
        <v>25656</v>
      </c>
      <c r="G2025" s="79" t="n">
        <v>25656</v>
      </c>
      <c r="H2025" s="88"/>
      <c r="I2025" s="79" t="n">
        <f aca="false">SUM(G2025:H2025)</f>
        <v>25656</v>
      </c>
      <c r="J2025" s="77"/>
      <c r="K2025" s="77"/>
      <c r="L2025" s="77" t="n">
        <f aca="false">SUM(J2025:K2025)</f>
        <v>0</v>
      </c>
      <c r="M2025" s="81" t="n">
        <f aca="false">IF(D2025&gt;0,IF(J2025&gt;=0,J2025/D2025*100,""),"")</f>
        <v>0</v>
      </c>
      <c r="N2025" s="81" t="n">
        <f aca="false">IF(F2025&gt;0,IF(L2025&gt;=0,L2025/F2025*100,""),"")</f>
        <v>0</v>
      </c>
      <c r="O2025" s="81" t="n">
        <f aca="false">IF(G2025&gt;0,IF(J2025&gt;=0,J2025/G2025*100,""),"")</f>
        <v>0</v>
      </c>
      <c r="P2025" s="81" t="n">
        <f aca="false">IF(I2025&gt;0,IF(L2025&gt;=0,L2025/I2025*100,""),"")</f>
        <v>0</v>
      </c>
      <c r="Q2025" s="52"/>
      <c r="S2025" s="52"/>
    </row>
    <row r="2026" s="115" customFormat="true" ht="12.75" hidden="false" customHeight="true" outlineLevel="0" collapsed="false">
      <c r="A2026" s="87" t="s">
        <v>219</v>
      </c>
      <c r="B2026" s="54" t="s">
        <v>220</v>
      </c>
      <c r="C2026" s="55" t="s">
        <v>2131</v>
      </c>
      <c r="D2026" s="77" t="n">
        <v>275000</v>
      </c>
      <c r="E2026" s="77"/>
      <c r="F2026" s="77" t="n">
        <f aca="false">SUM(D2026:E2026)</f>
        <v>275000</v>
      </c>
      <c r="G2026" s="79" t="n">
        <v>275000</v>
      </c>
      <c r="H2026" s="88"/>
      <c r="I2026" s="79" t="n">
        <f aca="false">SUM(G2026:H2026)</f>
        <v>275000</v>
      </c>
      <c r="J2026" s="77"/>
      <c r="K2026" s="77"/>
      <c r="L2026" s="77" t="n">
        <f aca="false">SUM(J2026:K2026)</f>
        <v>0</v>
      </c>
      <c r="M2026" s="81" t="n">
        <f aca="false">IF(D2026&gt;0,IF(J2026&gt;=0,J2026/D2026*100,""),"")</f>
        <v>0</v>
      </c>
      <c r="N2026" s="81" t="n">
        <f aca="false">IF(F2026&gt;0,IF(L2026&gt;=0,L2026/F2026*100,""),"")</f>
        <v>0</v>
      </c>
      <c r="O2026" s="81" t="n">
        <f aca="false">IF(G2026&gt;0,IF(J2026&gt;=0,J2026/G2026*100,""),"")</f>
        <v>0</v>
      </c>
      <c r="P2026" s="81" t="n">
        <f aca="false">IF(I2026&gt;0,IF(L2026&gt;=0,L2026/I2026*100,""),"")</f>
        <v>0</v>
      </c>
      <c r="Q2026" s="52"/>
      <c r="S2026" s="52"/>
    </row>
    <row r="2027" s="48" customFormat="true" ht="12.75" hidden="false" customHeight="true" outlineLevel="0" collapsed="false">
      <c r="A2027" s="87" t="s">
        <v>2132</v>
      </c>
      <c r="B2027" s="103" t="s">
        <v>2133</v>
      </c>
      <c r="C2027" s="104" t="s">
        <v>2134</v>
      </c>
      <c r="D2027" s="77"/>
      <c r="E2027" s="77"/>
      <c r="F2027" s="77" t="n">
        <f aca="false">SUM(D2027:E2027)</f>
        <v>0</v>
      </c>
      <c r="G2027" s="79"/>
      <c r="H2027" s="88"/>
      <c r="I2027" s="79"/>
      <c r="J2027" s="77"/>
      <c r="K2027" s="77"/>
      <c r="L2027" s="77" t="n">
        <f aca="false">SUM(J2027:K2027)</f>
        <v>0</v>
      </c>
      <c r="M2027" s="81" t="str">
        <f aca="false">IF(D2027&gt;0,IF(J2027&gt;=0,J2027/D2027*100,""),"")</f>
        <v/>
      </c>
      <c r="N2027" s="81" t="str">
        <f aca="false">IF(F2027&gt;0,IF(L2027&gt;=0,L2027/F2027*100,""),"")</f>
        <v/>
      </c>
      <c r="O2027" s="81" t="str">
        <f aca="false">IF(G2027&gt;0,IF(J2027&gt;=0,J2027/G2027*100,""),"")</f>
        <v/>
      </c>
      <c r="P2027" s="81" t="str">
        <f aca="false">IF(I2027&gt;0,IF(L2027&gt;=0,L2027/I2027*100,""),"")</f>
        <v/>
      </c>
      <c r="Q2027" s="52"/>
      <c r="S2027" s="52"/>
    </row>
    <row r="2028" s="86" customFormat="true" ht="12.75" hidden="false" customHeight="true" outlineLevel="0" collapsed="false">
      <c r="A2028" s="82" t="s">
        <v>33</v>
      </c>
      <c r="B2028" s="54" t="s">
        <v>34</v>
      </c>
      <c r="C2028" s="55" t="s">
        <v>2135</v>
      </c>
      <c r="D2028" s="77" t="n">
        <v>140000</v>
      </c>
      <c r="E2028" s="77"/>
      <c r="F2028" s="77" t="n">
        <f aca="false">SUM(D2028:E2028)</f>
        <v>140000</v>
      </c>
      <c r="G2028" s="79" t="n">
        <v>140000</v>
      </c>
      <c r="H2028" s="88"/>
      <c r="I2028" s="79" t="n">
        <f aca="false">SUM(G2028:H2028)</f>
        <v>140000</v>
      </c>
      <c r="J2028" s="77" t="n">
        <v>145234</v>
      </c>
      <c r="K2028" s="77"/>
      <c r="L2028" s="77" t="n">
        <f aca="false">SUM(J2028:K2028)</f>
        <v>145234</v>
      </c>
      <c r="M2028" s="81" t="n">
        <f aca="false">IF(D2028&gt;0,IF(J2028&gt;=0,J2028/D2028*100,""),"")</f>
        <v>103.738571428571</v>
      </c>
      <c r="N2028" s="81" t="n">
        <f aca="false">IF(F2028&gt;0,IF(L2028&gt;=0,L2028/F2028*100,""),"")</f>
        <v>103.738571428571</v>
      </c>
      <c r="O2028" s="81" t="n">
        <f aca="false">IF(G2028&gt;0,IF(J2028&gt;=0,J2028/G2028*100,""),"")</f>
        <v>103.738571428571</v>
      </c>
      <c r="P2028" s="81" t="n">
        <f aca="false">IF(I2028&gt;0,IF(L2028&gt;=0,L2028/I2028*100,""),"")</f>
        <v>103.738571428571</v>
      </c>
      <c r="Q2028" s="52"/>
      <c r="S2028" s="52"/>
    </row>
    <row r="2029" s="86" customFormat="true" ht="27.75" hidden="false" customHeight="true" outlineLevel="0" collapsed="false">
      <c r="A2029" s="82" t="s">
        <v>2136</v>
      </c>
      <c r="B2029" s="54" t="s">
        <v>2137</v>
      </c>
      <c r="C2029" s="55"/>
      <c r="D2029" s="77"/>
      <c r="E2029" s="77"/>
      <c r="F2029" s="77"/>
      <c r="G2029" s="79" t="n">
        <v>14000</v>
      </c>
      <c r="H2029" s="88"/>
      <c r="I2029" s="79" t="n">
        <f aca="false">SUM(G2029:H2029)</f>
        <v>14000</v>
      </c>
      <c r="J2029" s="77"/>
      <c r="K2029" s="77"/>
      <c r="L2029" s="77"/>
      <c r="M2029" s="81" t="str">
        <f aca="false">IF(D2029&gt;0,IF(J2029&gt;=0,J2029/D2029*100,""),"")</f>
        <v/>
      </c>
      <c r="N2029" s="81" t="str">
        <f aca="false">IF(F2029&gt;0,IF(L2029&gt;=0,L2029/F2029*100,""),"")</f>
        <v/>
      </c>
      <c r="O2029" s="81" t="n">
        <f aca="false">IF(G2029&gt;0,IF(J2029&gt;=0,J2029/G2029*100,""),"")</f>
        <v>0</v>
      </c>
      <c r="P2029" s="81" t="n">
        <f aca="false">IF(I2029&gt;0,IF(L2029&gt;=0,L2029/I2029*100,""),"")</f>
        <v>0</v>
      </c>
      <c r="Q2029" s="52"/>
      <c r="S2029" s="52"/>
    </row>
    <row r="2030" s="86" customFormat="true" ht="12.75" hidden="false" customHeight="true" outlineLevel="0" collapsed="false">
      <c r="A2030" s="82" t="s">
        <v>62</v>
      </c>
      <c r="B2030" s="54" t="s">
        <v>63</v>
      </c>
      <c r="C2030" s="55" t="s">
        <v>2138</v>
      </c>
      <c r="D2030" s="77"/>
      <c r="E2030" s="77"/>
      <c r="F2030" s="77" t="n">
        <f aca="false">SUM(D2030:E2030)</f>
        <v>0</v>
      </c>
      <c r="G2030" s="79" t="n">
        <f aca="false">41390+29000</f>
        <v>70390</v>
      </c>
      <c r="H2030" s="88"/>
      <c r="I2030" s="79" t="n">
        <f aca="false">SUM(G2030:H2030)</f>
        <v>70390</v>
      </c>
      <c r="J2030" s="77"/>
      <c r="K2030" s="77"/>
      <c r="L2030" s="77" t="n">
        <f aca="false">SUM(J2030:K2030)</f>
        <v>0</v>
      </c>
      <c r="M2030" s="81" t="str">
        <f aca="false">IF(D2030&gt;0,IF(J2030&gt;=0,J2030/D2030*100,""),"")</f>
        <v/>
      </c>
      <c r="N2030" s="81" t="str">
        <f aca="false">IF(F2030&gt;0,IF(L2030&gt;=0,L2030/F2030*100,""),"")</f>
        <v/>
      </c>
      <c r="O2030" s="81" t="n">
        <f aca="false">IF(G2030&gt;0,IF(J2030&gt;=0,J2030/G2030*100,""),"")</f>
        <v>0</v>
      </c>
      <c r="P2030" s="81" t="n">
        <f aca="false">IF(I2030&gt;0,IF(L2030&gt;=0,L2030/I2030*100,""),"")</f>
        <v>0</v>
      </c>
      <c r="Q2030" s="52"/>
      <c r="S2030" s="52"/>
    </row>
    <row r="2031" s="86" customFormat="true" ht="12.75" hidden="false" customHeight="true" outlineLevel="0" collapsed="false">
      <c r="A2031" s="82" t="s">
        <v>65</v>
      </c>
      <c r="B2031" s="54" t="s">
        <v>66</v>
      </c>
      <c r="C2031" s="55" t="s">
        <v>2139</v>
      </c>
      <c r="D2031" s="77"/>
      <c r="E2031" s="77"/>
      <c r="F2031" s="77" t="n">
        <f aca="false">SUM(D2031:E2031)</f>
        <v>0</v>
      </c>
      <c r="G2031" s="79" t="n">
        <f aca="false">22171165-29000-41390</f>
        <v>22100775</v>
      </c>
      <c r="H2031" s="88"/>
      <c r="I2031" s="79" t="n">
        <f aca="false">SUM(G2031:H2031)</f>
        <v>22100775</v>
      </c>
      <c r="J2031" s="77"/>
      <c r="K2031" s="77"/>
      <c r="L2031" s="77" t="n">
        <f aca="false">SUM(J2031:K2031)</f>
        <v>0</v>
      </c>
      <c r="M2031" s="81" t="str">
        <f aca="false">IF(D2031&gt;0,IF(J2031&gt;=0,J2031/D2031*100,""),"")</f>
        <v/>
      </c>
      <c r="N2031" s="81" t="str">
        <f aca="false">IF(F2031&gt;0,IF(L2031&gt;=0,L2031/F2031*100,""),"")</f>
        <v/>
      </c>
      <c r="O2031" s="81" t="n">
        <f aca="false">IF(G2031&gt;0,IF(J2031&gt;=0,J2031/G2031*100,""),"")</f>
        <v>0</v>
      </c>
      <c r="P2031" s="81" t="n">
        <f aca="false">IF(I2031&gt;0,IF(L2031&gt;=0,L2031/I2031*100,""),"")</f>
        <v>0</v>
      </c>
      <c r="Q2031" s="52"/>
      <c r="S2031" s="52"/>
    </row>
    <row r="2032" s="86" customFormat="true" ht="6" hidden="false" customHeight="true" outlineLevel="0" collapsed="false">
      <c r="A2032" s="82"/>
      <c r="B2032" s="54"/>
      <c r="C2032" s="55" t="s">
        <v>28</v>
      </c>
      <c r="D2032" s="77"/>
      <c r="E2032" s="77"/>
      <c r="F2032" s="77"/>
      <c r="G2032" s="79"/>
      <c r="H2032" s="88"/>
      <c r="I2032" s="79"/>
      <c r="J2032" s="77"/>
      <c r="K2032" s="77"/>
      <c r="L2032" s="77"/>
      <c r="M2032" s="81" t="str">
        <f aca="false">IF(D2032&gt;0,IF(J2032&gt;=0,J2032/D2032*100,""),"")</f>
        <v/>
      </c>
      <c r="N2032" s="81" t="str">
        <f aca="false">IF(F2032&gt;0,IF(L2032&gt;=0,L2032/F2032*100,""),"")</f>
        <v/>
      </c>
      <c r="O2032" s="81" t="str">
        <f aca="false">IF(G2032&gt;0,IF(J2032&gt;=0,J2032/G2032*100,""),"")</f>
        <v/>
      </c>
      <c r="P2032" s="81" t="str">
        <f aca="false">IF(I2032&gt;0,IF(L2032&gt;=0,L2032/I2032*100,""),"")</f>
        <v/>
      </c>
      <c r="Q2032" s="52"/>
      <c r="S2032" s="52"/>
    </row>
    <row r="2033" s="48" customFormat="true" ht="12.75" hidden="false" customHeight="false" outlineLevel="0" collapsed="false">
      <c r="A2033" s="66" t="s">
        <v>2140</v>
      </c>
      <c r="B2033" s="135" t="s">
        <v>19</v>
      </c>
      <c r="C2033" s="136"/>
      <c r="D2033" s="139" t="n">
        <f aca="false">SUM(D2036:D2041)</f>
        <v>6610780</v>
      </c>
      <c r="E2033" s="139" t="n">
        <f aca="false">SUM(E2035:E2041)</f>
        <v>24073720</v>
      </c>
      <c r="F2033" s="190" t="n">
        <f aca="false">SUM(D2033:E2033)</f>
        <v>30684500</v>
      </c>
      <c r="G2033" s="109" t="n">
        <f aca="false">SUM(G2036:G2041)</f>
        <v>9160048</v>
      </c>
      <c r="H2033" s="110" t="n">
        <f aca="false">SUM(H2035:H2041)</f>
        <v>24058934</v>
      </c>
      <c r="I2033" s="153" t="n">
        <f aca="false">SUM(G2033:H2033)</f>
        <v>33218982</v>
      </c>
      <c r="J2033" s="190" t="n">
        <f aca="false">SUM(J2036:J2041)</f>
        <v>6930000</v>
      </c>
      <c r="K2033" s="139" t="n">
        <f aca="false">SUM(K2035:K2041)</f>
        <v>26145000</v>
      </c>
      <c r="L2033" s="190" t="n">
        <f aca="false">SUM(J2033:K2033)</f>
        <v>33075000</v>
      </c>
      <c r="M2033" s="185" t="n">
        <f aca="false">IF(D2033&gt;0,IF(J2033&gt;=0,J2033/D2033*100,""),"")</f>
        <v>104.828779659889</v>
      </c>
      <c r="N2033" s="185" t="n">
        <f aca="false">IF(F2033&gt;0,IF(L2033&gt;=0,L2033/F2033*100,""),"")</f>
        <v>107.790578305007</v>
      </c>
      <c r="O2033" s="185" t="n">
        <f aca="false">IF(G2033&gt;0,IF(J2033&gt;=0,J2033/G2033*100,""),"")</f>
        <v>75.6546253906093</v>
      </c>
      <c r="P2033" s="185" t="n">
        <f aca="false">IF(I2033&gt;0,IF(L2033&gt;=0,L2033/I2033*100,""),"")</f>
        <v>99.5665670910686</v>
      </c>
      <c r="Q2033" s="52"/>
      <c r="S2033" s="52"/>
    </row>
    <row r="2034" s="48" customFormat="true" ht="12.75" hidden="false" customHeight="true" outlineLevel="0" collapsed="false">
      <c r="A2034" s="99" t="s">
        <v>27</v>
      </c>
      <c r="B2034" s="100"/>
      <c r="C2034" s="101" t="s">
        <v>28</v>
      </c>
      <c r="D2034" s="194" t="n">
        <f aca="false">SUM(D2036:D2040)</f>
        <v>6610780</v>
      </c>
      <c r="E2034" s="194" t="n">
        <f aca="false">SUM(E2035:E2040)</f>
        <v>24073720</v>
      </c>
      <c r="F2034" s="171" t="n">
        <f aca="false">SUM(D2034:E2034)</f>
        <v>30684500</v>
      </c>
      <c r="G2034" s="146" t="n">
        <f aca="false">SUM(G2036:G2040)</f>
        <v>7298769</v>
      </c>
      <c r="H2034" s="147" t="n">
        <f aca="false">SUM(H2035:H2040)</f>
        <v>24058934</v>
      </c>
      <c r="I2034" s="172" t="n">
        <f aca="false">SUM(G2034:H2034)</f>
        <v>31357703</v>
      </c>
      <c r="J2034" s="171" t="n">
        <f aca="false">SUM(J2036:J2040)</f>
        <v>6930000</v>
      </c>
      <c r="K2034" s="194" t="n">
        <f aca="false">SUM(K2035:K2040)</f>
        <v>26145000</v>
      </c>
      <c r="L2034" s="171" t="n">
        <f aca="false">SUM(J2034:K2034)</f>
        <v>33075000</v>
      </c>
      <c r="M2034" s="174" t="n">
        <f aca="false">IF(D2034&gt;0,IF(J2034&gt;=0,J2034/D2034*100,""),"")</f>
        <v>104.828779659889</v>
      </c>
      <c r="N2034" s="174" t="n">
        <f aca="false">IF(F2034&gt;0,IF(L2034&gt;=0,L2034/F2034*100,""),"")</f>
        <v>107.790578305007</v>
      </c>
      <c r="O2034" s="174" t="n">
        <f aca="false">IF(G2034&gt;0,IF(J2034&gt;=0,J2034/G2034*100,""),"")</f>
        <v>94.9475178622587</v>
      </c>
      <c r="P2034" s="174" t="n">
        <f aca="false">IF(I2034&gt;0,IF(L2034&gt;=0,L2034/I2034*100,""),"")</f>
        <v>105.47647574824</v>
      </c>
      <c r="Q2034" s="52"/>
      <c r="S2034" s="52"/>
    </row>
    <row r="2035" s="48" customFormat="true" ht="12.75" hidden="false" customHeight="true" outlineLevel="0" collapsed="false">
      <c r="A2035" s="87" t="s">
        <v>29</v>
      </c>
      <c r="B2035" s="103" t="n">
        <v>0</v>
      </c>
      <c r="C2035" s="104" t="s">
        <v>28</v>
      </c>
      <c r="D2035" s="94"/>
      <c r="E2035" s="143" t="n">
        <f aca="false">7103618+472028</f>
        <v>7575646</v>
      </c>
      <c r="F2035" s="94" t="n">
        <f aca="false">SUM(D2035:E2035)</f>
        <v>7575646</v>
      </c>
      <c r="G2035" s="79"/>
      <c r="H2035" s="88" t="n">
        <v>7570993</v>
      </c>
      <c r="I2035" s="95" t="n">
        <f aca="false">SUM(G2035:H2035)</f>
        <v>7570993</v>
      </c>
      <c r="J2035" s="94"/>
      <c r="K2035" s="143" t="n">
        <v>8170313</v>
      </c>
      <c r="L2035" s="94" t="n">
        <f aca="false">SUM(J2035:K2035)</f>
        <v>8170313</v>
      </c>
      <c r="M2035" s="97" t="str">
        <f aca="false">IF(D2035&gt;0,IF(J2035&gt;=0,J2035/D2035*100,""),"")</f>
        <v/>
      </c>
      <c r="N2035" s="97" t="n">
        <f aca="false">IF(F2035&gt;0,IF(L2035&gt;=0,L2035/F2035*100,""),"")</f>
        <v>107.849720010676</v>
      </c>
      <c r="O2035" s="97" t="str">
        <f aca="false">IF(G2035&gt;0,IF(J2035&gt;=0,J2035/G2035*100,""),"")</f>
        <v/>
      </c>
      <c r="P2035" s="97" t="n">
        <f aca="false">IF(I2035&gt;0,IF(L2035&gt;=0,L2035/I2035*100,""),"")</f>
        <v>107.916002563997</v>
      </c>
      <c r="Q2035" s="52"/>
      <c r="S2035" s="52"/>
    </row>
    <row r="2036" s="115" customFormat="true" ht="12.75" hidden="false" customHeight="true" outlineLevel="0" collapsed="false">
      <c r="A2036" s="87" t="s">
        <v>2141</v>
      </c>
      <c r="B2036" s="54" t="s">
        <v>2142</v>
      </c>
      <c r="C2036" s="55" t="s">
        <v>2143</v>
      </c>
      <c r="D2036" s="77" t="n">
        <f aca="false">5084780+1500000</f>
        <v>6584780</v>
      </c>
      <c r="E2036" s="77" t="n">
        <f aca="false">15470102+1027972</f>
        <v>16498074</v>
      </c>
      <c r="F2036" s="77" t="n">
        <f aca="false">SUM(D2036:E2036)</f>
        <v>23082854</v>
      </c>
      <c r="G2036" s="79" t="n">
        <v>7257769</v>
      </c>
      <c r="H2036" s="88" t="n">
        <v>16487941</v>
      </c>
      <c r="I2036" s="79" t="n">
        <f aca="false">SUM(G2036:H2036)</f>
        <v>23745710</v>
      </c>
      <c r="J2036" s="77" t="n">
        <v>6785000</v>
      </c>
      <c r="K2036" s="77" t="n">
        <v>17974687</v>
      </c>
      <c r="L2036" s="77" t="n">
        <f aca="false">SUM(J2036:K2036)</f>
        <v>24759687</v>
      </c>
      <c r="M2036" s="81" t="n">
        <f aca="false">IF(D2036&gt;0,IF(J2036&gt;=0,J2036/D2036*100,""),"")</f>
        <v>103.040648282858</v>
      </c>
      <c r="N2036" s="81" t="n">
        <f aca="false">IF(F2036&gt;0,IF(L2036&gt;=0,L2036/F2036*100,""),"")</f>
        <v>107.264409331706</v>
      </c>
      <c r="O2036" s="81" t="n">
        <f aca="false">IF(G2036&gt;0,IF(J2036&gt;=0,J2036/G2036*100,""),"")</f>
        <v>93.4860285578116</v>
      </c>
      <c r="P2036" s="81" t="n">
        <f aca="false">IF(I2036&gt;0,IF(L2036&gt;=0,L2036/I2036*100,""),"")</f>
        <v>104.270148165711</v>
      </c>
      <c r="Q2036" s="52"/>
      <c r="S2036" s="52"/>
    </row>
    <row r="2037" s="115" customFormat="true" ht="12.75" hidden="false" customHeight="true" outlineLevel="0" collapsed="false">
      <c r="A2037" s="87" t="s">
        <v>33</v>
      </c>
      <c r="B2037" s="103" t="s">
        <v>34</v>
      </c>
      <c r="C2037" s="104" t="s">
        <v>2144</v>
      </c>
      <c r="D2037" s="77" t="n">
        <v>18000</v>
      </c>
      <c r="E2037" s="77"/>
      <c r="F2037" s="77" t="n">
        <f aca="false">SUM(D2037:E2037)</f>
        <v>18000</v>
      </c>
      <c r="G2037" s="79" t="n">
        <v>23000</v>
      </c>
      <c r="H2037" s="88"/>
      <c r="I2037" s="79" t="n">
        <f aca="false">SUM(G2037:H2037)</f>
        <v>23000</v>
      </c>
      <c r="J2037" s="77" t="n">
        <v>25000</v>
      </c>
      <c r="K2037" s="77"/>
      <c r="L2037" s="77" t="n">
        <f aca="false">SUM(J2037:K2037)</f>
        <v>25000</v>
      </c>
      <c r="M2037" s="81" t="n">
        <f aca="false">IF(D2037&gt;0,IF(J2037&gt;=0,J2037/D2037*100,""),"")</f>
        <v>138.888888888889</v>
      </c>
      <c r="N2037" s="81" t="n">
        <f aca="false">IF(F2037&gt;0,IF(L2037&gt;=0,L2037/F2037*100,""),"")</f>
        <v>138.888888888889</v>
      </c>
      <c r="O2037" s="81" t="n">
        <f aca="false">IF(G2037&gt;0,IF(J2037&gt;=0,J2037/G2037*100,""),"")</f>
        <v>108.695652173913</v>
      </c>
      <c r="P2037" s="81" t="n">
        <f aca="false">IF(I2037&gt;0,IF(L2037&gt;=0,L2037/I2037*100,""),"")</f>
        <v>108.695652173913</v>
      </c>
      <c r="Q2037" s="52"/>
      <c r="S2037" s="52"/>
    </row>
    <row r="2038" s="115" customFormat="true" ht="12.75" hidden="false" customHeight="true" outlineLevel="0" collapsed="false">
      <c r="A2038" s="82" t="s">
        <v>506</v>
      </c>
      <c r="B2038" s="103" t="s">
        <v>507</v>
      </c>
      <c r="C2038" s="104" t="s">
        <v>2145</v>
      </c>
      <c r="D2038" s="77" t="n">
        <v>8000</v>
      </c>
      <c r="E2038" s="77"/>
      <c r="F2038" s="77" t="n">
        <f aca="false">SUM(D2038:E2038)</f>
        <v>8000</v>
      </c>
      <c r="G2038" s="79" t="n">
        <v>18000</v>
      </c>
      <c r="H2038" s="88"/>
      <c r="I2038" s="79" t="n">
        <f aca="false">SUM(G2038:H2038)</f>
        <v>18000</v>
      </c>
      <c r="J2038" s="77" t="n">
        <v>120000</v>
      </c>
      <c r="K2038" s="77"/>
      <c r="L2038" s="77" t="n">
        <f aca="false">SUM(J2038:K2038)</f>
        <v>120000</v>
      </c>
      <c r="M2038" s="81" t="n">
        <f aca="false">IF(D2038&gt;0,IF(J2038&gt;=0,J2038/D2038*100,""),"")</f>
        <v>1500</v>
      </c>
      <c r="N2038" s="81" t="n">
        <f aca="false">IF(F2038&gt;0,IF(L2038&gt;=0,L2038/F2038*100,""),"")</f>
        <v>1500</v>
      </c>
      <c r="O2038" s="81" t="n">
        <f aca="false">IF(G2038&gt;0,IF(J2038&gt;=0,J2038/G2038*100,""),"")</f>
        <v>666.666666666667</v>
      </c>
      <c r="P2038" s="81" t="n">
        <f aca="false">IF(I2038&gt;0,IF(L2038&gt;=0,L2038/I2038*100,""),"")</f>
        <v>666.666666666667</v>
      </c>
      <c r="Q2038" s="52"/>
      <c r="S2038" s="52"/>
    </row>
    <row r="2039" s="115" customFormat="true" ht="12.75" hidden="false" customHeight="true" outlineLevel="0" collapsed="false">
      <c r="A2039" s="87" t="s">
        <v>2110</v>
      </c>
      <c r="B2039" s="103" t="s">
        <v>2146</v>
      </c>
      <c r="C2039" s="104" t="s">
        <v>2147</v>
      </c>
      <c r="D2039" s="77"/>
      <c r="E2039" s="77"/>
      <c r="F2039" s="77" t="n">
        <f aca="false">SUM(D2039:E2039)</f>
        <v>0</v>
      </c>
      <c r="G2039" s="79"/>
      <c r="H2039" s="88"/>
      <c r="I2039" s="79"/>
      <c r="J2039" s="77"/>
      <c r="K2039" s="77"/>
      <c r="L2039" s="77" t="n">
        <f aca="false">SUM(J2039:K2039)</f>
        <v>0</v>
      </c>
      <c r="M2039" s="81" t="str">
        <f aca="false">IF(D2039&gt;0,IF(J2039&gt;=0,J2039/D2039*100,""),"")</f>
        <v/>
      </c>
      <c r="N2039" s="81" t="str">
        <f aca="false">IF(F2039&gt;0,IF(L2039&gt;=0,L2039/F2039*100,""),"")</f>
        <v/>
      </c>
      <c r="O2039" s="81" t="str">
        <f aca="false">IF(G2039&gt;0,IF(J2039&gt;=0,J2039/G2039*100,""),"")</f>
        <v/>
      </c>
      <c r="P2039" s="81" t="str">
        <f aca="false">IF(I2039&gt;0,IF(L2039&gt;=0,L2039/I2039*100,""),"")</f>
        <v/>
      </c>
      <c r="Q2039" s="52"/>
      <c r="S2039" s="52"/>
    </row>
    <row r="2040" s="115" customFormat="true" ht="12.75" hidden="true" customHeight="true" outlineLevel="0" collapsed="false">
      <c r="A2040" s="82" t="s">
        <v>219</v>
      </c>
      <c r="B2040" s="55" t="s">
        <v>220</v>
      </c>
      <c r="C2040" s="104" t="s">
        <v>2148</v>
      </c>
      <c r="D2040" s="77"/>
      <c r="E2040" s="77"/>
      <c r="F2040" s="77" t="n">
        <f aca="false">SUM(D2040:E2040)</f>
        <v>0</v>
      </c>
      <c r="G2040" s="79"/>
      <c r="H2040" s="88"/>
      <c r="I2040" s="79" t="n">
        <f aca="false">SUM(G2040:H2040)</f>
        <v>0</v>
      </c>
      <c r="J2040" s="77"/>
      <c r="K2040" s="77"/>
      <c r="L2040" s="77" t="n">
        <f aca="false">SUM(J2040:K2040)</f>
        <v>0</v>
      </c>
      <c r="M2040" s="81" t="str">
        <f aca="false">IF(D2040&gt;0,IF(J2040&gt;=0,J2040/D2040*100,""),"")</f>
        <v/>
      </c>
      <c r="N2040" s="81" t="str">
        <f aca="false">IF(F2040&gt;0,IF(L2040&gt;=0,L2040/F2040*100,""),"")</f>
        <v/>
      </c>
      <c r="O2040" s="81" t="str">
        <f aca="false">IF(G2040&gt;0,IF(J2040&gt;=0,J2040/G2040*100,""),"")</f>
        <v/>
      </c>
      <c r="P2040" s="81" t="str">
        <f aca="false">IF(I2040&gt;0,IF(L2040&gt;=0,L2040/I2040*100,""),"")</f>
        <v/>
      </c>
      <c r="Q2040" s="52"/>
      <c r="S2040" s="52"/>
    </row>
    <row r="2041" s="115" customFormat="true" ht="12.75" hidden="false" customHeight="true" outlineLevel="0" collapsed="false">
      <c r="A2041" s="87" t="s">
        <v>65</v>
      </c>
      <c r="B2041" s="54" t="s">
        <v>66</v>
      </c>
      <c r="C2041" s="55" t="s">
        <v>2149</v>
      </c>
      <c r="D2041" s="77"/>
      <c r="E2041" s="77"/>
      <c r="F2041" s="77" t="n">
        <f aca="false">SUM(D2041:E2041)</f>
        <v>0</v>
      </c>
      <c r="G2041" s="79" t="n">
        <v>1861279</v>
      </c>
      <c r="H2041" s="88"/>
      <c r="I2041" s="79" t="n">
        <f aca="false">SUM(G2041:H2041)</f>
        <v>1861279</v>
      </c>
      <c r="J2041" s="77"/>
      <c r="K2041" s="77"/>
      <c r="L2041" s="77" t="n">
        <f aca="false">SUM(J2041:K2041)</f>
        <v>0</v>
      </c>
      <c r="M2041" s="81" t="str">
        <f aca="false">IF(D2041&gt;0,IF(J2041&gt;=0,J2041/D2041*100,""),"")</f>
        <v/>
      </c>
      <c r="N2041" s="81" t="str">
        <f aca="false">IF(F2041&gt;0,IF(L2041&gt;=0,L2041/F2041*100,""),"")</f>
        <v/>
      </c>
      <c r="O2041" s="81" t="n">
        <f aca="false">IF(G2041&gt;0,IF(J2041&gt;=0,J2041/G2041*100,""),"")</f>
        <v>0</v>
      </c>
      <c r="P2041" s="81" t="n">
        <f aca="false">IF(I2041&gt;0,IF(L2041&gt;=0,L2041/I2041*100,""),"")</f>
        <v>0</v>
      </c>
      <c r="Q2041" s="52"/>
      <c r="S2041" s="52"/>
    </row>
    <row r="2042" s="115" customFormat="true" ht="6" hidden="false" customHeight="true" outlineLevel="0" collapsed="false">
      <c r="A2042" s="87"/>
      <c r="B2042" s="103"/>
      <c r="C2042" s="104" t="s">
        <v>28</v>
      </c>
      <c r="D2042" s="77"/>
      <c r="E2042" s="77"/>
      <c r="F2042" s="77" t="n">
        <f aca="false">SUM(D2042:E2042)</f>
        <v>0</v>
      </c>
      <c r="G2042" s="79"/>
      <c r="H2042" s="88"/>
      <c r="I2042" s="79"/>
      <c r="J2042" s="77"/>
      <c r="K2042" s="77"/>
      <c r="L2042" s="77" t="n">
        <f aca="false">SUM(J2042:K2042)</f>
        <v>0</v>
      </c>
      <c r="M2042" s="81" t="str">
        <f aca="false">IF(D2042&gt;0,IF(J2042&gt;=0,J2042/D2042*100,""),"")</f>
        <v/>
      </c>
      <c r="N2042" s="81" t="str">
        <f aca="false">IF(F2042&gt;0,IF(L2042&gt;=0,L2042/F2042*100,""),"")</f>
        <v/>
      </c>
      <c r="O2042" s="81" t="str">
        <f aca="false">IF(G2042&gt;0,IF(J2042&gt;=0,J2042/G2042*100,""),"")</f>
        <v/>
      </c>
      <c r="P2042" s="81" t="str">
        <f aca="false">IF(I2042&gt;0,IF(L2042&gt;=0,L2042/I2042*100,""),"")</f>
        <v/>
      </c>
      <c r="Q2042" s="52"/>
      <c r="S2042" s="52"/>
    </row>
    <row r="2043" s="112" customFormat="true" ht="12.75" hidden="false" customHeight="false" outlineLevel="0" collapsed="false">
      <c r="A2043" s="105" t="s">
        <v>2150</v>
      </c>
      <c r="B2043" s="135" t="s">
        <v>19</v>
      </c>
      <c r="C2043" s="136"/>
      <c r="D2043" s="108" t="n">
        <f aca="false">SUM(D2045:D2069)</f>
        <v>131449588</v>
      </c>
      <c r="E2043" s="108" t="n">
        <f aca="false">SUM(E2045:E2069)</f>
        <v>84880017</v>
      </c>
      <c r="F2043" s="190" t="n">
        <f aca="false">SUM(D2043:E2043)</f>
        <v>216329605</v>
      </c>
      <c r="G2043" s="109" t="n">
        <f aca="false">SUM(G2045:G2069)</f>
        <v>471442604</v>
      </c>
      <c r="H2043" s="110" t="n">
        <f aca="false">SUM(H2045:H2069)</f>
        <v>91954656</v>
      </c>
      <c r="I2043" s="153" t="n">
        <f aca="false">SUM(G2043:H2043)</f>
        <v>563397260</v>
      </c>
      <c r="J2043" s="190" t="n">
        <f aca="false">SUM(J2045:J2069)</f>
        <v>163749875</v>
      </c>
      <c r="K2043" s="108" t="n">
        <f aca="false">SUM(K2045:K2069)</f>
        <v>98330474</v>
      </c>
      <c r="L2043" s="190" t="n">
        <f aca="false">SUM(J2043:K2043)</f>
        <v>262080349</v>
      </c>
      <c r="M2043" s="185" t="n">
        <f aca="false">IF(D2043&gt;0,IF(J2043&gt;=0,J2043/D2043*100,""),"")</f>
        <v>124.572375989493</v>
      </c>
      <c r="N2043" s="185" t="n">
        <f aca="false">IF(F2043&gt;0,IF(L2043&gt;=0,L2043/F2043*100,""),"")</f>
        <v>121.148628270273</v>
      </c>
      <c r="O2043" s="185" t="n">
        <f aca="false">IF(G2043&gt;0,IF(J2043&gt;=0,J2043/G2043*100,""),"")</f>
        <v>34.7337880816559</v>
      </c>
      <c r="P2043" s="185" t="n">
        <f aca="false">IF(I2043&gt;0,IF(L2043&gt;=0,L2043/I2043*100,""),"")</f>
        <v>46.5178600620102</v>
      </c>
      <c r="Q2043" s="52"/>
      <c r="S2043" s="52"/>
    </row>
    <row r="2044" s="115" customFormat="true" ht="12.75" hidden="false" customHeight="true" outlineLevel="0" collapsed="false">
      <c r="A2044" s="87" t="s">
        <v>27</v>
      </c>
      <c r="B2044" s="113"/>
      <c r="C2044" s="114"/>
      <c r="D2044" s="77" t="n">
        <f aca="false">SUM(D2045:D2067)</f>
        <v>131449588</v>
      </c>
      <c r="E2044" s="77" t="n">
        <f aca="false">SUM(E2045:E2067)</f>
        <v>84880017</v>
      </c>
      <c r="F2044" s="77" t="n">
        <f aca="false">SUM(D2044:E2044)</f>
        <v>216329605</v>
      </c>
      <c r="G2044" s="79" t="n">
        <f aca="false">SUM(G2045:G2067)</f>
        <v>191700852</v>
      </c>
      <c r="H2044" s="88" t="n">
        <f aca="false">SUM(H2045:H2067)</f>
        <v>91954656</v>
      </c>
      <c r="I2044" s="79" t="n">
        <f aca="false">SUM(G2044:H2044)</f>
        <v>283655508</v>
      </c>
      <c r="J2044" s="77" t="n">
        <f aca="false">SUM(J2045:J2067)</f>
        <v>163749875</v>
      </c>
      <c r="K2044" s="77" t="n">
        <f aca="false">SUM(K2045:K2067)</f>
        <v>98330474</v>
      </c>
      <c r="L2044" s="77" t="n">
        <f aca="false">SUM(J2044:K2044)</f>
        <v>262080349</v>
      </c>
      <c r="M2044" s="81" t="n">
        <f aca="false">IF(D2044&gt;0,IF(J2044&gt;=0,J2044/D2044*100,""),"")</f>
        <v>124.572375989493</v>
      </c>
      <c r="N2044" s="81" t="n">
        <f aca="false">IF(F2044&gt;0,IF(L2044&gt;=0,L2044/F2044*100,""),"")</f>
        <v>121.148628270273</v>
      </c>
      <c r="O2044" s="81" t="n">
        <f aca="false">IF(G2044&gt;0,IF(J2044&gt;=0,J2044/G2044*100,""),"")</f>
        <v>85.4194821210289</v>
      </c>
      <c r="P2044" s="81" t="n">
        <f aca="false">IF(I2044&gt;0,IF(L2044&gt;=0,L2044/I2044*100,""),"")</f>
        <v>92.393886812873</v>
      </c>
      <c r="Q2044" s="52"/>
      <c r="S2044" s="52"/>
    </row>
    <row r="2045" s="115" customFormat="true" ht="12.75" hidden="false" customHeight="true" outlineLevel="0" collapsed="false">
      <c r="A2045" s="82" t="s">
        <v>29</v>
      </c>
      <c r="B2045" s="54" t="n">
        <v>0</v>
      </c>
      <c r="C2045" s="55" t="s">
        <v>28</v>
      </c>
      <c r="D2045" s="77"/>
      <c r="E2045" s="77" t="n">
        <v>22493205</v>
      </c>
      <c r="F2045" s="77" t="n">
        <f aca="false">SUM(D2045:E2045)</f>
        <v>22493205</v>
      </c>
      <c r="G2045" s="79"/>
      <c r="H2045" s="88" t="n">
        <v>24367984</v>
      </c>
      <c r="I2045" s="79" t="n">
        <f aca="false">SUM(G2045:H2045)</f>
        <v>24367984</v>
      </c>
      <c r="J2045" s="77"/>
      <c r="K2045" s="77" t="n">
        <v>26000847</v>
      </c>
      <c r="L2045" s="77" t="n">
        <f aca="false">SUM(J2045:K2045)</f>
        <v>26000847</v>
      </c>
      <c r="M2045" s="81" t="str">
        <f aca="false">IF(D2045&gt;0,IF(J2045&gt;=0,J2045/D2045*100,""),"")</f>
        <v/>
      </c>
      <c r="N2045" s="81" t="n">
        <f aca="false">IF(F2045&gt;0,IF(L2045&gt;=0,L2045/F2045*100,""),"")</f>
        <v>115.594229457296</v>
      </c>
      <c r="O2045" s="81" t="str">
        <f aca="false">IF(G2045&gt;0,IF(J2045&gt;=0,J2045/G2045*100,""),"")</f>
        <v/>
      </c>
      <c r="P2045" s="81" t="n">
        <f aca="false">IF(I2045&gt;0,IF(L2045&gt;=0,L2045/I2045*100,""),"")</f>
        <v>106.700853874494</v>
      </c>
      <c r="Q2045" s="52"/>
      <c r="S2045" s="52"/>
    </row>
    <row r="2046" s="115" customFormat="true" ht="12.75" hidden="false" customHeight="true" outlineLevel="0" collapsed="false">
      <c r="A2046" s="87" t="s">
        <v>2151</v>
      </c>
      <c r="B2046" s="103" t="s">
        <v>2152</v>
      </c>
      <c r="C2046" s="104" t="s">
        <v>2153</v>
      </c>
      <c r="D2046" s="77" t="n">
        <v>1100000</v>
      </c>
      <c r="E2046" s="77" t="n">
        <v>141467</v>
      </c>
      <c r="F2046" s="77" t="n">
        <f aca="false">SUM(D2046:E2046)</f>
        <v>1241467</v>
      </c>
      <c r="G2046" s="79" t="n">
        <f aca="false">294000+2796000</f>
        <v>3090000</v>
      </c>
      <c r="H2046" s="88" t="n">
        <v>153258</v>
      </c>
      <c r="I2046" s="79" t="n">
        <f aca="false">SUM(G2046:H2046)</f>
        <v>3243258</v>
      </c>
      <c r="J2046" s="77" t="n">
        <v>1000000</v>
      </c>
      <c r="K2046" s="77" t="n">
        <v>157581</v>
      </c>
      <c r="L2046" s="77" t="n">
        <f aca="false">SUM(J2046:K2046)</f>
        <v>1157581</v>
      </c>
      <c r="M2046" s="81" t="n">
        <f aca="false">IF(D2046&gt;0,IF(J2046&gt;=0,J2046/D2046*100,""),"")</f>
        <v>90.9090909090909</v>
      </c>
      <c r="N2046" s="81" t="n">
        <f aca="false">IF(F2046&gt;0,IF(L2046&gt;=0,L2046/F2046*100,""),"")</f>
        <v>93.2429939740646</v>
      </c>
      <c r="O2046" s="81" t="n">
        <f aca="false">IF(G2046&gt;0,IF(J2046&gt;=0,J2046/G2046*100,""),"")</f>
        <v>32.3624595469256</v>
      </c>
      <c r="P2046" s="81" t="n">
        <f aca="false">IF(I2046&gt;0,IF(L2046&gt;=0,L2046/I2046*100,""),"")</f>
        <v>35.6919184351045</v>
      </c>
      <c r="Q2046" s="52"/>
      <c r="S2046" s="52"/>
    </row>
    <row r="2047" s="115" customFormat="true" ht="12.75" hidden="false" customHeight="true" outlineLevel="0" collapsed="false">
      <c r="A2047" s="87" t="s">
        <v>2154</v>
      </c>
      <c r="B2047" s="103" t="s">
        <v>2155</v>
      </c>
      <c r="C2047" s="104" t="s">
        <v>2156</v>
      </c>
      <c r="D2047" s="77" t="n">
        <v>25000</v>
      </c>
      <c r="E2047" s="77" t="n">
        <v>141467</v>
      </c>
      <c r="F2047" s="77" t="n">
        <f aca="false">SUM(D2047:E2047)</f>
        <v>166467</v>
      </c>
      <c r="G2047" s="79" t="n">
        <v>25000</v>
      </c>
      <c r="H2047" s="88" t="n">
        <v>153258</v>
      </c>
      <c r="I2047" s="79" t="n">
        <f aca="false">SUM(G2047:H2047)</f>
        <v>178258</v>
      </c>
      <c r="J2047" s="77"/>
      <c r="K2047" s="77"/>
      <c r="L2047" s="77" t="n">
        <f aca="false">SUM(J2047:K2047)</f>
        <v>0</v>
      </c>
      <c r="M2047" s="81" t="n">
        <f aca="false">IF(D2047&gt;0,IF(J2047&gt;=0,J2047/D2047*100,""),"")</f>
        <v>0</v>
      </c>
      <c r="N2047" s="81" t="n">
        <f aca="false">IF(F2047&gt;0,IF(L2047&gt;=0,L2047/F2047*100,""),"")</f>
        <v>0</v>
      </c>
      <c r="O2047" s="81" t="n">
        <f aca="false">IF(G2047&gt;0,IF(J2047&gt;=0,J2047/G2047*100,""),"")</f>
        <v>0</v>
      </c>
      <c r="P2047" s="81" t="n">
        <f aca="false">IF(I2047&gt;0,IF(L2047&gt;=0,L2047/I2047*100,""),"")</f>
        <v>0</v>
      </c>
      <c r="Q2047" s="52"/>
      <c r="S2047" s="52"/>
    </row>
    <row r="2048" customFormat="false" ht="12.75" hidden="false" customHeight="true" outlineLevel="0" collapsed="false">
      <c r="A2048" s="82" t="s">
        <v>2157</v>
      </c>
      <c r="B2048" s="54" t="s">
        <v>2158</v>
      </c>
      <c r="C2048" s="55" t="s">
        <v>2159</v>
      </c>
      <c r="D2048" s="191" t="n">
        <v>7595000</v>
      </c>
      <c r="E2048" s="191" t="n">
        <v>707333</v>
      </c>
      <c r="F2048" s="77" t="n">
        <f aca="false">SUM(D2048:E2048)</f>
        <v>8302333</v>
      </c>
      <c r="G2048" s="124" t="n">
        <v>16451080</v>
      </c>
      <c r="H2048" s="149" t="n">
        <v>766289</v>
      </c>
      <c r="I2048" s="95" t="n">
        <f aca="false">SUM(G2048:H2048)</f>
        <v>17217369</v>
      </c>
      <c r="J2048" s="191" t="n">
        <v>10653000</v>
      </c>
      <c r="K2048" s="191" t="n">
        <v>787904</v>
      </c>
      <c r="L2048" s="94" t="n">
        <f aca="false">SUM(J2048:K2048)</f>
        <v>11440904</v>
      </c>
      <c r="M2048" s="81" t="n">
        <f aca="false">IF(D2048&gt;0,IF(J2048&gt;=0,J2048/D2048*100,""),"")</f>
        <v>140.263331138907</v>
      </c>
      <c r="N2048" s="81" t="n">
        <f aca="false">IF(F2048&gt;0,IF(L2048&gt;=0,L2048/F2048*100,""),"")</f>
        <v>137.803482466916</v>
      </c>
      <c r="O2048" s="81" t="n">
        <f aca="false">IF(G2048&gt;0,IF(J2048&gt;=0,J2048/G2048*100,""),"")</f>
        <v>64.7556269861918</v>
      </c>
      <c r="P2048" s="81" t="n">
        <f aca="false">IF(I2048&gt;0,IF(L2048&gt;=0,L2048/I2048*100,""),"")</f>
        <v>66.4497810321658</v>
      </c>
      <c r="Q2048" s="52"/>
      <c r="S2048" s="52"/>
    </row>
    <row r="2049" customFormat="false" ht="12.75" hidden="false" customHeight="true" outlineLevel="0" collapsed="false">
      <c r="A2049" s="82" t="s">
        <v>2160</v>
      </c>
      <c r="B2049" s="54" t="s">
        <v>2161</v>
      </c>
      <c r="C2049" s="55" t="s">
        <v>2162</v>
      </c>
      <c r="D2049" s="249" t="n">
        <v>22906000</v>
      </c>
      <c r="E2049" s="94" t="n">
        <v>4668401</v>
      </c>
      <c r="F2049" s="77" t="n">
        <f aca="false">SUM(D2049:E2049)</f>
        <v>27574401</v>
      </c>
      <c r="G2049" s="95" t="n">
        <v>45817608</v>
      </c>
      <c r="H2049" s="96" t="n">
        <v>5057506</v>
      </c>
      <c r="I2049" s="95" t="n">
        <f aca="false">SUM(G2049:H2049)</f>
        <v>50875114</v>
      </c>
      <c r="J2049" s="249" t="n">
        <v>36515100</v>
      </c>
      <c r="K2049" s="94" t="n">
        <v>5988074</v>
      </c>
      <c r="L2049" s="94" t="n">
        <f aca="false">SUM(J2049:K2049)</f>
        <v>42503174</v>
      </c>
      <c r="M2049" s="81" t="n">
        <f aca="false">IF(D2049&gt;0,IF(J2049&gt;=0,J2049/D2049*100,""),"")</f>
        <v>159.412817602375</v>
      </c>
      <c r="N2049" s="81" t="n">
        <f aca="false">IF(F2049&gt;0,IF(L2049&gt;=0,L2049/F2049*100,""),"")</f>
        <v>154.139972070472</v>
      </c>
      <c r="O2049" s="81" t="n">
        <f aca="false">IF(G2049&gt;0,IF(J2049&gt;=0,J2049/G2049*100,""),"")</f>
        <v>79.696652867605</v>
      </c>
      <c r="P2049" s="81" t="n">
        <f aca="false">IF(I2049&gt;0,IF(L2049&gt;=0,L2049/I2049*100,""),"")</f>
        <v>83.5441351541738</v>
      </c>
      <c r="Q2049" s="52"/>
      <c r="S2049" s="52"/>
    </row>
    <row r="2050" s="115" customFormat="true" ht="12.75" hidden="false" customHeight="true" outlineLevel="0" collapsed="false">
      <c r="A2050" s="87" t="s">
        <v>2163</v>
      </c>
      <c r="B2050" s="103" t="s">
        <v>2164</v>
      </c>
      <c r="C2050" s="104" t="s">
        <v>2165</v>
      </c>
      <c r="D2050" s="143" t="n">
        <v>26518985</v>
      </c>
      <c r="E2050" s="77" t="n">
        <v>848800</v>
      </c>
      <c r="F2050" s="77" t="n">
        <f aca="false">SUM(D2050:E2050)</f>
        <v>27367785</v>
      </c>
      <c r="G2050" s="79" t="n">
        <v>44804548</v>
      </c>
      <c r="H2050" s="88" t="n">
        <v>919546</v>
      </c>
      <c r="I2050" s="79" t="n">
        <f aca="false">SUM(G2050:H2050)</f>
        <v>45724094</v>
      </c>
      <c r="J2050" s="143" t="n">
        <v>34143026</v>
      </c>
      <c r="K2050" s="77" t="n">
        <v>945485</v>
      </c>
      <c r="L2050" s="77" t="n">
        <f aca="false">SUM(J2050:K2050)</f>
        <v>35088511</v>
      </c>
      <c r="M2050" s="81" t="n">
        <f aca="false">IF(D2050&gt;0,IF(J2050&gt;=0,J2050/D2050*100,""),"")</f>
        <v>128.749369555434</v>
      </c>
      <c r="N2050" s="81" t="n">
        <f aca="false">IF(F2050&gt;0,IF(L2050&gt;=0,L2050/F2050*100,""),"")</f>
        <v>128.211000634505</v>
      </c>
      <c r="O2050" s="81" t="n">
        <f aca="false">IF(G2050&gt;0,IF(J2050&gt;=0,J2050/G2050*100,""),"")</f>
        <v>76.204375502237</v>
      </c>
      <c r="P2050" s="81" t="n">
        <f aca="false">IF(I2050&gt;0,IF(L2050&gt;=0,L2050/I2050*100,""),"")</f>
        <v>76.7396528403603</v>
      </c>
      <c r="Q2050" s="52"/>
      <c r="S2050" s="52"/>
    </row>
    <row r="2051" s="115" customFormat="true" ht="12.75" hidden="false" customHeight="true" outlineLevel="0" collapsed="false">
      <c r="A2051" s="87" t="s">
        <v>2166</v>
      </c>
      <c r="B2051" s="103" t="s">
        <v>2167</v>
      </c>
      <c r="C2051" s="104" t="s">
        <v>2168</v>
      </c>
      <c r="D2051" s="143" t="n">
        <v>16536000</v>
      </c>
      <c r="E2051" s="77" t="n">
        <v>4951334</v>
      </c>
      <c r="F2051" s="77" t="n">
        <f aca="false">SUM(D2051:E2051)</f>
        <v>21487334</v>
      </c>
      <c r="G2051" s="79" t="n">
        <v>20869719</v>
      </c>
      <c r="H2051" s="88" t="n">
        <v>5364021</v>
      </c>
      <c r="I2051" s="79" t="n">
        <f aca="false">SUM(G2051:H2051)</f>
        <v>26233740</v>
      </c>
      <c r="J2051" s="143" t="n">
        <v>22339000</v>
      </c>
      <c r="K2051" s="77" t="n">
        <v>5515331</v>
      </c>
      <c r="L2051" s="77" t="n">
        <f aca="false">SUM(J2051:K2051)</f>
        <v>27854331</v>
      </c>
      <c r="M2051" s="81" t="n">
        <f aca="false">IF(D2051&gt;0,IF(J2051&gt;=0,J2051/D2051*100,""),"")</f>
        <v>135.0931301403</v>
      </c>
      <c r="N2051" s="81" t="n">
        <f aca="false">IF(F2051&gt;0,IF(L2051&gt;=0,L2051/F2051*100,""),"")</f>
        <v>129.631395872564</v>
      </c>
      <c r="O2051" s="81" t="n">
        <f aca="false">IF(G2051&gt;0,IF(J2051&gt;=0,J2051/G2051*100,""),"")</f>
        <v>107.040252913803</v>
      </c>
      <c r="P2051" s="81" t="n">
        <f aca="false">IF(I2051&gt;0,IF(L2051&gt;=0,L2051/I2051*100,""),"")</f>
        <v>106.177506524041</v>
      </c>
      <c r="Q2051" s="52"/>
      <c r="S2051" s="52"/>
    </row>
    <row r="2052" s="115" customFormat="true" ht="12.75" hidden="false" customHeight="true" outlineLevel="0" collapsed="false">
      <c r="A2052" s="87" t="s">
        <v>2169</v>
      </c>
      <c r="B2052" s="103" t="s">
        <v>2170</v>
      </c>
      <c r="C2052" s="104" t="s">
        <v>2171</v>
      </c>
      <c r="D2052" s="143" t="n">
        <v>30800000</v>
      </c>
      <c r="E2052" s="77" t="n">
        <v>3253734</v>
      </c>
      <c r="F2052" s="77" t="n">
        <f aca="false">SUM(D2052:E2052)</f>
        <v>34053734</v>
      </c>
      <c r="G2052" s="79" t="n">
        <v>29132689</v>
      </c>
      <c r="H2052" s="88" t="n">
        <v>3524928</v>
      </c>
      <c r="I2052" s="79" t="n">
        <f aca="false">SUM(G2052:H2052)</f>
        <v>32657617</v>
      </c>
      <c r="J2052" s="143" t="n">
        <v>35150000</v>
      </c>
      <c r="K2052" s="77" t="n">
        <v>3309199</v>
      </c>
      <c r="L2052" s="77" t="n">
        <f aca="false">SUM(J2052:K2052)</f>
        <v>38459199</v>
      </c>
      <c r="M2052" s="81" t="n">
        <f aca="false">IF(D2052&gt;0,IF(J2052&gt;=0,J2052/D2052*100,""),"")</f>
        <v>114.123376623377</v>
      </c>
      <c r="N2052" s="81" t="n">
        <f aca="false">IF(F2052&gt;0,IF(L2052&gt;=0,L2052/F2052*100,""),"")</f>
        <v>112.936804521936</v>
      </c>
      <c r="O2052" s="81" t="n">
        <f aca="false">IF(G2052&gt;0,IF(J2052&gt;=0,J2052/G2052*100,""),"")</f>
        <v>120.654842400576</v>
      </c>
      <c r="P2052" s="81" t="n">
        <f aca="false">IF(I2052&gt;0,IF(L2052&gt;=0,L2052/I2052*100,""),"")</f>
        <v>117.764866309749</v>
      </c>
      <c r="Q2052" s="52"/>
      <c r="S2052" s="52"/>
    </row>
    <row r="2053" s="115" customFormat="true" ht="12.75" hidden="false" customHeight="true" outlineLevel="0" collapsed="false">
      <c r="A2053" s="87" t="s">
        <v>2172</v>
      </c>
      <c r="B2053" s="103" t="s">
        <v>2173</v>
      </c>
      <c r="C2053" s="104" t="s">
        <v>2174</v>
      </c>
      <c r="D2053" s="77" t="n">
        <v>2575124</v>
      </c>
      <c r="E2053" s="77" t="n">
        <v>1131734</v>
      </c>
      <c r="F2053" s="77" t="n">
        <f aca="false">SUM(D2053:E2053)</f>
        <v>3706858</v>
      </c>
      <c r="G2053" s="79" t="n">
        <v>2623319</v>
      </c>
      <c r="H2053" s="88" t="n">
        <v>1226062</v>
      </c>
      <c r="I2053" s="79" t="n">
        <f aca="false">SUM(G2053:H2053)</f>
        <v>3849381</v>
      </c>
      <c r="J2053" s="77" t="n">
        <v>2988500</v>
      </c>
      <c r="K2053" s="77" t="n">
        <v>945485</v>
      </c>
      <c r="L2053" s="77" t="n">
        <f aca="false">SUM(J2053:K2053)</f>
        <v>3933985</v>
      </c>
      <c r="M2053" s="81" t="n">
        <f aca="false">IF(D2053&gt;0,IF(J2053&gt;=0,J2053/D2053*100,""),"")</f>
        <v>116.05266387172</v>
      </c>
      <c r="N2053" s="81" t="n">
        <f aca="false">IF(F2053&gt;0,IF(L2053&gt;=0,L2053/F2053*100,""),"")</f>
        <v>106.127210699735</v>
      </c>
      <c r="O2053" s="81" t="n">
        <f aca="false">IF(G2053&gt;0,IF(J2053&gt;=0,J2053/G2053*100,""),"")</f>
        <v>113.920571611764</v>
      </c>
      <c r="P2053" s="81" t="n">
        <f aca="false">IF(I2053&gt;0,IF(L2053&gt;=0,L2053/I2053*100,""),"")</f>
        <v>102.197859863703</v>
      </c>
      <c r="Q2053" s="52"/>
      <c r="S2053" s="52"/>
    </row>
    <row r="2054" s="115" customFormat="true" ht="12.75" hidden="false" customHeight="true" outlineLevel="0" collapsed="false">
      <c r="A2054" s="87" t="s">
        <v>2175</v>
      </c>
      <c r="B2054" s="103" t="s">
        <v>2176</v>
      </c>
      <c r="C2054" s="104" t="s">
        <v>2177</v>
      </c>
      <c r="E2054" s="94" t="n">
        <v>9902669</v>
      </c>
      <c r="F2054" s="77" t="n">
        <f aca="false">SUM(D2054:E2054)</f>
        <v>9902669</v>
      </c>
      <c r="G2054" s="95"/>
      <c r="H2054" s="96" t="n">
        <v>10728043</v>
      </c>
      <c r="I2054" s="79" t="n">
        <f aca="false">SUM(G2054:H2054)</f>
        <v>10728043</v>
      </c>
      <c r="K2054" s="94" t="n">
        <v>11345824</v>
      </c>
      <c r="L2054" s="94" t="n">
        <f aca="false">SUM(K2054:K2054)</f>
        <v>11345824</v>
      </c>
      <c r="M2054" s="81" t="str">
        <f aca="false">IF(D2054&gt;0,IF(J2054&gt;=0,J2054/D2054*100,""),"")</f>
        <v/>
      </c>
      <c r="N2054" s="81" t="n">
        <f aca="false">IF(F2054&gt;0,IF(L2054&gt;=0,L2054/F2054*100,""),"")</f>
        <v>114.573394304101</v>
      </c>
      <c r="O2054" s="81" t="str">
        <f aca="false">IF(G2054&gt;0,IF(J2054&gt;=0,J2054/G2054*100,""),"")</f>
        <v/>
      </c>
      <c r="P2054" s="81" t="n">
        <f aca="false">IF(I2054&gt;0,IF(L2054&gt;=0,L2054/I2054*100,""),"")</f>
        <v>105.758561929701</v>
      </c>
      <c r="Q2054" s="52"/>
      <c r="S2054" s="52"/>
    </row>
    <row r="2055" s="115" customFormat="true" ht="12.75" hidden="false" customHeight="true" outlineLevel="0" collapsed="false">
      <c r="A2055" s="87" t="s">
        <v>2178</v>
      </c>
      <c r="B2055" s="103" t="s">
        <v>2179</v>
      </c>
      <c r="C2055" s="104" t="s">
        <v>2180</v>
      </c>
      <c r="D2055" s="315"/>
      <c r="E2055" s="94" t="n">
        <v>8205068</v>
      </c>
      <c r="F2055" s="77" t="n">
        <f aca="false">SUM(D2055:E2055)</f>
        <v>8205068</v>
      </c>
      <c r="G2055" s="95"/>
      <c r="H2055" s="96" t="n">
        <v>8888950</v>
      </c>
      <c r="I2055" s="79" t="n">
        <f aca="false">SUM(G2055:H2055)</f>
        <v>8888950</v>
      </c>
      <c r="J2055" s="315"/>
      <c r="K2055" s="94" t="n">
        <v>9770015</v>
      </c>
      <c r="L2055" s="94" t="n">
        <f aca="false">SUM(J2055:K2055)</f>
        <v>9770015</v>
      </c>
      <c r="M2055" s="81" t="str">
        <f aca="false">IF(D2055&gt;0,IF(J2055&gt;=0,J2055/D2055*100,""),"")</f>
        <v/>
      </c>
      <c r="N2055" s="81" t="n">
        <f aca="false">IF(F2055&gt;0,IF(L2055&gt;=0,L2055/F2055*100,""),"")</f>
        <v>119.072931510135</v>
      </c>
      <c r="O2055" s="81" t="str">
        <f aca="false">IF(G2055&gt;0,IF(J2055&gt;=0,J2055/G2055*100,""),"")</f>
        <v/>
      </c>
      <c r="P2055" s="81" t="n">
        <f aca="false">IF(I2055&gt;0,IF(L2055&gt;=0,L2055/I2055*100,""),"")</f>
        <v>109.911913105597</v>
      </c>
      <c r="Q2055" s="52"/>
      <c r="S2055" s="52"/>
    </row>
    <row r="2056" s="115" customFormat="true" ht="12.75" hidden="false" customHeight="true" outlineLevel="0" collapsed="false">
      <c r="A2056" s="87" t="s">
        <v>2181</v>
      </c>
      <c r="B2056" s="103" t="s">
        <v>2182</v>
      </c>
      <c r="C2056" s="104" t="s">
        <v>2183</v>
      </c>
      <c r="D2056" s="94"/>
      <c r="E2056" s="94" t="n">
        <v>8912402</v>
      </c>
      <c r="F2056" s="77" t="n">
        <f aca="false">SUM(D2056:E2056)</f>
        <v>8912402</v>
      </c>
      <c r="G2056" s="95"/>
      <c r="H2056" s="96" t="n">
        <v>9655239</v>
      </c>
      <c r="I2056" s="79" t="n">
        <f aca="false">SUM(G2056:H2056)</f>
        <v>9655239</v>
      </c>
      <c r="J2056" s="94"/>
      <c r="K2056" s="94" t="n">
        <v>9139691</v>
      </c>
      <c r="L2056" s="94" t="n">
        <f aca="false">SUM(J2056:K2056)</f>
        <v>9139691</v>
      </c>
      <c r="M2056" s="81" t="str">
        <f aca="false">IF(D2056&gt;0,IF(J2056&gt;=0,J2056/D2056*100,""),"")</f>
        <v/>
      </c>
      <c r="N2056" s="81" t="n">
        <f aca="false">IF(F2056&gt;0,IF(L2056&gt;=0,L2056/F2056*100,""),"")</f>
        <v>102.550255251054</v>
      </c>
      <c r="O2056" s="81" t="str">
        <f aca="false">IF(G2056&gt;0,IF(J2056&gt;=0,J2056/G2056*100,""),"")</f>
        <v/>
      </c>
      <c r="P2056" s="81" t="n">
        <f aca="false">IF(I2056&gt;0,IF(L2056&gt;=0,L2056/I2056*100,""),"")</f>
        <v>94.6604325382313</v>
      </c>
      <c r="Q2056" s="52"/>
      <c r="S2056" s="52"/>
    </row>
    <row r="2057" s="115" customFormat="true" ht="12.75" hidden="false" customHeight="true" outlineLevel="0" collapsed="false">
      <c r="A2057" s="87" t="s">
        <v>506</v>
      </c>
      <c r="B2057" s="54" t="s">
        <v>507</v>
      </c>
      <c r="C2057" s="55" t="s">
        <v>2184</v>
      </c>
      <c r="D2057" s="77" t="n">
        <v>483174</v>
      </c>
      <c r="E2057" s="77" t="n">
        <v>141467</v>
      </c>
      <c r="F2057" s="77" t="n">
        <f aca="false">SUM(D2057:E2057)</f>
        <v>624641</v>
      </c>
      <c r="G2057" s="79" t="n">
        <v>313174</v>
      </c>
      <c r="H2057" s="88" t="n">
        <v>153258</v>
      </c>
      <c r="I2057" s="79" t="n">
        <f aca="false">SUM(G2057:H2057)</f>
        <v>466432</v>
      </c>
      <c r="J2057" s="77" t="n">
        <v>298000</v>
      </c>
      <c r="K2057" s="77" t="n">
        <v>157581</v>
      </c>
      <c r="L2057" s="77" t="n">
        <f aca="false">SUM(J2057:K2057)</f>
        <v>455581</v>
      </c>
      <c r="M2057" s="81" t="n">
        <f aca="false">IF(D2057&gt;0,IF(J2057&gt;=0,J2057/D2057*100,""),"")</f>
        <v>61.6755040627186</v>
      </c>
      <c r="N2057" s="81" t="n">
        <f aca="false">IF(F2057&gt;0,IF(L2057&gt;=0,L2057/F2057*100,""),"")</f>
        <v>72.9348537800112</v>
      </c>
      <c r="O2057" s="81" t="n">
        <f aca="false">IF(G2057&gt;0,IF(J2057&gt;=0,J2057/G2057*100,""),"")</f>
        <v>95.1547701916507</v>
      </c>
      <c r="P2057" s="81" t="n">
        <f aca="false">IF(I2057&gt;0,IF(L2057&gt;=0,L2057/I2057*100,""),"")</f>
        <v>97.6736158754116</v>
      </c>
      <c r="Q2057" s="52"/>
      <c r="S2057" s="52"/>
    </row>
    <row r="2058" s="115" customFormat="true" ht="12.75" hidden="false" customHeight="true" outlineLevel="0" collapsed="false">
      <c r="A2058" s="87" t="s">
        <v>2185</v>
      </c>
      <c r="B2058" s="54" t="s">
        <v>2186</v>
      </c>
      <c r="C2058" s="55" t="s">
        <v>2187</v>
      </c>
      <c r="D2058" s="77" t="n">
        <v>132040</v>
      </c>
      <c r="E2058" s="77" t="n">
        <v>282933</v>
      </c>
      <c r="F2058" s="77" t="n">
        <f aca="false">SUM(D2058:E2058)</f>
        <v>414973</v>
      </c>
      <c r="G2058" s="79" t="n">
        <v>236041</v>
      </c>
      <c r="H2058" s="88" t="n">
        <v>306516</v>
      </c>
      <c r="I2058" s="79" t="n">
        <f aca="false">SUM(G2058:H2058)</f>
        <v>542557</v>
      </c>
      <c r="J2058" s="77" t="n">
        <v>141718</v>
      </c>
      <c r="K2058" s="77" t="n">
        <v>315162</v>
      </c>
      <c r="L2058" s="77" t="n">
        <f aca="false">SUM(J2058:K2058)</f>
        <v>456880</v>
      </c>
      <c r="M2058" s="81" t="n">
        <f aca="false">IF(D2058&gt;0,IF(J2058&gt;=0,J2058/D2058*100,""),"")</f>
        <v>107.32959709179</v>
      </c>
      <c r="N2058" s="81" t="n">
        <f aca="false">IF(F2058&gt;0,IF(L2058&gt;=0,L2058/F2058*100,""),"")</f>
        <v>110.098729314919</v>
      </c>
      <c r="O2058" s="81" t="n">
        <f aca="false">IF(G2058&gt;0,IF(J2058&gt;=0,J2058/G2058*100,""),"")</f>
        <v>60.0395693968421</v>
      </c>
      <c r="P2058" s="81" t="n">
        <f aca="false">IF(I2058&gt;0,IF(L2058&gt;=0,L2058/I2058*100,""),"")</f>
        <v>84.208663790164</v>
      </c>
      <c r="Q2058" s="52"/>
      <c r="S2058" s="52"/>
    </row>
    <row r="2059" s="115" customFormat="true" ht="12.75" hidden="false" customHeight="true" outlineLevel="0" collapsed="false">
      <c r="A2059" s="87" t="s">
        <v>219</v>
      </c>
      <c r="B2059" s="54" t="s">
        <v>220</v>
      </c>
      <c r="C2059" s="55" t="s">
        <v>2188</v>
      </c>
      <c r="D2059" s="77" t="n">
        <v>1934050</v>
      </c>
      <c r="E2059" s="77"/>
      <c r="F2059" s="77" t="n">
        <f aca="false">SUM(D2059:E2059)</f>
        <v>1934050</v>
      </c>
      <c r="G2059" s="79" t="n">
        <v>1934050</v>
      </c>
      <c r="H2059" s="88"/>
      <c r="I2059" s="79" t="n">
        <f aca="false">SUM(G2059:H2059)</f>
        <v>1934050</v>
      </c>
      <c r="J2059" s="77" t="n">
        <v>1196000</v>
      </c>
      <c r="K2059" s="77"/>
      <c r="L2059" s="77" t="n">
        <f aca="false">SUM(J2059:K2059)</f>
        <v>1196000</v>
      </c>
      <c r="M2059" s="81" t="n">
        <f aca="false">IF(D2059&gt;0,IF(J2059&gt;=0,J2059/D2059*100,""),"")</f>
        <v>61.8391458338719</v>
      </c>
      <c r="N2059" s="81" t="n">
        <f aca="false">IF(F2059&gt;0,IF(L2059&gt;=0,L2059/F2059*100,""),"")</f>
        <v>61.8391458338719</v>
      </c>
      <c r="O2059" s="81" t="n">
        <f aca="false">IF(G2059&gt;0,IF(J2059&gt;=0,J2059/G2059*100,""),"")</f>
        <v>61.8391458338719</v>
      </c>
      <c r="P2059" s="81" t="n">
        <f aca="false">IF(I2059&gt;0,IF(L2059&gt;=0,L2059/I2059*100,""),"")</f>
        <v>61.8391458338719</v>
      </c>
      <c r="Q2059" s="52"/>
      <c r="S2059" s="52"/>
    </row>
    <row r="2060" s="115" customFormat="true" ht="12.75" hidden="false" customHeight="true" outlineLevel="0" collapsed="false">
      <c r="A2060" s="87" t="s">
        <v>2189</v>
      </c>
      <c r="B2060" s="103" t="s">
        <v>2190</v>
      </c>
      <c r="C2060" s="104" t="s">
        <v>2191</v>
      </c>
      <c r="D2060" s="77" t="n">
        <v>5700000</v>
      </c>
      <c r="E2060" s="77" t="n">
        <v>14288136</v>
      </c>
      <c r="F2060" s="77" t="n">
        <f aca="false">SUM(D2060:E2060)</f>
        <v>19988136</v>
      </c>
      <c r="G2060" s="79" t="n">
        <v>5550000</v>
      </c>
      <c r="H2060" s="88" t="n">
        <v>15479034</v>
      </c>
      <c r="I2060" s="79" t="n">
        <f aca="false">SUM(G2060:H2060)</f>
        <v>21029034</v>
      </c>
      <c r="J2060" s="77" t="n">
        <v>8735000</v>
      </c>
      <c r="K2060" s="77" t="n">
        <v>18909707</v>
      </c>
      <c r="L2060" s="77" t="n">
        <f aca="false">SUM(J2060:K2060)</f>
        <v>27644707</v>
      </c>
      <c r="M2060" s="81" t="n">
        <f aca="false">IF(D2060&gt;0,IF(J2060&gt;=0,J2060/D2060*100,""),"")</f>
        <v>153.245614035088</v>
      </c>
      <c r="N2060" s="81" t="n">
        <f aca="false">IF(F2060&gt;0,IF(L2060&gt;=0,L2060/F2060*100,""),"")</f>
        <v>138.305577868792</v>
      </c>
      <c r="O2060" s="81" t="n">
        <f aca="false">IF(G2060&gt;0,IF(J2060&gt;=0,J2060/G2060*100,""),"")</f>
        <v>157.387387387387</v>
      </c>
      <c r="P2060" s="81" t="n">
        <f aca="false">IF(I2060&gt;0,IF(L2060&gt;=0,L2060/I2060*100,""),"")</f>
        <v>131.459709466445</v>
      </c>
      <c r="Q2060" s="52"/>
      <c r="S2060" s="52"/>
    </row>
    <row r="2061" s="115" customFormat="true" ht="24" hidden="false" customHeight="false" outlineLevel="0" collapsed="false">
      <c r="A2061" s="82" t="s">
        <v>2192</v>
      </c>
      <c r="B2061" s="54" t="s">
        <v>2193</v>
      </c>
      <c r="C2061" s="55" t="s">
        <v>2194</v>
      </c>
      <c r="D2061" s="77" t="n">
        <v>380900</v>
      </c>
      <c r="E2061" s="77" t="n">
        <v>282933</v>
      </c>
      <c r="F2061" s="77" t="n">
        <f aca="false">SUM(D2061:E2061)</f>
        <v>663833</v>
      </c>
      <c r="G2061" s="79" t="n">
        <f aca="false">64843+361741</f>
        <v>426584</v>
      </c>
      <c r="H2061" s="88" t="n">
        <v>306516</v>
      </c>
      <c r="I2061" s="79" t="n">
        <f aca="false">SUM(G2061:H2061)</f>
        <v>733100</v>
      </c>
      <c r="J2061" s="77"/>
      <c r="K2061" s="77"/>
      <c r="L2061" s="94" t="n">
        <f aca="false">SUM(J2061:K2061)</f>
        <v>0</v>
      </c>
      <c r="M2061" s="81" t="n">
        <f aca="false">IF(D2061&gt;0,IF(J2061&gt;=0,J2061/D2061*100,""),"")</f>
        <v>0</v>
      </c>
      <c r="N2061" s="81" t="n">
        <f aca="false">IF(F2061&gt;0,IF(L2061&gt;=0,L2061/F2061*100,""),"")</f>
        <v>0</v>
      </c>
      <c r="O2061" s="81" t="n">
        <f aca="false">IF(G2061&gt;0,IF(J2061&gt;=0,J2061/G2061*100,""),"")</f>
        <v>0</v>
      </c>
      <c r="P2061" s="81" t="n">
        <f aca="false">IF(I2061&gt;0,IF(L2061&gt;=0,L2061/I2061*100,""),"")</f>
        <v>0</v>
      </c>
      <c r="Q2061" s="52"/>
      <c r="S2061" s="52"/>
    </row>
    <row r="2062" s="115" customFormat="true" ht="12.75" hidden="false" customHeight="true" outlineLevel="0" collapsed="false">
      <c r="A2062" s="82" t="s">
        <v>33</v>
      </c>
      <c r="B2062" s="54" t="s">
        <v>34</v>
      </c>
      <c r="C2062" s="55" t="s">
        <v>2195</v>
      </c>
      <c r="D2062" s="77" t="n">
        <v>14763315</v>
      </c>
      <c r="E2062" s="77"/>
      <c r="F2062" s="77" t="n">
        <f aca="false">SUM(D2062:E2062)</f>
        <v>14763315</v>
      </c>
      <c r="G2062" s="79" t="n">
        <v>19963452</v>
      </c>
      <c r="H2062" s="88"/>
      <c r="I2062" s="79" t="n">
        <f aca="false">SUM(G2062:H2062)</f>
        <v>19963452</v>
      </c>
      <c r="J2062" s="77" t="n">
        <v>10590531</v>
      </c>
      <c r="K2062" s="77"/>
      <c r="L2062" s="77" t="n">
        <f aca="false">SUM(J2062:K2062)</f>
        <v>10590531</v>
      </c>
      <c r="M2062" s="81" t="n">
        <f aca="false">IF(D2062&gt;0,IF(J2062&gt;=0,J2062/D2062*100,""),"")</f>
        <v>71.735453724316</v>
      </c>
      <c r="N2062" s="81" t="n">
        <f aca="false">IF(F2062&gt;0,IF(L2062&gt;=0,L2062/F2062*100,""),"")</f>
        <v>71.735453724316</v>
      </c>
      <c r="O2062" s="81" t="n">
        <f aca="false">IF(G2062&gt;0,IF(J2062&gt;=0,J2062/G2062*100,""),"")</f>
        <v>53.0495978350838</v>
      </c>
      <c r="P2062" s="81" t="n">
        <f aca="false">IF(I2062&gt;0,IF(L2062&gt;=0,L2062/I2062*100,""),"")</f>
        <v>53.0495978350838</v>
      </c>
      <c r="Q2062" s="52"/>
      <c r="S2062" s="52"/>
    </row>
    <row r="2063" s="115" customFormat="true" ht="12.75" hidden="false" customHeight="true" outlineLevel="0" collapsed="false">
      <c r="A2063" s="87" t="s">
        <v>2196</v>
      </c>
      <c r="B2063" s="103" t="s">
        <v>2197</v>
      </c>
      <c r="C2063" s="104" t="s">
        <v>2198</v>
      </c>
      <c r="D2063" s="77"/>
      <c r="E2063" s="77" t="n">
        <v>4526934</v>
      </c>
      <c r="F2063" s="77" t="n">
        <f aca="false">SUM(D2063:E2063)</f>
        <v>4526934</v>
      </c>
      <c r="G2063" s="79"/>
      <c r="H2063" s="88" t="n">
        <v>4904248</v>
      </c>
      <c r="I2063" s="79" t="n">
        <f aca="false">SUM(G2063:H2063)</f>
        <v>4904248</v>
      </c>
      <c r="J2063" s="77"/>
      <c r="K2063" s="77" t="n">
        <v>5042588</v>
      </c>
      <c r="L2063" s="77" t="n">
        <f aca="false">SUM(J2063:K2063)</f>
        <v>5042588</v>
      </c>
      <c r="M2063" s="81" t="str">
        <f aca="false">IF(D2063&gt;0,IF(J2063&gt;=0,J2063/D2063*100,""),"")</f>
        <v/>
      </c>
      <c r="N2063" s="81" t="n">
        <f aca="false">IF(F2063&gt;0,IF(L2063&gt;=0,L2063/F2063*100,""),"")</f>
        <v>111.39080004259</v>
      </c>
      <c r="O2063" s="81" t="str">
        <f aca="false">IF(G2063&gt;0,IF(J2063&gt;=0,J2063/G2063*100,""),"")</f>
        <v/>
      </c>
      <c r="P2063" s="81" t="n">
        <f aca="false">IF(I2063&gt;0,IF(L2063&gt;=0,L2063/I2063*100,""),"")</f>
        <v>102.820819828035</v>
      </c>
      <c r="Q2063" s="52"/>
      <c r="S2063" s="52"/>
    </row>
    <row r="2064" s="115" customFormat="true" ht="12.75" hidden="false" customHeight="true" outlineLevel="0" collapsed="false">
      <c r="A2064" s="87" t="s">
        <v>2199</v>
      </c>
      <c r="B2064" s="103" t="s">
        <v>2200</v>
      </c>
      <c r="C2064" s="104"/>
      <c r="D2064" s="77"/>
      <c r="E2064" s="77"/>
      <c r="F2064" s="77"/>
      <c r="G2064" s="79" t="n">
        <v>463588</v>
      </c>
      <c r="H2064" s="88"/>
      <c r="I2064" s="79" t="n">
        <f aca="false">SUM(G2064:H2064)</f>
        <v>463588</v>
      </c>
      <c r="J2064" s="77"/>
      <c r="K2064" s="77"/>
      <c r="L2064" s="77"/>
      <c r="M2064" s="81" t="str">
        <f aca="false">IF(D2064&gt;0,IF(J2064&gt;=0,J2064/D2064*100,""),"")</f>
        <v/>
      </c>
      <c r="N2064" s="81" t="str">
        <f aca="false">IF(F2064&gt;0,IF(L2064&gt;=0,L2064/F2064*100,""),"")</f>
        <v/>
      </c>
      <c r="O2064" s="81" t="n">
        <f aca="false">IF(G2064&gt;0,IF(J2064&gt;=0,J2064/G2064*100,""),"")</f>
        <v>0</v>
      </c>
      <c r="P2064" s="81" t="n">
        <f aca="false">IF(I2064&gt;0,IF(L2064&gt;=0,L2064/I2064*100,""),"")</f>
        <v>0</v>
      </c>
      <c r="Q2064" s="52"/>
      <c r="S2064" s="52"/>
    </row>
    <row r="2065" s="115" customFormat="true" ht="12.75" hidden="false" customHeight="true" outlineLevel="0" collapsed="false">
      <c r="A2065" s="87" t="s">
        <v>2110</v>
      </c>
      <c r="B2065" s="103" t="s">
        <v>2201</v>
      </c>
      <c r="C2065" s="104" t="s">
        <v>2202</v>
      </c>
      <c r="D2065" s="77"/>
      <c r="E2065" s="77"/>
      <c r="F2065" s="77" t="n">
        <f aca="false">SUM(D2065:E2065)</f>
        <v>0</v>
      </c>
      <c r="G2065" s="79"/>
      <c r="H2065" s="88"/>
      <c r="I2065" s="79"/>
      <c r="J2065" s="77"/>
      <c r="K2065" s="77"/>
      <c r="L2065" s="77" t="n">
        <f aca="false">SUM(J2065:K2065)</f>
        <v>0</v>
      </c>
      <c r="M2065" s="81" t="str">
        <f aca="false">IF(D2065&gt;0,IF(J2065&gt;=0,J2065/D2065*100,""),"")</f>
        <v/>
      </c>
      <c r="N2065" s="81" t="str">
        <f aca="false">IF(F2065&gt;0,IF(L2065&gt;=0,L2065/F2065*100,""),"")</f>
        <v/>
      </c>
      <c r="O2065" s="81" t="str">
        <f aca="false">IF(G2065&gt;0,IF(J2065&gt;=0,J2065/G2065*100,""),"")</f>
        <v/>
      </c>
      <c r="P2065" s="81" t="str">
        <f aca="false">IF(I2065&gt;0,IF(L2065&gt;=0,L2065/I2065*100,""),"")</f>
        <v/>
      </c>
      <c r="Q2065" s="52"/>
      <c r="S2065" s="52"/>
    </row>
    <row r="2066" s="115" customFormat="true" ht="12.75" hidden="true" customHeight="true" outlineLevel="0" collapsed="false">
      <c r="A2066" s="87" t="s">
        <v>222</v>
      </c>
      <c r="B2066" s="55" t="s">
        <v>223</v>
      </c>
      <c r="C2066" s="55" t="s">
        <v>2203</v>
      </c>
      <c r="D2066" s="77"/>
      <c r="E2066" s="77"/>
      <c r="F2066" s="77" t="n">
        <f aca="false">SUM(D2066:E2066)</f>
        <v>0</v>
      </c>
      <c r="G2066" s="79"/>
      <c r="H2066" s="88"/>
      <c r="I2066" s="79" t="n">
        <f aca="false">SUM(G2066:H2066)</f>
        <v>0</v>
      </c>
      <c r="J2066" s="77"/>
      <c r="K2066" s="77"/>
      <c r="L2066" s="77"/>
      <c r="M2066" s="81" t="str">
        <f aca="false">IF(D2066&gt;0,IF(J2066&gt;=0,J2066/D2066*100,""),"")</f>
        <v/>
      </c>
      <c r="N2066" s="81" t="str">
        <f aca="false">IF(F2066&gt;0,IF(L2066&gt;=0,L2066/F2066*100,""),"")</f>
        <v/>
      </c>
      <c r="O2066" s="81" t="str">
        <f aca="false">IF(G2066&gt;0,IF(J2066&gt;=0,J2066/G2066*100,""),"")</f>
        <v/>
      </c>
      <c r="P2066" s="81" t="str">
        <f aca="false">IF(I2066&gt;0,IF(L2066&gt;=0,L2066/I2066*100,""),"")</f>
        <v/>
      </c>
      <c r="Q2066" s="52"/>
      <c r="S2066" s="52"/>
    </row>
    <row r="2067" s="115" customFormat="true" ht="12.75" hidden="true" customHeight="true" outlineLevel="0" collapsed="false">
      <c r="A2067" s="87" t="s">
        <v>2204</v>
      </c>
      <c r="B2067" s="55" t="s">
        <v>2205</v>
      </c>
      <c r="C2067" s="104" t="s">
        <v>2206</v>
      </c>
      <c r="D2067" s="94"/>
      <c r="E2067" s="94"/>
      <c r="F2067" s="77" t="n">
        <f aca="false">SUM(D2067:E2067)</f>
        <v>0</v>
      </c>
      <c r="G2067" s="95"/>
      <c r="H2067" s="96"/>
      <c r="I2067" s="79" t="n">
        <f aca="false">SUM(G2067:H2067)</f>
        <v>0</v>
      </c>
      <c r="J2067" s="249"/>
      <c r="K2067" s="94"/>
      <c r="L2067" s="94" t="n">
        <f aca="false">SUM(J2067:K2067)</f>
        <v>0</v>
      </c>
      <c r="M2067" s="81" t="str">
        <f aca="false">IF(D2067&gt;0,IF(J2067&gt;=0,J2067/D2067*100,""),"")</f>
        <v/>
      </c>
      <c r="N2067" s="81" t="str">
        <f aca="false">IF(F2067&gt;0,IF(L2067&gt;=0,L2067/F2067*100,""),"")</f>
        <v/>
      </c>
      <c r="O2067" s="81" t="str">
        <f aca="false">IF(G2067&gt;0,IF(J2067&gt;=0,J2067/G2067*100,""),"")</f>
        <v/>
      </c>
      <c r="P2067" s="81" t="str">
        <f aca="false">IF(I2067&gt;0,IF(L2067&gt;=0,L2067/I2067*100,""),"")</f>
        <v/>
      </c>
      <c r="Q2067" s="52"/>
      <c r="S2067" s="52"/>
    </row>
    <row r="2068" s="48" customFormat="true" ht="12.75" hidden="false" customHeight="true" outlineLevel="0" collapsed="false">
      <c r="A2068" s="82" t="s">
        <v>62</v>
      </c>
      <c r="B2068" s="54" t="s">
        <v>63</v>
      </c>
      <c r="C2068" s="55" t="s">
        <v>2207</v>
      </c>
      <c r="D2068" s="143"/>
      <c r="E2068" s="143"/>
      <c r="F2068" s="77" t="n">
        <f aca="false">SUM(D2068:E2068)</f>
        <v>0</v>
      </c>
      <c r="G2068" s="79" t="n">
        <v>3477219</v>
      </c>
      <c r="H2068" s="88"/>
      <c r="I2068" s="79" t="n">
        <f aca="false">SUM(G2068:H2068)</f>
        <v>3477219</v>
      </c>
      <c r="J2068" s="143"/>
      <c r="K2068" s="143"/>
      <c r="L2068" s="143" t="n">
        <f aca="false">SUM(J2068:K2068)</f>
        <v>0</v>
      </c>
      <c r="M2068" s="81" t="str">
        <f aca="false">IF(D2068&gt;0,IF(J2068&gt;=0,J2068/D2068*100,""),"")</f>
        <v/>
      </c>
      <c r="N2068" s="81" t="str">
        <f aca="false">IF(F2068&gt;0,IF(L2068&gt;=0,L2068/F2068*100,""),"")</f>
        <v/>
      </c>
      <c r="O2068" s="81" t="n">
        <f aca="false">IF(G2068&gt;0,IF(J2068&gt;=0,J2068/G2068*100,""),"")</f>
        <v>0</v>
      </c>
      <c r="P2068" s="81" t="n">
        <f aca="false">IF(I2068&gt;0,IF(L2068&gt;=0,L2068/I2068*100,""),"")</f>
        <v>0</v>
      </c>
      <c r="Q2068" s="52"/>
      <c r="S2068" s="52"/>
    </row>
    <row r="2069" s="48" customFormat="true" ht="12.75" hidden="false" customHeight="true" outlineLevel="0" collapsed="false">
      <c r="A2069" s="82" t="s">
        <v>65</v>
      </c>
      <c r="B2069" s="54" t="s">
        <v>66</v>
      </c>
      <c r="C2069" s="55" t="s">
        <v>2208</v>
      </c>
      <c r="D2069" s="143"/>
      <c r="E2069" s="143"/>
      <c r="F2069" s="77" t="n">
        <f aca="false">SUM(D2069:E2069)</f>
        <v>0</v>
      </c>
      <c r="G2069" s="79" t="n">
        <f aca="false">279741752-3477219</f>
        <v>276264533</v>
      </c>
      <c r="H2069" s="88"/>
      <c r="I2069" s="79" t="n">
        <f aca="false">SUM(G2069:H2069)</f>
        <v>276264533</v>
      </c>
      <c r="J2069" s="143"/>
      <c r="K2069" s="143"/>
      <c r="L2069" s="143" t="n">
        <f aca="false">SUM(J2069:K2069)</f>
        <v>0</v>
      </c>
      <c r="M2069" s="81" t="str">
        <f aca="false">IF(D2069&gt;0,IF(J2069&gt;=0,J2069/D2069*100,""),"")</f>
        <v/>
      </c>
      <c r="N2069" s="81" t="str">
        <f aca="false">IF(F2069&gt;0,IF(L2069&gt;=0,L2069/F2069*100,""),"")</f>
        <v/>
      </c>
      <c r="O2069" s="81" t="n">
        <f aca="false">IF(G2069&gt;0,IF(J2069&gt;=0,J2069/G2069*100,""),"")</f>
        <v>0</v>
      </c>
      <c r="P2069" s="81" t="n">
        <f aca="false">IF(I2069&gt;0,IF(L2069&gt;=0,L2069/I2069*100,""),"")</f>
        <v>0</v>
      </c>
      <c r="Q2069" s="52"/>
      <c r="S2069" s="52"/>
    </row>
    <row r="2070" s="115" customFormat="true" ht="4.5" hidden="false" customHeight="true" outlineLevel="0" collapsed="false">
      <c r="A2070" s="82"/>
      <c r="B2070" s="54"/>
      <c r="C2070" s="55" t="s">
        <v>28</v>
      </c>
      <c r="D2070" s="77"/>
      <c r="E2070" s="77"/>
      <c r="F2070" s="77"/>
      <c r="G2070" s="79"/>
      <c r="H2070" s="88"/>
      <c r="I2070" s="79"/>
      <c r="J2070" s="77"/>
      <c r="K2070" s="77"/>
      <c r="L2070" s="77"/>
      <c r="M2070" s="81" t="str">
        <f aca="false">IF(D2070&gt;0,IF(J2070&gt;=0,J2070/D2070*100,""),"")</f>
        <v/>
      </c>
      <c r="N2070" s="81" t="str">
        <f aca="false">IF(F2070&gt;0,IF(L2070&gt;=0,L2070/F2070*100,""),"")</f>
        <v/>
      </c>
      <c r="O2070" s="81" t="str">
        <f aca="false">IF(G2070&gt;0,IF(J2070&gt;=0,J2070/G2070*100,""),"")</f>
        <v/>
      </c>
      <c r="P2070" s="81" t="str">
        <f aca="false">IF(I2070&gt;0,IF(L2070&gt;=0,L2070/I2070*100,""),"")</f>
        <v/>
      </c>
      <c r="Q2070" s="52"/>
      <c r="S2070" s="52"/>
    </row>
    <row r="2071" s="115" customFormat="true" ht="12.75" hidden="false" customHeight="false" outlineLevel="0" collapsed="false">
      <c r="A2071" s="105" t="s">
        <v>2209</v>
      </c>
      <c r="B2071" s="135" t="s">
        <v>19</v>
      </c>
      <c r="C2071" s="136"/>
      <c r="D2071" s="108" t="n">
        <f aca="false">SUM(D2073:D2080)</f>
        <v>390107</v>
      </c>
      <c r="E2071" s="108" t="n">
        <f aca="false">SUM(E2073:E2080)</f>
        <v>11288651</v>
      </c>
      <c r="F2071" s="108" t="n">
        <f aca="false">SUM(D2071:E2071)</f>
        <v>11678758</v>
      </c>
      <c r="G2071" s="109" t="n">
        <f aca="false">SUM(G2073:G2080)</f>
        <v>482455344</v>
      </c>
      <c r="H2071" s="110" t="n">
        <f aca="false">SUM(H2073:H2080)</f>
        <v>12066786</v>
      </c>
      <c r="I2071" s="109" t="n">
        <f aca="false">SUM(G2071:H2071)</f>
        <v>494522130</v>
      </c>
      <c r="J2071" s="108" t="n">
        <f aca="false">SUM(J2073:J2080)</f>
        <v>397000</v>
      </c>
      <c r="K2071" s="108" t="n">
        <f aca="false">SUM(K2073:K2080)</f>
        <v>13103000</v>
      </c>
      <c r="L2071" s="108" t="n">
        <f aca="false">SUM(J2071:K2071)</f>
        <v>13500000</v>
      </c>
      <c r="M2071" s="111" t="n">
        <f aca="false">IF(D2071&gt;0,IF(J2071&gt;=0,J2071/D2071*100,""),"")</f>
        <v>101.766951118539</v>
      </c>
      <c r="N2071" s="111" t="n">
        <f aca="false">IF(F2071&gt;0,IF(L2071&gt;=0,L2071/F2071*100,""),"")</f>
        <v>115.594483591492</v>
      </c>
      <c r="O2071" s="111" t="n">
        <f aca="false">IF(G2071&gt;0,IF(J2071&gt;=0,J2071/G2071*100,""),"")</f>
        <v>0.0822874085523654</v>
      </c>
      <c r="P2071" s="111" t="n">
        <f aca="false">IF(I2071&gt;0,IF(L2071&gt;=0,L2071/I2071*100,""),"")</f>
        <v>2.72990816406942</v>
      </c>
      <c r="Q2071" s="52"/>
      <c r="S2071" s="52"/>
    </row>
    <row r="2072" s="115" customFormat="true" ht="12.75" hidden="false" customHeight="true" outlineLevel="0" collapsed="false">
      <c r="A2072" s="87" t="s">
        <v>27</v>
      </c>
      <c r="B2072" s="167"/>
      <c r="C2072" s="168" t="s">
        <v>28</v>
      </c>
      <c r="D2072" s="77" t="n">
        <f aca="false">SUM(D2073:D2077)</f>
        <v>390107</v>
      </c>
      <c r="E2072" s="77" t="n">
        <f aca="false">SUM(E2073:E2077)</f>
        <v>11288651</v>
      </c>
      <c r="F2072" s="77" t="n">
        <f aca="false">SUM(D2072:E2072)</f>
        <v>11678758</v>
      </c>
      <c r="G2072" s="79" t="n">
        <f aca="false">SUM(G2073:G2077)</f>
        <v>1133227</v>
      </c>
      <c r="H2072" s="88" t="n">
        <f aca="false">SUM(H2073:H2077)</f>
        <v>12066786</v>
      </c>
      <c r="I2072" s="79" t="n">
        <f aca="false">SUM(G2072:H2072)</f>
        <v>13200013</v>
      </c>
      <c r="J2072" s="77" t="n">
        <f aca="false">SUM(J2073:J2077)</f>
        <v>397000</v>
      </c>
      <c r="K2072" s="77" t="n">
        <f aca="false">SUM(K2073:K2077)</f>
        <v>13103000</v>
      </c>
      <c r="L2072" s="77" t="n">
        <f aca="false">SUM(J2072:K2072)</f>
        <v>13500000</v>
      </c>
      <c r="M2072" s="81" t="n">
        <f aca="false">IF(D2072&gt;0,IF(J2072&gt;=0,J2072/D2072*100,""),"")</f>
        <v>101.766951118539</v>
      </c>
      <c r="N2072" s="81" t="n">
        <f aca="false">IF(F2072&gt;0,IF(L2072&gt;=0,L2072/F2072*100,""),"")</f>
        <v>115.594483591492</v>
      </c>
      <c r="O2072" s="81" t="n">
        <f aca="false">IF(G2072&gt;0,IF(J2072&gt;=0,J2072/G2072*100,""),"")</f>
        <v>35.0326986561386</v>
      </c>
      <c r="P2072" s="81" t="n">
        <f aca="false">IF(I2072&gt;0,IF(L2072&gt;=0,L2072/I2072*100,""),"")</f>
        <v>102.272626549686</v>
      </c>
      <c r="Q2072" s="52"/>
      <c r="S2072" s="52"/>
    </row>
    <row r="2073" s="115" customFormat="true" ht="12.75" hidden="false" customHeight="true" outlineLevel="0" collapsed="false">
      <c r="A2073" s="126" t="s">
        <v>29</v>
      </c>
      <c r="B2073" s="160" t="n">
        <v>0</v>
      </c>
      <c r="C2073" s="161" t="s">
        <v>28</v>
      </c>
      <c r="D2073" s="130"/>
      <c r="E2073" s="130" t="n">
        <v>4549158</v>
      </c>
      <c r="F2073" s="130" t="n">
        <f aca="false">SUM(D2073:E2073)</f>
        <v>4549158</v>
      </c>
      <c r="G2073" s="131"/>
      <c r="H2073" s="151" t="n">
        <v>4862735</v>
      </c>
      <c r="I2073" s="131" t="n">
        <f aca="false">SUM(G2073:H2073)</f>
        <v>4862735</v>
      </c>
      <c r="J2073" s="130"/>
      <c r="K2073" s="130" t="n">
        <v>5054014</v>
      </c>
      <c r="L2073" s="130" t="n">
        <f aca="false">SUM(J2073:K2073)</f>
        <v>5054014</v>
      </c>
      <c r="M2073" s="118" t="str">
        <f aca="false">IF(D2073&gt;0,IF(J2073&gt;=0,J2073/D2073*100,""),"")</f>
        <v/>
      </c>
      <c r="N2073" s="118" t="n">
        <f aca="false">IF(F2073&gt;0,IF(L2073&gt;=0,L2073/F2073*100,""),"")</f>
        <v>111.097789964648</v>
      </c>
      <c r="O2073" s="118" t="str">
        <f aca="false">IF(G2073&gt;0,IF(J2073&gt;=0,J2073/G2073*100,""),"")</f>
        <v/>
      </c>
      <c r="P2073" s="118" t="n">
        <f aca="false">IF(I2073&gt;0,IF(L2073&gt;=0,L2073/I2073*100,""),"")</f>
        <v>103.933568249144</v>
      </c>
      <c r="Q2073" s="52"/>
      <c r="S2073" s="52"/>
    </row>
    <row r="2074" s="115" customFormat="true" ht="12.75" hidden="false" customHeight="true" outlineLevel="0" collapsed="false">
      <c r="A2074" s="87" t="s">
        <v>2110</v>
      </c>
      <c r="B2074" s="103" t="s">
        <v>2210</v>
      </c>
      <c r="C2074" s="104" t="s">
        <v>2211</v>
      </c>
      <c r="D2074" s="77"/>
      <c r="E2074" s="77"/>
      <c r="F2074" s="77" t="n">
        <f aca="false">SUM(D2074:E2074)</f>
        <v>0</v>
      </c>
      <c r="G2074" s="79"/>
      <c r="H2074" s="88"/>
      <c r="I2074" s="79"/>
      <c r="J2074" s="77"/>
      <c r="K2074" s="77"/>
      <c r="L2074" s="77" t="n">
        <f aca="false">SUM(J2074:K2074)</f>
        <v>0</v>
      </c>
      <c r="M2074" s="81" t="str">
        <f aca="false">IF(D2074&gt;0,IF(J2074&gt;=0,J2074/D2074*100,""),"")</f>
        <v/>
      </c>
      <c r="N2074" s="81" t="str">
        <f aca="false">IF(F2074&gt;0,IF(L2074&gt;=0,L2074/F2074*100,""),"")</f>
        <v/>
      </c>
      <c r="O2074" s="81" t="str">
        <f aca="false">IF(G2074&gt;0,IF(J2074&gt;=0,J2074/G2074*100,""),"")</f>
        <v/>
      </c>
      <c r="P2074" s="81" t="str">
        <f aca="false">IF(I2074&gt;0,IF(L2074&gt;=0,L2074/I2074*100,""),"")</f>
        <v/>
      </c>
      <c r="Q2074" s="52"/>
      <c r="S2074" s="52"/>
    </row>
    <row r="2075" s="115" customFormat="true" ht="12.75" hidden="false" customHeight="true" outlineLevel="0" collapsed="false">
      <c r="A2075" s="87" t="s">
        <v>2212</v>
      </c>
      <c r="B2075" s="103" t="s">
        <v>2213</v>
      </c>
      <c r="C2075" s="104" t="s">
        <v>2214</v>
      </c>
      <c r="D2075" s="77" t="n">
        <v>179800</v>
      </c>
      <c r="E2075" s="77" t="n">
        <v>5795964</v>
      </c>
      <c r="F2075" s="77" t="n">
        <f aca="false">SUM(D2075:E2075)</f>
        <v>5975764</v>
      </c>
      <c r="G2075" s="79" t="n">
        <v>818800</v>
      </c>
      <c r="H2075" s="88" t="n">
        <v>6195484</v>
      </c>
      <c r="I2075" s="79" t="n">
        <f aca="false">SUM(G2075:H2075)</f>
        <v>7014284</v>
      </c>
      <c r="J2075" s="77" t="n">
        <v>397000</v>
      </c>
      <c r="K2075" s="77" t="n">
        <v>8048986</v>
      </c>
      <c r="L2075" s="77" t="n">
        <f aca="false">SUM(J2075:K2075)</f>
        <v>8445986</v>
      </c>
      <c r="M2075" s="81" t="n">
        <f aca="false">IF(D2075&gt;0,IF(J2075&gt;=0,J2075/D2075*100,""),"")</f>
        <v>220.800889877642</v>
      </c>
      <c r="N2075" s="81" t="n">
        <f aca="false">IF(F2075&gt;0,IF(L2075&gt;=0,L2075/F2075*100,""),"")</f>
        <v>141.337341969997</v>
      </c>
      <c r="O2075" s="81" t="n">
        <f aca="false">IF(G2075&gt;0,IF(J2075&gt;=0,J2075/G2075*100,""),"")</f>
        <v>48.485588666341</v>
      </c>
      <c r="P2075" s="81" t="n">
        <f aca="false">IF(I2075&gt;0,IF(L2075&gt;=0,L2075/I2075*100,""),"")</f>
        <v>120.411235131055</v>
      </c>
      <c r="Q2075" s="52"/>
      <c r="S2075" s="52"/>
    </row>
    <row r="2076" s="115" customFormat="true" ht="36" hidden="false" customHeight="false" outlineLevel="0" collapsed="false">
      <c r="A2076" s="82" t="s">
        <v>2215</v>
      </c>
      <c r="B2076" s="54" t="s">
        <v>2216</v>
      </c>
      <c r="C2076" s="55" t="s">
        <v>2217</v>
      </c>
      <c r="D2076" s="77" t="n">
        <v>181334</v>
      </c>
      <c r="E2076" s="77" t="n">
        <v>581281</v>
      </c>
      <c r="F2076" s="77" t="n">
        <f aca="false">SUM(D2076:E2076)</f>
        <v>762615</v>
      </c>
      <c r="G2076" s="79" t="n">
        <v>231334</v>
      </c>
      <c r="H2076" s="88" t="n">
        <v>621349</v>
      </c>
      <c r="I2076" s="79" t="n">
        <f aca="false">SUM(G2076:H2076)</f>
        <v>852683</v>
      </c>
      <c r="J2076" s="77"/>
      <c r="K2076" s="77"/>
      <c r="L2076" s="77" t="n">
        <f aca="false">SUM(J2076:K2076)</f>
        <v>0</v>
      </c>
      <c r="M2076" s="81" t="n">
        <f aca="false">IF(D2076&gt;0,IF(J2076&gt;=0,J2076/D2076*100,""),"")</f>
        <v>0</v>
      </c>
      <c r="N2076" s="81" t="n">
        <f aca="false">IF(F2076&gt;0,IF(L2076&gt;=0,L2076/F2076*100,""),"")</f>
        <v>0</v>
      </c>
      <c r="O2076" s="81" t="n">
        <f aca="false">IF(G2076&gt;0,IF(J2076&gt;=0,J2076/G2076*100,""),"")</f>
        <v>0</v>
      </c>
      <c r="P2076" s="81" t="n">
        <f aca="false">IF(I2076&gt;0,IF(L2076&gt;=0,L2076/I2076*100,""),"")</f>
        <v>0</v>
      </c>
      <c r="Q2076" s="52"/>
      <c r="S2076" s="52"/>
    </row>
    <row r="2077" s="115" customFormat="true" ht="12" hidden="false" customHeight="true" outlineLevel="0" collapsed="false">
      <c r="A2077" s="82" t="s">
        <v>2218</v>
      </c>
      <c r="B2077" s="54" t="s">
        <v>2219</v>
      </c>
      <c r="C2077" s="55" t="s">
        <v>2220</v>
      </c>
      <c r="D2077" s="77" t="n">
        <v>28973</v>
      </c>
      <c r="E2077" s="77" t="n">
        <v>362248</v>
      </c>
      <c r="F2077" s="77" t="n">
        <f aca="false">SUM(D2077:E2077)</f>
        <v>391221</v>
      </c>
      <c r="G2077" s="79" t="n">
        <v>83093</v>
      </c>
      <c r="H2077" s="88" t="n">
        <v>387218</v>
      </c>
      <c r="I2077" s="79" t="n">
        <f aca="false">SUM(G2077:H2077)</f>
        <v>470311</v>
      </c>
      <c r="J2077" s="77"/>
      <c r="K2077" s="77"/>
      <c r="L2077" s="77" t="n">
        <f aca="false">SUM(J2077:K2077)</f>
        <v>0</v>
      </c>
      <c r="M2077" s="81" t="n">
        <f aca="false">IF(D2077&gt;0,IF(J2077&gt;=0,J2077/D2077*100,""),"")</f>
        <v>0</v>
      </c>
      <c r="N2077" s="81" t="n">
        <f aca="false">IF(F2077&gt;0,IF(L2077&gt;=0,L2077/F2077*100,""),"")</f>
        <v>0</v>
      </c>
      <c r="O2077" s="81" t="n">
        <f aca="false">IF(G2077&gt;0,IF(J2077&gt;=0,J2077/G2077*100,""),"")</f>
        <v>0</v>
      </c>
      <c r="P2077" s="81" t="n">
        <f aca="false">IF(I2077&gt;0,IF(L2077&gt;=0,L2077/I2077*100,""),"")</f>
        <v>0</v>
      </c>
      <c r="Q2077" s="52"/>
      <c r="S2077" s="52"/>
    </row>
    <row r="2078" s="48" customFormat="true" ht="12" hidden="false" customHeight="true" outlineLevel="0" collapsed="false">
      <c r="A2078" s="82" t="s">
        <v>62</v>
      </c>
      <c r="B2078" s="54" t="s">
        <v>63</v>
      </c>
      <c r="C2078" s="55" t="s">
        <v>2207</v>
      </c>
      <c r="D2078" s="143"/>
      <c r="E2078" s="143"/>
      <c r="F2078" s="77" t="n">
        <f aca="false">SUM(D2078:E2078)</f>
        <v>0</v>
      </c>
      <c r="G2078" s="79" t="n">
        <f aca="false">60000+170000</f>
        <v>230000</v>
      </c>
      <c r="H2078" s="88"/>
      <c r="I2078" s="79" t="n">
        <f aca="false">SUM(G2078:H2078)</f>
        <v>230000</v>
      </c>
      <c r="J2078" s="143"/>
      <c r="K2078" s="143"/>
      <c r="L2078" s="143" t="n">
        <f aca="false">SUM(J2078:K2078)</f>
        <v>0</v>
      </c>
      <c r="M2078" s="81" t="str">
        <f aca="false">IF(D2078&gt;0,IF(J2078&gt;=0,J2078/D2078*100,""),"")</f>
        <v/>
      </c>
      <c r="N2078" s="81" t="str">
        <f aca="false">IF(F2078&gt;0,IF(L2078&gt;=0,L2078/F2078*100,""),"")</f>
        <v/>
      </c>
      <c r="O2078" s="81" t="n">
        <f aca="false">IF(G2078&gt;0,IF(J2078&gt;=0,J2078/G2078*100,""),"")</f>
        <v>0</v>
      </c>
      <c r="P2078" s="81" t="n">
        <f aca="false">IF(I2078&gt;0,IF(L2078&gt;=0,L2078/I2078*100,""),"")</f>
        <v>0</v>
      </c>
      <c r="Q2078" s="52"/>
      <c r="S2078" s="52"/>
    </row>
    <row r="2079" s="115" customFormat="true" ht="12" hidden="false" customHeight="true" outlineLevel="0" collapsed="false">
      <c r="A2079" s="87" t="s">
        <v>65</v>
      </c>
      <c r="B2079" s="54" t="s">
        <v>66</v>
      </c>
      <c r="C2079" s="55" t="s">
        <v>2221</v>
      </c>
      <c r="D2079" s="77"/>
      <c r="E2079" s="77"/>
      <c r="F2079" s="77" t="n">
        <f aca="false">SUM(D2079:E2079)</f>
        <v>0</v>
      </c>
      <c r="G2079" s="79" t="n">
        <f aca="false">481322117-170000-60000</f>
        <v>481092117</v>
      </c>
      <c r="H2079" s="88"/>
      <c r="I2079" s="79" t="n">
        <f aca="false">SUM(G2079:H2079)</f>
        <v>481092117</v>
      </c>
      <c r="J2079" s="77"/>
      <c r="K2079" s="77"/>
      <c r="L2079" s="77" t="n">
        <f aca="false">SUM(J2079:K2079)</f>
        <v>0</v>
      </c>
      <c r="M2079" s="81" t="str">
        <f aca="false">IF(D2079&gt;0,IF(J2079&gt;=0,J2079/D2079*100,""),"")</f>
        <v/>
      </c>
      <c r="N2079" s="81" t="str">
        <f aca="false">IF(F2079&gt;0,IF(L2079&gt;=0,L2079/F2079*100,""),"")</f>
        <v/>
      </c>
      <c r="O2079" s="81" t="n">
        <f aca="false">IF(G2079&gt;0,IF(J2079&gt;=0,J2079/G2079*100,""),"")</f>
        <v>0</v>
      </c>
      <c r="P2079" s="81" t="n">
        <f aca="false">IF(I2079&gt;0,IF(L2079&gt;=0,L2079/I2079*100,""),"")</f>
        <v>0</v>
      </c>
      <c r="Q2079" s="52"/>
      <c r="S2079" s="52"/>
    </row>
    <row r="2080" s="115" customFormat="true" ht="2.25" hidden="false" customHeight="true" outlineLevel="0" collapsed="false">
      <c r="A2080" s="211"/>
      <c r="B2080" s="113"/>
      <c r="C2080" s="114" t="s">
        <v>28</v>
      </c>
      <c r="D2080" s="77"/>
      <c r="E2080" s="77"/>
      <c r="F2080" s="77" t="n">
        <f aca="false">SUM(D2080:E2080)</f>
        <v>0</v>
      </c>
      <c r="G2080" s="79"/>
      <c r="H2080" s="88"/>
      <c r="I2080" s="79"/>
      <c r="J2080" s="77"/>
      <c r="K2080" s="77"/>
      <c r="L2080" s="77" t="n">
        <f aca="false">SUM(J2080:K2080)</f>
        <v>0</v>
      </c>
      <c r="M2080" s="81" t="str">
        <f aca="false">IF(D2080&gt;0,IF(J2080&gt;=0,J2080/D2080*100,""),"")</f>
        <v/>
      </c>
      <c r="N2080" s="81" t="str">
        <f aca="false">IF(F2080&gt;0,IF(L2080&gt;=0,L2080/F2080*100,""),"")</f>
        <v/>
      </c>
      <c r="O2080" s="81" t="str">
        <f aca="false">IF(G2080&gt;0,IF(J2080&gt;=0,J2080/G2080*100,""),"")</f>
        <v/>
      </c>
      <c r="P2080" s="81" t="str">
        <f aca="false">IF(I2080&gt;0,IF(L2080&gt;=0,L2080/I2080*100,""),"")</f>
        <v/>
      </c>
      <c r="Q2080" s="52"/>
      <c r="S2080" s="52"/>
    </row>
    <row r="2081" s="48" customFormat="true" ht="12.75" hidden="false" customHeight="false" outlineLevel="0" collapsed="false">
      <c r="A2081" s="66" t="s">
        <v>2222</v>
      </c>
      <c r="B2081" s="135" t="s">
        <v>19</v>
      </c>
      <c r="C2081" s="136"/>
      <c r="D2081" s="139" t="n">
        <f aca="false">SUM(D2083:D2098)</f>
        <v>24229612</v>
      </c>
      <c r="E2081" s="139" t="n">
        <f aca="false">SUM(E2083:E2098)</f>
        <v>20400000</v>
      </c>
      <c r="F2081" s="190" t="n">
        <f aca="false">SUM(D2081:E2081)</f>
        <v>44629612</v>
      </c>
      <c r="G2081" s="109" t="n">
        <f aca="false">SUM(G2083:G2098)</f>
        <v>263188549.19</v>
      </c>
      <c r="H2081" s="110" t="n">
        <f aca="false">SUM(H2083:H2098)</f>
        <v>21108271</v>
      </c>
      <c r="I2081" s="153" t="n">
        <f aca="false">SUM(G2081:H2081)</f>
        <v>284296820.19</v>
      </c>
      <c r="J2081" s="190" t="n">
        <f aca="false">SUM(J2083:J2098)</f>
        <v>28470441</v>
      </c>
      <c r="K2081" s="139" t="n">
        <f aca="false">SUM(K2083:K2098)</f>
        <v>22900000</v>
      </c>
      <c r="L2081" s="190" t="n">
        <f aca="false">SUM(J2081:K2081)</f>
        <v>51370441</v>
      </c>
      <c r="M2081" s="185" t="n">
        <f aca="false">IF(D2081&gt;0,IF(J2081&gt;=0,J2081/D2081*100,""),"")</f>
        <v>117.502669873542</v>
      </c>
      <c r="N2081" s="185" t="n">
        <f aca="false">IF(F2081&gt;0,IF(L2081&gt;=0,L2081/F2081*100,""),"")</f>
        <v>115.103938165539</v>
      </c>
      <c r="O2081" s="185" t="n">
        <f aca="false">IF(G2081&gt;0,IF(J2081&gt;=0,J2081/G2081*100,""),"")</f>
        <v>10.8175074818497</v>
      </c>
      <c r="P2081" s="185" t="n">
        <f aca="false">IF(I2081&gt;0,IF(L2081&gt;=0,L2081/I2081*100,""),"")</f>
        <v>18.0692984767358</v>
      </c>
      <c r="Q2081" s="52"/>
      <c r="S2081" s="52"/>
    </row>
    <row r="2082" s="48" customFormat="true" ht="12.75" hidden="false" customHeight="true" outlineLevel="0" collapsed="false">
      <c r="A2082" s="82" t="s">
        <v>27</v>
      </c>
      <c r="B2082" s="103"/>
      <c r="C2082" s="104" t="s">
        <v>28</v>
      </c>
      <c r="D2082" s="77" t="n">
        <f aca="false">SUM(D2083:D2095)</f>
        <v>24229612</v>
      </c>
      <c r="E2082" s="77" t="n">
        <f aca="false">SUM(E2083:E2095)</f>
        <v>20400000</v>
      </c>
      <c r="F2082" s="77" t="n">
        <f aca="false">SUM(D2082:E2082)</f>
        <v>44629612</v>
      </c>
      <c r="G2082" s="79" t="n">
        <f aca="false">SUM(G2083:G2095)</f>
        <v>34540894.19</v>
      </c>
      <c r="H2082" s="88" t="n">
        <f aca="false">SUM(H2083:H2095)</f>
        <v>21108271</v>
      </c>
      <c r="I2082" s="79" t="n">
        <f aca="false">SUM(G2082:H2082)</f>
        <v>55649165.19</v>
      </c>
      <c r="J2082" s="77" t="n">
        <f aca="false">SUM(J2083:J2096)</f>
        <v>28470441</v>
      </c>
      <c r="K2082" s="77" t="n">
        <f aca="false">SUM(K2083:K2096)</f>
        <v>22900000</v>
      </c>
      <c r="L2082" s="77" t="n">
        <f aca="false">SUM(J2082:K2082)</f>
        <v>51370441</v>
      </c>
      <c r="M2082" s="81" t="n">
        <f aca="false">IF(D2082&gt;0,IF(J2082&gt;=0,J2082/D2082*100,""),"")</f>
        <v>117.502669873542</v>
      </c>
      <c r="N2082" s="81" t="n">
        <f aca="false">IF(F2082&gt;0,IF(L2082&gt;=0,L2082/F2082*100,""),"")</f>
        <v>115.103938165539</v>
      </c>
      <c r="O2082" s="81" t="n">
        <f aca="false">IF(G2082&gt;0,IF(J2082&gt;=0,J2082/G2082*100,""),"")</f>
        <v>82.4253154634385</v>
      </c>
      <c r="P2082" s="81" t="n">
        <f aca="false">IF(I2082&gt;0,IF(L2082&gt;=0,L2082/I2082*100,""),"")</f>
        <v>92.3112517943596</v>
      </c>
      <c r="Q2082" s="52"/>
      <c r="S2082" s="52"/>
    </row>
    <row r="2083" s="48" customFormat="true" ht="12.75" hidden="false" customHeight="true" outlineLevel="0" collapsed="false">
      <c r="A2083" s="82" t="s">
        <v>29</v>
      </c>
      <c r="B2083" s="103" t="n">
        <v>0</v>
      </c>
      <c r="C2083" s="104" t="s">
        <v>28</v>
      </c>
      <c r="D2083" s="77"/>
      <c r="E2083" s="77" t="n">
        <v>3460714</v>
      </c>
      <c r="F2083" s="77" t="n">
        <f aca="false">SUM(D2083:E2083)</f>
        <v>3460714</v>
      </c>
      <c r="G2083" s="79"/>
      <c r="H2083" s="88" t="n">
        <v>3580867</v>
      </c>
      <c r="I2083" s="79" t="n">
        <f aca="false">SUM(G2083:H2083)</f>
        <v>3580867</v>
      </c>
      <c r="J2083" s="77"/>
      <c r="K2083" s="77" t="n">
        <v>3664000</v>
      </c>
      <c r="L2083" s="77" t="n">
        <f aca="false">SUM(J2083:K2083)</f>
        <v>3664000</v>
      </c>
      <c r="M2083" s="81" t="str">
        <f aca="false">IF(D2083&gt;0,IF(J2083&gt;=0,J2083/D2083*100,""),"")</f>
        <v/>
      </c>
      <c r="N2083" s="81" t="n">
        <f aca="false">IF(F2083&gt;0,IF(L2083&gt;=0,L2083/F2083*100,""),"")</f>
        <v>105.87410574812</v>
      </c>
      <c r="O2083" s="81" t="str">
        <f aca="false">IF(G2083&gt;0,IF(J2083&gt;=0,J2083/G2083*100,""),"")</f>
        <v/>
      </c>
      <c r="P2083" s="81" t="n">
        <f aca="false">IF(I2083&gt;0,IF(L2083&gt;=0,L2083/I2083*100,""),"")</f>
        <v>102.321588598515</v>
      </c>
      <c r="Q2083" s="52"/>
      <c r="S2083" s="52"/>
    </row>
    <row r="2084" s="48" customFormat="true" ht="12.75" hidden="false" customHeight="true" outlineLevel="0" collapsed="false">
      <c r="A2084" s="82" t="s">
        <v>2223</v>
      </c>
      <c r="B2084" s="103" t="s">
        <v>2224</v>
      </c>
      <c r="C2084" s="104" t="s">
        <v>2225</v>
      </c>
      <c r="D2084" s="77" t="n">
        <v>524100</v>
      </c>
      <c r="E2084" s="77" t="n">
        <v>1821429</v>
      </c>
      <c r="F2084" s="77" t="n">
        <f aca="false">SUM(D2084:E2084)</f>
        <v>2345529</v>
      </c>
      <c r="G2084" s="79" t="n">
        <v>1012390.19</v>
      </c>
      <c r="H2084" s="88" t="n">
        <v>1884667</v>
      </c>
      <c r="I2084" s="79" t="n">
        <f aca="false">SUM(G2084:H2084)</f>
        <v>2897057.19</v>
      </c>
      <c r="J2084" s="77" t="n">
        <v>654091</v>
      </c>
      <c r="K2084" s="77" t="n">
        <v>2015200</v>
      </c>
      <c r="L2084" s="77" t="n">
        <f aca="false">SUM(J2084:K2084)</f>
        <v>2669291</v>
      </c>
      <c r="M2084" s="81" t="n">
        <f aca="false">IF(D2084&gt;0,IF(J2084&gt;=0,J2084/D2084*100,""),"")</f>
        <v>124.802709406602</v>
      </c>
      <c r="N2084" s="81" t="n">
        <f aca="false">IF(F2084&gt;0,IF(L2084&gt;=0,L2084/F2084*100,""),"")</f>
        <v>113.803368024868</v>
      </c>
      <c r="O2084" s="81" t="n">
        <f aca="false">IF(G2084&gt;0,IF(J2084&gt;=0,J2084/G2084*100,""),"")</f>
        <v>64.6085873273822</v>
      </c>
      <c r="P2084" s="81" t="n">
        <f aca="false">IF(I2084&gt;0,IF(L2084&gt;=0,L2084/I2084*100,""),"")</f>
        <v>92.1380154045216</v>
      </c>
      <c r="Q2084" s="52"/>
      <c r="S2084" s="52"/>
    </row>
    <row r="2085" s="48" customFormat="true" ht="24" hidden="false" customHeight="false" outlineLevel="0" collapsed="false">
      <c r="A2085" s="82" t="s">
        <v>2226</v>
      </c>
      <c r="B2085" s="103" t="s">
        <v>2227</v>
      </c>
      <c r="C2085" s="104" t="s">
        <v>2228</v>
      </c>
      <c r="D2085" s="77" t="n">
        <v>9000000</v>
      </c>
      <c r="E2085" s="77" t="n">
        <v>6557143</v>
      </c>
      <c r="F2085" s="77" t="n">
        <f aca="false">SUM(D2085:E2085)</f>
        <v>15557143</v>
      </c>
      <c r="G2085" s="79" t="n">
        <v>13264460</v>
      </c>
      <c r="H2085" s="88" t="n">
        <v>6784802</v>
      </c>
      <c r="I2085" s="79" t="n">
        <f aca="false">SUM(G2085:H2085)</f>
        <v>20049262</v>
      </c>
      <c r="J2085" s="77" t="n">
        <v>8860000</v>
      </c>
      <c r="K2085" s="77" t="n">
        <v>6961600</v>
      </c>
      <c r="L2085" s="77" t="n">
        <f aca="false">SUM(J2085:K2085)</f>
        <v>15821600</v>
      </c>
      <c r="M2085" s="81" t="n">
        <f aca="false">IF(D2085&gt;0,IF(J2085&gt;=0,J2085/D2085*100,""),"")</f>
        <v>98.4444444444444</v>
      </c>
      <c r="N2085" s="81" t="n">
        <f aca="false">IF(F2085&gt;0,IF(L2085&gt;=0,L2085/F2085*100,""),"")</f>
        <v>101.699907238752</v>
      </c>
      <c r="O2085" s="81" t="n">
        <f aca="false">IF(G2085&gt;0,IF(J2085&gt;=0,J2085/G2085*100,""),"")</f>
        <v>66.7950297260499</v>
      </c>
      <c r="P2085" s="81" t="n">
        <f aca="false">IF(I2085&gt;0,IF(L2085&gt;=0,L2085/I2085*100,""),"")</f>
        <v>78.9136278432593</v>
      </c>
      <c r="Q2085" s="52"/>
      <c r="S2085" s="52"/>
    </row>
    <row r="2086" s="48" customFormat="true" ht="12" hidden="false" customHeight="true" outlineLevel="0" collapsed="false">
      <c r="A2086" s="82" t="s">
        <v>2229</v>
      </c>
      <c r="B2086" s="103" t="s">
        <v>2230</v>
      </c>
      <c r="C2086" s="104" t="s">
        <v>2231</v>
      </c>
      <c r="D2086" s="77" t="n">
        <v>7446730</v>
      </c>
      <c r="E2086" s="77" t="n">
        <v>4917857</v>
      </c>
      <c r="F2086" s="77" t="n">
        <f aca="false">SUM(D2086:E2086)</f>
        <v>12364587</v>
      </c>
      <c r="G2086" s="79" t="n">
        <v>10249255</v>
      </c>
      <c r="H2086" s="88" t="n">
        <v>5088601</v>
      </c>
      <c r="I2086" s="79" t="n">
        <f aca="false">SUM(G2086:H2086)</f>
        <v>15337856</v>
      </c>
      <c r="J2086" s="77" t="n">
        <v>5905000</v>
      </c>
      <c r="K2086" s="77" t="n">
        <v>5312800</v>
      </c>
      <c r="L2086" s="77" t="n">
        <f aca="false">SUM(J2086:K2086)</f>
        <v>11217800</v>
      </c>
      <c r="M2086" s="81" t="n">
        <f aca="false">IF(D2086&gt;0,IF(J2086&gt;=0,J2086/D2086*100,""),"")</f>
        <v>79.296550297916</v>
      </c>
      <c r="N2086" s="81" t="n">
        <f aca="false">IF(F2086&gt;0,IF(L2086&gt;=0,L2086/F2086*100,""),"")</f>
        <v>90.7252300460986</v>
      </c>
      <c r="O2086" s="81" t="n">
        <f aca="false">IF(G2086&gt;0,IF(J2086&gt;=0,J2086/G2086*100,""),"")</f>
        <v>57.6139436476115</v>
      </c>
      <c r="P2086" s="81" t="n">
        <f aca="false">IF(I2086&gt;0,IF(L2086&gt;=0,L2086/I2086*100,""),"")</f>
        <v>73.1379926894607</v>
      </c>
      <c r="Q2086" s="52"/>
      <c r="S2086" s="52"/>
    </row>
    <row r="2087" s="48" customFormat="true" ht="12" hidden="false" customHeight="true" outlineLevel="0" collapsed="false">
      <c r="A2087" s="82" t="s">
        <v>2232</v>
      </c>
      <c r="B2087" s="103" t="s">
        <v>2233</v>
      </c>
      <c r="C2087" s="104" t="s">
        <v>2234</v>
      </c>
      <c r="D2087" s="77"/>
      <c r="E2087" s="77" t="n">
        <v>1275000</v>
      </c>
      <c r="F2087" s="77" t="n">
        <f aca="false">SUM(D2087:E2087)</f>
        <v>1275000</v>
      </c>
      <c r="G2087" s="79"/>
      <c r="H2087" s="88" t="n">
        <v>1319267</v>
      </c>
      <c r="I2087" s="79" t="n">
        <f aca="false">SUM(G2087:H2087)</f>
        <v>1319267</v>
      </c>
      <c r="J2087" s="77"/>
      <c r="K2087" s="77" t="n">
        <v>1282400</v>
      </c>
      <c r="L2087" s="77" t="n">
        <f aca="false">SUM(J2087:K2087)</f>
        <v>1282400</v>
      </c>
      <c r="M2087" s="81" t="str">
        <f aca="false">IF(D2087&gt;0,IF(J2087&gt;=0,J2087/D2087*100,""),"")</f>
        <v/>
      </c>
      <c r="N2087" s="81" t="n">
        <f aca="false">IF(F2087&gt;0,IF(L2087&gt;=0,L2087/F2087*100,""),"")</f>
        <v>100.580392156863</v>
      </c>
      <c r="O2087" s="81" t="str">
        <f aca="false">IF(G2087&gt;0,IF(J2087&gt;=0,J2087/G2087*100,""),"")</f>
        <v/>
      </c>
      <c r="P2087" s="81" t="n">
        <f aca="false">IF(I2087&gt;0,IF(L2087&gt;=0,L2087/I2087*100,""),"")</f>
        <v>97.2054936567048</v>
      </c>
      <c r="Q2087" s="52"/>
      <c r="S2087" s="52"/>
    </row>
    <row r="2088" s="48" customFormat="true" ht="12" hidden="false" customHeight="true" outlineLevel="0" collapsed="false">
      <c r="A2088" s="82" t="s">
        <v>2110</v>
      </c>
      <c r="B2088" s="54" t="s">
        <v>2235</v>
      </c>
      <c r="C2088" s="55" t="s">
        <v>2236</v>
      </c>
      <c r="D2088" s="77"/>
      <c r="E2088" s="77"/>
      <c r="F2088" s="77" t="n">
        <f aca="false">SUM(D2088:E2088)</f>
        <v>0</v>
      </c>
      <c r="G2088" s="79"/>
      <c r="H2088" s="88"/>
      <c r="I2088" s="79"/>
      <c r="J2088" s="77"/>
      <c r="K2088" s="77"/>
      <c r="L2088" s="77" t="n">
        <f aca="false">SUM(J2088:K2088)</f>
        <v>0</v>
      </c>
      <c r="M2088" s="81" t="str">
        <f aca="false">IF(D2088&gt;0,IF(J2088&gt;=0,J2088/D2088*100,""),"")</f>
        <v/>
      </c>
      <c r="N2088" s="81" t="str">
        <f aca="false">IF(F2088&gt;0,IF(L2088&gt;=0,L2088/F2088*100,""),"")</f>
        <v/>
      </c>
      <c r="O2088" s="81" t="str">
        <f aca="false">IF(G2088&gt;0,IF(J2088&gt;=0,J2088/G2088*100,""),"")</f>
        <v/>
      </c>
      <c r="P2088" s="81" t="str">
        <f aca="false">IF(I2088&gt;0,IF(L2088&gt;=0,L2088/I2088*100,""),"")</f>
        <v/>
      </c>
      <c r="Q2088" s="52"/>
      <c r="S2088" s="52"/>
    </row>
    <row r="2089" s="48" customFormat="true" ht="12" hidden="false" customHeight="true" outlineLevel="0" collapsed="false">
      <c r="A2089" s="82" t="s">
        <v>506</v>
      </c>
      <c r="B2089" s="103" t="s">
        <v>507</v>
      </c>
      <c r="C2089" s="104" t="s">
        <v>2237</v>
      </c>
      <c r="D2089" s="77" t="n">
        <v>153270</v>
      </c>
      <c r="E2089" s="77" t="n">
        <v>182143</v>
      </c>
      <c r="F2089" s="77" t="n">
        <f aca="false">SUM(D2089:E2089)</f>
        <v>335413</v>
      </c>
      <c r="G2089" s="79" t="n">
        <v>153270</v>
      </c>
      <c r="H2089" s="88" t="n">
        <v>188467</v>
      </c>
      <c r="I2089" s="79" t="n">
        <f aca="false">SUM(G2089:H2089)</f>
        <v>341737</v>
      </c>
      <c r="J2089" s="77" t="n">
        <v>140000</v>
      </c>
      <c r="K2089" s="77" t="n">
        <v>183200</v>
      </c>
      <c r="L2089" s="77" t="n">
        <f aca="false">SUM(J2089:K2089)</f>
        <v>323200</v>
      </c>
      <c r="M2089" s="81" t="n">
        <f aca="false">IF(D2089&gt;0,IF(J2089&gt;=0,J2089/D2089*100,""),"")</f>
        <v>91.3420760749005</v>
      </c>
      <c r="N2089" s="81" t="n">
        <f aca="false">IF(F2089&gt;0,IF(L2089&gt;=0,L2089/F2089*100,""),"")</f>
        <v>96.3588173386243</v>
      </c>
      <c r="O2089" s="81" t="n">
        <f aca="false">IF(G2089&gt;0,IF(J2089&gt;=0,J2089/G2089*100,""),"")</f>
        <v>91.3420760749005</v>
      </c>
      <c r="P2089" s="81" t="n">
        <f aca="false">IF(I2089&gt;0,IF(L2089&gt;=0,L2089/I2089*100,""),"")</f>
        <v>94.5756532069984</v>
      </c>
      <c r="Q2089" s="52"/>
      <c r="S2089" s="52"/>
    </row>
    <row r="2090" s="48" customFormat="true" ht="12" hidden="false" customHeight="true" outlineLevel="0" collapsed="false">
      <c r="A2090" s="82" t="s">
        <v>781</v>
      </c>
      <c r="B2090" s="103" t="s">
        <v>782</v>
      </c>
      <c r="C2090" s="104" t="s">
        <v>2238</v>
      </c>
      <c r="D2090" s="77" t="n">
        <f aca="false">1500000+20000</f>
        <v>1520000</v>
      </c>
      <c r="E2090" s="77" t="n">
        <v>1092857</v>
      </c>
      <c r="F2090" s="77" t="n">
        <f aca="false">SUM(D2090:E2090)</f>
        <v>2612857</v>
      </c>
      <c r="G2090" s="79" t="n">
        <v>1456334</v>
      </c>
      <c r="H2090" s="88" t="n">
        <v>1130800</v>
      </c>
      <c r="I2090" s="79" t="n">
        <f aca="false">SUM(G2090:H2090)</f>
        <v>2587134</v>
      </c>
      <c r="J2090" s="77" t="n">
        <v>1500000</v>
      </c>
      <c r="K2090" s="77" t="n">
        <v>1282400</v>
      </c>
      <c r="L2090" s="77" t="n">
        <f aca="false">SUM(J2090:K2090)</f>
        <v>2782400</v>
      </c>
      <c r="M2090" s="81" t="n">
        <f aca="false">IF(D2090&gt;0,IF(J2090&gt;=0,J2090/D2090*100,""),"")</f>
        <v>98.6842105263158</v>
      </c>
      <c r="N2090" s="81" t="n">
        <f aca="false">IF(F2090&gt;0,IF(L2090&gt;=0,L2090/F2090*100,""),"")</f>
        <v>106.488797511689</v>
      </c>
      <c r="O2090" s="81" t="n">
        <f aca="false">IF(G2090&gt;0,IF(J2090&gt;=0,J2090/G2090*100,""),"")</f>
        <v>102.998350653078</v>
      </c>
      <c r="P2090" s="81" t="n">
        <f aca="false">IF(I2090&gt;0,IF(L2090&gt;=0,L2090/I2090*100,""),"")</f>
        <v>107.547579676971</v>
      </c>
      <c r="Q2090" s="52"/>
      <c r="S2090" s="52"/>
    </row>
    <row r="2091" s="48" customFormat="true" ht="12" hidden="true" customHeight="true" outlineLevel="0" collapsed="false">
      <c r="A2091" s="316" t="s">
        <v>2239</v>
      </c>
      <c r="B2091" s="103"/>
      <c r="C2091" s="104"/>
      <c r="D2091" s="77"/>
      <c r="E2091" s="77"/>
      <c r="F2091" s="77" t="n">
        <f aca="false">SUM(D2091:E2091)</f>
        <v>0</v>
      </c>
      <c r="G2091" s="79"/>
      <c r="H2091" s="88"/>
      <c r="I2091" s="79" t="n">
        <f aca="false">SUM(G2091:H2091)</f>
        <v>0</v>
      </c>
      <c r="J2091" s="77"/>
      <c r="K2091" s="77"/>
      <c r="L2091" s="77"/>
      <c r="M2091" s="81" t="str">
        <f aca="false">IF(D2091&gt;0,IF(J2091&gt;=0,J2091/D2091*100,""),"")</f>
        <v/>
      </c>
      <c r="N2091" s="81" t="str">
        <f aca="false">IF(F2091&gt;0,IF(L2091&gt;=0,L2091/F2091*100,""),"")</f>
        <v/>
      </c>
      <c r="O2091" s="81" t="str">
        <f aca="false">IF(G2091&gt;0,IF(J2091&gt;=0,J2091/G2091*100,""),"")</f>
        <v/>
      </c>
      <c r="P2091" s="81" t="str">
        <f aca="false">IF(I2091&gt;0,IF(L2091&gt;=0,L2091/I2091*100,""),"")</f>
        <v/>
      </c>
      <c r="Q2091" s="52"/>
      <c r="S2091" s="52"/>
    </row>
    <row r="2092" s="48" customFormat="true" ht="12" hidden="false" customHeight="true" outlineLevel="0" collapsed="false">
      <c r="A2092" s="82" t="s">
        <v>328</v>
      </c>
      <c r="B2092" s="103" t="s">
        <v>329</v>
      </c>
      <c r="C2092" s="104" t="s">
        <v>2240</v>
      </c>
      <c r="D2092" s="77" t="n">
        <v>4000000</v>
      </c>
      <c r="E2092" s="77" t="n">
        <v>1092857</v>
      </c>
      <c r="F2092" s="77" t="n">
        <f aca="false">SUM(D2092:E2092)</f>
        <v>5092857</v>
      </c>
      <c r="G2092" s="79" t="n">
        <v>6300000</v>
      </c>
      <c r="H2092" s="88" t="n">
        <v>1130800</v>
      </c>
      <c r="I2092" s="79" t="n">
        <f aca="false">SUM(G2092:H2092)</f>
        <v>7430800</v>
      </c>
      <c r="J2092" s="77" t="n">
        <v>3200000</v>
      </c>
      <c r="K2092" s="77" t="n">
        <v>1282400</v>
      </c>
      <c r="L2092" s="77" t="n">
        <f aca="false">SUM(J2092:K2092)</f>
        <v>4482400</v>
      </c>
      <c r="M2092" s="81" t="n">
        <f aca="false">IF(D2092&gt;0,IF(J2092&gt;=0,J2092/D2092*100,""),"")</f>
        <v>80</v>
      </c>
      <c r="N2092" s="81" t="n">
        <f aca="false">IF(F2092&gt;0,IF(L2092&gt;=0,L2092/F2092*100,""),"")</f>
        <v>88.0134667044451</v>
      </c>
      <c r="O2092" s="81" t="n">
        <f aca="false">IF(G2092&gt;0,IF(J2092&gt;=0,J2092/G2092*100,""),"")</f>
        <v>50.7936507936508</v>
      </c>
      <c r="P2092" s="81" t="n">
        <f aca="false">IF(I2092&gt;0,IF(L2092&gt;=0,L2092/I2092*100,""),"")</f>
        <v>60.3219034289713</v>
      </c>
      <c r="Q2092" s="52"/>
      <c r="S2092" s="52"/>
    </row>
    <row r="2093" s="48" customFormat="true" ht="12" hidden="false" customHeight="true" outlineLevel="0" collapsed="false">
      <c r="A2093" s="82" t="s">
        <v>33</v>
      </c>
      <c r="B2093" s="103" t="s">
        <v>34</v>
      </c>
      <c r="C2093" s="104" t="s">
        <v>2241</v>
      </c>
      <c r="D2093" s="77" t="n">
        <v>1090950</v>
      </c>
      <c r="E2093" s="77"/>
      <c r="F2093" s="77" t="n">
        <f aca="false">SUM(D2093:E2093)</f>
        <v>1090950</v>
      </c>
      <c r="G2093" s="79" t="n">
        <v>1632623</v>
      </c>
      <c r="H2093" s="88"/>
      <c r="I2093" s="79" t="n">
        <f aca="false">SUM(G2093:H2093)</f>
        <v>1632623</v>
      </c>
      <c r="J2093" s="77" t="n">
        <v>1606650</v>
      </c>
      <c r="K2093" s="77"/>
      <c r="L2093" s="77" t="n">
        <f aca="false">SUM(J2093:K2093)</f>
        <v>1606650</v>
      </c>
      <c r="M2093" s="81" t="n">
        <f aca="false">IF(D2093&gt;0,IF(J2093&gt;=0,J2093/D2093*100,""),"")</f>
        <v>147.270727347724</v>
      </c>
      <c r="N2093" s="81" t="n">
        <f aca="false">IF(F2093&gt;0,IF(L2093&gt;=0,L2093/F2093*100,""),"")</f>
        <v>147.270727347724</v>
      </c>
      <c r="O2093" s="81" t="n">
        <f aca="false">IF(G2093&gt;0,IF(J2093&gt;=0,J2093/G2093*100,""),"")</f>
        <v>98.4091244580041</v>
      </c>
      <c r="P2093" s="81" t="n">
        <f aca="false">IF(I2093&gt;0,IF(L2093&gt;=0,L2093/I2093*100,""),"")</f>
        <v>98.4091244580041</v>
      </c>
      <c r="Q2093" s="52"/>
      <c r="S2093" s="52"/>
    </row>
    <row r="2094" s="48" customFormat="true" ht="12" hidden="false" customHeight="true" outlineLevel="0" collapsed="false">
      <c r="A2094" s="82" t="s">
        <v>219</v>
      </c>
      <c r="B2094" s="103" t="s">
        <v>220</v>
      </c>
      <c r="C2094" s="104" t="s">
        <v>2242</v>
      </c>
      <c r="D2094" s="77" t="n">
        <v>494562</v>
      </c>
      <c r="E2094" s="77"/>
      <c r="F2094" s="77" t="n">
        <f aca="false">SUM(D2094:E2094)</f>
        <v>494562</v>
      </c>
      <c r="G2094" s="79" t="n">
        <v>472562</v>
      </c>
      <c r="H2094" s="88"/>
      <c r="I2094" s="79" t="n">
        <f aca="false">SUM(G2094:H2094)</f>
        <v>472562</v>
      </c>
      <c r="J2094" s="77" t="n">
        <v>3955200</v>
      </c>
      <c r="K2094" s="77"/>
      <c r="L2094" s="77" t="n">
        <f aca="false">SUM(J2094:K2094)</f>
        <v>3955200</v>
      </c>
      <c r="M2094" s="81" t="n">
        <f aca="false">IF(D2094&gt;0,IF(J2094&gt;=0,J2094/D2094*100,""),"")</f>
        <v>799.737949943587</v>
      </c>
      <c r="N2094" s="81" t="n">
        <f aca="false">IF(F2094&gt;0,IF(L2094&gt;=0,L2094/F2094*100,""),"")</f>
        <v>799.737949943587</v>
      </c>
      <c r="O2094" s="81" t="n">
        <f aca="false">IF(G2094&gt;0,IF(J2094&gt;=0,J2094/G2094*100,""),"")</f>
        <v>836.969540504738</v>
      </c>
      <c r="P2094" s="81" t="n">
        <f aca="false">IF(I2094&gt;0,IF(L2094&gt;=0,L2094/I2094*100,""),"")</f>
        <v>836.969540504738</v>
      </c>
      <c r="Q2094" s="52"/>
      <c r="S2094" s="52"/>
    </row>
    <row r="2095" s="48" customFormat="true" ht="12" hidden="false" customHeight="true" outlineLevel="0" collapsed="false">
      <c r="A2095" s="82" t="s">
        <v>2243</v>
      </c>
      <c r="B2095" s="103" t="s">
        <v>223</v>
      </c>
      <c r="C2095" s="104" t="s">
        <v>2244</v>
      </c>
      <c r="D2095" s="77"/>
      <c r="E2095" s="77"/>
      <c r="F2095" s="77" t="n">
        <f aca="false">SUM(D2095:E2095)</f>
        <v>0</v>
      </c>
      <c r="G2095" s="79"/>
      <c r="H2095" s="88"/>
      <c r="I2095" s="79"/>
      <c r="J2095" s="77" t="n">
        <v>1649500</v>
      </c>
      <c r="K2095" s="77"/>
      <c r="L2095" s="77" t="n">
        <f aca="false">SUM(J2095:K2095)</f>
        <v>1649500</v>
      </c>
      <c r="M2095" s="81" t="str">
        <f aca="false">IF(D2095&gt;0,IF(J2095&gt;=0,J2095/D2095*100,""),"")</f>
        <v/>
      </c>
      <c r="N2095" s="81" t="str">
        <f aca="false">IF(F2095&gt;0,IF(L2095&gt;=0,L2095/F2095*100,""),"")</f>
        <v/>
      </c>
      <c r="O2095" s="81" t="str">
        <f aca="false">IF(G2095&gt;0,IF(J2095&gt;=0,J2095/G2095*100,""),"")</f>
        <v/>
      </c>
      <c r="P2095" s="81" t="str">
        <f aca="false">IF(I2095&gt;0,IF(L2095&gt;=0,L2095/I2095*100,""),"")</f>
        <v/>
      </c>
      <c r="Q2095" s="52"/>
      <c r="S2095" s="52"/>
    </row>
    <row r="2096" s="48" customFormat="true" ht="12" hidden="false" customHeight="true" outlineLevel="0" collapsed="false">
      <c r="A2096" s="82" t="s">
        <v>2245</v>
      </c>
      <c r="B2096" s="103" t="s">
        <v>2246</v>
      </c>
      <c r="C2096" s="104"/>
      <c r="D2096" s="77"/>
      <c r="E2096" s="77"/>
      <c r="F2096" s="77"/>
      <c r="G2096" s="79"/>
      <c r="H2096" s="88"/>
      <c r="I2096" s="79"/>
      <c r="J2096" s="77" t="n">
        <v>1000000</v>
      </c>
      <c r="K2096" s="77" t="n">
        <v>916000</v>
      </c>
      <c r="L2096" s="77" t="n">
        <f aca="false">SUM(J2096:K2096)</f>
        <v>1916000</v>
      </c>
      <c r="M2096" s="81" t="str">
        <f aca="false">IF(D2096&gt;0,IF(J2096&gt;=0,J2096/D2096*100,""),"")</f>
        <v/>
      </c>
      <c r="N2096" s="81" t="str">
        <f aca="false">IF(F2096&gt;0,IF(L2096&gt;=0,L2096/F2096*100,""),"")</f>
        <v/>
      </c>
      <c r="O2096" s="81" t="str">
        <f aca="false">IF(G2096&gt;0,IF(J2096&gt;=0,J2096/G2096*100,""),"")</f>
        <v/>
      </c>
      <c r="P2096" s="81" t="str">
        <f aca="false">IF(I2096&gt;0,IF(L2096&gt;=0,L2096/I2096*100,""),"")</f>
        <v/>
      </c>
      <c r="Q2096" s="52"/>
      <c r="S2096" s="52"/>
    </row>
    <row r="2097" s="48" customFormat="true" ht="12" hidden="false" customHeight="true" outlineLevel="0" collapsed="false">
      <c r="A2097" s="82" t="s">
        <v>62</v>
      </c>
      <c r="B2097" s="54" t="s">
        <v>63</v>
      </c>
      <c r="C2097" s="104" t="s">
        <v>2247</v>
      </c>
      <c r="D2097" s="77"/>
      <c r="E2097" s="77"/>
      <c r="F2097" s="77" t="n">
        <f aca="false">SUM(D2097:E2097)</f>
        <v>0</v>
      </c>
      <c r="G2097" s="79" t="n">
        <v>389600</v>
      </c>
      <c r="H2097" s="88"/>
      <c r="I2097" s="79" t="n">
        <f aca="false">SUM(G2097:H2097)</f>
        <v>389600</v>
      </c>
      <c r="J2097" s="77"/>
      <c r="K2097" s="77"/>
      <c r="L2097" s="77" t="n">
        <f aca="false">SUM(J2097:K2097)</f>
        <v>0</v>
      </c>
      <c r="M2097" s="81" t="str">
        <f aca="false">IF(D2097&gt;0,IF(J2097&gt;=0,J2097/D2097*100,""),"")</f>
        <v/>
      </c>
      <c r="N2097" s="81" t="str">
        <f aca="false">IF(F2097&gt;0,IF(L2097&gt;=0,L2097/F2097*100,""),"")</f>
        <v/>
      </c>
      <c r="O2097" s="81" t="n">
        <f aca="false">IF(G2097&gt;0,IF(J2097&gt;=0,J2097/G2097*100,""),"")</f>
        <v>0</v>
      </c>
      <c r="P2097" s="81" t="n">
        <f aca="false">IF(I2097&gt;0,IF(L2097&gt;=0,L2097/I2097*100,""),"")</f>
        <v>0</v>
      </c>
      <c r="Q2097" s="52"/>
      <c r="S2097" s="52"/>
    </row>
    <row r="2098" s="48" customFormat="true" ht="12" hidden="false" customHeight="true" outlineLevel="0" collapsed="false">
      <c r="A2098" s="82" t="s">
        <v>65</v>
      </c>
      <c r="B2098" s="54" t="s">
        <v>66</v>
      </c>
      <c r="C2098" s="104" t="s">
        <v>2248</v>
      </c>
      <c r="D2098" s="77"/>
      <c r="E2098" s="77"/>
      <c r="F2098" s="77" t="n">
        <f aca="false">SUM(D2098:E2098)</f>
        <v>0</v>
      </c>
      <c r="G2098" s="79" t="n">
        <f aca="false">228647655-389600</f>
        <v>228258055</v>
      </c>
      <c r="H2098" s="88"/>
      <c r="I2098" s="79" t="n">
        <f aca="false">SUM(G2098:H2098)</f>
        <v>228258055</v>
      </c>
      <c r="J2098" s="77"/>
      <c r="K2098" s="77"/>
      <c r="L2098" s="77" t="n">
        <f aca="false">SUM(J2098:K2098)</f>
        <v>0</v>
      </c>
      <c r="M2098" s="81" t="str">
        <f aca="false">IF(D2098&gt;0,IF(J2098&gt;=0,J2098/D2098*100,""),"")</f>
        <v/>
      </c>
      <c r="N2098" s="81" t="str">
        <f aca="false">IF(F2098&gt;0,IF(L2098&gt;=0,L2098/F2098*100,""),"")</f>
        <v/>
      </c>
      <c r="O2098" s="81" t="n">
        <f aca="false">IF(G2098&gt;0,IF(J2098&gt;=0,J2098/G2098*100,""),"")</f>
        <v>0</v>
      </c>
      <c r="P2098" s="81" t="n">
        <f aca="false">IF(I2098&gt;0,IF(L2098&gt;=0,L2098/I2098*100,""),"")</f>
        <v>0</v>
      </c>
      <c r="Q2098" s="52"/>
      <c r="S2098" s="52"/>
    </row>
    <row r="2099" s="48" customFormat="true" ht="1.5" hidden="false" customHeight="true" outlineLevel="0" collapsed="false">
      <c r="A2099" s="82"/>
      <c r="B2099" s="103"/>
      <c r="C2099" s="104" t="s">
        <v>28</v>
      </c>
      <c r="D2099" s="77"/>
      <c r="E2099" s="77"/>
      <c r="F2099" s="77" t="n">
        <f aca="false">SUM(D2099:E2099)</f>
        <v>0</v>
      </c>
      <c r="G2099" s="79"/>
      <c r="H2099" s="88"/>
      <c r="I2099" s="79"/>
      <c r="J2099" s="77"/>
      <c r="K2099" s="77"/>
      <c r="L2099" s="77" t="n">
        <f aca="false">SUM(J2099:K2099)</f>
        <v>0</v>
      </c>
      <c r="M2099" s="81" t="str">
        <f aca="false">IF(D2099&gt;0,IF(J2099&gt;=0,J2099/D2099*100,""),"")</f>
        <v/>
      </c>
      <c r="N2099" s="81" t="str">
        <f aca="false">IF(F2099&gt;0,IF(L2099&gt;=0,L2099/F2099*100,""),"")</f>
        <v/>
      </c>
      <c r="O2099" s="81" t="str">
        <f aca="false">IF(G2099&gt;0,IF(J2099&gt;=0,J2099/G2099*100,""),"")</f>
        <v/>
      </c>
      <c r="P2099" s="81" t="str">
        <f aca="false">IF(I2099&gt;0,IF(L2099&gt;=0,L2099/I2099*100,""),"")</f>
        <v/>
      </c>
      <c r="Q2099" s="52"/>
      <c r="S2099" s="52"/>
    </row>
    <row r="2100" s="112" customFormat="true" ht="12.75" hidden="false" customHeight="false" outlineLevel="0" collapsed="false">
      <c r="A2100" s="105" t="s">
        <v>2249</v>
      </c>
      <c r="B2100" s="135" t="s">
        <v>19</v>
      </c>
      <c r="C2100" s="136"/>
      <c r="D2100" s="108" t="n">
        <f aca="false">SUM(D2102:D2113)</f>
        <v>686215108</v>
      </c>
      <c r="E2100" s="108" t="n">
        <f aca="false">SUM(E2102:E2110)</f>
        <v>16984892</v>
      </c>
      <c r="F2100" s="190" t="n">
        <f aca="false">SUM(D2100:E2100)</f>
        <v>703200000</v>
      </c>
      <c r="G2100" s="109" t="n">
        <f aca="false">SUM(G2102:G2113)</f>
        <v>775744099</v>
      </c>
      <c r="H2100" s="110" t="n">
        <f aca="false">SUM(H2102:H2113)</f>
        <v>24513238</v>
      </c>
      <c r="I2100" s="153" t="n">
        <f aca="false">SUM(G2100:H2100)</f>
        <v>800257337</v>
      </c>
      <c r="J2100" s="190" t="n">
        <f aca="false">SUM(J2102:J2113)</f>
        <v>1013026534</v>
      </c>
      <c r="K2100" s="108" t="n">
        <f aca="false">SUM(K2102:K2112)</f>
        <v>40798245</v>
      </c>
      <c r="L2100" s="190" t="n">
        <f aca="false">SUM(J2100:K2100)</f>
        <v>1053824779</v>
      </c>
      <c r="M2100" s="185" t="n">
        <f aca="false">IF(D2100&gt;0,IF(J2100&gt;=0,J2100/D2100*100,""),"")</f>
        <v>147.625215794579</v>
      </c>
      <c r="N2100" s="185" t="n">
        <f aca="false">IF(F2100&gt;0,IF(L2100&gt;=0,L2100/F2100*100,""),"")</f>
        <v>149.861316695108</v>
      </c>
      <c r="O2100" s="185" t="n">
        <f aca="false">IF(G2100&gt;0,IF(J2100&gt;=0,J2100/G2100*100,""),"")</f>
        <v>130.587720268305</v>
      </c>
      <c r="P2100" s="185" t="n">
        <f aca="false">IF(I2100&gt;0,IF(L2100&gt;=0,L2100/I2100*100,""),"")</f>
        <v>131.685737859096</v>
      </c>
      <c r="Q2100" s="52"/>
      <c r="S2100" s="52"/>
    </row>
    <row r="2101" s="115" customFormat="true" ht="12" hidden="false" customHeight="true" outlineLevel="0" collapsed="false">
      <c r="A2101" s="87" t="s">
        <v>27</v>
      </c>
      <c r="B2101" s="113"/>
      <c r="C2101" s="114" t="s">
        <v>28</v>
      </c>
      <c r="D2101" s="77" t="n">
        <f aca="false">SUM(D2102:D2110)</f>
        <v>686215108</v>
      </c>
      <c r="E2101" s="77" t="n">
        <f aca="false">SUM(E2102:E2110)</f>
        <v>16984892</v>
      </c>
      <c r="F2101" s="77" t="n">
        <f aca="false">SUM(D2101:E2101)</f>
        <v>703200000</v>
      </c>
      <c r="G2101" s="79" t="n">
        <f aca="false">SUM(G2102:G2111)</f>
        <v>765383252</v>
      </c>
      <c r="H2101" s="88" t="n">
        <f aca="false">SUM(H2102:H2110)</f>
        <v>22560857</v>
      </c>
      <c r="I2101" s="79" t="n">
        <f aca="false">SUM(G2101:H2101)</f>
        <v>787944109</v>
      </c>
      <c r="J2101" s="77" t="n">
        <f aca="false">SUM(J2102:J2112)</f>
        <v>1013026534</v>
      </c>
      <c r="K2101" s="77" t="n">
        <f aca="false">SUM(K2102:K2112)</f>
        <v>40798245</v>
      </c>
      <c r="L2101" s="77" t="n">
        <f aca="false">SUM(J2101:K2101)</f>
        <v>1053824779</v>
      </c>
      <c r="M2101" s="81" t="n">
        <f aca="false">IF(D2101&gt;0,IF(J2101&gt;=0,J2101/D2101*100,""),"")</f>
        <v>147.625215794579</v>
      </c>
      <c r="N2101" s="81" t="n">
        <f aca="false">IF(F2101&gt;0,IF(L2101&gt;=0,L2101/F2101*100,""),"")</f>
        <v>149.861316695108</v>
      </c>
      <c r="O2101" s="81" t="n">
        <f aca="false">IF(G2101&gt;0,IF(J2101&gt;=0,J2101/G2101*100,""),"")</f>
        <v>132.355461313387</v>
      </c>
      <c r="P2101" s="81" t="n">
        <f aca="false">IF(I2101&gt;0,IF(L2101&gt;=0,L2101/I2101*100,""),"")</f>
        <v>133.74359513106</v>
      </c>
      <c r="Q2101" s="52"/>
      <c r="S2101" s="52"/>
    </row>
    <row r="2102" s="115" customFormat="true" ht="12" hidden="false" customHeight="true" outlineLevel="0" collapsed="false">
      <c r="A2102" s="82" t="s">
        <v>29</v>
      </c>
      <c r="B2102" s="54" t="n">
        <v>0</v>
      </c>
      <c r="C2102" s="55" t="s">
        <v>28</v>
      </c>
      <c r="D2102" s="77"/>
      <c r="E2102" s="77" t="n">
        <v>5072921</v>
      </c>
      <c r="F2102" s="77" t="n">
        <f aca="false">SUM(D2102:E2102)</f>
        <v>5072921</v>
      </c>
      <c r="G2102" s="79"/>
      <c r="H2102" s="88" t="n">
        <v>6507939</v>
      </c>
      <c r="I2102" s="79" t="n">
        <f aca="false">SUM(G2102:H2102)</f>
        <v>6507939</v>
      </c>
      <c r="J2102" s="77"/>
      <c r="K2102" s="77" t="n">
        <v>10404578</v>
      </c>
      <c r="L2102" s="77" t="n">
        <f aca="false">SUM(J2102:K2102)</f>
        <v>10404578</v>
      </c>
      <c r="M2102" s="81" t="str">
        <f aca="false">IF(D2102&gt;0,IF(J2102&gt;=0,J2102/D2102*100,""),"")</f>
        <v/>
      </c>
      <c r="N2102" s="81" t="n">
        <f aca="false">IF(F2102&gt;0,IF(L2102&gt;=0,L2102/F2102*100,""),"")</f>
        <v>205.100335684313</v>
      </c>
      <c r="O2102" s="81" t="str">
        <f aca="false">IF(G2102&gt;0,IF(J2102&gt;=0,J2102/G2102*100,""),"")</f>
        <v/>
      </c>
      <c r="P2102" s="81" t="n">
        <f aca="false">IF(I2102&gt;0,IF(L2102&gt;=0,L2102/I2102*100,""),"")</f>
        <v>159.875161706341</v>
      </c>
      <c r="Q2102" s="52"/>
      <c r="S2102" s="52"/>
    </row>
    <row r="2103" s="115" customFormat="true" ht="12" hidden="false" customHeight="true" outlineLevel="0" collapsed="false">
      <c r="A2103" s="87" t="s">
        <v>2250</v>
      </c>
      <c r="B2103" s="103" t="s">
        <v>2251</v>
      </c>
      <c r="C2103" s="104" t="s">
        <v>2252</v>
      </c>
      <c r="D2103" s="77" t="n">
        <v>648296653</v>
      </c>
      <c r="E2103" s="77" t="n">
        <v>9319144</v>
      </c>
      <c r="F2103" s="77" t="n">
        <f aca="false">SUM(D2103:E2103)</f>
        <v>657615797</v>
      </c>
      <c r="G2103" s="79" t="n">
        <v>744602861</v>
      </c>
      <c r="H2103" s="88" t="n">
        <v>11714291</v>
      </c>
      <c r="I2103" s="79" t="n">
        <f aca="false">SUM(G2103:H2103)</f>
        <v>756317152</v>
      </c>
      <c r="J2103" s="77" t="n">
        <f aca="false">955710366+2479045</f>
        <v>958189411</v>
      </c>
      <c r="K2103" s="77" t="n">
        <v>17836418</v>
      </c>
      <c r="L2103" s="77" t="n">
        <f aca="false">SUM(J2103:K2103)</f>
        <v>976025829</v>
      </c>
      <c r="M2103" s="81" t="n">
        <f aca="false">IF(D2103&gt;0,IF(J2103&gt;=0,J2103/D2103*100,""),"")</f>
        <v>147.80107325342</v>
      </c>
      <c r="N2103" s="81" t="n">
        <f aca="false">IF(F2103&gt;0,IF(L2103&gt;=0,L2103/F2103*100,""),"")</f>
        <v>148.418853904144</v>
      </c>
      <c r="O2103" s="81" t="n">
        <f aca="false">IF(G2103&gt;0,IF(J2103&gt;=0,J2103/G2103*100,""),"")</f>
        <v>128.684626555578</v>
      </c>
      <c r="P2103" s="81" t="n">
        <f aca="false">IF(I2103&gt;0,IF(L2103&gt;=0,L2103/I2103*100,""),"")</f>
        <v>129.049807533652</v>
      </c>
      <c r="Q2103" s="52"/>
      <c r="S2103" s="52"/>
    </row>
    <row r="2104" s="115" customFormat="true" ht="12" hidden="false" customHeight="true" outlineLevel="0" collapsed="false">
      <c r="A2104" s="87" t="s">
        <v>2253</v>
      </c>
      <c r="B2104" s="103" t="s">
        <v>2254</v>
      </c>
      <c r="C2104" s="104" t="s">
        <v>2255</v>
      </c>
      <c r="D2104" s="77" t="n">
        <v>17924912</v>
      </c>
      <c r="E2104" s="77" t="n">
        <v>901853</v>
      </c>
      <c r="F2104" s="77" t="n">
        <f aca="false">SUM(D2104:E2104)</f>
        <v>18826765</v>
      </c>
      <c r="G2104" s="79" t="n">
        <v>9030372</v>
      </c>
      <c r="H2104" s="88" t="n">
        <v>1301588</v>
      </c>
      <c r="I2104" s="79" t="n">
        <f aca="false">SUM(G2104:H2104)</f>
        <v>10331960</v>
      </c>
      <c r="J2104" s="77" t="n">
        <v>19190328</v>
      </c>
      <c r="K2104" s="77" t="n">
        <v>1640130</v>
      </c>
      <c r="L2104" s="77" t="n">
        <f aca="false">SUM(J2104:K2104)</f>
        <v>20830458</v>
      </c>
      <c r="M2104" s="81" t="n">
        <f aca="false">IF(D2104&gt;0,IF(J2104&gt;=0,J2104/D2104*100,""),"")</f>
        <v>107.059538144455</v>
      </c>
      <c r="N2104" s="81" t="n">
        <f aca="false">IF(F2104&gt;0,IF(L2104&gt;=0,L2104/F2104*100,""),"")</f>
        <v>110.642789666732</v>
      </c>
      <c r="O2104" s="81" t="n">
        <f aca="false">IF(G2104&gt;0,IF(J2104&gt;=0,J2104/G2104*100,""),"")</f>
        <v>212.50872057098</v>
      </c>
      <c r="P2104" s="81" t="n">
        <f aca="false">IF(I2104&gt;0,IF(L2104&gt;=0,L2104/I2104*100,""),"")</f>
        <v>201.611872287543</v>
      </c>
      <c r="Q2104" s="52"/>
      <c r="S2104" s="52"/>
    </row>
    <row r="2105" s="115" customFormat="true" ht="12" hidden="false" customHeight="true" outlineLevel="0" collapsed="false">
      <c r="A2105" s="87" t="s">
        <v>2256</v>
      </c>
      <c r="B2105" s="103" t="s">
        <v>2257</v>
      </c>
      <c r="C2105" s="104" t="s">
        <v>2258</v>
      </c>
      <c r="D2105" s="77" t="n">
        <v>18660000</v>
      </c>
      <c r="E2105" s="77" t="n">
        <v>901853</v>
      </c>
      <c r="F2105" s="77" t="n">
        <f aca="false">SUM(D2105:E2105)</f>
        <v>19561853</v>
      </c>
      <c r="G2105" s="79" t="n">
        <v>8766500</v>
      </c>
      <c r="H2105" s="88" t="n">
        <v>1301588</v>
      </c>
      <c r="I2105" s="79" t="n">
        <f aca="false">SUM(G2105:H2105)</f>
        <v>10068088</v>
      </c>
      <c r="J2105" s="77" t="n">
        <v>8850000</v>
      </c>
      <c r="K2105" s="77" t="n">
        <v>1230098</v>
      </c>
      <c r="L2105" s="77" t="n">
        <f aca="false">SUM(J2105:K2105)</f>
        <v>10080098</v>
      </c>
      <c r="M2105" s="81" t="n">
        <f aca="false">IF(D2105&gt;0,IF(J2105&gt;=0,J2105/D2105*100,""),"")</f>
        <v>47.427652733119</v>
      </c>
      <c r="N2105" s="81" t="n">
        <f aca="false">IF(F2105&gt;0,IF(L2105&gt;=0,L2105/F2105*100,""),"")</f>
        <v>51.529361763428</v>
      </c>
      <c r="O2105" s="81" t="n">
        <f aca="false">IF(G2105&gt;0,IF(J2105&gt;=0,J2105/G2105*100,""),"")</f>
        <v>100.952489591057</v>
      </c>
      <c r="P2105" s="81" t="n">
        <f aca="false">IF(I2105&gt;0,IF(L2105&gt;=0,L2105/I2105*100,""),"")</f>
        <v>100.119287793273</v>
      </c>
      <c r="Q2105" s="52"/>
      <c r="S2105" s="52"/>
    </row>
    <row r="2106" s="115" customFormat="true" ht="12" hidden="false" customHeight="true" outlineLevel="0" collapsed="false">
      <c r="A2106" s="87" t="s">
        <v>2259</v>
      </c>
      <c r="B2106" s="103" t="s">
        <v>2260</v>
      </c>
      <c r="C2106" s="104" t="s">
        <v>2261</v>
      </c>
      <c r="D2106" s="77" t="n">
        <v>1107519</v>
      </c>
      <c r="E2106" s="77" t="n">
        <v>751544</v>
      </c>
      <c r="F2106" s="77" t="n">
        <f aca="false">SUM(D2106:E2106)</f>
        <v>1859063</v>
      </c>
      <c r="G2106" s="79" t="n">
        <v>1107519</v>
      </c>
      <c r="H2106" s="88" t="n">
        <v>1084657</v>
      </c>
      <c r="I2106" s="79" t="n">
        <f aca="false">SUM(G2106:H2106)</f>
        <v>2192176</v>
      </c>
      <c r="J2106" s="77" t="n">
        <f aca="false">10346114-2479045</f>
        <v>7867069</v>
      </c>
      <c r="K2106" s="77" t="n">
        <v>1025082</v>
      </c>
      <c r="L2106" s="77" t="n">
        <f aca="false">SUM(J2106:K2106)</f>
        <v>8892151</v>
      </c>
      <c r="M2106" s="81" t="n">
        <f aca="false">IF(D2106&gt;0,IF(J2106&gt;=0,J2106/D2106*100,""),"")</f>
        <v>710.332644406101</v>
      </c>
      <c r="N2106" s="81" t="n">
        <f aca="false">IF(F2106&gt;0,IF(L2106&gt;=0,L2106/F2106*100,""),"")</f>
        <v>478.31359130917</v>
      </c>
      <c r="O2106" s="81" t="n">
        <f aca="false">IF(G2106&gt;0,IF(J2106&gt;=0,J2106/G2106*100,""),"")</f>
        <v>710.332644406101</v>
      </c>
      <c r="P2106" s="81" t="n">
        <f aca="false">IF(I2106&gt;0,IF(L2106&gt;=0,L2106/I2106*100,""),"")</f>
        <v>405.631254059893</v>
      </c>
      <c r="Q2106" s="52"/>
      <c r="S2106" s="52"/>
    </row>
    <row r="2107" s="115" customFormat="true" ht="12" hidden="false" customHeight="true" outlineLevel="0" collapsed="false">
      <c r="A2107" s="87" t="s">
        <v>506</v>
      </c>
      <c r="B2107" s="103" t="s">
        <v>507</v>
      </c>
      <c r="C2107" s="104" t="s">
        <v>2262</v>
      </c>
      <c r="D2107" s="77" t="n">
        <v>226024</v>
      </c>
      <c r="E2107" s="77" t="n">
        <v>37577</v>
      </c>
      <c r="F2107" s="77" t="n">
        <f aca="false">SUM(D2107:E2107)</f>
        <v>263601</v>
      </c>
      <c r="G2107" s="79" t="n">
        <v>132572</v>
      </c>
      <c r="H2107" s="88" t="n">
        <v>54233</v>
      </c>
      <c r="I2107" s="79" t="n">
        <f aca="false">SUM(G2107:H2107)</f>
        <v>186805</v>
      </c>
      <c r="J2107" s="77" t="n">
        <v>135742</v>
      </c>
      <c r="K2107" s="77" t="n">
        <v>51254</v>
      </c>
      <c r="L2107" s="77" t="n">
        <f aca="false">SUM(J2107:K2107)</f>
        <v>186996</v>
      </c>
      <c r="M2107" s="81" t="n">
        <f aca="false">IF(D2107&gt;0,IF(J2107&gt;=0,J2107/D2107*100,""),"")</f>
        <v>60.0564541818568</v>
      </c>
      <c r="N2107" s="81" t="n">
        <f aca="false">IF(F2107&gt;0,IF(L2107&gt;=0,L2107/F2107*100,""),"")</f>
        <v>70.9390328564763</v>
      </c>
      <c r="O2107" s="81" t="n">
        <f aca="false">IF(G2107&gt;0,IF(J2107&gt;=0,J2107/G2107*100,""),"")</f>
        <v>102.391153486407</v>
      </c>
      <c r="P2107" s="81" t="n">
        <f aca="false">IF(I2107&gt;0,IF(L2107&gt;=0,L2107/I2107*100,""),"")</f>
        <v>100.102245657236</v>
      </c>
      <c r="Q2107" s="52"/>
      <c r="S2107" s="52"/>
    </row>
    <row r="2108" s="115" customFormat="true" ht="12" hidden="false" customHeight="true" outlineLevel="0" collapsed="false">
      <c r="A2108" s="87" t="s">
        <v>2110</v>
      </c>
      <c r="B2108" s="103" t="s">
        <v>2263</v>
      </c>
      <c r="C2108" s="104" t="s">
        <v>2264</v>
      </c>
      <c r="D2108" s="77"/>
      <c r="E2108" s="77"/>
      <c r="F2108" s="77" t="n">
        <f aca="false">SUM(D2108:E2108)</f>
        <v>0</v>
      </c>
      <c r="G2108" s="79"/>
      <c r="H2108" s="88"/>
      <c r="I2108" s="79"/>
      <c r="J2108" s="77"/>
      <c r="K2108" s="77"/>
      <c r="L2108" s="77" t="n">
        <f aca="false">SUM(J2108:K2108)</f>
        <v>0</v>
      </c>
      <c r="M2108" s="81" t="str">
        <f aca="false">IF(D2108&gt;0,IF(J2108&gt;=0,J2108/D2108*100,""),"")</f>
        <v/>
      </c>
      <c r="N2108" s="81" t="str">
        <f aca="false">IF(F2108&gt;0,IF(L2108&gt;=0,L2108/F2108*100,""),"")</f>
        <v/>
      </c>
      <c r="O2108" s="81" t="str">
        <f aca="false">IF(G2108&gt;0,IF(J2108&gt;=0,J2108/G2108*100,""),"")</f>
        <v/>
      </c>
      <c r="P2108" s="81" t="str">
        <f aca="false">IF(I2108&gt;0,IF(L2108&gt;=0,L2108/I2108*100,""),"")</f>
        <v/>
      </c>
      <c r="Q2108" s="52"/>
      <c r="S2108" s="52"/>
    </row>
    <row r="2109" s="115" customFormat="true" ht="12" hidden="false" customHeight="true" outlineLevel="0" collapsed="false">
      <c r="A2109" s="87" t="s">
        <v>2265</v>
      </c>
      <c r="B2109" s="103" t="s">
        <v>2266</v>
      </c>
      <c r="C2109" s="104" t="s">
        <v>2267</v>
      </c>
      <c r="D2109" s="77"/>
      <c r="E2109" s="77"/>
      <c r="F2109" s="77" t="n">
        <f aca="false">SUM(D2109:E2109)</f>
        <v>0</v>
      </c>
      <c r="G2109" s="79" t="n">
        <v>205000</v>
      </c>
      <c r="H2109" s="88" t="n">
        <v>433863</v>
      </c>
      <c r="I2109" s="79" t="n">
        <f aca="false">SUM(G2109:H2109)</f>
        <v>638863</v>
      </c>
      <c r="J2109" s="77" t="n">
        <v>15137536</v>
      </c>
      <c r="K2109" s="77" t="n">
        <v>615049</v>
      </c>
      <c r="L2109" s="77" t="n">
        <f aca="false">SUM(J2109:K2109)</f>
        <v>15752585</v>
      </c>
      <c r="M2109" s="81" t="str">
        <f aca="false">IF(D2109&gt;0,IF(J2109&gt;=0,J2109/D2109*100,""),"")</f>
        <v/>
      </c>
      <c r="N2109" s="81" t="str">
        <f aca="false">IF(F2109&gt;0,IF(L2109&gt;=0,L2109/F2109*100,""),"")</f>
        <v/>
      </c>
      <c r="O2109" s="81" t="n">
        <f aca="false">IF(G2109&gt;0,IF(J2109&gt;=0,J2109/G2109*100,""),"")</f>
        <v>7384.16390243902</v>
      </c>
      <c r="P2109" s="81" t="n">
        <f aca="false">IF(I2109&gt;0,IF(L2109&gt;=0,L2109/I2109*100,""),"")</f>
        <v>2465.72191534022</v>
      </c>
      <c r="Q2109" s="52"/>
      <c r="S2109" s="52"/>
    </row>
    <row r="2110" s="115" customFormat="true" ht="12" hidden="false" customHeight="true" outlineLevel="0" collapsed="false">
      <c r="A2110" s="87" t="s">
        <v>2268</v>
      </c>
      <c r="B2110" s="103" t="s">
        <v>2269</v>
      </c>
      <c r="C2110" s="104"/>
      <c r="D2110" s="77"/>
      <c r="E2110" s="77"/>
      <c r="F2110" s="77"/>
      <c r="G2110" s="79" t="n">
        <v>258428</v>
      </c>
      <c r="H2110" s="88" t="n">
        <v>162698</v>
      </c>
      <c r="I2110" s="79" t="n">
        <f aca="false">SUM(G2110:H2110)</f>
        <v>421126</v>
      </c>
      <c r="J2110" s="77" t="n">
        <v>486779</v>
      </c>
      <c r="K2110" s="77" t="n">
        <v>205016</v>
      </c>
      <c r="L2110" s="77" t="n">
        <f aca="false">SUM(J2110:K2110)</f>
        <v>691795</v>
      </c>
      <c r="M2110" s="81" t="str">
        <f aca="false">IF(D2110&gt;0,IF(J2110&gt;=0,J2110/D2110*100,""),"")</f>
        <v/>
      </c>
      <c r="N2110" s="81" t="str">
        <f aca="false">IF(F2110&gt;0,IF(L2110&gt;=0,L2110/F2110*100,""),"")</f>
        <v/>
      </c>
      <c r="O2110" s="81" t="n">
        <f aca="false">IF(G2110&gt;0,IF(J2110&gt;=0,J2110/G2110*100,""),"")</f>
        <v>188.361555249431</v>
      </c>
      <c r="P2110" s="81" t="n">
        <f aca="false">IF(I2110&gt;0,IF(L2110&gt;=0,L2110/I2110*100,""),"")</f>
        <v>164.272687984119</v>
      </c>
      <c r="Q2110" s="52"/>
      <c r="S2110" s="52"/>
    </row>
    <row r="2111" s="115" customFormat="true" ht="12" hidden="false" customHeight="true" outlineLevel="0" collapsed="false">
      <c r="A2111" s="87" t="s">
        <v>2270</v>
      </c>
      <c r="B2111" s="103" t="s">
        <v>2271</v>
      </c>
      <c r="C2111" s="104"/>
      <c r="D2111" s="77"/>
      <c r="E2111" s="77"/>
      <c r="F2111" s="77"/>
      <c r="G2111" s="79" t="n">
        <v>1280000</v>
      </c>
      <c r="H2111" s="88" t="n">
        <v>1735450</v>
      </c>
      <c r="I2111" s="79" t="n">
        <f aca="false">SUM(G2111:H2111)</f>
        <v>3015450</v>
      </c>
      <c r="J2111" s="77" t="n">
        <v>2669669</v>
      </c>
      <c r="K2111" s="77" t="n">
        <v>7380587</v>
      </c>
      <c r="L2111" s="77" t="n">
        <f aca="false">SUM(J2111:K2111)</f>
        <v>10050256</v>
      </c>
      <c r="M2111" s="81" t="str">
        <f aca="false">IF(D2111&gt;0,IF(J2111&gt;=0,J2111/D2111*100,""),"")</f>
        <v/>
      </c>
      <c r="N2111" s="81" t="str">
        <f aca="false">IF(F2111&gt;0,IF(L2111&gt;=0,L2111/F2111*100,""),"")</f>
        <v/>
      </c>
      <c r="O2111" s="81" t="n">
        <f aca="false">IF(G2111&gt;0,IF(J2111&gt;=0,J2111/G2111*100,""),"")</f>
        <v>208.567890625</v>
      </c>
      <c r="P2111" s="81" t="n">
        <f aca="false">IF(I2111&gt;0,IF(L2111&gt;=0,L2111/I2111*100,""),"")</f>
        <v>333.292079125835</v>
      </c>
      <c r="Q2111" s="52"/>
      <c r="S2111" s="52"/>
    </row>
    <row r="2112" s="115" customFormat="true" ht="12" hidden="false" customHeight="true" outlineLevel="0" collapsed="false">
      <c r="A2112" s="87" t="s">
        <v>167</v>
      </c>
      <c r="B2112" s="103" t="s">
        <v>168</v>
      </c>
      <c r="C2112" s="104"/>
      <c r="D2112" s="77"/>
      <c r="E2112" s="77"/>
      <c r="F2112" s="77"/>
      <c r="G2112" s="79"/>
      <c r="H2112" s="88" t="n">
        <v>216931</v>
      </c>
      <c r="I2112" s="79" t="n">
        <f aca="false">SUM(G2112:H2112)</f>
        <v>216931</v>
      </c>
      <c r="J2112" s="77" t="n">
        <v>500000</v>
      </c>
      <c r="K2112" s="77" t="n">
        <v>410033</v>
      </c>
      <c r="L2112" s="77" t="n">
        <f aca="false">SUM(J2112:K2112)</f>
        <v>910033</v>
      </c>
      <c r="M2112" s="81" t="str">
        <f aca="false">IF(D2112&gt;0,IF(J2112&gt;=0,J2112/D2112*100,""),"")</f>
        <v/>
      </c>
      <c r="N2112" s="81" t="str">
        <f aca="false">IF(F2112&gt;0,IF(L2112&gt;=0,L2112/F2112*100,""),"")</f>
        <v/>
      </c>
      <c r="O2112" s="81" t="str">
        <f aca="false">IF(G2112&gt;0,IF(J2112&gt;=0,J2112/G2112*100,""),"")</f>
        <v/>
      </c>
      <c r="P2112" s="81" t="n">
        <f aca="false">IF(I2112&gt;0,IF(L2112&gt;=0,L2112/I2112*100,""),"")</f>
        <v>419.503436576607</v>
      </c>
      <c r="Q2112" s="52"/>
      <c r="S2112" s="52"/>
    </row>
    <row r="2113" s="317" customFormat="true" ht="12" hidden="false" customHeight="true" outlineLevel="0" collapsed="false">
      <c r="A2113" s="87" t="s">
        <v>65</v>
      </c>
      <c r="B2113" s="54" t="s">
        <v>66</v>
      </c>
      <c r="C2113" s="104" t="s">
        <v>2272</v>
      </c>
      <c r="D2113" s="83"/>
      <c r="E2113" s="83"/>
      <c r="F2113" s="77" t="n">
        <f aca="false">SUM(D2113:E2113)</f>
        <v>0</v>
      </c>
      <c r="G2113" s="84" t="n">
        <v>10360847</v>
      </c>
      <c r="H2113" s="85"/>
      <c r="I2113" s="79" t="n">
        <f aca="false">SUM(G2113:H2113)</f>
        <v>10360847</v>
      </c>
      <c r="J2113" s="83"/>
      <c r="K2113" s="83"/>
      <c r="L2113" s="77" t="n">
        <f aca="false">SUM(J2113:K2113)</f>
        <v>0</v>
      </c>
      <c r="M2113" s="81" t="str">
        <f aca="false">IF(D2113&gt;0,IF(J2113&gt;=0,J2113/D2113*100,""),"")</f>
        <v/>
      </c>
      <c r="N2113" s="81" t="str">
        <f aca="false">IF(F2113&gt;0,IF(L2113&gt;=0,L2113/F2113*100,""),"")</f>
        <v/>
      </c>
      <c r="O2113" s="81" t="n">
        <f aca="false">IF(G2113&gt;0,IF(J2113&gt;=0,J2113/G2113*100,""),"")</f>
        <v>0</v>
      </c>
      <c r="P2113" s="81" t="n">
        <f aca="false">IF(I2113&gt;0,IF(L2113&gt;=0,L2113/I2113*100,""),"")</f>
        <v>0</v>
      </c>
      <c r="Q2113" s="52"/>
      <c r="S2113" s="52"/>
    </row>
    <row r="2114" customFormat="false" ht="2.25" hidden="false" customHeight="true" outlineLevel="0" collapsed="false">
      <c r="A2114" s="82"/>
      <c r="B2114" s="54"/>
      <c r="C2114" s="55" t="s">
        <v>28</v>
      </c>
      <c r="D2114" s="220"/>
      <c r="E2114" s="220"/>
      <c r="F2114" s="77"/>
      <c r="G2114" s="84"/>
      <c r="H2114" s="85"/>
      <c r="I2114" s="79"/>
      <c r="J2114" s="77"/>
      <c r="K2114" s="220"/>
      <c r="L2114" s="77"/>
      <c r="M2114" s="81" t="str">
        <f aca="false">IF(D2114&gt;0,IF(J2114&gt;=0,J2114/D2114*100,""),"")</f>
        <v/>
      </c>
      <c r="N2114" s="81" t="str">
        <f aca="false">IF(F2114&gt;0,IF(L2114&gt;=0,L2114/F2114*100,""),"")</f>
        <v/>
      </c>
      <c r="O2114" s="81" t="str">
        <f aca="false">IF(G2114&gt;0,IF(J2114&gt;=0,J2114/G2114*100,""),"")</f>
        <v/>
      </c>
      <c r="P2114" s="81" t="str">
        <f aca="false">IF(I2114&gt;0,IF(L2114&gt;=0,L2114/I2114*100,""),"")</f>
        <v/>
      </c>
      <c r="Q2114" s="52"/>
      <c r="S2114" s="52"/>
    </row>
    <row r="2115" s="115" customFormat="true" ht="9.75" hidden="false" customHeight="true" outlineLevel="0" collapsed="false">
      <c r="A2115" s="105" t="s">
        <v>2273</v>
      </c>
      <c r="B2115" s="135" t="s">
        <v>19</v>
      </c>
      <c r="C2115" s="136"/>
      <c r="D2115" s="108" t="n">
        <f aca="false">SUM(D2117:D2134)</f>
        <v>56686639</v>
      </c>
      <c r="E2115" s="108" t="n">
        <f aca="false">SUM(E2117:E2134)</f>
        <v>31771110</v>
      </c>
      <c r="F2115" s="108" t="n">
        <f aca="false">SUM(D2115:E2115)</f>
        <v>88457749</v>
      </c>
      <c r="G2115" s="109" t="n">
        <f aca="false">SUM(G2117:G2134)</f>
        <v>155923315.74</v>
      </c>
      <c r="H2115" s="110" t="n">
        <f aca="false">SUM(H2117:H2134)</f>
        <v>36262064</v>
      </c>
      <c r="I2115" s="109" t="n">
        <f aca="false">SUM(G2115:H2115)</f>
        <v>192185379.74</v>
      </c>
      <c r="J2115" s="108" t="n">
        <f aca="false">SUM(J2117:J2134)</f>
        <v>55629914</v>
      </c>
      <c r="K2115" s="108" t="n">
        <f aca="false">SUM(K2117:K2134)</f>
        <v>46893504</v>
      </c>
      <c r="L2115" s="108" t="n">
        <f aca="false">SUM(J2115:K2115)</f>
        <v>102523418</v>
      </c>
      <c r="M2115" s="111" t="n">
        <f aca="false">IF(D2115&gt;0,IF(J2115&gt;=0,J2115/D2115*100,""),"")</f>
        <v>98.1358482022545</v>
      </c>
      <c r="N2115" s="111" t="n">
        <f aca="false">IF(F2115&gt;0,IF(L2115&gt;=0,L2115/F2115*100,""),"")</f>
        <v>115.901002635733</v>
      </c>
      <c r="O2115" s="111" t="n">
        <f aca="false">IF(G2115&gt;0,IF(J2115&gt;=0,J2115/G2115*100,""),"")</f>
        <v>35.6777392373839</v>
      </c>
      <c r="P2115" s="111" t="n">
        <f aca="false">IF(I2115&gt;0,IF(L2115&gt;=0,L2115/I2115*100,""),"")</f>
        <v>53.3461068363784</v>
      </c>
      <c r="Q2115" s="52"/>
      <c r="S2115" s="52"/>
    </row>
    <row r="2116" s="115" customFormat="true" ht="12" hidden="false" customHeight="true" outlineLevel="0" collapsed="false">
      <c r="A2116" s="99" t="s">
        <v>27</v>
      </c>
      <c r="B2116" s="167"/>
      <c r="C2116" s="168" t="s">
        <v>28</v>
      </c>
      <c r="D2116" s="77" t="n">
        <f aca="false">SUM(D2117:D2132)</f>
        <v>56686639</v>
      </c>
      <c r="E2116" s="77" t="n">
        <f aca="false">SUM(E2117:E2132)</f>
        <v>31771110</v>
      </c>
      <c r="F2116" s="77" t="n">
        <f aca="false">SUM(D2116:E2116)</f>
        <v>88457749</v>
      </c>
      <c r="G2116" s="79" t="n">
        <f aca="false">SUM(G2117:G2132)</f>
        <v>59416029</v>
      </c>
      <c r="H2116" s="88" t="n">
        <f aca="false">SUM(H2117:H2132)</f>
        <v>36262064</v>
      </c>
      <c r="I2116" s="79" t="n">
        <f aca="false">SUM(G2116:H2116)</f>
        <v>95678093</v>
      </c>
      <c r="J2116" s="77" t="n">
        <f aca="false">SUM(J2117:J2132)</f>
        <v>55629914</v>
      </c>
      <c r="K2116" s="77" t="n">
        <f aca="false">SUM(K2117:K2132)</f>
        <v>46893504</v>
      </c>
      <c r="L2116" s="77" t="n">
        <f aca="false">SUM(J2116:K2116)</f>
        <v>102523418</v>
      </c>
      <c r="M2116" s="81" t="n">
        <f aca="false">IF(D2116&gt;0,IF(J2116&gt;=0,J2116/D2116*100,""),"")</f>
        <v>98.1358482022545</v>
      </c>
      <c r="N2116" s="81" t="n">
        <f aca="false">IF(F2116&gt;0,IF(L2116&gt;=0,L2116/F2116*100,""),"")</f>
        <v>115.901002635733</v>
      </c>
      <c r="O2116" s="81" t="n">
        <f aca="false">IF(G2116&gt;0,IF(J2116&gt;=0,J2116/G2116*100,""),"")</f>
        <v>93.6277885551725</v>
      </c>
      <c r="P2116" s="81" t="n">
        <f aca="false">IF(I2116&gt;0,IF(L2116&gt;=0,L2116/I2116*100,""),"")</f>
        <v>107.154537455089</v>
      </c>
      <c r="Q2116" s="52"/>
      <c r="S2116" s="52"/>
    </row>
    <row r="2117" s="115" customFormat="true" ht="12" hidden="false" customHeight="true" outlineLevel="0" collapsed="false">
      <c r="A2117" s="82" t="s">
        <v>29</v>
      </c>
      <c r="B2117" s="54" t="n">
        <v>0</v>
      </c>
      <c r="C2117" s="55" t="s">
        <v>28</v>
      </c>
      <c r="D2117" s="77"/>
      <c r="E2117" s="77" t="n">
        <v>8892678</v>
      </c>
      <c r="F2117" s="77" t="n">
        <f aca="false">SUM(D2117:E2117)</f>
        <v>8892678</v>
      </c>
      <c r="G2117" s="79"/>
      <c r="H2117" s="88" t="n">
        <v>11280901</v>
      </c>
      <c r="I2117" s="79" t="n">
        <f aca="false">SUM(G2117:H2117)</f>
        <v>11280901</v>
      </c>
      <c r="J2117" s="77"/>
      <c r="K2117" s="77" t="n">
        <v>14570481</v>
      </c>
      <c r="L2117" s="77" t="n">
        <f aca="false">SUM(J2117:K2117)</f>
        <v>14570481</v>
      </c>
      <c r="M2117" s="81" t="str">
        <f aca="false">IF(D2117&gt;0,IF(J2117&gt;=0,J2117/D2117*100,""),"")</f>
        <v/>
      </c>
      <c r="N2117" s="81" t="n">
        <f aca="false">IF(F2117&gt;0,IF(L2117&gt;=0,L2117/F2117*100,""),"")</f>
        <v>163.848066915276</v>
      </c>
      <c r="O2117" s="81" t="str">
        <f aca="false">IF(G2117&gt;0,IF(J2117&gt;=0,J2117/G2117*100,""),"")</f>
        <v/>
      </c>
      <c r="P2117" s="81" t="n">
        <f aca="false">IF(I2117&gt;0,IF(L2117&gt;=0,L2117/I2117*100,""),"")</f>
        <v>129.160614032514</v>
      </c>
      <c r="Q2117" s="52"/>
      <c r="S2117" s="52"/>
    </row>
    <row r="2118" s="115" customFormat="true" ht="12" hidden="false" customHeight="true" outlineLevel="0" collapsed="false">
      <c r="A2118" s="87" t="s">
        <v>2274</v>
      </c>
      <c r="B2118" s="103" t="s">
        <v>2275</v>
      </c>
      <c r="C2118" s="104" t="s">
        <v>2276</v>
      </c>
      <c r="D2118" s="77" t="n">
        <f aca="false">47769954+100000</f>
        <v>47869954</v>
      </c>
      <c r="E2118" s="77" t="n">
        <v>16122308</v>
      </c>
      <c r="F2118" s="77" t="n">
        <f aca="false">SUM(D2118:E2118)</f>
        <v>63992262</v>
      </c>
      <c r="G2118" s="79" t="n">
        <v>45994511</v>
      </c>
      <c r="H2118" s="88" t="n">
        <v>16396328</v>
      </c>
      <c r="I2118" s="79" t="n">
        <f aca="false">SUM(G2118:H2118)</f>
        <v>62390839</v>
      </c>
      <c r="J2118" s="77" t="n">
        <v>41959042</v>
      </c>
      <c r="K2118" s="77" t="n">
        <v>21771984</v>
      </c>
      <c r="L2118" s="77" t="n">
        <f aca="false">SUM(J2118:K2118)</f>
        <v>63731026</v>
      </c>
      <c r="M2118" s="81" t="n">
        <f aca="false">IF(D2118&gt;0,IF(J2118&gt;=0,J2118/D2118*100,""),"")</f>
        <v>87.6521460622252</v>
      </c>
      <c r="N2118" s="81" t="n">
        <f aca="false">IF(F2118&gt;0,IF(L2118&gt;=0,L2118/F2118*100,""),"")</f>
        <v>99.5917693923681</v>
      </c>
      <c r="O2118" s="81" t="n">
        <f aca="false">IF(G2118&gt;0,IF(J2118&gt;=0,J2118/G2118*100,""),"")</f>
        <v>91.2261943604531</v>
      </c>
      <c r="P2118" s="81" t="n">
        <f aca="false">IF(I2118&gt;0,IF(L2118&gt;=0,L2118/I2118*100,""),"")</f>
        <v>102.148050934208</v>
      </c>
      <c r="Q2118" s="52"/>
      <c r="S2118" s="52"/>
    </row>
    <row r="2119" s="115" customFormat="true" ht="12" hidden="false" customHeight="true" outlineLevel="0" collapsed="false">
      <c r="A2119" s="82" t="s">
        <v>2277</v>
      </c>
      <c r="B2119" s="54" t="s">
        <v>2278</v>
      </c>
      <c r="C2119" s="55" t="s">
        <v>2279</v>
      </c>
      <c r="D2119" s="77" t="n">
        <v>850000</v>
      </c>
      <c r="E2119" s="77" t="n">
        <v>1616850</v>
      </c>
      <c r="F2119" s="77" t="n">
        <f aca="false">SUM(D2119:E2119)</f>
        <v>2466850</v>
      </c>
      <c r="G2119" s="79" t="n">
        <v>3310000</v>
      </c>
      <c r="H2119" s="88" t="n">
        <v>1844676</v>
      </c>
      <c r="I2119" s="79" t="n">
        <f aca="false">SUM(G2119:H2119)</f>
        <v>5154676</v>
      </c>
      <c r="J2119" s="77" t="n">
        <v>2820765</v>
      </c>
      <c r="K2119" s="77" t="n">
        <v>2344675</v>
      </c>
      <c r="L2119" s="77" t="n">
        <f aca="false">SUM(J2119:K2119)</f>
        <v>5165440</v>
      </c>
      <c r="M2119" s="81" t="n">
        <f aca="false">IF(D2119&gt;0,IF(J2119&gt;=0,J2119/D2119*100,""),"")</f>
        <v>331.854705882353</v>
      </c>
      <c r="N2119" s="81" t="n">
        <f aca="false">IF(F2119&gt;0,IF(L2119&gt;=0,L2119/F2119*100,""),"")</f>
        <v>209.394166649776</v>
      </c>
      <c r="O2119" s="81" t="n">
        <f aca="false">IF(G2119&gt;0,IF(J2119&gt;=0,J2119/G2119*100,""),"")</f>
        <v>85.2194864048338</v>
      </c>
      <c r="P2119" s="81" t="n">
        <f aca="false">IF(I2119&gt;0,IF(L2119&gt;=0,L2119/I2119*100,""),"")</f>
        <v>100.208820108189</v>
      </c>
      <c r="Q2119" s="52"/>
      <c r="S2119" s="52"/>
    </row>
    <row r="2120" s="115" customFormat="true" ht="12" hidden="false" customHeight="true" outlineLevel="0" collapsed="false">
      <c r="A2120" s="82" t="s">
        <v>2280</v>
      </c>
      <c r="B2120" s="54" t="s">
        <v>2281</v>
      </c>
      <c r="C2120" s="55" t="s">
        <v>2282</v>
      </c>
      <c r="D2120" s="77" t="n">
        <v>600000</v>
      </c>
      <c r="E2120" s="77" t="n">
        <v>1385872</v>
      </c>
      <c r="F2120" s="77" t="n">
        <f aca="false">SUM(D2120:E2120)</f>
        <v>1985872</v>
      </c>
      <c r="G2120" s="79" t="n">
        <v>290483</v>
      </c>
      <c r="H2120" s="88" t="n">
        <v>1277083</v>
      </c>
      <c r="I2120" s="79" t="n">
        <f aca="false">SUM(G2120:H2120)</f>
        <v>1567566</v>
      </c>
      <c r="J2120" s="77" t="n">
        <v>1642022</v>
      </c>
      <c r="K2120" s="77" t="n">
        <v>1842245</v>
      </c>
      <c r="L2120" s="77" t="n">
        <f aca="false">SUM(J2120:K2120)</f>
        <v>3484267</v>
      </c>
      <c r="M2120" s="81" t="n">
        <f aca="false">IF(D2120&gt;0,IF(J2120&gt;=0,J2120/D2120*100,""),"")</f>
        <v>273.670333333333</v>
      </c>
      <c r="N2120" s="81" t="n">
        <f aca="false">IF(F2120&gt;0,IF(L2120&gt;=0,L2120/F2120*100,""),"")</f>
        <v>175.452748213379</v>
      </c>
      <c r="O2120" s="81" t="n">
        <f aca="false">IF(G2120&gt;0,IF(J2120&gt;=0,J2120/G2120*100,""),"")</f>
        <v>565.273010813025</v>
      </c>
      <c r="P2120" s="81" t="n">
        <f aca="false">IF(I2120&gt;0,IF(L2120&gt;=0,L2120/I2120*100,""),"")</f>
        <v>222.272427444841</v>
      </c>
      <c r="Q2120" s="52"/>
      <c r="S2120" s="52"/>
    </row>
    <row r="2121" s="115" customFormat="true" ht="12.75" hidden="false" customHeight="true" outlineLevel="0" collapsed="false">
      <c r="A2121" s="82" t="s">
        <v>2283</v>
      </c>
      <c r="B2121" s="54" t="s">
        <v>2284</v>
      </c>
      <c r="C2121" s="55" t="s">
        <v>2285</v>
      </c>
      <c r="D2121" s="77" t="n">
        <v>100000</v>
      </c>
      <c r="E2121" s="77" t="n">
        <v>1385872</v>
      </c>
      <c r="F2121" s="77" t="n">
        <f aca="false">SUM(D2121:E2121)</f>
        <v>1485872</v>
      </c>
      <c r="G2121" s="79" t="n">
        <v>812100</v>
      </c>
      <c r="H2121" s="88" t="n">
        <v>1489930</v>
      </c>
      <c r="I2121" s="79" t="n">
        <f aca="false">SUM(G2121:H2121)</f>
        <v>2302030</v>
      </c>
      <c r="J2121" s="77" t="n">
        <v>130403</v>
      </c>
      <c r="K2121" s="77" t="n">
        <v>1842245</v>
      </c>
      <c r="L2121" s="77" t="n">
        <f aca="false">SUM(J2121:K2121)</f>
        <v>1972648</v>
      </c>
      <c r="M2121" s="81" t="n">
        <f aca="false">IF(D2121&gt;0,IF(J2121&gt;=0,J2121/D2121*100,""),"")</f>
        <v>130.403</v>
      </c>
      <c r="N2121" s="81" t="n">
        <f aca="false">IF(F2121&gt;0,IF(L2121&gt;=0,L2121/F2121*100,""),"")</f>
        <v>132.760291599815</v>
      </c>
      <c r="O2121" s="81" t="n">
        <f aca="false">IF(G2121&gt;0,IF(J2121&gt;=0,J2121/G2121*100,""),"")</f>
        <v>16.0575052333456</v>
      </c>
      <c r="P2121" s="81" t="n">
        <f aca="false">IF(I2121&gt;0,IF(L2121&gt;=0,L2121/I2121*100,""),"")</f>
        <v>85.6916721328567</v>
      </c>
      <c r="Q2121" s="52"/>
      <c r="S2121" s="52"/>
    </row>
    <row r="2122" s="115" customFormat="true" ht="12" hidden="false" customHeight="true" outlineLevel="0" collapsed="false">
      <c r="A2122" s="87" t="s">
        <v>506</v>
      </c>
      <c r="B2122" s="54" t="s">
        <v>507</v>
      </c>
      <c r="C2122" s="55" t="s">
        <v>2286</v>
      </c>
      <c r="D2122" s="77" t="n">
        <v>469736</v>
      </c>
      <c r="E2122" s="77"/>
      <c r="F2122" s="77" t="n">
        <f aca="false">SUM(D2122:E2122)</f>
        <v>469736</v>
      </c>
      <c r="G2122" s="79" t="n">
        <v>469736</v>
      </c>
      <c r="H2122" s="88" t="n">
        <v>141898</v>
      </c>
      <c r="I2122" s="79" t="n">
        <f aca="false">SUM(G2122:H2122)</f>
        <v>611634</v>
      </c>
      <c r="J2122" s="77" t="n">
        <v>335940</v>
      </c>
      <c r="K2122" s="77"/>
      <c r="L2122" s="77" t="n">
        <f aca="false">SUM(J2122:K2122)</f>
        <v>335940</v>
      </c>
      <c r="M2122" s="81" t="n">
        <f aca="false">IF(D2122&gt;0,IF(J2122&gt;=0,J2122/D2122*100,""),"")</f>
        <v>71.5167668647921</v>
      </c>
      <c r="N2122" s="81" t="n">
        <f aca="false">IF(F2122&gt;0,IF(L2122&gt;=0,L2122/F2122*100,""),"")</f>
        <v>71.5167668647921</v>
      </c>
      <c r="O2122" s="81" t="n">
        <f aca="false">IF(G2122&gt;0,IF(J2122&gt;=0,J2122/G2122*100,""),"")</f>
        <v>71.5167668647921</v>
      </c>
      <c r="P2122" s="81" t="n">
        <f aca="false">IF(I2122&gt;0,IF(L2122&gt;=0,L2122/I2122*100,""),"")</f>
        <v>54.92500416916</v>
      </c>
      <c r="Q2122" s="52"/>
      <c r="S2122" s="52"/>
    </row>
    <row r="2123" s="115" customFormat="true" ht="12" hidden="false" customHeight="true" outlineLevel="0" collapsed="false">
      <c r="A2123" s="82" t="s">
        <v>2110</v>
      </c>
      <c r="B2123" s="54" t="s">
        <v>2287</v>
      </c>
      <c r="C2123" s="55" t="s">
        <v>2288</v>
      </c>
      <c r="D2123" s="77"/>
      <c r="E2123" s="77"/>
      <c r="F2123" s="77" t="n">
        <f aca="false">SUM(D2123:E2123)</f>
        <v>0</v>
      </c>
      <c r="G2123" s="79"/>
      <c r="H2123" s="88"/>
      <c r="I2123" s="79"/>
      <c r="J2123" s="77"/>
      <c r="K2123" s="77"/>
      <c r="L2123" s="77" t="n">
        <f aca="false">SUM(J2123:K2123)</f>
        <v>0</v>
      </c>
      <c r="M2123" s="81" t="str">
        <f aca="false">IF(D2123&gt;0,IF(J2123&gt;=0,J2123/D2123*100,""),"")</f>
        <v/>
      </c>
      <c r="N2123" s="81" t="str">
        <f aca="false">IF(F2123&gt;0,IF(L2123&gt;=0,L2123/F2123*100,""),"")</f>
        <v/>
      </c>
      <c r="O2123" s="81" t="str">
        <f aca="false">IF(G2123&gt;0,IF(J2123&gt;=0,J2123/G2123*100,""),"")</f>
        <v/>
      </c>
      <c r="P2123" s="81" t="str">
        <f aca="false">IF(I2123&gt;0,IF(L2123&gt;=0,L2123/I2123*100,""),"")</f>
        <v/>
      </c>
      <c r="Q2123" s="52"/>
      <c r="S2123" s="52"/>
    </row>
    <row r="2124" s="115" customFormat="true" ht="12" hidden="false" customHeight="true" outlineLevel="0" collapsed="false">
      <c r="A2124" s="82" t="s">
        <v>2289</v>
      </c>
      <c r="B2124" s="54" t="s">
        <v>2290</v>
      </c>
      <c r="C2124" s="55" t="s">
        <v>2291</v>
      </c>
      <c r="D2124" s="77" t="n">
        <v>34172</v>
      </c>
      <c r="E2124" s="77" t="n">
        <v>115489</v>
      </c>
      <c r="F2124" s="77" t="n">
        <f aca="false">SUM(D2124:E2124)</f>
        <v>149661</v>
      </c>
      <c r="G2124" s="79" t="n">
        <v>34172</v>
      </c>
      <c r="H2124" s="88" t="n">
        <v>141898</v>
      </c>
      <c r="I2124" s="79" t="n">
        <f aca="false">SUM(G2124:H2124)</f>
        <v>176070</v>
      </c>
      <c r="J2124" s="77"/>
      <c r="K2124" s="77"/>
      <c r="L2124" s="77" t="n">
        <f aca="false">SUM(J2124:K2124)</f>
        <v>0</v>
      </c>
      <c r="M2124" s="81" t="n">
        <f aca="false">IF(D2124&gt;0,IF(J2124&gt;=0,J2124/D2124*100,""),"")</f>
        <v>0</v>
      </c>
      <c r="N2124" s="81" t="n">
        <f aca="false">IF(F2124&gt;0,IF(L2124&gt;=0,L2124/F2124*100,""),"")</f>
        <v>0</v>
      </c>
      <c r="O2124" s="81" t="n">
        <f aca="false">IF(G2124&gt;0,IF(J2124&gt;=0,J2124/G2124*100,""),"")</f>
        <v>0</v>
      </c>
      <c r="P2124" s="81" t="n">
        <f aca="false">IF(I2124&gt;0,IF(L2124&gt;=0,L2124/I2124*100,""),"")</f>
        <v>0</v>
      </c>
      <c r="Q2124" s="52"/>
      <c r="S2124" s="52"/>
    </row>
    <row r="2125" s="115" customFormat="true" ht="12" hidden="false" customHeight="true" outlineLevel="0" collapsed="false">
      <c r="A2125" s="82" t="s">
        <v>2292</v>
      </c>
      <c r="B2125" s="54" t="s">
        <v>2293</v>
      </c>
      <c r="C2125" s="55" t="s">
        <v>2294</v>
      </c>
      <c r="D2125" s="77" t="n">
        <v>170000</v>
      </c>
      <c r="E2125" s="77" t="n">
        <v>981659</v>
      </c>
      <c r="F2125" s="77" t="n">
        <f aca="false">SUM(D2125:E2125)</f>
        <v>1151659</v>
      </c>
      <c r="G2125" s="79" t="n">
        <v>493220</v>
      </c>
      <c r="H2125" s="88" t="n">
        <v>1135185</v>
      </c>
      <c r="I2125" s="79" t="n">
        <f aca="false">SUM(G2125:H2125)</f>
        <v>1628405</v>
      </c>
      <c r="J2125" s="77" t="n">
        <v>380000</v>
      </c>
      <c r="K2125" s="77" t="n">
        <v>1842245</v>
      </c>
      <c r="L2125" s="77" t="n">
        <f aca="false">SUM(J2125:K2125)</f>
        <v>2222245</v>
      </c>
      <c r="M2125" s="81" t="n">
        <f aca="false">IF(D2125&gt;0,IF(J2125&gt;=0,J2125/D2125*100,""),"")</f>
        <v>223.529411764706</v>
      </c>
      <c r="N2125" s="81" t="n">
        <f aca="false">IF(F2125&gt;0,IF(L2125&gt;=0,L2125/F2125*100,""),"")</f>
        <v>192.960329403061</v>
      </c>
      <c r="O2125" s="81" t="n">
        <f aca="false">IF(G2125&gt;0,IF(J2125&gt;=0,J2125/G2125*100,""),"")</f>
        <v>77.044726491221</v>
      </c>
      <c r="P2125" s="81" t="n">
        <f aca="false">IF(I2125&gt;0,IF(L2125&gt;=0,L2125/I2125*100,""),"")</f>
        <v>136.467586380538</v>
      </c>
      <c r="Q2125" s="52"/>
      <c r="S2125" s="52"/>
    </row>
    <row r="2126" s="115" customFormat="true" ht="12" hidden="false" customHeight="true" outlineLevel="0" collapsed="false">
      <c r="A2126" s="82" t="s">
        <v>2295</v>
      </c>
      <c r="B2126" s="54" t="s">
        <v>2296</v>
      </c>
      <c r="C2126" s="55" t="s">
        <v>2297</v>
      </c>
      <c r="D2126" s="77" t="n">
        <v>150000</v>
      </c>
      <c r="E2126" s="77" t="n">
        <v>1154893</v>
      </c>
      <c r="F2126" s="77" t="n">
        <f aca="false">SUM(D2126:E2126)</f>
        <v>1304893</v>
      </c>
      <c r="G2126" s="79" t="n">
        <v>1112565</v>
      </c>
      <c r="H2126" s="88" t="n">
        <v>1560879</v>
      </c>
      <c r="I2126" s="79" t="n">
        <f aca="false">SUM(G2126:H2126)</f>
        <v>2673444</v>
      </c>
      <c r="J2126" s="77" t="n">
        <v>1032508</v>
      </c>
      <c r="K2126" s="77" t="n">
        <v>1842245</v>
      </c>
      <c r="L2126" s="77" t="n">
        <f aca="false">SUM(J2126:K2126)</f>
        <v>2874753</v>
      </c>
      <c r="M2126" s="81" t="n">
        <f aca="false">IF(D2126&gt;0,IF(J2126&gt;=0,J2126/D2126*100,""),"")</f>
        <v>688.338666666667</v>
      </c>
      <c r="N2126" s="81" t="n">
        <f aca="false">IF(F2126&gt;0,IF(L2126&gt;=0,L2126/F2126*100,""),"")</f>
        <v>220.305649581996</v>
      </c>
      <c r="O2126" s="81" t="n">
        <f aca="false">IF(G2126&gt;0,IF(J2126&gt;=0,J2126/G2126*100,""),"")</f>
        <v>92.8042855923025</v>
      </c>
      <c r="P2126" s="81" t="n">
        <f aca="false">IF(I2126&gt;0,IF(L2126&gt;=0,L2126/I2126*100,""),"")</f>
        <v>107.52995013174</v>
      </c>
      <c r="Q2126" s="52"/>
      <c r="S2126" s="52"/>
    </row>
    <row r="2127" s="115" customFormat="true" ht="12" hidden="false" customHeight="true" outlineLevel="0" collapsed="false">
      <c r="A2127" s="82" t="s">
        <v>177</v>
      </c>
      <c r="B2127" s="54" t="s">
        <v>178</v>
      </c>
      <c r="C2127" s="55" t="s">
        <v>2298</v>
      </c>
      <c r="D2127" s="77" t="n">
        <v>342627</v>
      </c>
      <c r="E2127" s="77" t="n">
        <v>115489</v>
      </c>
      <c r="F2127" s="77" t="n">
        <f aca="false">SUM(D2127:E2127)</f>
        <v>458116</v>
      </c>
      <c r="G2127" s="79" t="n">
        <v>342627</v>
      </c>
      <c r="H2127" s="88" t="n">
        <v>212847</v>
      </c>
      <c r="I2127" s="79" t="n">
        <f aca="false">SUM(G2127:H2127)</f>
        <v>555474</v>
      </c>
      <c r="J2127" s="77" t="n">
        <v>495336</v>
      </c>
      <c r="K2127" s="77" t="n">
        <v>669907</v>
      </c>
      <c r="L2127" s="77" t="n">
        <f aca="false">SUM(J2127:K2127)</f>
        <v>1165243</v>
      </c>
      <c r="M2127" s="81" t="n">
        <f aca="false">IF(D2127&gt;0,IF(J2127&gt;=0,J2127/D2127*100,""),"")</f>
        <v>144.570042641123</v>
      </c>
      <c r="N2127" s="81" t="n">
        <f aca="false">IF(F2127&gt;0,IF(L2127&gt;=0,L2127/F2127*100,""),"")</f>
        <v>254.355447092003</v>
      </c>
      <c r="O2127" s="81" t="n">
        <f aca="false">IF(G2127&gt;0,IF(J2127&gt;=0,J2127/G2127*100,""),"")</f>
        <v>144.570042641123</v>
      </c>
      <c r="P2127" s="81" t="n">
        <f aca="false">IF(I2127&gt;0,IF(L2127&gt;=0,L2127/I2127*100,""),"")</f>
        <v>209.774534901724</v>
      </c>
      <c r="Q2127" s="52"/>
      <c r="S2127" s="52"/>
    </row>
    <row r="2128" s="115" customFormat="true" ht="12" hidden="false" customHeight="true" outlineLevel="0" collapsed="false">
      <c r="A2128" s="82" t="s">
        <v>222</v>
      </c>
      <c r="B2128" s="54" t="s">
        <v>223</v>
      </c>
      <c r="C2128" s="55" t="s">
        <v>2299</v>
      </c>
      <c r="D2128" s="77" t="n">
        <v>1030000</v>
      </c>
      <c r="E2128" s="77"/>
      <c r="F2128" s="77" t="n">
        <f aca="false">SUM(D2128:E2128)</f>
        <v>1030000</v>
      </c>
      <c r="G2128" s="79" t="n">
        <v>1110046</v>
      </c>
      <c r="H2128" s="88" t="n">
        <v>283796</v>
      </c>
      <c r="I2128" s="79" t="n">
        <f aca="false">SUM(G2128:H2128)</f>
        <v>1393842</v>
      </c>
      <c r="J2128" s="77" t="n">
        <v>1650000</v>
      </c>
      <c r="K2128" s="77"/>
      <c r="L2128" s="77" t="n">
        <f aca="false">SUM(J2128:K2128)</f>
        <v>1650000</v>
      </c>
      <c r="M2128" s="81" t="n">
        <f aca="false">IF(D2128&gt;0,IF(J2128&gt;=0,J2128/D2128*100,""),"")</f>
        <v>160.194174757282</v>
      </c>
      <c r="N2128" s="81" t="n">
        <f aca="false">IF(F2128&gt;0,IF(L2128&gt;=0,L2128/F2128*100,""),"")</f>
        <v>160.194174757282</v>
      </c>
      <c r="O2128" s="81" t="n">
        <f aca="false">IF(G2128&gt;0,IF(J2128&gt;=0,J2128/G2128*100,""),"")</f>
        <v>148.642488689658</v>
      </c>
      <c r="P2128" s="81" t="n">
        <f aca="false">IF(I2128&gt;0,IF(L2128&gt;=0,L2128/I2128*100,""),"")</f>
        <v>118.37783622534</v>
      </c>
      <c r="Q2128" s="52"/>
      <c r="S2128" s="52"/>
    </row>
    <row r="2129" s="115" customFormat="true" ht="12" hidden="false" customHeight="true" outlineLevel="0" collapsed="false">
      <c r="A2129" s="87" t="s">
        <v>219</v>
      </c>
      <c r="B2129" s="54" t="s">
        <v>220</v>
      </c>
      <c r="C2129" s="55" t="s">
        <v>2300</v>
      </c>
      <c r="D2129" s="77" t="n">
        <v>3873300</v>
      </c>
      <c r="E2129" s="77"/>
      <c r="F2129" s="77" t="n">
        <f aca="false">SUM(D2129:E2129)</f>
        <v>3873300</v>
      </c>
      <c r="G2129" s="79" t="n">
        <v>3882176</v>
      </c>
      <c r="H2129" s="88"/>
      <c r="I2129" s="79" t="n">
        <f aca="false">SUM(G2129:H2129)</f>
        <v>3882176</v>
      </c>
      <c r="J2129" s="77" t="n">
        <v>3932998</v>
      </c>
      <c r="K2129" s="77"/>
      <c r="L2129" s="77" t="n">
        <f aca="false">SUM(J2129:K2129)</f>
        <v>3932998</v>
      </c>
      <c r="M2129" s="81" t="n">
        <f aca="false">IF(D2129&gt;0,IF(J2129&gt;=0,J2129/D2129*100,""),"")</f>
        <v>101.541269718328</v>
      </c>
      <c r="N2129" s="81" t="n">
        <f aca="false">IF(F2129&gt;0,IF(L2129&gt;=0,L2129/F2129*100,""),"")</f>
        <v>101.541269718328</v>
      </c>
      <c r="O2129" s="81" t="n">
        <f aca="false">IF(G2129&gt;0,IF(J2129&gt;=0,J2129/G2129*100,""),"")</f>
        <v>101.309111178885</v>
      </c>
      <c r="P2129" s="81" t="n">
        <f aca="false">IF(I2129&gt;0,IF(L2129&gt;=0,L2129/I2129*100,""),"")</f>
        <v>101.309111178885</v>
      </c>
      <c r="Q2129" s="52"/>
      <c r="S2129" s="52"/>
    </row>
    <row r="2130" s="115" customFormat="true" ht="12" hidden="false" customHeight="true" outlineLevel="0" collapsed="false">
      <c r="A2130" s="82" t="s">
        <v>33</v>
      </c>
      <c r="B2130" s="54" t="s">
        <v>34</v>
      </c>
      <c r="C2130" s="55" t="s">
        <v>2301</v>
      </c>
      <c r="D2130" s="77" t="n">
        <v>1196850</v>
      </c>
      <c r="E2130" s="77"/>
      <c r="F2130" s="77" t="n">
        <f aca="false">SUM(D2130:E2130)</f>
        <v>1196850</v>
      </c>
      <c r="G2130" s="79" t="n">
        <v>1276318</v>
      </c>
      <c r="H2130" s="88"/>
      <c r="I2130" s="79" t="n">
        <f aca="false">SUM(G2130:H2130)</f>
        <v>1276318</v>
      </c>
      <c r="J2130" s="77" t="n">
        <v>965000</v>
      </c>
      <c r="K2130" s="77"/>
      <c r="L2130" s="77" t="n">
        <f aca="false">SUM(J2130:K2130)</f>
        <v>965000</v>
      </c>
      <c r="M2130" s="81" t="n">
        <f aca="false">IF(D2130&gt;0,IF(J2130&gt;=0,J2130/D2130*100,""),"")</f>
        <v>80.6283159961566</v>
      </c>
      <c r="N2130" s="81" t="n">
        <f aca="false">IF(F2130&gt;0,IF(L2130&gt;=0,L2130/F2130*100,""),"")</f>
        <v>80.6283159961566</v>
      </c>
      <c r="O2130" s="81" t="n">
        <f aca="false">IF(G2130&gt;0,IF(J2130&gt;=0,J2130/G2130*100,""),"")</f>
        <v>75.6081164725405</v>
      </c>
      <c r="P2130" s="81" t="n">
        <f aca="false">IF(I2130&gt;0,IF(L2130&gt;=0,L2130/I2130*100,""),"")</f>
        <v>75.6081164725405</v>
      </c>
      <c r="Q2130" s="52"/>
      <c r="S2130" s="52"/>
    </row>
    <row r="2131" s="115" customFormat="true" ht="12" hidden="false" customHeight="true" outlineLevel="0" collapsed="false">
      <c r="A2131" s="82" t="s">
        <v>2302</v>
      </c>
      <c r="B2131" s="54" t="s">
        <v>2303</v>
      </c>
      <c r="C2131" s="55"/>
      <c r="D2131" s="77"/>
      <c r="E2131" s="77"/>
      <c r="F2131" s="77"/>
      <c r="G2131" s="79" t="n">
        <v>273075</v>
      </c>
      <c r="H2131" s="88" t="n">
        <v>212847</v>
      </c>
      <c r="I2131" s="79" t="n">
        <f aca="false">SUM(G2131:H2131)</f>
        <v>485922</v>
      </c>
      <c r="J2131" s="77" t="n">
        <v>285900</v>
      </c>
      <c r="K2131" s="77" t="n">
        <v>167477</v>
      </c>
      <c r="L2131" s="77" t="n">
        <f aca="false">SUM(J2131:K2131)</f>
        <v>453377</v>
      </c>
      <c r="M2131" s="81" t="str">
        <f aca="false">IF(D2131&gt;0,IF(J2131&gt;=0,J2131/D2131*100,""),"")</f>
        <v/>
      </c>
      <c r="N2131" s="81" t="str">
        <f aca="false">IF(F2131&gt;0,IF(L2131&gt;=0,L2131/F2131*100,""),"")</f>
        <v/>
      </c>
      <c r="O2131" s="81" t="n">
        <f aca="false">IF(G2131&gt;0,IF(J2131&gt;=0,J2131/G2131*100,""),"")</f>
        <v>104.696511947267</v>
      </c>
      <c r="P2131" s="81" t="n">
        <f aca="false">IF(I2131&gt;0,IF(L2131&gt;=0,L2131/I2131*100,""),"")</f>
        <v>93.302423022625</v>
      </c>
      <c r="Q2131" s="52"/>
      <c r="S2131" s="52"/>
    </row>
    <row r="2132" s="115" customFormat="true" ht="12" hidden="false" customHeight="true" outlineLevel="0" collapsed="false">
      <c r="A2132" s="82" t="s">
        <v>494</v>
      </c>
      <c r="B2132" s="54" t="s">
        <v>495</v>
      </c>
      <c r="C2132" s="55"/>
      <c r="D2132" s="77"/>
      <c r="E2132" s="77"/>
      <c r="F2132" s="77"/>
      <c r="G2132" s="79" t="n">
        <v>15000</v>
      </c>
      <c r="H2132" s="88" t="n">
        <v>283796</v>
      </c>
      <c r="I2132" s="79" t="n">
        <f aca="false">SUM(G2132:H2132)</f>
        <v>298796</v>
      </c>
      <c r="J2132" s="77"/>
      <c r="K2132" s="77"/>
      <c r="L2132" s="77" t="n">
        <f aca="false">SUM(J2132:K2132)</f>
        <v>0</v>
      </c>
      <c r="M2132" s="81" t="str">
        <f aca="false">IF(D2132&gt;0,IF(J2132&gt;=0,J2132/D2132*100,""),"")</f>
        <v/>
      </c>
      <c r="N2132" s="81" t="str">
        <f aca="false">IF(F2132&gt;0,IF(L2132&gt;=0,L2132/F2132*100,""),"")</f>
        <v/>
      </c>
      <c r="O2132" s="81" t="n">
        <f aca="false">IF(G2132&gt;0,IF(J2132&gt;=0,J2132/G2132*100,""),"")</f>
        <v>0</v>
      </c>
      <c r="P2132" s="81" t="n">
        <f aca="false">IF(I2132&gt;0,IF(L2132&gt;=0,L2132/I2132*100,""),"")</f>
        <v>0</v>
      </c>
      <c r="Q2132" s="52"/>
      <c r="S2132" s="52"/>
    </row>
    <row r="2133" s="115" customFormat="true" ht="12" hidden="false" customHeight="true" outlineLevel="0" collapsed="false">
      <c r="A2133" s="87" t="s">
        <v>62</v>
      </c>
      <c r="B2133" s="54" t="s">
        <v>63</v>
      </c>
      <c r="C2133" s="55" t="s">
        <v>2304</v>
      </c>
      <c r="D2133" s="77"/>
      <c r="E2133" s="77"/>
      <c r="F2133" s="77" t="n">
        <f aca="false">SUM(D2133:E2133)</f>
        <v>0</v>
      </c>
      <c r="G2133" s="79" t="n">
        <f aca="false">6088557</f>
        <v>6088557</v>
      </c>
      <c r="H2133" s="88"/>
      <c r="I2133" s="79" t="n">
        <f aca="false">SUM(G2133:H2133)</f>
        <v>6088557</v>
      </c>
      <c r="J2133" s="77"/>
      <c r="K2133" s="77"/>
      <c r="L2133" s="77" t="n">
        <f aca="false">SUM(J2133:K2133)</f>
        <v>0</v>
      </c>
      <c r="M2133" s="81" t="str">
        <f aca="false">IF(D2133&gt;0,IF(J2133&gt;=0,J2133/D2133*100,""),"")</f>
        <v/>
      </c>
      <c r="N2133" s="81" t="str">
        <f aca="false">IF(F2133&gt;0,IF(L2133&gt;=0,L2133/F2133*100,""),"")</f>
        <v/>
      </c>
      <c r="O2133" s="81" t="n">
        <f aca="false">IF(G2133&gt;0,IF(J2133&gt;=0,J2133/G2133*100,""),"")</f>
        <v>0</v>
      </c>
      <c r="P2133" s="81" t="n">
        <f aca="false">IF(I2133&gt;0,IF(L2133&gt;=0,L2133/I2133*100,""),"")</f>
        <v>0</v>
      </c>
      <c r="Q2133" s="52"/>
      <c r="S2133" s="52"/>
    </row>
    <row r="2134" s="115" customFormat="true" ht="12" hidden="false" customHeight="true" outlineLevel="0" collapsed="false">
      <c r="A2134" s="126" t="s">
        <v>65</v>
      </c>
      <c r="B2134" s="160" t="s">
        <v>66</v>
      </c>
      <c r="C2134" s="161" t="s">
        <v>2305</v>
      </c>
      <c r="D2134" s="130"/>
      <c r="E2134" s="130"/>
      <c r="F2134" s="130" t="n">
        <f aca="false">SUM(D2134:E2134)</f>
        <v>0</v>
      </c>
      <c r="G2134" s="131" t="n">
        <f aca="false">96507286.74-6088557</f>
        <v>90418729.74</v>
      </c>
      <c r="H2134" s="151"/>
      <c r="I2134" s="131" t="n">
        <f aca="false">SUM(G2134:H2134)</f>
        <v>90418729.74</v>
      </c>
      <c r="J2134" s="130"/>
      <c r="K2134" s="130"/>
      <c r="L2134" s="130" t="n">
        <f aca="false">SUM(J2134:K2134)</f>
        <v>0</v>
      </c>
      <c r="M2134" s="118" t="str">
        <f aca="false">IF(D2134&gt;0,IF(J2134&gt;=0,J2134/D2134*100,""),"")</f>
        <v/>
      </c>
      <c r="N2134" s="118" t="str">
        <f aca="false">IF(F2134&gt;0,IF(L2134&gt;=0,L2134/F2134*100,""),"")</f>
        <v/>
      </c>
      <c r="O2134" s="118" t="n">
        <f aca="false">IF(G2134&gt;0,IF(J2134&gt;=0,J2134/G2134*100,""),"")</f>
        <v>0</v>
      </c>
      <c r="P2134" s="118" t="n">
        <f aca="false">IF(I2134&gt;0,IF(L2134&gt;=0,L2134/I2134*100,""),"")</f>
        <v>0</v>
      </c>
      <c r="Q2134" s="52"/>
      <c r="S2134" s="52"/>
    </row>
    <row r="2135" s="115" customFormat="true" ht="6" hidden="false" customHeight="true" outlineLevel="0" collapsed="false">
      <c r="A2135" s="87"/>
      <c r="B2135" s="103"/>
      <c r="C2135" s="104" t="s">
        <v>28</v>
      </c>
      <c r="D2135" s="77"/>
      <c r="E2135" s="77"/>
      <c r="F2135" s="77"/>
      <c r="G2135" s="79"/>
      <c r="H2135" s="88"/>
      <c r="I2135" s="79"/>
      <c r="J2135" s="77"/>
      <c r="K2135" s="77"/>
      <c r="L2135" s="77"/>
      <c r="M2135" s="81" t="str">
        <f aca="false">IF(D2135&gt;0,IF(J2135&gt;=0,J2135/D2135*100,""),"")</f>
        <v/>
      </c>
      <c r="N2135" s="81" t="str">
        <f aca="false">IF(F2135&gt;0,IF(L2135&gt;=0,L2135/F2135*100,""),"")</f>
        <v/>
      </c>
      <c r="O2135" s="81" t="str">
        <f aca="false">IF(G2135&gt;0,IF(J2135&gt;=0,J2135/G2135*100,""),"")</f>
        <v/>
      </c>
      <c r="P2135" s="81" t="str">
        <f aca="false">IF(I2135&gt;0,IF(L2135&gt;=0,L2135/I2135*100,""),"")</f>
        <v/>
      </c>
      <c r="Q2135" s="52"/>
      <c r="S2135" s="52"/>
    </row>
    <row r="2136" s="155" customFormat="true" ht="9.75" hidden="false" customHeight="true" outlineLevel="0" collapsed="false">
      <c r="A2136" s="66" t="s">
        <v>2306</v>
      </c>
      <c r="B2136" s="135" t="s">
        <v>19</v>
      </c>
      <c r="C2136" s="136"/>
      <c r="D2136" s="69" t="n">
        <f aca="false">SUM(D2138:D2143)</f>
        <v>72081655</v>
      </c>
      <c r="E2136" s="69" t="n">
        <f aca="false">SUM(E2138:E2144)</f>
        <v>0</v>
      </c>
      <c r="F2136" s="69" t="n">
        <f aca="false">SUM(D2136:E2136)</f>
        <v>72081655</v>
      </c>
      <c r="G2136" s="72" t="n">
        <f aca="false">SUM(G2138:G2143)</f>
        <v>79330480.52</v>
      </c>
      <c r="H2136" s="89"/>
      <c r="I2136" s="72" t="n">
        <f aca="false">SUM(G2136:H2136)</f>
        <v>79330480.52</v>
      </c>
      <c r="J2136" s="69" t="n">
        <f aca="false">SUM(J2138:J2143)</f>
        <v>80341362</v>
      </c>
      <c r="K2136" s="69" t="n">
        <f aca="false">SUM(K2138:K2144)</f>
        <v>0</v>
      </c>
      <c r="L2136" s="69" t="n">
        <f aca="false">SUM(J2136:K2136)</f>
        <v>80341362</v>
      </c>
      <c r="M2136" s="73" t="n">
        <f aca="false">IF(D2136&gt;0,IF(J2136&gt;=0,J2136/D2136*100,""),"")</f>
        <v>111.458819862002</v>
      </c>
      <c r="N2136" s="73" t="n">
        <f aca="false">IF(F2136&gt;0,IF(L2136&gt;=0,L2136/F2136*100,""),"")</f>
        <v>111.458819862002</v>
      </c>
      <c r="O2136" s="73" t="n">
        <f aca="false">IF(G2136&gt;0,IF(J2136&gt;=0,J2136/G2136*100,""),"")</f>
        <v>101.274266175339</v>
      </c>
      <c r="P2136" s="73" t="n">
        <f aca="false">IF(I2136&gt;0,IF(L2136&gt;=0,L2136/I2136*100,""),"")</f>
        <v>101.274266175339</v>
      </c>
      <c r="Q2136" s="52"/>
      <c r="S2136" s="52"/>
    </row>
    <row r="2137" s="155" customFormat="true" ht="12" hidden="false" customHeight="true" outlineLevel="0" collapsed="false">
      <c r="A2137" s="82" t="s">
        <v>27</v>
      </c>
      <c r="B2137" s="318"/>
      <c r="C2137" s="319" t="s">
        <v>28</v>
      </c>
      <c r="D2137" s="265" t="n">
        <f aca="false">SUM(D2138:D2141)</f>
        <v>72081655</v>
      </c>
      <c r="E2137" s="265" t="n">
        <f aca="false">SUM(E2138:E2144)</f>
        <v>0</v>
      </c>
      <c r="F2137" s="265" t="n">
        <f aca="false">SUM(D2137:E2137)</f>
        <v>72081655</v>
      </c>
      <c r="G2137" s="247" t="n">
        <f aca="false">SUM(G2138:G2141)</f>
        <v>77074944.52</v>
      </c>
      <c r="H2137" s="266"/>
      <c r="I2137" s="247" t="n">
        <f aca="false">SUM(G2137:H2137)</f>
        <v>77074944.52</v>
      </c>
      <c r="J2137" s="265" t="n">
        <f aca="false">SUM(J2138:J2141)</f>
        <v>80341362</v>
      </c>
      <c r="K2137" s="265" t="n">
        <f aca="false">SUM(K2138:K2144)</f>
        <v>0</v>
      </c>
      <c r="L2137" s="265" t="n">
        <f aca="false">SUM(J2137:K2137)</f>
        <v>80341362</v>
      </c>
      <c r="M2137" s="320" t="n">
        <f aca="false">IF(D2137&gt;0,IF(J2137&gt;=0,J2137/D2137*100,""),"")</f>
        <v>111.458819862002</v>
      </c>
      <c r="N2137" s="320" t="n">
        <f aca="false">IF(F2137&gt;0,IF(L2137&gt;=0,L2137/F2137*100,""),"")</f>
        <v>111.458819862002</v>
      </c>
      <c r="O2137" s="320" t="n">
        <f aca="false">IF(G2137&gt;0,IF(J2137&gt;=0,J2137/G2137*100,""),"")</f>
        <v>104.237975778435</v>
      </c>
      <c r="P2137" s="320" t="n">
        <f aca="false">IF(I2137&gt;0,IF(L2137&gt;=0,L2137/I2137*100,""),"")</f>
        <v>104.237975778435</v>
      </c>
      <c r="Q2137" s="52"/>
      <c r="S2137" s="52"/>
    </row>
    <row r="2138" s="48" customFormat="true" ht="12" hidden="false" customHeight="true" outlineLevel="0" collapsed="false">
      <c r="A2138" s="87" t="s">
        <v>857</v>
      </c>
      <c r="B2138" s="103" t="s">
        <v>858</v>
      </c>
      <c r="C2138" s="104" t="s">
        <v>2307</v>
      </c>
      <c r="D2138" s="77" t="n">
        <v>71737655</v>
      </c>
      <c r="E2138" s="77"/>
      <c r="F2138" s="77" t="n">
        <f aca="false">SUM(D2138:E2138)</f>
        <v>71737655</v>
      </c>
      <c r="G2138" s="79" t="n">
        <v>76455619.52</v>
      </c>
      <c r="H2138" s="88"/>
      <c r="I2138" s="79" t="n">
        <f aca="false">SUM(G2138:H2138)</f>
        <v>76455619.52</v>
      </c>
      <c r="J2138" s="77" t="n">
        <v>79664862</v>
      </c>
      <c r="K2138" s="77"/>
      <c r="L2138" s="77" t="n">
        <f aca="false">SUM(J2138:K2138)</f>
        <v>79664862</v>
      </c>
      <c r="M2138" s="81" t="n">
        <f aca="false">IF(D2138&gt;0,IF(J2138&gt;=0,J2138/D2138*100,""),"")</f>
        <v>111.050273388501</v>
      </c>
      <c r="N2138" s="81" t="n">
        <f aca="false">IF(F2138&gt;0,IF(L2138&gt;=0,L2138/F2138*100,""),"")</f>
        <v>111.050273388501</v>
      </c>
      <c r="O2138" s="81" t="n">
        <f aca="false">IF(G2138&gt;0,IF(J2138&gt;=0,J2138/G2138*100,""),"")</f>
        <v>104.197523347725</v>
      </c>
      <c r="P2138" s="81" t="n">
        <f aca="false">IF(I2138&gt;0,IF(L2138&gt;=0,L2138/I2138*100,""),"")</f>
        <v>104.197523347725</v>
      </c>
      <c r="Q2138" s="52"/>
      <c r="S2138" s="52"/>
    </row>
    <row r="2139" s="48" customFormat="true" ht="12" hidden="false" customHeight="true" outlineLevel="0" collapsed="false">
      <c r="A2139" s="87" t="s">
        <v>33</v>
      </c>
      <c r="B2139" s="54" t="s">
        <v>34</v>
      </c>
      <c r="C2139" s="55" t="s">
        <v>2308</v>
      </c>
      <c r="D2139" s="77" t="n">
        <v>278000</v>
      </c>
      <c r="E2139" s="77"/>
      <c r="F2139" s="77" t="n">
        <f aca="false">SUM(D2139:E2139)</f>
        <v>278000</v>
      </c>
      <c r="G2139" s="79" t="n">
        <v>484620</v>
      </c>
      <c r="H2139" s="88"/>
      <c r="I2139" s="79" t="n">
        <f aca="false">SUM(G2139:H2139)</f>
        <v>484620</v>
      </c>
      <c r="J2139" s="77" t="n">
        <v>610000</v>
      </c>
      <c r="K2139" s="77"/>
      <c r="L2139" s="77" t="n">
        <f aca="false">SUM(J2139:K2139)</f>
        <v>610000</v>
      </c>
      <c r="M2139" s="81" t="n">
        <f aca="false">IF(D2139&gt;0,IF(J2139&gt;=0,J2139/D2139*100,""),"")</f>
        <v>219.424460431655</v>
      </c>
      <c r="N2139" s="81" t="n">
        <f aca="false">IF(F2139&gt;0,IF(L2139&gt;=0,L2139/F2139*100,""),"")</f>
        <v>219.424460431655</v>
      </c>
      <c r="O2139" s="81" t="n">
        <f aca="false">IF(G2139&gt;0,IF(J2139&gt;=0,J2139/G2139*100,""),"")</f>
        <v>125.871817093805</v>
      </c>
      <c r="P2139" s="81" t="n">
        <f aca="false">IF(I2139&gt;0,IF(L2139&gt;=0,L2139/I2139*100,""),"")</f>
        <v>125.871817093805</v>
      </c>
      <c r="Q2139" s="52"/>
      <c r="S2139" s="52"/>
    </row>
    <row r="2140" s="48" customFormat="true" ht="12" hidden="false" customHeight="true" outlineLevel="0" collapsed="false">
      <c r="A2140" s="87" t="s">
        <v>2243</v>
      </c>
      <c r="B2140" s="54" t="s">
        <v>223</v>
      </c>
      <c r="C2140" s="55"/>
      <c r="D2140" s="77"/>
      <c r="E2140" s="77"/>
      <c r="F2140" s="77"/>
      <c r="G2140" s="79" t="n">
        <v>68705</v>
      </c>
      <c r="H2140" s="88"/>
      <c r="I2140" s="79" t="n">
        <f aca="false">SUM(G2140:H2140)</f>
        <v>68705</v>
      </c>
      <c r="J2140" s="77"/>
      <c r="K2140" s="77"/>
      <c r="L2140" s="77"/>
      <c r="M2140" s="81" t="str">
        <f aca="false">IF(D2140&gt;0,IF(J2140&gt;=0,J2140/D2140*100,""),"")</f>
        <v/>
      </c>
      <c r="N2140" s="81" t="str">
        <f aca="false">IF(F2140&gt;0,IF(L2140&gt;=0,L2140/F2140*100,""),"")</f>
        <v/>
      </c>
      <c r="O2140" s="81" t="n">
        <f aca="false">IF(G2140&gt;0,IF(J2140&gt;=0,J2140/G2140*100,""),"")</f>
        <v>0</v>
      </c>
      <c r="P2140" s="81" t="n">
        <f aca="false">IF(I2140&gt;0,IF(L2140&gt;=0,L2140/I2140*100,""),"")</f>
        <v>0</v>
      </c>
      <c r="Q2140" s="52"/>
      <c r="S2140" s="52"/>
    </row>
    <row r="2141" s="48" customFormat="true" ht="12" hidden="false" customHeight="true" outlineLevel="0" collapsed="false">
      <c r="A2141" s="87" t="s">
        <v>219</v>
      </c>
      <c r="B2141" s="103" t="s">
        <v>220</v>
      </c>
      <c r="C2141" s="104" t="s">
        <v>2309</v>
      </c>
      <c r="D2141" s="77" t="n">
        <v>66000</v>
      </c>
      <c r="E2141" s="77"/>
      <c r="F2141" s="77" t="n">
        <f aca="false">SUM(D2141:E2141)</f>
        <v>66000</v>
      </c>
      <c r="G2141" s="79" t="n">
        <v>66000</v>
      </c>
      <c r="H2141" s="88"/>
      <c r="I2141" s="79" t="n">
        <f aca="false">SUM(G2141:H2141)</f>
        <v>66000</v>
      </c>
      <c r="J2141" s="77" t="n">
        <v>66500</v>
      </c>
      <c r="K2141" s="77"/>
      <c r="L2141" s="77" t="n">
        <f aca="false">SUM(J2141:K2141)</f>
        <v>66500</v>
      </c>
      <c r="M2141" s="81" t="n">
        <f aca="false">IF(D2141&gt;0,IF(J2141&gt;=0,J2141/D2141*100,""),"")</f>
        <v>100.757575757576</v>
      </c>
      <c r="N2141" s="81" t="n">
        <f aca="false">IF(F2141&gt;0,IF(L2141&gt;=0,L2141/F2141*100,""),"")</f>
        <v>100.757575757576</v>
      </c>
      <c r="O2141" s="81" t="n">
        <f aca="false">IF(G2141&gt;0,IF(J2141&gt;=0,J2141/G2141*100,""),"")</f>
        <v>100.757575757576</v>
      </c>
      <c r="P2141" s="81" t="n">
        <f aca="false">IF(I2141&gt;0,IF(L2141&gt;=0,L2141/I2141*100,""),"")</f>
        <v>100.757575757576</v>
      </c>
      <c r="Q2141" s="52"/>
      <c r="S2141" s="52"/>
    </row>
    <row r="2142" s="48" customFormat="true" ht="12" hidden="false" customHeight="true" outlineLevel="0" collapsed="false">
      <c r="A2142" s="87" t="s">
        <v>62</v>
      </c>
      <c r="B2142" s="54" t="s">
        <v>63</v>
      </c>
      <c r="C2142" s="55" t="s">
        <v>2310</v>
      </c>
      <c r="D2142" s="77"/>
      <c r="E2142" s="77"/>
      <c r="F2142" s="77" t="n">
        <f aca="false">SUM(D2142:E2142)</f>
        <v>0</v>
      </c>
      <c r="G2142" s="79" t="n">
        <f aca="false">30000+11000+20000+20000</f>
        <v>81000</v>
      </c>
      <c r="H2142" s="88"/>
      <c r="I2142" s="79" t="n">
        <f aca="false">SUM(G2142:H2142)</f>
        <v>81000</v>
      </c>
      <c r="J2142" s="77"/>
      <c r="K2142" s="77"/>
      <c r="L2142" s="77" t="n">
        <f aca="false">SUM(J2142:K2142)</f>
        <v>0</v>
      </c>
      <c r="M2142" s="81" t="str">
        <f aca="false">IF(D2142&gt;0,IF(J2142&gt;=0,J2142/D2142*100,""),"")</f>
        <v/>
      </c>
      <c r="N2142" s="81" t="str">
        <f aca="false">IF(F2142&gt;0,IF(L2142&gt;=0,L2142/F2142*100,""),"")</f>
        <v/>
      </c>
      <c r="O2142" s="81" t="n">
        <f aca="false">IF(G2142&gt;0,IF(J2142&gt;=0,J2142/G2142*100,""),"")</f>
        <v>0</v>
      </c>
      <c r="P2142" s="81" t="n">
        <f aca="false">IF(I2142&gt;0,IF(L2142&gt;=0,L2142/I2142*100,""),"")</f>
        <v>0</v>
      </c>
      <c r="Q2142" s="52"/>
      <c r="S2142" s="52"/>
    </row>
    <row r="2143" s="48" customFormat="true" ht="12" hidden="false" customHeight="true" outlineLevel="0" collapsed="false">
      <c r="A2143" s="87" t="s">
        <v>65</v>
      </c>
      <c r="B2143" s="54" t="s">
        <v>66</v>
      </c>
      <c r="C2143" s="55" t="s">
        <v>2311</v>
      </c>
      <c r="D2143" s="77"/>
      <c r="E2143" s="77"/>
      <c r="F2143" s="77" t="n">
        <f aca="false">SUM(D2143:E2143)</f>
        <v>0</v>
      </c>
      <c r="G2143" s="79" t="n">
        <f aca="false">2255536-81000</f>
        <v>2174536</v>
      </c>
      <c r="H2143" s="88"/>
      <c r="I2143" s="79" t="n">
        <f aca="false">SUM(G2143:H2143)</f>
        <v>2174536</v>
      </c>
      <c r="J2143" s="77"/>
      <c r="K2143" s="77"/>
      <c r="L2143" s="77" t="n">
        <f aca="false">SUM(J2143:K2143)</f>
        <v>0</v>
      </c>
      <c r="M2143" s="81" t="str">
        <f aca="false">IF(D2143&gt;0,IF(J2143&gt;=0,J2143/D2143*100,""),"")</f>
        <v/>
      </c>
      <c r="N2143" s="81" t="str">
        <f aca="false">IF(F2143&gt;0,IF(L2143&gt;=0,L2143/F2143*100,""),"")</f>
        <v/>
      </c>
      <c r="O2143" s="81" t="n">
        <f aca="false">IF(G2143&gt;0,IF(J2143&gt;=0,J2143/G2143*100,""),"")</f>
        <v>0</v>
      </c>
      <c r="P2143" s="81" t="n">
        <f aca="false">IF(I2143&gt;0,IF(L2143&gt;=0,L2143/I2143*100,""),"")</f>
        <v>0</v>
      </c>
      <c r="Q2143" s="52"/>
      <c r="S2143" s="52"/>
    </row>
    <row r="2144" s="48" customFormat="true" ht="4.5" hidden="false" customHeight="true" outlineLevel="0" collapsed="false">
      <c r="A2144" s="87"/>
      <c r="B2144" s="103"/>
      <c r="C2144" s="104" t="s">
        <v>28</v>
      </c>
      <c r="D2144" s="77"/>
      <c r="E2144" s="77"/>
      <c r="F2144" s="77" t="n">
        <f aca="false">SUM(D2144:E2144)</f>
        <v>0</v>
      </c>
      <c r="G2144" s="79"/>
      <c r="H2144" s="88"/>
      <c r="I2144" s="79"/>
      <c r="J2144" s="77"/>
      <c r="K2144" s="77"/>
      <c r="L2144" s="77" t="n">
        <f aca="false">SUM(J2144:K2144)</f>
        <v>0</v>
      </c>
      <c r="M2144" s="81" t="str">
        <f aca="false">IF(D2144&gt;0,IF(J2144&gt;=0,J2144/D2144*100,""),"")</f>
        <v/>
      </c>
      <c r="N2144" s="81" t="str">
        <f aca="false">IF(F2144&gt;0,IF(L2144&gt;=0,L2144/F2144*100,""),"")</f>
        <v/>
      </c>
      <c r="O2144" s="81" t="str">
        <f aca="false">IF(G2144&gt;0,IF(J2144&gt;=0,J2144/G2144*100,""),"")</f>
        <v/>
      </c>
      <c r="P2144" s="81" t="str">
        <f aca="false">IF(I2144&gt;0,IF(L2144&gt;=0,L2144/I2144*100,""),"")</f>
        <v/>
      </c>
      <c r="Q2144" s="52"/>
      <c r="S2144" s="52"/>
    </row>
    <row r="2145" s="98" customFormat="true" ht="12.75" hidden="false" customHeight="false" outlineLevel="0" collapsed="false">
      <c r="A2145" s="66" t="s">
        <v>2312</v>
      </c>
      <c r="B2145" s="135" t="s">
        <v>19</v>
      </c>
      <c r="C2145" s="136"/>
      <c r="D2145" s="69" t="n">
        <f aca="false">SUM(D2147:D2157)</f>
        <v>1130300</v>
      </c>
      <c r="E2145" s="157" t="n">
        <f aca="false">SUM(E2147:E2155)</f>
        <v>77843000</v>
      </c>
      <c r="F2145" s="69" t="n">
        <f aca="false">SUM(D2145:E2145)</f>
        <v>78973300</v>
      </c>
      <c r="G2145" s="158" t="n">
        <f aca="false">SUM(G2147:G2157)</f>
        <v>1806635</v>
      </c>
      <c r="H2145" s="159" t="n">
        <f aca="false">SUM(H2147:H2155)</f>
        <v>83627100</v>
      </c>
      <c r="I2145" s="72" t="n">
        <f aca="false">SUM(G2145:H2145)</f>
        <v>85433735</v>
      </c>
      <c r="J2145" s="69" t="n">
        <f aca="false">SUM(J2147:J2157)</f>
        <v>1054400</v>
      </c>
      <c r="K2145" s="157" t="n">
        <f aca="false">SUM(K2147:K2155)</f>
        <v>90448900</v>
      </c>
      <c r="L2145" s="69" t="n">
        <f aca="false">SUM(J2145:K2145)</f>
        <v>91503300</v>
      </c>
      <c r="M2145" s="73" t="n">
        <f aca="false">IF(D2145&gt;0,IF(J2145&gt;=0,J2145/D2145*100,""),"")</f>
        <v>93.2849685924091</v>
      </c>
      <c r="N2145" s="73" t="n">
        <f aca="false">IF(F2145&gt;0,IF(L2145&gt;=0,L2145/F2145*100,""),"")</f>
        <v>115.866121841179</v>
      </c>
      <c r="O2145" s="73" t="n">
        <f aca="false">IF(G2145&gt;0,IF(J2145&gt;=0,J2145/G2145*100,""),"")</f>
        <v>58.3626465777537</v>
      </c>
      <c r="P2145" s="73" t="n">
        <f aca="false">IF(I2145&gt;0,IF(L2145&gt;=0,L2145/I2145*100,""),"")</f>
        <v>107.104412560214</v>
      </c>
      <c r="Q2145" s="52"/>
      <c r="S2145" s="52"/>
    </row>
    <row r="2146" s="48" customFormat="true" ht="12.75" hidden="false" customHeight="true" outlineLevel="0" collapsed="false">
      <c r="A2146" s="87" t="s">
        <v>27</v>
      </c>
      <c r="B2146" s="100"/>
      <c r="C2146" s="101" t="s">
        <v>28</v>
      </c>
      <c r="D2146" s="83" t="n">
        <f aca="false">SUM(D2147:D2155)</f>
        <v>1130300</v>
      </c>
      <c r="E2146" s="83" t="n">
        <f aca="false">SUM(E2147:E2155)</f>
        <v>77843000</v>
      </c>
      <c r="F2146" s="83" t="n">
        <f aca="false">SUM(D2146:E2146)</f>
        <v>78973300</v>
      </c>
      <c r="G2146" s="84" t="n">
        <f aca="false">SUM(G2147:G2155)</f>
        <v>1033185</v>
      </c>
      <c r="H2146" s="85" t="n">
        <f aca="false">SUM(H2147:H2155)</f>
        <v>83627100</v>
      </c>
      <c r="I2146" s="84" t="n">
        <f aca="false">SUM(G2146:H2146)</f>
        <v>84660285</v>
      </c>
      <c r="J2146" s="83" t="n">
        <f aca="false">SUM(J2147:J2155)</f>
        <v>1054400</v>
      </c>
      <c r="K2146" s="83" t="n">
        <f aca="false">SUM(K2147:K2155)</f>
        <v>90448900</v>
      </c>
      <c r="L2146" s="83" t="n">
        <f aca="false">SUM(J2146:K2146)</f>
        <v>91503300</v>
      </c>
      <c r="M2146" s="137" t="n">
        <f aca="false">IF(D2146&gt;0,IF(J2146&gt;=0,J2146/D2146*100,""),"")</f>
        <v>93.2849685924091</v>
      </c>
      <c r="N2146" s="137" t="n">
        <f aca="false">IF(F2146&gt;0,IF(L2146&gt;=0,L2146/F2146*100,""),"")</f>
        <v>115.866121841179</v>
      </c>
      <c r="O2146" s="137" t="n">
        <f aca="false">IF(G2146&gt;0,IF(J2146&gt;=0,J2146/G2146*100,""),"")</f>
        <v>102.053359272541</v>
      </c>
      <c r="P2146" s="137" t="n">
        <f aca="false">IF(I2146&gt;0,IF(L2146&gt;=0,L2146/I2146*100,""),"")</f>
        <v>108.08291042252</v>
      </c>
      <c r="Q2146" s="52"/>
      <c r="S2146" s="52"/>
    </row>
    <row r="2147" s="48" customFormat="true" ht="12.75" hidden="false" customHeight="true" outlineLevel="0" collapsed="false">
      <c r="A2147" s="87" t="s">
        <v>29</v>
      </c>
      <c r="B2147" s="103" t="n">
        <v>0</v>
      </c>
      <c r="C2147" s="104" t="s">
        <v>28</v>
      </c>
      <c r="D2147" s="77"/>
      <c r="E2147" s="83" t="n">
        <v>18554189</v>
      </c>
      <c r="F2147" s="77" t="n">
        <f aca="false">SUM(D2147:E2147)</f>
        <v>18554189</v>
      </c>
      <c r="G2147" s="84"/>
      <c r="H2147" s="85" t="n">
        <v>19932852</v>
      </c>
      <c r="I2147" s="79" t="n">
        <f aca="false">SUM(G2147:H2147)</f>
        <v>19932852</v>
      </c>
      <c r="J2147" s="77"/>
      <c r="K2147" s="83" t="n">
        <v>24730430</v>
      </c>
      <c r="L2147" s="77" t="n">
        <f aca="false">SUM(J2147:K2147)</f>
        <v>24730430</v>
      </c>
      <c r="M2147" s="81" t="str">
        <f aca="false">IF(D2147&gt;0,IF(J2147&gt;=0,J2147/D2147*100,""),"")</f>
        <v/>
      </c>
      <c r="N2147" s="81" t="n">
        <f aca="false">IF(F2147&gt;0,IF(L2147&gt;=0,L2147/F2147*100,""),"")</f>
        <v>133.287582658558</v>
      </c>
      <c r="O2147" s="81" t="str">
        <f aca="false">IF(G2147&gt;0,IF(J2147&gt;=0,J2147/G2147*100,""),"")</f>
        <v/>
      </c>
      <c r="P2147" s="81" t="n">
        <f aca="false">IF(I2147&gt;0,IF(L2147&gt;=0,L2147/I2147*100,""),"")</f>
        <v>124.068698247496</v>
      </c>
      <c r="Q2147" s="52"/>
      <c r="S2147" s="52"/>
    </row>
    <row r="2148" s="48" customFormat="true" ht="24" hidden="false" customHeight="false" outlineLevel="0" collapsed="false">
      <c r="A2148" s="87" t="s">
        <v>2313</v>
      </c>
      <c r="B2148" s="103" t="s">
        <v>2314</v>
      </c>
      <c r="C2148" s="104" t="s">
        <v>2315</v>
      </c>
      <c r="D2148" s="77" t="n">
        <v>56000</v>
      </c>
      <c r="E2148" s="77" t="n">
        <v>57222183</v>
      </c>
      <c r="F2148" s="77" t="n">
        <f aca="false">SUM(D2148:E2148)</f>
        <v>57278183</v>
      </c>
      <c r="G2148" s="79" t="n">
        <v>25900</v>
      </c>
      <c r="H2148" s="88" t="n">
        <v>61474059</v>
      </c>
      <c r="I2148" s="79" t="n">
        <f aca="false">SUM(G2148:H2148)</f>
        <v>61499959</v>
      </c>
      <c r="J2148" s="77"/>
      <c r="K2148" s="77" t="n">
        <v>63399267</v>
      </c>
      <c r="L2148" s="77" t="n">
        <f aca="false">SUM(J2148:K2148)</f>
        <v>63399267</v>
      </c>
      <c r="M2148" s="81" t="n">
        <f aca="false">IF(D2148&gt;0,IF(J2148&gt;=0,J2148/D2148*100,""),"")</f>
        <v>0</v>
      </c>
      <c r="N2148" s="81" t="n">
        <f aca="false">IF(F2148&gt;0,IF(L2148&gt;=0,L2148/F2148*100,""),"")</f>
        <v>110.68658899323</v>
      </c>
      <c r="O2148" s="81" t="n">
        <f aca="false">IF(G2148&gt;0,IF(J2148&gt;=0,J2148/G2148*100,""),"")</f>
        <v>0</v>
      </c>
      <c r="P2148" s="81" t="n">
        <f aca="false">IF(I2148&gt;0,IF(L2148&gt;=0,L2148/I2148*100,""),"")</f>
        <v>103.088307749929</v>
      </c>
      <c r="Q2148" s="52"/>
      <c r="S2148" s="52"/>
    </row>
    <row r="2149" s="48" customFormat="true" ht="24" hidden="false" customHeight="false" outlineLevel="0" collapsed="false">
      <c r="A2149" s="87" t="s">
        <v>671</v>
      </c>
      <c r="B2149" s="103" t="s">
        <v>419</v>
      </c>
      <c r="C2149" s="104" t="s">
        <v>2316</v>
      </c>
      <c r="D2149" s="77" t="n">
        <v>1000</v>
      </c>
      <c r="E2149" s="77" t="n">
        <v>2066628</v>
      </c>
      <c r="F2149" s="77" t="n">
        <f aca="false">SUM(D2149:E2149)</f>
        <v>2067628</v>
      </c>
      <c r="G2149" s="79" t="n">
        <v>1000</v>
      </c>
      <c r="H2149" s="88" t="n">
        <v>2220189</v>
      </c>
      <c r="I2149" s="79" t="n">
        <f aca="false">SUM(G2149:H2149)</f>
        <v>2221189</v>
      </c>
      <c r="J2149" s="77"/>
      <c r="K2149" s="77" t="n">
        <v>2319203</v>
      </c>
      <c r="L2149" s="77" t="n">
        <f aca="false">SUM(J2149:K2149)</f>
        <v>2319203</v>
      </c>
      <c r="M2149" s="81" t="n">
        <f aca="false">IF(D2149&gt;0,IF(J2149&gt;=0,J2149/D2149*100,""),"")</f>
        <v>0</v>
      </c>
      <c r="N2149" s="81" t="n">
        <f aca="false">IF(F2149&gt;0,IF(L2149&gt;=0,L2149/F2149*100,""),"")</f>
        <v>112.167324102788</v>
      </c>
      <c r="O2149" s="81" t="n">
        <f aca="false">IF(G2149&gt;0,IF(J2149&gt;=0,J2149/G2149*100,""),"")</f>
        <v>0</v>
      </c>
      <c r="P2149" s="81" t="n">
        <f aca="false">IF(I2149&gt;0,IF(L2149&gt;=0,L2149/I2149*100,""),"")</f>
        <v>104.412681676345</v>
      </c>
      <c r="Q2149" s="52"/>
      <c r="S2149" s="52"/>
    </row>
    <row r="2150" s="115" customFormat="true" ht="12.75" hidden="false" customHeight="true" outlineLevel="0" collapsed="false">
      <c r="A2150" s="87" t="s">
        <v>506</v>
      </c>
      <c r="B2150" s="54" t="s">
        <v>507</v>
      </c>
      <c r="C2150" s="55" t="s">
        <v>2317</v>
      </c>
      <c r="D2150" s="77" t="n">
        <v>700000</v>
      </c>
      <c r="E2150" s="77"/>
      <c r="F2150" s="77" t="n">
        <f aca="false">SUM(D2150:E2150)</f>
        <v>700000</v>
      </c>
      <c r="G2150" s="79" t="n">
        <v>370000</v>
      </c>
      <c r="H2150" s="88"/>
      <c r="I2150" s="79" t="n">
        <f aca="false">SUM(G2150:H2150)</f>
        <v>370000</v>
      </c>
      <c r="J2150" s="77" t="n">
        <v>520000</v>
      </c>
      <c r="K2150" s="77"/>
      <c r="L2150" s="77" t="n">
        <f aca="false">SUM(J2150:K2150)</f>
        <v>520000</v>
      </c>
      <c r="M2150" s="81" t="n">
        <f aca="false">IF(D2150&gt;0,IF(J2150&gt;=0,J2150/D2150*100,""),"")</f>
        <v>74.2857142857143</v>
      </c>
      <c r="N2150" s="81" t="n">
        <f aca="false">IF(F2150&gt;0,IF(L2150&gt;=0,L2150/F2150*100,""),"")</f>
        <v>74.2857142857143</v>
      </c>
      <c r="O2150" s="81" t="n">
        <f aca="false">IF(G2150&gt;0,IF(J2150&gt;=0,J2150/G2150*100,""),"")</f>
        <v>140.540540540541</v>
      </c>
      <c r="P2150" s="81" t="n">
        <f aca="false">IF(I2150&gt;0,IF(L2150&gt;=0,L2150/I2150*100,""),"")</f>
        <v>140.540540540541</v>
      </c>
      <c r="Q2150" s="52"/>
      <c r="S2150" s="52"/>
    </row>
    <row r="2151" s="48" customFormat="true" ht="12.75" hidden="false" customHeight="true" outlineLevel="0" collapsed="false">
      <c r="A2151" s="87" t="s">
        <v>33</v>
      </c>
      <c r="B2151" s="103" t="s">
        <v>34</v>
      </c>
      <c r="C2151" s="104" t="s">
        <v>2318</v>
      </c>
      <c r="D2151" s="77" t="n">
        <v>343300</v>
      </c>
      <c r="E2151" s="77"/>
      <c r="F2151" s="77" t="n">
        <f aca="false">SUM(D2151:E2151)</f>
        <v>343300</v>
      </c>
      <c r="G2151" s="79" t="n">
        <v>406285</v>
      </c>
      <c r="H2151" s="88"/>
      <c r="I2151" s="79" t="n">
        <f aca="false">SUM(G2151:H2151)</f>
        <v>406285</v>
      </c>
      <c r="J2151" s="77" t="n">
        <v>503500</v>
      </c>
      <c r="K2151" s="77"/>
      <c r="L2151" s="77" t="n">
        <f aca="false">SUM(J2151:K2151)</f>
        <v>503500</v>
      </c>
      <c r="M2151" s="81" t="n">
        <f aca="false">IF(D2151&gt;0,IF(J2151&gt;=0,J2151/D2151*100,""),"")</f>
        <v>146.664724730556</v>
      </c>
      <c r="N2151" s="81" t="n">
        <f aca="false">IF(F2151&gt;0,IF(L2151&gt;=0,L2151/F2151*100,""),"")</f>
        <v>146.664724730556</v>
      </c>
      <c r="O2151" s="81" t="n">
        <f aca="false">IF(G2151&gt;0,IF(J2151&gt;=0,J2151/G2151*100,""),"")</f>
        <v>123.927784683166</v>
      </c>
      <c r="P2151" s="81" t="n">
        <f aca="false">IF(I2151&gt;0,IF(L2151&gt;=0,L2151/I2151*100,""),"")</f>
        <v>123.927784683166</v>
      </c>
      <c r="Q2151" s="52"/>
      <c r="S2151" s="52"/>
    </row>
    <row r="2152" s="48" customFormat="true" ht="12.75" hidden="false" customHeight="true" outlineLevel="0" collapsed="false">
      <c r="A2152" s="87" t="s">
        <v>2319</v>
      </c>
      <c r="B2152" s="103" t="s">
        <v>2320</v>
      </c>
      <c r="C2152" s="104" t="s">
        <v>2321</v>
      </c>
      <c r="D2152" s="77"/>
      <c r="E2152" s="77"/>
      <c r="F2152" s="77" t="n">
        <f aca="false">SUM(D2152:E2152)</f>
        <v>0</v>
      </c>
      <c r="G2152" s="79" t="n">
        <v>200000</v>
      </c>
      <c r="H2152" s="88"/>
      <c r="I2152" s="79" t="n">
        <f aca="false">SUM(G2152:H2152)</f>
        <v>200000</v>
      </c>
      <c r="J2152" s="77"/>
      <c r="K2152" s="77"/>
      <c r="L2152" s="77" t="n">
        <f aca="false">SUM(J2152:K2152)</f>
        <v>0</v>
      </c>
      <c r="M2152" s="81" t="str">
        <f aca="false">IF(D2152&gt;0,IF(J2152&gt;=0,J2152/D2152*100,""),"")</f>
        <v/>
      </c>
      <c r="N2152" s="81" t="str">
        <f aca="false">IF(F2152&gt;0,IF(L2152&gt;=0,L2152/F2152*100,""),"")</f>
        <v/>
      </c>
      <c r="O2152" s="81" t="n">
        <f aca="false">IF(G2152&gt;0,IF(J2152&gt;=0,J2152/G2152*100,""),"")</f>
        <v>0</v>
      </c>
      <c r="P2152" s="81" t="n">
        <f aca="false">IF(I2152&gt;0,IF(L2152&gt;=0,L2152/I2152*100,""),"")</f>
        <v>0</v>
      </c>
      <c r="Q2152" s="52"/>
      <c r="S2152" s="52"/>
    </row>
    <row r="2153" customFormat="false" ht="12.75" hidden="false" customHeight="true" outlineLevel="0" collapsed="false">
      <c r="A2153" s="82" t="s">
        <v>219</v>
      </c>
      <c r="B2153" s="54" t="s">
        <v>220</v>
      </c>
      <c r="C2153" s="55" t="s">
        <v>2322</v>
      </c>
      <c r="D2153" s="149" t="n">
        <v>30000</v>
      </c>
      <c r="E2153" s="149"/>
      <c r="F2153" s="77" t="n">
        <f aca="false">SUM(D2153:E2153)</f>
        <v>30000</v>
      </c>
      <c r="G2153" s="124" t="n">
        <v>30000</v>
      </c>
      <c r="H2153" s="149"/>
      <c r="I2153" s="79" t="n">
        <f aca="false">SUM(G2153:H2153)</f>
        <v>30000</v>
      </c>
      <c r="J2153" s="149" t="n">
        <v>30900</v>
      </c>
      <c r="K2153" s="149"/>
      <c r="L2153" s="77" t="n">
        <f aca="false">SUM(J2153:K2153)</f>
        <v>30900</v>
      </c>
      <c r="M2153" s="81" t="n">
        <f aca="false">IF(D2153&gt;0,IF(J2153&gt;=0,J2153/D2153*100,""),"")</f>
        <v>103</v>
      </c>
      <c r="N2153" s="81" t="n">
        <f aca="false">IF(F2153&gt;0,IF(L2153&gt;=0,L2153/F2153*100,""),"")</f>
        <v>103</v>
      </c>
      <c r="O2153" s="81" t="n">
        <f aca="false">IF(G2153&gt;0,IF(J2153&gt;=0,J2153/G2153*100,""),"")</f>
        <v>103</v>
      </c>
      <c r="P2153" s="81" t="n">
        <f aca="false">IF(I2153&gt;0,IF(L2153&gt;=0,L2153/I2153*100,""),"")</f>
        <v>103</v>
      </c>
      <c r="Q2153" s="52"/>
      <c r="S2153" s="52"/>
    </row>
    <row r="2154" customFormat="false" ht="12.75" hidden="true" customHeight="true" outlineLevel="0" collapsed="false">
      <c r="A2154" s="82" t="s">
        <v>222</v>
      </c>
      <c r="B2154" s="55" t="s">
        <v>223</v>
      </c>
      <c r="C2154" s="55" t="s">
        <v>2323</v>
      </c>
      <c r="D2154" s="85"/>
      <c r="E2154" s="85"/>
      <c r="F2154" s="77" t="n">
        <f aca="false">SUM(D2154:E2154)</f>
        <v>0</v>
      </c>
      <c r="G2154" s="84"/>
      <c r="H2154" s="85"/>
      <c r="I2154" s="79" t="n">
        <f aca="false">SUM(G2154:H2154)</f>
        <v>0</v>
      </c>
      <c r="J2154" s="85"/>
      <c r="K2154" s="85"/>
      <c r="L2154" s="77" t="n">
        <f aca="false">SUM(J2154:K2154)</f>
        <v>0</v>
      </c>
      <c r="M2154" s="81" t="str">
        <f aca="false">IF(D2154&gt;0,IF(J2154&gt;=0,J2154/D2154*100,""),"")</f>
        <v/>
      </c>
      <c r="N2154" s="81" t="str">
        <f aca="false">IF(F2154&gt;0,IF(L2154&gt;=0,L2154/F2154*100,""),"")</f>
        <v/>
      </c>
      <c r="O2154" s="81" t="str">
        <f aca="false">IF(G2154&gt;0,IF(J2154&gt;=0,J2154/G2154*100,""),"")</f>
        <v/>
      </c>
      <c r="P2154" s="81" t="str">
        <f aca="false">IF(I2154&gt;0,IF(L2154&gt;=0,L2154/I2154*100,""),"")</f>
        <v/>
      </c>
      <c r="Q2154" s="52"/>
      <c r="S2154" s="52"/>
    </row>
    <row r="2155" customFormat="false" ht="12.75" hidden="true" customHeight="true" outlineLevel="0" collapsed="false">
      <c r="A2155" s="254" t="s">
        <v>177</v>
      </c>
      <c r="B2155" s="50" t="s">
        <v>178</v>
      </c>
      <c r="C2155" s="55" t="s">
        <v>2324</v>
      </c>
      <c r="D2155" s="85"/>
      <c r="E2155" s="85"/>
      <c r="F2155" s="77"/>
      <c r="G2155" s="84"/>
      <c r="H2155" s="85"/>
      <c r="I2155" s="79" t="n">
        <f aca="false">SUM(G2155:H2155)</f>
        <v>0</v>
      </c>
      <c r="J2155" s="85"/>
      <c r="K2155" s="85"/>
      <c r="L2155" s="77"/>
      <c r="M2155" s="81" t="str">
        <f aca="false">IF(D2155&gt;0,IF(J2155&gt;=0,J2155/D2155*100,""),"")</f>
        <v/>
      </c>
      <c r="N2155" s="81" t="str">
        <f aca="false">IF(F2155&gt;0,IF(L2155&gt;=0,L2155/F2155*100,""),"")</f>
        <v/>
      </c>
      <c r="O2155" s="81" t="str">
        <f aca="false">IF(G2155&gt;0,IF(J2155&gt;=0,J2155/G2155*100,""),"")</f>
        <v/>
      </c>
      <c r="P2155" s="81" t="str">
        <f aca="false">IF(I2155&gt;0,IF(L2155&gt;=0,L2155/I2155*100,""),"")</f>
        <v/>
      </c>
      <c r="Q2155" s="52"/>
      <c r="S2155" s="52"/>
    </row>
    <row r="2156" s="48" customFormat="true" ht="12.75" hidden="false" customHeight="true" outlineLevel="0" collapsed="false">
      <c r="A2156" s="87" t="s">
        <v>62</v>
      </c>
      <c r="B2156" s="54" t="s">
        <v>63</v>
      </c>
      <c r="C2156" s="55" t="s">
        <v>2325</v>
      </c>
      <c r="D2156" s="321"/>
      <c r="E2156" s="321"/>
      <c r="F2156" s="77" t="n">
        <f aca="false">SUM(D2156:E2156)</f>
        <v>0</v>
      </c>
      <c r="G2156" s="79" t="n">
        <v>17450</v>
      </c>
      <c r="H2156" s="88"/>
      <c r="I2156" s="79" t="n">
        <f aca="false">SUM(G2156:H2156)</f>
        <v>17450</v>
      </c>
      <c r="J2156" s="321"/>
      <c r="K2156" s="321"/>
      <c r="L2156" s="77" t="n">
        <f aca="false">SUM(J2156:K2156)</f>
        <v>0</v>
      </c>
      <c r="M2156" s="81" t="str">
        <f aca="false">IF(D2156&gt;0,IF(J2156&gt;=0,J2156/D2156*100,""),"")</f>
        <v/>
      </c>
      <c r="N2156" s="81" t="str">
        <f aca="false">IF(F2156&gt;0,IF(L2156&gt;=0,L2156/F2156*100,""),"")</f>
        <v/>
      </c>
      <c r="O2156" s="81" t="n">
        <f aca="false">IF(G2156&gt;0,IF(J2156&gt;=0,J2156/G2156*100,""),"")</f>
        <v>0</v>
      </c>
      <c r="P2156" s="81" t="n">
        <f aca="false">IF(I2156&gt;0,IF(L2156&gt;=0,L2156/I2156*100,""),"")</f>
        <v>0</v>
      </c>
      <c r="Q2156" s="52"/>
      <c r="S2156" s="52"/>
    </row>
    <row r="2157" s="48" customFormat="true" ht="12.75" hidden="false" customHeight="true" outlineLevel="0" collapsed="false">
      <c r="A2157" s="87" t="s">
        <v>65</v>
      </c>
      <c r="B2157" s="54" t="s">
        <v>66</v>
      </c>
      <c r="C2157" s="55" t="s">
        <v>2326</v>
      </c>
      <c r="D2157" s="77"/>
      <c r="E2157" s="77"/>
      <c r="F2157" s="77" t="n">
        <f aca="false">SUM(D2157:E2157)</f>
        <v>0</v>
      </c>
      <c r="G2157" s="79" t="n">
        <f aca="false">773450-17450</f>
        <v>756000</v>
      </c>
      <c r="H2157" s="88"/>
      <c r="I2157" s="79" t="n">
        <f aca="false">SUM(G2157:H2157)</f>
        <v>756000</v>
      </c>
      <c r="J2157" s="77"/>
      <c r="K2157" s="77"/>
      <c r="L2157" s="77" t="n">
        <f aca="false">SUM(J2157:K2157)</f>
        <v>0</v>
      </c>
      <c r="M2157" s="81" t="str">
        <f aca="false">IF(D2157&gt;0,IF(J2157&gt;=0,J2157/D2157*100,""),"")</f>
        <v/>
      </c>
      <c r="N2157" s="81" t="str">
        <f aca="false">IF(F2157&gt;0,IF(L2157&gt;=0,L2157/F2157*100,""),"")</f>
        <v/>
      </c>
      <c r="O2157" s="81" t="n">
        <f aca="false">IF(G2157&gt;0,IF(J2157&gt;=0,J2157/G2157*100,""),"")</f>
        <v>0</v>
      </c>
      <c r="P2157" s="81" t="n">
        <f aca="false">IF(I2157&gt;0,IF(L2157&gt;=0,L2157/I2157*100,""),"")</f>
        <v>0</v>
      </c>
      <c r="Q2157" s="52"/>
      <c r="S2157" s="52"/>
    </row>
    <row r="2158" s="48" customFormat="true" ht="2.25" hidden="false" customHeight="true" outlineLevel="0" collapsed="false">
      <c r="A2158" s="87"/>
      <c r="B2158" s="103"/>
      <c r="C2158" s="104" t="s">
        <v>28</v>
      </c>
      <c r="D2158" s="77"/>
      <c r="E2158" s="77"/>
      <c r="F2158" s="77"/>
      <c r="G2158" s="79"/>
      <c r="H2158" s="88"/>
      <c r="I2158" s="79"/>
      <c r="J2158" s="77"/>
      <c r="K2158" s="77"/>
      <c r="L2158" s="77"/>
      <c r="M2158" s="81" t="str">
        <f aca="false">IF(D2158&gt;0,IF(J2158&gt;=0,J2158/D2158*100,""),"")</f>
        <v/>
      </c>
      <c r="N2158" s="81" t="str">
        <f aca="false">IF(F2158&gt;0,IF(L2158&gt;=0,L2158/F2158*100,""),"")</f>
        <v/>
      </c>
      <c r="O2158" s="81" t="str">
        <f aca="false">IF(G2158&gt;0,IF(J2158&gt;=0,J2158/G2158*100,""),"")</f>
        <v/>
      </c>
      <c r="P2158" s="81" t="str">
        <f aca="false">IF(I2158&gt;0,IF(L2158&gt;=0,L2158/I2158*100,""),"")</f>
        <v/>
      </c>
      <c r="Q2158" s="52"/>
      <c r="S2158" s="52"/>
    </row>
    <row r="2159" s="48" customFormat="true" ht="12.75" hidden="false" customHeight="false" outlineLevel="0" collapsed="false">
      <c r="A2159" s="66" t="s">
        <v>2327</v>
      </c>
      <c r="B2159" s="135" t="s">
        <v>19</v>
      </c>
      <c r="C2159" s="136"/>
      <c r="D2159" s="322" t="n">
        <f aca="false">SUM(D2161:D2165)</f>
        <v>9630960</v>
      </c>
      <c r="E2159" s="322" t="n">
        <f aca="false">SUM(E2161:E2165)</f>
        <v>0</v>
      </c>
      <c r="F2159" s="190" t="n">
        <f aca="false">SUM(D2159:E2159)</f>
        <v>9630960</v>
      </c>
      <c r="G2159" s="158" t="n">
        <f aca="false">SUM(G2161:G2165)</f>
        <v>10578101</v>
      </c>
      <c r="H2159" s="159"/>
      <c r="I2159" s="153" t="n">
        <f aca="false">SUM(G2159:H2159)</f>
        <v>10578101</v>
      </c>
      <c r="J2159" s="190" t="n">
        <f aca="false">SUM(J2161:J2165)</f>
        <v>10634650</v>
      </c>
      <c r="K2159" s="322" t="n">
        <f aca="false">SUM(K2161:K2165)</f>
        <v>0</v>
      </c>
      <c r="L2159" s="190" t="n">
        <f aca="false">SUM(J2159:K2159)</f>
        <v>10634650</v>
      </c>
      <c r="M2159" s="185" t="n">
        <f aca="false">IF(D2159&gt;0,IF(J2159&gt;=0,J2159/D2159*100,""),"")</f>
        <v>110.421494845789</v>
      </c>
      <c r="N2159" s="185" t="n">
        <f aca="false">IF(F2159&gt;0,IF(L2159&gt;=0,L2159/F2159*100,""),"")</f>
        <v>110.421494845789</v>
      </c>
      <c r="O2159" s="185" t="n">
        <f aca="false">IF(G2159&gt;0,IF(J2159&gt;=0,J2159/G2159*100,""),"")</f>
        <v>100.534585555574</v>
      </c>
      <c r="P2159" s="185" t="n">
        <f aca="false">IF(I2159&gt;0,IF(L2159&gt;=0,L2159/I2159*100,""),"")</f>
        <v>100.534585555574</v>
      </c>
      <c r="Q2159" s="52"/>
      <c r="S2159" s="52"/>
    </row>
    <row r="2160" s="48" customFormat="true" ht="12" hidden="false" customHeight="true" outlineLevel="0" collapsed="false">
      <c r="A2160" s="74" t="s">
        <v>27</v>
      </c>
      <c r="B2160" s="75"/>
      <c r="C2160" s="76" t="s">
        <v>28</v>
      </c>
      <c r="D2160" s="145" t="n">
        <f aca="false">SUM(D2161:D2164)</f>
        <v>9630960</v>
      </c>
      <c r="E2160" s="145" t="n">
        <f aca="false">SUM(E2161:E2163)</f>
        <v>0</v>
      </c>
      <c r="F2160" s="77" t="n">
        <f aca="false">SUM(D2160:E2160)</f>
        <v>9630960</v>
      </c>
      <c r="G2160" s="146" t="n">
        <f aca="false">SUM(G2161:G2163)</f>
        <v>10481401</v>
      </c>
      <c r="H2160" s="147"/>
      <c r="I2160" s="79" t="n">
        <f aca="false">SUM(G2160:H2160)</f>
        <v>10481401</v>
      </c>
      <c r="J2160" s="77" t="n">
        <f aca="false">SUM(J2161:J2164)</f>
        <v>10634650</v>
      </c>
      <c r="K2160" s="145" t="n">
        <f aca="false">SUM(K2161:K2163)</f>
        <v>0</v>
      </c>
      <c r="L2160" s="77" t="n">
        <f aca="false">SUM(J2160:K2160)</f>
        <v>10634650</v>
      </c>
      <c r="M2160" s="81" t="n">
        <f aca="false">IF(D2160&gt;0,IF(J2160&gt;=0,J2160/D2160*100,""),"")</f>
        <v>110.421494845789</v>
      </c>
      <c r="N2160" s="81" t="n">
        <f aca="false">IF(F2160&gt;0,IF(L2160&gt;=0,L2160/F2160*100,""),"")</f>
        <v>110.421494845789</v>
      </c>
      <c r="O2160" s="81" t="n">
        <f aca="false">IF(G2160&gt;0,IF(J2160&gt;=0,J2160/G2160*100,""),"")</f>
        <v>101.462104159549</v>
      </c>
      <c r="P2160" s="81" t="n">
        <f aca="false">IF(I2160&gt;0,IF(L2160&gt;=0,L2160/I2160*100,""),"")</f>
        <v>101.462104159549</v>
      </c>
      <c r="Q2160" s="52"/>
      <c r="S2160" s="52"/>
    </row>
    <row r="2161" s="48" customFormat="true" ht="12" hidden="false" customHeight="true" outlineLevel="0" collapsed="false">
      <c r="A2161" s="87" t="s">
        <v>857</v>
      </c>
      <c r="B2161" s="103" t="s">
        <v>858</v>
      </c>
      <c r="C2161" s="104" t="s">
        <v>2328</v>
      </c>
      <c r="D2161" s="83" t="n">
        <v>8473365</v>
      </c>
      <c r="E2161" s="83"/>
      <c r="F2161" s="83" t="n">
        <f aca="false">SUM(D2161:E2161)</f>
        <v>8473365</v>
      </c>
      <c r="G2161" s="84" t="n">
        <v>9404766</v>
      </c>
      <c r="H2161" s="85"/>
      <c r="I2161" s="84" t="n">
        <f aca="false">SUM(G2161:H2161)</f>
        <v>9404766</v>
      </c>
      <c r="J2161" s="83" t="n">
        <v>9546115</v>
      </c>
      <c r="K2161" s="83"/>
      <c r="L2161" s="83" t="n">
        <f aca="false">SUM(J2161:K2161)</f>
        <v>9546115</v>
      </c>
      <c r="M2161" s="137" t="n">
        <f aca="false">IF(D2161&gt;0,IF(J2161&gt;=0,J2161/D2161*100,""),"")</f>
        <v>112.660259530895</v>
      </c>
      <c r="N2161" s="137" t="n">
        <f aca="false">IF(F2161&gt;0,IF(L2161&gt;=0,L2161/F2161*100,""),"")</f>
        <v>112.660259530895</v>
      </c>
      <c r="O2161" s="137" t="n">
        <f aca="false">IF(G2161&gt;0,IF(J2161&gt;=0,J2161/G2161*100,""),"")</f>
        <v>101.502950737956</v>
      </c>
      <c r="P2161" s="137" t="n">
        <f aca="false">IF(I2161&gt;0,IF(L2161&gt;=0,L2161/I2161*100,""),"")</f>
        <v>101.502950737956</v>
      </c>
      <c r="Q2161" s="52"/>
      <c r="S2161" s="52"/>
    </row>
    <row r="2162" s="48" customFormat="true" ht="12" hidden="false" customHeight="true" outlineLevel="0" collapsed="false">
      <c r="A2162" s="87" t="s">
        <v>2329</v>
      </c>
      <c r="B2162" s="103" t="s">
        <v>2330</v>
      </c>
      <c r="C2162" s="104" t="s">
        <v>2331</v>
      </c>
      <c r="D2162" s="83" t="n">
        <v>1000000</v>
      </c>
      <c r="E2162" s="83"/>
      <c r="F2162" s="83" t="n">
        <f aca="false">SUM(D2162:E2162)</f>
        <v>1000000</v>
      </c>
      <c r="G2162" s="84" t="n">
        <v>1000000</v>
      </c>
      <c r="H2162" s="85"/>
      <c r="I2162" s="84" t="n">
        <f aca="false">SUM(G2162:H2162)</f>
        <v>1000000</v>
      </c>
      <c r="J2162" s="83" t="n">
        <v>1000000</v>
      </c>
      <c r="K2162" s="83"/>
      <c r="L2162" s="83" t="n">
        <f aca="false">SUM(J2162:K2162)</f>
        <v>1000000</v>
      </c>
      <c r="M2162" s="137" t="n">
        <f aca="false">IF(D2162&gt;0,IF(J2162&gt;=0,J2162/D2162*100,""),"")</f>
        <v>100</v>
      </c>
      <c r="N2162" s="137" t="n">
        <f aca="false">IF(F2162&gt;0,IF(L2162&gt;=0,L2162/F2162*100,""),"")</f>
        <v>100</v>
      </c>
      <c r="O2162" s="137" t="n">
        <f aca="false">IF(G2162&gt;0,IF(J2162&gt;=0,J2162/G2162*100,""),"")</f>
        <v>100</v>
      </c>
      <c r="P2162" s="137" t="n">
        <f aca="false">IF(I2162&gt;0,IF(L2162&gt;=0,L2162/I2162*100,""),"")</f>
        <v>100</v>
      </c>
      <c r="Q2162" s="52"/>
      <c r="S2162" s="52"/>
    </row>
    <row r="2163" s="48" customFormat="true" ht="12" hidden="false" customHeight="true" outlineLevel="0" collapsed="false">
      <c r="A2163" s="87" t="s">
        <v>506</v>
      </c>
      <c r="B2163" s="103" t="s">
        <v>507</v>
      </c>
      <c r="C2163" s="104" t="s">
        <v>2332</v>
      </c>
      <c r="D2163" s="83" t="n">
        <v>76635</v>
      </c>
      <c r="E2163" s="83"/>
      <c r="F2163" s="83" t="n">
        <f aca="false">SUM(D2163:E2163)</f>
        <v>76635</v>
      </c>
      <c r="G2163" s="84" t="n">
        <v>76635</v>
      </c>
      <c r="H2163" s="85"/>
      <c r="I2163" s="84" t="n">
        <f aca="false">SUM(G2163:H2163)</f>
        <v>76635</v>
      </c>
      <c r="J2163" s="83" t="n">
        <v>53885</v>
      </c>
      <c r="K2163" s="83"/>
      <c r="L2163" s="83" t="n">
        <f aca="false">SUM(J2163:K2163)</f>
        <v>53885</v>
      </c>
      <c r="M2163" s="137" t="n">
        <f aca="false">IF(D2163&gt;0,IF(J2163&gt;=0,J2163/D2163*100,""),"")</f>
        <v>70.3138252756573</v>
      </c>
      <c r="N2163" s="137" t="n">
        <f aca="false">IF(F2163&gt;0,IF(L2163&gt;=0,L2163/F2163*100,""),"")</f>
        <v>70.3138252756573</v>
      </c>
      <c r="O2163" s="137" t="n">
        <f aca="false">IF(G2163&gt;0,IF(J2163&gt;=0,J2163/G2163*100,""),"")</f>
        <v>70.3138252756573</v>
      </c>
      <c r="P2163" s="137" t="n">
        <f aca="false">IF(I2163&gt;0,IF(L2163&gt;=0,L2163/I2163*100,""),"")</f>
        <v>70.3138252756573</v>
      </c>
      <c r="Q2163" s="52"/>
      <c r="S2163" s="52"/>
    </row>
    <row r="2164" s="48" customFormat="true" ht="24" hidden="false" customHeight="false" outlineLevel="0" collapsed="false">
      <c r="A2164" s="87" t="s">
        <v>2333</v>
      </c>
      <c r="B2164" s="103" t="s">
        <v>2334</v>
      </c>
      <c r="C2164" s="104"/>
      <c r="D2164" s="83" t="n">
        <v>80960</v>
      </c>
      <c r="E2164" s="83"/>
      <c r="F2164" s="83" t="n">
        <f aca="false">SUM(D2164:E2164)</f>
        <v>80960</v>
      </c>
      <c r="G2164" s="84" t="n">
        <v>96700</v>
      </c>
      <c r="H2164" s="85"/>
      <c r="I2164" s="84" t="n">
        <f aca="false">SUM(G2164:H2164)</f>
        <v>96700</v>
      </c>
      <c r="J2164" s="83" t="n">
        <v>34650</v>
      </c>
      <c r="K2164" s="83"/>
      <c r="L2164" s="83" t="n">
        <f aca="false">SUM(J2164:K2164)</f>
        <v>34650</v>
      </c>
      <c r="M2164" s="137" t="n">
        <f aca="false">IF(D2164&gt;0,IF(J2164&gt;=0,J2164/D2164*100,""),"")</f>
        <v>42.7989130434783</v>
      </c>
      <c r="N2164" s="137" t="n">
        <f aca="false">IF(F2164&gt;0,IF(L2164&gt;=0,L2164/F2164*100,""),"")</f>
        <v>42.7989130434783</v>
      </c>
      <c r="O2164" s="137" t="n">
        <f aca="false">IF(G2164&gt;0,IF(J2164&gt;=0,J2164/G2164*100,""),"")</f>
        <v>35.8324715615305</v>
      </c>
      <c r="P2164" s="137" t="n">
        <f aca="false">IF(I2164&gt;0,IF(L2164&gt;=0,L2164/I2164*100,""),"")</f>
        <v>35.8324715615305</v>
      </c>
      <c r="Q2164" s="52"/>
      <c r="S2164" s="52"/>
    </row>
    <row r="2165" s="48" customFormat="true" ht="12.75" hidden="true" customHeight="true" outlineLevel="0" collapsed="false">
      <c r="A2165" s="87" t="s">
        <v>2335</v>
      </c>
      <c r="B2165" s="104" t="s">
        <v>66</v>
      </c>
      <c r="C2165" s="104" t="s">
        <v>2336</v>
      </c>
      <c r="D2165" s="83"/>
      <c r="E2165" s="83"/>
      <c r="F2165" s="83" t="n">
        <f aca="false">SUM(D2165:E2165)</f>
        <v>0</v>
      </c>
      <c r="G2165" s="84"/>
      <c r="H2165" s="85"/>
      <c r="I2165" s="84" t="n">
        <f aca="false">SUM(G2165:H2165)</f>
        <v>0</v>
      </c>
      <c r="J2165" s="83"/>
      <c r="K2165" s="83"/>
      <c r="L2165" s="83" t="n">
        <f aca="false">SUM(J2165:K2165)</f>
        <v>0</v>
      </c>
      <c r="M2165" s="137" t="str">
        <f aca="false">IF(D2165&gt;0,IF(J2165&gt;=0,J2165/D2165*100,""),"")</f>
        <v/>
      </c>
      <c r="N2165" s="137" t="str">
        <f aca="false">IF(F2165&gt;0,IF(L2165&gt;=0,L2165/F2165*100,""),"")</f>
        <v/>
      </c>
      <c r="O2165" s="137" t="str">
        <f aca="false">IF(G2165&gt;0,IF(J2165&gt;=0,J2165/G2165*100,""),"")</f>
        <v/>
      </c>
      <c r="P2165" s="137" t="str">
        <f aca="false">IF(I2165&gt;0,IF(L2165&gt;=0,L2165/I2165*100,""),"")</f>
        <v/>
      </c>
      <c r="Q2165" s="52"/>
      <c r="S2165" s="52"/>
    </row>
    <row r="2166" s="48" customFormat="true" ht="3.75" hidden="false" customHeight="true" outlineLevel="0" collapsed="false">
      <c r="A2166" s="87"/>
      <c r="B2166" s="103"/>
      <c r="C2166" s="104" t="s">
        <v>28</v>
      </c>
      <c r="D2166" s="77"/>
      <c r="E2166" s="77"/>
      <c r="F2166" s="77"/>
      <c r="G2166" s="79"/>
      <c r="H2166" s="88"/>
      <c r="I2166" s="79"/>
      <c r="J2166" s="77"/>
      <c r="K2166" s="77"/>
      <c r="L2166" s="77"/>
      <c r="M2166" s="81" t="str">
        <f aca="false">IF(D2166&gt;0,IF(J2166&gt;=0,J2166/D2166*100,""),"")</f>
        <v/>
      </c>
      <c r="N2166" s="81" t="str">
        <f aca="false">IF(F2166&gt;0,IF(L2166&gt;=0,L2166/F2166*100,""),"")</f>
        <v/>
      </c>
      <c r="O2166" s="81" t="str">
        <f aca="false">IF(G2166&gt;0,IF(J2166&gt;=0,J2166/G2166*100,""),"")</f>
        <v/>
      </c>
      <c r="P2166" s="81" t="str">
        <f aca="false">IF(I2166&gt;0,IF(L2166&gt;=0,L2166/I2166*100,""),"")</f>
        <v/>
      </c>
      <c r="Q2166" s="52"/>
      <c r="S2166" s="52"/>
    </row>
    <row r="2167" s="98" customFormat="true" ht="12.75" hidden="false" customHeight="false" outlineLevel="0" collapsed="false">
      <c r="A2167" s="66" t="s">
        <v>2337</v>
      </c>
      <c r="B2167" s="135" t="s">
        <v>19</v>
      </c>
      <c r="C2167" s="136"/>
      <c r="D2167" s="69" t="n">
        <f aca="false">SUM(D2169:D2191)</f>
        <v>173239124</v>
      </c>
      <c r="E2167" s="69" t="n">
        <f aca="false">SUM(E2169:E2191)</f>
        <v>80649000</v>
      </c>
      <c r="F2167" s="69" t="n">
        <f aca="false">SUM(D2167:E2167)</f>
        <v>253888124</v>
      </c>
      <c r="G2167" s="72" t="n">
        <f aca="false">SUM(G2169:G2191)</f>
        <v>221746873.58</v>
      </c>
      <c r="H2167" s="89" t="n">
        <f aca="false">SUM(H2169:H2191)</f>
        <v>87234749</v>
      </c>
      <c r="I2167" s="72" t="n">
        <f aca="false">SUM(G2167:H2167)</f>
        <v>308981622.58</v>
      </c>
      <c r="J2167" s="69" t="n">
        <f aca="false">SUM(J2169:J2191)</f>
        <v>186458099</v>
      </c>
      <c r="K2167" s="69" t="n">
        <f aca="false">SUM(K2169:K2191)</f>
        <v>96293574</v>
      </c>
      <c r="L2167" s="69" t="n">
        <f aca="false">SUM(J2167:K2167)</f>
        <v>282751673</v>
      </c>
      <c r="M2167" s="73" t="n">
        <f aca="false">IF(D2167&gt;0,IF(J2167&gt;=0,J2167/D2167*100,""),"")</f>
        <v>107.630479013505</v>
      </c>
      <c r="N2167" s="73" t="n">
        <f aca="false">IF(F2167&gt;0,IF(L2167&gt;=0,L2167/F2167*100,""),"")</f>
        <v>111.368609348581</v>
      </c>
      <c r="O2167" s="73" t="n">
        <f aca="false">IF(G2167&gt;0,IF(J2167&gt;=0,J2167/G2167*100,""),"")</f>
        <v>84.0860103187571</v>
      </c>
      <c r="P2167" s="73" t="n">
        <f aca="false">IF(I2167&gt;0,IF(L2167&gt;=0,L2167/I2167*100,""),"")</f>
        <v>91.510838294854</v>
      </c>
      <c r="Q2167" s="52"/>
      <c r="S2167" s="52"/>
    </row>
    <row r="2168" s="48" customFormat="true" ht="12.75" hidden="false" customHeight="true" outlineLevel="0" collapsed="false">
      <c r="A2168" s="74" t="s">
        <v>27</v>
      </c>
      <c r="B2168" s="75"/>
      <c r="C2168" s="76" t="s">
        <v>28</v>
      </c>
      <c r="D2168" s="77" t="n">
        <f aca="false">SUM(D2169:D2190)</f>
        <v>173239124</v>
      </c>
      <c r="E2168" s="145" t="n">
        <f aca="false">SUM(E2169:E2190)</f>
        <v>80649000</v>
      </c>
      <c r="F2168" s="77" t="n">
        <f aca="false">SUM(D2168:E2168)</f>
        <v>253888124</v>
      </c>
      <c r="G2168" s="146" t="n">
        <f aca="false">SUM(G2169:G2190)</f>
        <v>193955578.58</v>
      </c>
      <c r="H2168" s="147" t="n">
        <f aca="false">SUM(H2169:H2190)</f>
        <v>87234749</v>
      </c>
      <c r="I2168" s="79" t="n">
        <f aca="false">SUM(G2168:H2168)</f>
        <v>281190327.58</v>
      </c>
      <c r="J2168" s="145" t="n">
        <f aca="false">SUM(J2169:J2190)</f>
        <v>186458099</v>
      </c>
      <c r="K2168" s="145" t="n">
        <f aca="false">SUM(K2169:K2190)</f>
        <v>96293574</v>
      </c>
      <c r="L2168" s="77" t="n">
        <f aca="false">SUM(J2168:K2168)</f>
        <v>282751673</v>
      </c>
      <c r="M2168" s="81" t="n">
        <f aca="false">IF(D2168&gt;0,IF(J2168&gt;=0,J2168/D2168*100,""),"")</f>
        <v>107.630479013505</v>
      </c>
      <c r="N2168" s="81" t="n">
        <f aca="false">IF(F2168&gt;0,IF(L2168&gt;=0,L2168/F2168*100,""),"")</f>
        <v>111.368609348581</v>
      </c>
      <c r="O2168" s="81" t="n">
        <f aca="false">IF(G2168&gt;0,IF(J2168&gt;=0,J2168/G2168*100,""),"")</f>
        <v>96.1344346809249</v>
      </c>
      <c r="P2168" s="81" t="n">
        <f aca="false">IF(I2168&gt;0,IF(L2168&gt;=0,L2168/I2168*100,""),"")</f>
        <v>100.555262847566</v>
      </c>
      <c r="Q2168" s="52"/>
      <c r="S2168" s="52"/>
    </row>
    <row r="2169" s="48" customFormat="true" ht="12.75" hidden="false" customHeight="true" outlineLevel="0" collapsed="false">
      <c r="A2169" s="82" t="s">
        <v>29</v>
      </c>
      <c r="B2169" s="54" t="n">
        <v>0</v>
      </c>
      <c r="C2169" s="55" t="s">
        <v>28</v>
      </c>
      <c r="D2169" s="77"/>
      <c r="E2169" s="77" t="n">
        <v>16308524</v>
      </c>
      <c r="F2169" s="77" t="n">
        <f aca="false">SUM(D2169:E2169)</f>
        <v>16308524</v>
      </c>
      <c r="G2169" s="79"/>
      <c r="H2169" s="88" t="n">
        <v>18975167</v>
      </c>
      <c r="I2169" s="79" t="n">
        <f aca="false">SUM(G2169:H2169)</f>
        <v>18975167</v>
      </c>
      <c r="J2169" s="77"/>
      <c r="K2169" s="77" t="n">
        <v>19922808</v>
      </c>
      <c r="L2169" s="77" t="n">
        <f aca="false">SUM(J2169:K2169)</f>
        <v>19922808</v>
      </c>
      <c r="M2169" s="81" t="str">
        <f aca="false">IF(D2169&gt;0,IF(J2169&gt;=0,J2169/D2169*100,""),"")</f>
        <v/>
      </c>
      <c r="N2169" s="81" t="n">
        <f aca="false">IF(F2169&gt;0,IF(L2169&gt;=0,L2169/F2169*100,""),"")</f>
        <v>122.161932005619</v>
      </c>
      <c r="O2169" s="81" t="str">
        <f aca="false">IF(G2169&gt;0,IF(J2169&gt;=0,J2169/G2169*100,""),"")</f>
        <v/>
      </c>
      <c r="P2169" s="81" t="n">
        <f aca="false">IF(I2169&gt;0,IF(L2169&gt;=0,L2169/I2169*100,""),"")</f>
        <v>104.994111514275</v>
      </c>
      <c r="Q2169" s="52"/>
      <c r="S2169" s="52"/>
    </row>
    <row r="2170" s="48" customFormat="true" ht="24" hidden="false" customHeight="false" outlineLevel="0" collapsed="false">
      <c r="A2170" s="82" t="s">
        <v>2338</v>
      </c>
      <c r="B2170" s="54" t="s">
        <v>2339</v>
      </c>
      <c r="C2170" s="55" t="s">
        <v>2340</v>
      </c>
      <c r="D2170" s="77" t="n">
        <f aca="false">24324197+625000</f>
        <v>24949197</v>
      </c>
      <c r="E2170" s="77" t="n">
        <v>10927829</v>
      </c>
      <c r="F2170" s="77" t="n">
        <f aca="false">SUM(D2170:E2170)</f>
        <v>35877026</v>
      </c>
      <c r="G2170" s="79" t="n">
        <v>24616466</v>
      </c>
      <c r="H2170" s="88" t="n">
        <v>11755721</v>
      </c>
      <c r="I2170" s="79" t="n">
        <f aca="false">SUM(G2170:H2170)</f>
        <v>36372187</v>
      </c>
      <c r="J2170" s="77" t="n">
        <v>28017900</v>
      </c>
      <c r="K2170" s="77" t="n">
        <v>13281872</v>
      </c>
      <c r="L2170" s="77" t="n">
        <f aca="false">SUM(J2170:K2170)</f>
        <v>41299772</v>
      </c>
      <c r="M2170" s="81" t="n">
        <f aca="false">IF(D2170&gt;0,IF(J2170&gt;=0,J2170/D2170*100,""),"")</f>
        <v>112.299806683157</v>
      </c>
      <c r="N2170" s="81" t="n">
        <f aca="false">IF(F2170&gt;0,IF(L2170&gt;=0,L2170/F2170*100,""),"")</f>
        <v>115.114814700639</v>
      </c>
      <c r="O2170" s="81" t="n">
        <f aca="false">IF(G2170&gt;0,IF(J2170&gt;=0,J2170/G2170*100,""),"")</f>
        <v>113.81771859535</v>
      </c>
      <c r="P2170" s="81" t="n">
        <f aca="false">IF(I2170&gt;0,IF(L2170&gt;=0,L2170/I2170*100,""),"")</f>
        <v>113.547673116274</v>
      </c>
      <c r="Q2170" s="52"/>
      <c r="S2170" s="52"/>
    </row>
    <row r="2171" s="48" customFormat="true" ht="12.75" hidden="false" customHeight="true" outlineLevel="0" collapsed="false">
      <c r="A2171" s="82" t="s">
        <v>2341</v>
      </c>
      <c r="B2171" s="54" t="s">
        <v>2342</v>
      </c>
      <c r="C2171" s="55" t="s">
        <v>2343</v>
      </c>
      <c r="D2171" s="77" t="n">
        <v>23147043</v>
      </c>
      <c r="E2171" s="77" t="n">
        <v>6487666</v>
      </c>
      <c r="F2171" s="77" t="n">
        <f aca="false">SUM(D2171:E2171)</f>
        <v>29634709</v>
      </c>
      <c r="G2171" s="79" t="n">
        <v>26484827.56</v>
      </c>
      <c r="H2171" s="88" t="n">
        <v>6986998</v>
      </c>
      <c r="I2171" s="79" t="n">
        <f aca="false">SUM(G2171:H2171)</f>
        <v>33471825.56</v>
      </c>
      <c r="J2171" s="77" t="n">
        <v>30496100</v>
      </c>
      <c r="K2171" s="77" t="n">
        <v>7570667</v>
      </c>
      <c r="L2171" s="77" t="n">
        <f aca="false">SUM(J2171:K2171)</f>
        <v>38066767</v>
      </c>
      <c r="M2171" s="81" t="n">
        <f aca="false">IF(D2171&gt;0,IF(J2171&gt;=0,J2171/D2171*100,""),"")</f>
        <v>131.749442034561</v>
      </c>
      <c r="N2171" s="81" t="n">
        <f aca="false">IF(F2171&gt;0,IF(L2171&gt;=0,L2171/F2171*100,""),"")</f>
        <v>128.453318033256</v>
      </c>
      <c r="O2171" s="81" t="n">
        <f aca="false">IF(G2171&gt;0,IF(J2171&gt;=0,J2171/G2171*100,""),"")</f>
        <v>115.145548638792</v>
      </c>
      <c r="P2171" s="81" t="n">
        <f aca="false">IF(I2171&gt;0,IF(L2171&gt;=0,L2171/I2171*100,""),"")</f>
        <v>113.727788559854</v>
      </c>
      <c r="Q2171" s="52"/>
      <c r="S2171" s="52"/>
    </row>
    <row r="2172" s="48" customFormat="true" ht="12.75" hidden="false" customHeight="true" outlineLevel="0" collapsed="false">
      <c r="A2172" s="82" t="s">
        <v>2344</v>
      </c>
      <c r="B2172" s="54" t="s">
        <v>2345</v>
      </c>
      <c r="C2172" s="55" t="s">
        <v>2346</v>
      </c>
      <c r="D2172" s="77" t="n">
        <v>36954930</v>
      </c>
      <c r="E2172" s="77" t="n">
        <v>2234044</v>
      </c>
      <c r="F2172" s="77" t="n">
        <f aca="false">SUM(D2172:E2172)</f>
        <v>39188974</v>
      </c>
      <c r="G2172" s="79" t="n">
        <v>42860579.23</v>
      </c>
      <c r="H2172" s="88" t="n">
        <v>3057100</v>
      </c>
      <c r="I2172" s="79" t="n">
        <f aca="false">SUM(G2172:H2172)</f>
        <v>45917679.23</v>
      </c>
      <c r="J2172" s="77" t="n">
        <v>43944900</v>
      </c>
      <c r="K2172" s="77" t="n">
        <v>3320468</v>
      </c>
      <c r="L2172" s="77" t="n">
        <f aca="false">SUM(J2172:K2172)</f>
        <v>47265368</v>
      </c>
      <c r="M2172" s="81" t="n">
        <f aca="false">IF(D2172&gt;0,IF(J2172&gt;=0,J2172/D2172*100,""),"")</f>
        <v>118.914851144353</v>
      </c>
      <c r="N2172" s="81" t="n">
        <f aca="false">IF(F2172&gt;0,IF(L2172&gt;=0,L2172/F2172*100,""),"")</f>
        <v>120.608842681107</v>
      </c>
      <c r="O2172" s="81" t="n">
        <f aca="false">IF(G2172&gt;0,IF(J2172&gt;=0,J2172/G2172*100,""),"")</f>
        <v>102.529878945829</v>
      </c>
      <c r="P2172" s="81" t="n">
        <f aca="false">IF(I2172&gt;0,IF(L2172&gt;=0,L2172/I2172*100,""),"")</f>
        <v>102.935010637732</v>
      </c>
      <c r="Q2172" s="52"/>
      <c r="S2172" s="52"/>
    </row>
    <row r="2173" s="48" customFormat="true" ht="12.75" hidden="false" customHeight="true" outlineLevel="0" collapsed="false">
      <c r="A2173" s="82" t="s">
        <v>2347</v>
      </c>
      <c r="B2173" s="54" t="s">
        <v>2348</v>
      </c>
      <c r="C2173" s="55" t="s">
        <v>2349</v>
      </c>
      <c r="D2173" s="77" t="n">
        <v>15387101</v>
      </c>
      <c r="E2173" s="77" t="n">
        <v>1675533</v>
      </c>
      <c r="F2173" s="77" t="n">
        <f aca="false">SUM(D2173:E2173)</f>
        <v>17062634</v>
      </c>
      <c r="G2173" s="79" t="n">
        <v>16790300.24</v>
      </c>
      <c r="H2173" s="88" t="n">
        <v>1623394</v>
      </c>
      <c r="I2173" s="79" t="n">
        <f aca="false">SUM(G2173:H2173)</f>
        <v>18413694.24</v>
      </c>
      <c r="J2173" s="77" t="n">
        <v>16633479</v>
      </c>
      <c r="K2173" s="77" t="n">
        <v>2390737</v>
      </c>
      <c r="L2173" s="77" t="n">
        <f aca="false">SUM(J2173:K2173)</f>
        <v>19024216</v>
      </c>
      <c r="M2173" s="81" t="n">
        <f aca="false">IF(D2173&gt;0,IF(J2173&gt;=0,J2173/D2173*100,""),"")</f>
        <v>108.10014829954</v>
      </c>
      <c r="N2173" s="81" t="n">
        <f aca="false">IF(F2173&gt;0,IF(L2173&gt;=0,L2173/F2173*100,""),"")</f>
        <v>111.496360995612</v>
      </c>
      <c r="O2173" s="81" t="n">
        <f aca="false">IF(G2173&gt;0,IF(J2173&gt;=0,J2173/G2173*100,""),"")</f>
        <v>99.0660009781934</v>
      </c>
      <c r="P2173" s="81" t="n">
        <f aca="false">IF(I2173&gt;0,IF(L2173&gt;=0,L2173/I2173*100,""),"")</f>
        <v>103.315585411828</v>
      </c>
      <c r="Q2173" s="52"/>
      <c r="S2173" s="52"/>
    </row>
    <row r="2174" s="48" customFormat="true" ht="12.75" hidden="false" customHeight="true" outlineLevel="0" collapsed="false">
      <c r="A2174" s="82" t="s">
        <v>2350</v>
      </c>
      <c r="B2174" s="54" t="s">
        <v>2351</v>
      </c>
      <c r="C2174" s="55" t="s">
        <v>2352</v>
      </c>
      <c r="D2174" s="77" t="n">
        <v>1673760</v>
      </c>
      <c r="E2174" s="77" t="n">
        <v>2680853</v>
      </c>
      <c r="F2174" s="77" t="n">
        <f aca="false">SUM(D2174:E2174)</f>
        <v>4354613</v>
      </c>
      <c r="G2174" s="79" t="n">
        <f aca="false">304418+1285860</f>
        <v>1590278</v>
      </c>
      <c r="H2174" s="88" t="n">
        <v>3409741</v>
      </c>
      <c r="I2174" s="79" t="n">
        <f aca="false">SUM(G2174:H2174)</f>
        <v>5000019</v>
      </c>
      <c r="J2174" s="77" t="n">
        <v>1842100</v>
      </c>
      <c r="K2174" s="77" t="n">
        <v>3851743</v>
      </c>
      <c r="L2174" s="77" t="n">
        <f aca="false">SUM(J2174:K2174)</f>
        <v>5693843</v>
      </c>
      <c r="M2174" s="81" t="n">
        <f aca="false">IF(D2174&gt;0,IF(J2174&gt;=0,J2174/D2174*100,""),"")</f>
        <v>110.057594876207</v>
      </c>
      <c r="N2174" s="81" t="n">
        <f aca="false">IF(F2174&gt;0,IF(L2174&gt;=0,L2174/F2174*100,""),"")</f>
        <v>130.75428287198</v>
      </c>
      <c r="O2174" s="81" t="n">
        <f aca="false">IF(G2174&gt;0,IF(J2174&gt;=0,J2174/G2174*100,""),"")</f>
        <v>115.835092983742</v>
      </c>
      <c r="P2174" s="81" t="n">
        <f aca="false">IF(I2174&gt;0,IF(L2174&gt;=0,L2174/I2174*100,""),"")</f>
        <v>113.876427269576</v>
      </c>
      <c r="Q2174" s="52"/>
      <c r="S2174" s="52"/>
    </row>
    <row r="2175" s="115" customFormat="true" ht="12.75" hidden="false" customHeight="true" outlineLevel="0" collapsed="false">
      <c r="A2175" s="87" t="s">
        <v>506</v>
      </c>
      <c r="B2175" s="54" t="s">
        <v>507</v>
      </c>
      <c r="C2175" s="55" t="s">
        <v>2353</v>
      </c>
      <c r="D2175" s="77" t="n">
        <v>398047</v>
      </c>
      <c r="E2175" s="77" t="n">
        <v>27926</v>
      </c>
      <c r="F2175" s="77" t="n">
        <f aca="false">SUM(D2175:E2175)</f>
        <v>425973</v>
      </c>
      <c r="G2175" s="79" t="n">
        <v>248047</v>
      </c>
      <c r="H2175" s="88" t="n">
        <v>3688</v>
      </c>
      <c r="I2175" s="79" t="n">
        <f aca="false">SUM(G2175:H2175)</f>
        <v>251735</v>
      </c>
      <c r="J2175" s="77" t="n">
        <v>271484</v>
      </c>
      <c r="K2175" s="77" t="n">
        <v>26564</v>
      </c>
      <c r="L2175" s="77" t="n">
        <f aca="false">SUM(J2175:K2175)</f>
        <v>298048</v>
      </c>
      <c r="M2175" s="81" t="n">
        <f aca="false">IF(D2175&gt;0,IF(J2175&gt;=0,J2175/D2175*100,""),"")</f>
        <v>68.2040060595859</v>
      </c>
      <c r="N2175" s="81" t="n">
        <f aca="false">IF(F2175&gt;0,IF(L2175&gt;=0,L2175/F2175*100,""),"")</f>
        <v>69.9687538881572</v>
      </c>
      <c r="O2175" s="81" t="n">
        <f aca="false">IF(G2175&gt;0,IF(J2175&gt;=0,J2175/G2175*100,""),"")</f>
        <v>109.448612561329</v>
      </c>
      <c r="P2175" s="81" t="n">
        <f aca="false">IF(I2175&gt;0,IF(L2175&gt;=0,L2175/I2175*100,""),"")</f>
        <v>118.397521202852</v>
      </c>
      <c r="Q2175" s="52"/>
      <c r="S2175" s="52"/>
    </row>
    <row r="2176" s="48" customFormat="true" ht="12" hidden="false" customHeight="true" outlineLevel="0" collapsed="false">
      <c r="A2176" s="82" t="s">
        <v>2354</v>
      </c>
      <c r="B2176" s="54" t="s">
        <v>2355</v>
      </c>
      <c r="C2176" s="55" t="s">
        <v>2356</v>
      </c>
      <c r="D2176" s="77" t="n">
        <f aca="false">57805932-1500000</f>
        <v>56305932</v>
      </c>
      <c r="E2176" s="77" t="n">
        <v>37707310</v>
      </c>
      <c r="F2176" s="77" t="n">
        <f aca="false">SUM(D2176:E2176)</f>
        <v>94013242</v>
      </c>
      <c r="G2176" s="79" t="n">
        <v>64617481.54</v>
      </c>
      <c r="H2176" s="88" t="n">
        <v>39142377</v>
      </c>
      <c r="I2176" s="79" t="n">
        <f aca="false">SUM(G2176:H2176)</f>
        <v>103759858.54</v>
      </c>
      <c r="J2176" s="77" t="n">
        <v>62721402</v>
      </c>
      <c r="K2176" s="77" t="n">
        <v>44813038</v>
      </c>
      <c r="L2176" s="77" t="n">
        <f aca="false">SUM(J2176:K2176)</f>
        <v>107534440</v>
      </c>
      <c r="M2176" s="81" t="n">
        <f aca="false">IF(D2176&gt;0,IF(J2176&gt;=0,J2176/D2176*100,""),"")</f>
        <v>111.393950463337</v>
      </c>
      <c r="N2176" s="81" t="n">
        <f aca="false">IF(F2176&gt;0,IF(L2176&gt;=0,L2176/F2176*100,""),"")</f>
        <v>114.382227133493</v>
      </c>
      <c r="O2176" s="81" t="n">
        <f aca="false">IF(G2176&gt;0,IF(J2176&gt;=0,J2176/G2176*100,""),"")</f>
        <v>97.0656864136274</v>
      </c>
      <c r="P2176" s="81" t="n">
        <f aca="false">IF(I2176&gt;0,IF(L2176&gt;=0,L2176/I2176*100,""),"")</f>
        <v>103.637805133037</v>
      </c>
      <c r="Q2176" s="52"/>
      <c r="S2176" s="52"/>
    </row>
    <row r="2177" s="115" customFormat="true" ht="12.75" hidden="false" customHeight="true" outlineLevel="0" collapsed="false">
      <c r="A2177" s="82" t="s">
        <v>753</v>
      </c>
      <c r="B2177" s="103" t="s">
        <v>754</v>
      </c>
      <c r="C2177" s="104" t="s">
        <v>2357</v>
      </c>
      <c r="D2177" s="77" t="n">
        <v>1789874</v>
      </c>
      <c r="E2177" s="77"/>
      <c r="F2177" s="77" t="n">
        <f aca="false">SUM(D2177:E2177)</f>
        <v>1789874</v>
      </c>
      <c r="G2177" s="79" t="n">
        <v>2410568</v>
      </c>
      <c r="H2177" s="88"/>
      <c r="I2177" s="79" t="n">
        <f aca="false">SUM(G2177:H2177)</f>
        <v>2410568</v>
      </c>
      <c r="J2177" s="77"/>
      <c r="K2177" s="77"/>
      <c r="L2177" s="77" t="n">
        <f aca="false">SUM(J2177:K2177)</f>
        <v>0</v>
      </c>
      <c r="M2177" s="81" t="n">
        <f aca="false">IF(D2177&gt;0,IF(J2177&gt;=0,J2177/D2177*100,""),"")</f>
        <v>0</v>
      </c>
      <c r="N2177" s="81" t="n">
        <f aca="false">IF(F2177&gt;0,IF(L2177&gt;=0,L2177/F2177*100,""),"")</f>
        <v>0</v>
      </c>
      <c r="O2177" s="81" t="n">
        <f aca="false">IF(G2177&gt;0,IF(J2177&gt;=0,J2177/G2177*100,""),"")</f>
        <v>0</v>
      </c>
      <c r="P2177" s="81" t="n">
        <f aca="false">IF(I2177&gt;0,IF(L2177&gt;=0,L2177/I2177*100,""),"")</f>
        <v>0</v>
      </c>
      <c r="Q2177" s="52"/>
      <c r="S2177" s="52"/>
    </row>
    <row r="2178" s="115" customFormat="true" ht="24" hidden="false" customHeight="false" outlineLevel="0" collapsed="false">
      <c r="A2178" s="82" t="s">
        <v>2358</v>
      </c>
      <c r="B2178" s="103" t="s">
        <v>1876</v>
      </c>
      <c r="C2178" s="104" t="s">
        <v>2359</v>
      </c>
      <c r="D2178" s="77" t="n">
        <v>236722</v>
      </c>
      <c r="E2178" s="77"/>
      <c r="F2178" s="77" t="n">
        <f aca="false">SUM(D2178:E2178)</f>
        <v>236722</v>
      </c>
      <c r="G2178" s="79" t="n">
        <v>314097</v>
      </c>
      <c r="H2178" s="88" t="n">
        <v>68605</v>
      </c>
      <c r="I2178" s="79" t="n">
        <f aca="false">SUM(G2178:H2178)</f>
        <v>382702</v>
      </c>
      <c r="J2178" s="77"/>
      <c r="K2178" s="77"/>
      <c r="L2178" s="77" t="n">
        <f aca="false">SUM(J2178:K2178)</f>
        <v>0</v>
      </c>
      <c r="M2178" s="81" t="n">
        <f aca="false">IF(D2178&gt;0,IF(J2178&gt;=0,J2178/D2178*100,""),"")</f>
        <v>0</v>
      </c>
      <c r="N2178" s="81" t="n">
        <f aca="false">IF(F2178&gt;0,IF(L2178&gt;=0,L2178/F2178*100,""),"")</f>
        <v>0</v>
      </c>
      <c r="O2178" s="81" t="n">
        <f aca="false">IF(G2178&gt;0,IF(J2178&gt;=0,J2178/G2178*100,""),"")</f>
        <v>0</v>
      </c>
      <c r="P2178" s="81" t="n">
        <f aca="false">IF(I2178&gt;0,IF(L2178&gt;=0,L2178/I2178*100,""),"")</f>
        <v>0</v>
      </c>
      <c r="Q2178" s="52"/>
      <c r="S2178" s="52"/>
    </row>
    <row r="2179" s="115" customFormat="true" ht="12.75" hidden="false" customHeight="true" outlineLevel="0" collapsed="false">
      <c r="A2179" s="87" t="s">
        <v>2360</v>
      </c>
      <c r="B2179" s="54" t="s">
        <v>2361</v>
      </c>
      <c r="C2179" s="55" t="s">
        <v>2362</v>
      </c>
      <c r="D2179" s="77" t="n">
        <v>655599</v>
      </c>
      <c r="E2179" s="77"/>
      <c r="F2179" s="77" t="n">
        <f aca="false">SUM(D2179:E2179)</f>
        <v>655599</v>
      </c>
      <c r="G2179" s="79" t="n">
        <v>707247</v>
      </c>
      <c r="H2179" s="88" t="n">
        <v>27979</v>
      </c>
      <c r="I2179" s="79" t="n">
        <f aca="false">SUM(G2179:H2179)</f>
        <v>735226</v>
      </c>
      <c r="J2179" s="77"/>
      <c r="K2179" s="77"/>
      <c r="L2179" s="77" t="n">
        <f aca="false">SUM(J2179:K2179)</f>
        <v>0</v>
      </c>
      <c r="M2179" s="81" t="n">
        <f aca="false">IF(D2179&gt;0,IF(J2179&gt;=0,J2179/D2179*100,""),"")</f>
        <v>0</v>
      </c>
      <c r="N2179" s="81" t="n">
        <f aca="false">IF(F2179&gt;0,IF(L2179&gt;=0,L2179/F2179*100,""),"")</f>
        <v>0</v>
      </c>
      <c r="O2179" s="81" t="n">
        <f aca="false">IF(G2179&gt;0,IF(J2179&gt;=0,J2179/G2179*100,""),"")</f>
        <v>0</v>
      </c>
      <c r="P2179" s="81" t="n">
        <f aca="false">IF(I2179&gt;0,IF(L2179&gt;=0,L2179/I2179*100,""),"")</f>
        <v>0</v>
      </c>
      <c r="Q2179" s="52"/>
      <c r="S2179" s="52"/>
    </row>
    <row r="2180" s="115" customFormat="true" ht="12.75" hidden="false" customHeight="true" outlineLevel="0" collapsed="false">
      <c r="A2180" s="87" t="s">
        <v>2363</v>
      </c>
      <c r="B2180" s="103" t="s">
        <v>2364</v>
      </c>
      <c r="C2180" s="104" t="s">
        <v>2365</v>
      </c>
      <c r="D2180" s="77"/>
      <c r="E2180" s="77"/>
      <c r="F2180" s="77" t="n">
        <f aca="false">SUM(D2180:E2180)</f>
        <v>0</v>
      </c>
      <c r="G2180" s="79"/>
      <c r="H2180" s="88"/>
      <c r="I2180" s="79"/>
      <c r="J2180" s="77"/>
      <c r="K2180" s="77"/>
      <c r="L2180" s="77" t="n">
        <f aca="false">SUM(J2180:K2180)</f>
        <v>0</v>
      </c>
      <c r="M2180" s="81" t="str">
        <f aca="false">IF(D2180&gt;0,IF(J2180&gt;=0,J2180/D2180*100,""),"")</f>
        <v/>
      </c>
      <c r="N2180" s="81" t="str">
        <f aca="false">IF(F2180&gt;0,IF(L2180&gt;=0,L2180/F2180*100,""),"")</f>
        <v/>
      </c>
      <c r="O2180" s="81" t="str">
        <f aca="false">IF(G2180&gt;0,IF(J2180&gt;=0,J2180/G2180*100,""),"")</f>
        <v/>
      </c>
      <c r="P2180" s="81" t="str">
        <f aca="false">IF(I2180&gt;0,IF(L2180&gt;=0,L2180/I2180*100,""),"")</f>
        <v/>
      </c>
      <c r="Q2180" s="52"/>
      <c r="S2180" s="52"/>
    </row>
    <row r="2181" s="115" customFormat="true" ht="12.75" hidden="false" customHeight="true" outlineLevel="0" collapsed="false">
      <c r="A2181" s="82" t="s">
        <v>750</v>
      </c>
      <c r="B2181" s="103" t="s">
        <v>751</v>
      </c>
      <c r="C2181" s="104" t="s">
        <v>2366</v>
      </c>
      <c r="D2181" s="77" t="n">
        <v>1300</v>
      </c>
      <c r="E2181" s="77"/>
      <c r="F2181" s="77" t="n">
        <f aca="false">SUM(D2181:E2181)</f>
        <v>1300</v>
      </c>
      <c r="G2181" s="79" t="n">
        <v>1300</v>
      </c>
      <c r="H2181" s="88"/>
      <c r="I2181" s="79" t="n">
        <f aca="false">SUM(G2181:H2181)</f>
        <v>1300</v>
      </c>
      <c r="J2181" s="77"/>
      <c r="K2181" s="77"/>
      <c r="L2181" s="77" t="n">
        <f aca="false">SUM(J2181:K2181)</f>
        <v>0</v>
      </c>
      <c r="M2181" s="81" t="n">
        <f aca="false">IF(D2181&gt;0,IF(J2181&gt;=0,J2181/D2181*100,""),"")</f>
        <v>0</v>
      </c>
      <c r="N2181" s="81" t="n">
        <f aca="false">IF(F2181&gt;0,IF(L2181&gt;=0,L2181/F2181*100,""),"")</f>
        <v>0</v>
      </c>
      <c r="O2181" s="81" t="n">
        <f aca="false">IF(G2181&gt;0,IF(J2181&gt;=0,J2181/G2181*100,""),"")</f>
        <v>0</v>
      </c>
      <c r="P2181" s="81" t="n">
        <f aca="false">IF(I2181&gt;0,IF(L2181&gt;=0,L2181/I2181*100,""),"")</f>
        <v>0</v>
      </c>
      <c r="Q2181" s="52"/>
      <c r="S2181" s="52"/>
    </row>
    <row r="2182" s="115" customFormat="true" ht="12.75" hidden="false" customHeight="true" outlineLevel="0" collapsed="false">
      <c r="A2182" s="82" t="s">
        <v>177</v>
      </c>
      <c r="B2182" s="103" t="s">
        <v>178</v>
      </c>
      <c r="C2182" s="104" t="s">
        <v>2367</v>
      </c>
      <c r="D2182" s="77" t="n">
        <v>1000000</v>
      </c>
      <c r="E2182" s="77" t="n">
        <v>2499900</v>
      </c>
      <c r="F2182" s="77" t="n">
        <f aca="false">SUM(D2182:E2182)</f>
        <v>3499900</v>
      </c>
      <c r="G2182" s="79" t="n">
        <v>5333841.01</v>
      </c>
      <c r="H2182" s="88" t="n">
        <v>967804</v>
      </c>
      <c r="I2182" s="79" t="n">
        <f aca="false">SUM(G2182:H2182)</f>
        <v>6301645.01</v>
      </c>
      <c r="J2182" s="77" t="n">
        <v>160000</v>
      </c>
      <c r="K2182" s="77" t="n">
        <v>1062550</v>
      </c>
      <c r="L2182" s="77" t="n">
        <f aca="false">SUM(J2182:K2182)</f>
        <v>1222550</v>
      </c>
      <c r="M2182" s="81" t="n">
        <f aca="false">IF(D2182&gt;0,IF(J2182&gt;=0,J2182/D2182*100,""),"")</f>
        <v>16</v>
      </c>
      <c r="N2182" s="81" t="n">
        <f aca="false">IF(F2182&gt;0,IF(L2182&gt;=0,L2182/F2182*100,""),"")</f>
        <v>34.9309980285151</v>
      </c>
      <c r="O2182" s="81" t="n">
        <f aca="false">IF(G2182&gt;0,IF(J2182&gt;=0,J2182/G2182*100,""),"")</f>
        <v>2.99971445905546</v>
      </c>
      <c r="P2182" s="81" t="n">
        <f aca="false">IF(I2182&gt;0,IF(L2182&gt;=0,L2182/I2182*100,""),"")</f>
        <v>19.4004898413026</v>
      </c>
      <c r="Q2182" s="52"/>
      <c r="S2182" s="52"/>
    </row>
    <row r="2183" s="115" customFormat="true" ht="12.75" hidden="false" customHeight="true" outlineLevel="0" collapsed="false">
      <c r="A2183" s="87" t="s">
        <v>2368</v>
      </c>
      <c r="B2183" s="103" t="s">
        <v>2369</v>
      </c>
      <c r="C2183" s="104" t="s">
        <v>2370</v>
      </c>
      <c r="D2183" s="77" t="n">
        <f aca="false">1000000+2500000+850000</f>
        <v>4350000</v>
      </c>
      <c r="E2183" s="77" t="n">
        <v>99415</v>
      </c>
      <c r="F2183" s="77" t="n">
        <f aca="false">SUM(D2183:E2183)</f>
        <v>4449415</v>
      </c>
      <c r="G2183" s="79" t="n">
        <v>1300000</v>
      </c>
      <c r="H2183" s="88" t="n">
        <v>31162</v>
      </c>
      <c r="I2183" s="79" t="n">
        <f aca="false">SUM(G2183:H2183)</f>
        <v>1331162</v>
      </c>
      <c r="J2183" s="77" t="n">
        <v>1300000</v>
      </c>
      <c r="K2183" s="77" t="n">
        <v>53127</v>
      </c>
      <c r="L2183" s="77" t="n">
        <f aca="false">SUM(J2183:K2183)</f>
        <v>1353127</v>
      </c>
      <c r="M2183" s="81" t="n">
        <f aca="false">IF(D2183&gt;0,IF(J2183&gt;=0,J2183/D2183*100,""),"")</f>
        <v>29.8850574712644</v>
      </c>
      <c r="N2183" s="81" t="n">
        <f aca="false">IF(F2183&gt;0,IF(L2183&gt;=0,L2183/F2183*100,""),"")</f>
        <v>30.4113462106816</v>
      </c>
      <c r="O2183" s="81" t="n">
        <f aca="false">IF(G2183&gt;0,IF(J2183&gt;=0,J2183/G2183*100,""),"")</f>
        <v>100</v>
      </c>
      <c r="P2183" s="81" t="n">
        <f aca="false">IF(I2183&gt;0,IF(L2183&gt;=0,L2183/I2183*100,""),"")</f>
        <v>101.650062126172</v>
      </c>
      <c r="Q2183" s="52"/>
      <c r="S2183" s="52"/>
    </row>
    <row r="2184" s="115" customFormat="true" ht="12.75" hidden="false" customHeight="true" outlineLevel="0" collapsed="false">
      <c r="A2184" s="87" t="s">
        <v>325</v>
      </c>
      <c r="B2184" s="54" t="s">
        <v>326</v>
      </c>
      <c r="C2184" s="55" t="s">
        <v>2371</v>
      </c>
      <c r="D2184" s="77" t="n">
        <v>3741017</v>
      </c>
      <c r="E2184" s="77"/>
      <c r="F2184" s="77" t="n">
        <f aca="false">SUM(D2184:E2184)</f>
        <v>3741017</v>
      </c>
      <c r="G2184" s="79" t="n">
        <v>3773412</v>
      </c>
      <c r="H2184" s="88" t="n">
        <v>803054</v>
      </c>
      <c r="I2184" s="79" t="n">
        <f aca="false">SUM(G2184:H2184)</f>
        <v>4576466</v>
      </c>
      <c r="J2184" s="77"/>
      <c r="K2184" s="77"/>
      <c r="L2184" s="77" t="n">
        <f aca="false">SUM(J2184:K2184)</f>
        <v>0</v>
      </c>
      <c r="M2184" s="81" t="n">
        <f aca="false">IF(D2184&gt;0,IF(J2184&gt;=0,J2184/D2184*100,""),"")</f>
        <v>0</v>
      </c>
      <c r="N2184" s="81" t="n">
        <f aca="false">IF(F2184&gt;0,IF(L2184&gt;=0,L2184/F2184*100,""),"")</f>
        <v>0</v>
      </c>
      <c r="O2184" s="81" t="n">
        <f aca="false">IF(G2184&gt;0,IF(J2184&gt;=0,J2184/G2184*100,""),"")</f>
        <v>0</v>
      </c>
      <c r="P2184" s="81" t="n">
        <f aca="false">IF(I2184&gt;0,IF(L2184&gt;=0,L2184/I2184*100,""),"")</f>
        <v>0</v>
      </c>
      <c r="Q2184" s="52"/>
      <c r="S2184" s="52"/>
    </row>
    <row r="2185" s="115" customFormat="true" ht="24" hidden="false" customHeight="false" outlineLevel="0" collapsed="false">
      <c r="A2185" s="87" t="s">
        <v>2372</v>
      </c>
      <c r="B2185" s="54" t="s">
        <v>2373</v>
      </c>
      <c r="C2185" s="55"/>
      <c r="D2185" s="77" t="n">
        <v>346314</v>
      </c>
      <c r="E2185" s="77"/>
      <c r="F2185" s="77" t="n">
        <f aca="false">SUM(D2185:E2185)</f>
        <v>346314</v>
      </c>
      <c r="G2185" s="79" t="n">
        <v>346314</v>
      </c>
      <c r="H2185" s="88" t="n">
        <v>194667</v>
      </c>
      <c r="I2185" s="79" t="n">
        <f aca="false">SUM(G2185:H2185)</f>
        <v>540981</v>
      </c>
      <c r="J2185" s="77" t="n">
        <v>125564</v>
      </c>
      <c r="K2185" s="77"/>
      <c r="L2185" s="77" t="n">
        <f aca="false">SUM(J2185:K2185)</f>
        <v>125564</v>
      </c>
      <c r="M2185" s="81" t="n">
        <f aca="false">IF(D2185&gt;0,IF(J2185&gt;=0,J2185/D2185*100,""),"")</f>
        <v>36.257269414462</v>
      </c>
      <c r="N2185" s="81" t="n">
        <f aca="false">IF(F2185&gt;0,IF(L2185&gt;=0,L2185/F2185*100,""),"")</f>
        <v>36.257269414462</v>
      </c>
      <c r="O2185" s="81" t="n">
        <f aca="false">IF(G2185&gt;0,IF(J2185&gt;=0,J2185/G2185*100,""),"")</f>
        <v>36.257269414462</v>
      </c>
      <c r="P2185" s="81" t="n">
        <f aca="false">IF(I2185&gt;0,IF(L2185&gt;=0,L2185/I2185*100,""),"")</f>
        <v>23.2104269835724</v>
      </c>
      <c r="Q2185" s="52"/>
      <c r="S2185" s="52"/>
    </row>
    <row r="2186" s="115" customFormat="true" ht="24" hidden="false" customHeight="false" outlineLevel="0" collapsed="false">
      <c r="A2186" s="87" t="s">
        <v>2333</v>
      </c>
      <c r="B2186" s="54" t="s">
        <v>2334</v>
      </c>
      <c r="C2186" s="55"/>
      <c r="D2186" s="77" t="n">
        <v>1761492</v>
      </c>
      <c r="E2186" s="77"/>
      <c r="F2186" s="77" t="n">
        <f aca="false">SUM(D2186:E2186)</f>
        <v>1761492</v>
      </c>
      <c r="G2186" s="79" t="n">
        <v>1745752</v>
      </c>
      <c r="H2186" s="88"/>
      <c r="I2186" s="79" t="n">
        <f aca="false">SUM(G2186:H2186)</f>
        <v>1745752</v>
      </c>
      <c r="J2186" s="77" t="n">
        <v>180274</v>
      </c>
      <c r="K2186" s="77"/>
      <c r="L2186" s="77" t="n">
        <f aca="false">SUM(J2186:K2186)</f>
        <v>180274</v>
      </c>
      <c r="M2186" s="81" t="n">
        <f aca="false">IF(D2186&gt;0,IF(J2186&gt;=0,J2186/D2186*100,""),"")</f>
        <v>10.2341651281981</v>
      </c>
      <c r="N2186" s="81" t="n">
        <f aca="false">IF(F2186&gt;0,IF(L2186&gt;=0,L2186/F2186*100,""),"")</f>
        <v>10.2341651281981</v>
      </c>
      <c r="O2186" s="81" t="n">
        <f aca="false">IF(G2186&gt;0,IF(J2186&gt;=0,J2186/G2186*100,""),"")</f>
        <v>10.3264381195038</v>
      </c>
      <c r="P2186" s="81" t="n">
        <f aca="false">IF(I2186&gt;0,IF(L2186&gt;=0,L2186/I2186*100,""),"")</f>
        <v>10.3264381195038</v>
      </c>
      <c r="Q2186" s="52"/>
      <c r="S2186" s="52"/>
    </row>
    <row r="2187" s="115" customFormat="true" ht="12.75" hidden="false" customHeight="true" outlineLevel="0" collapsed="false">
      <c r="A2187" s="87" t="s">
        <v>219</v>
      </c>
      <c r="B2187" s="54" t="s">
        <v>220</v>
      </c>
      <c r="C2187" s="55" t="s">
        <v>2374</v>
      </c>
      <c r="D2187" s="77" t="n">
        <v>96000</v>
      </c>
      <c r="E2187" s="77"/>
      <c r="F2187" s="77" t="n">
        <f aca="false">SUM(D2187:E2187)</f>
        <v>96000</v>
      </c>
      <c r="G2187" s="79" t="n">
        <v>96000</v>
      </c>
      <c r="H2187" s="88"/>
      <c r="I2187" s="79" t="n">
        <f aca="false">SUM(G2187:H2187)</f>
        <v>96000</v>
      </c>
      <c r="J2187" s="77" t="n">
        <v>280200</v>
      </c>
      <c r="K2187" s="77"/>
      <c r="L2187" s="77" t="n">
        <f aca="false">SUM(J2187:K2187)</f>
        <v>280200</v>
      </c>
      <c r="M2187" s="81" t="n">
        <f aca="false">IF(D2187&gt;0,IF(J2187&gt;=0,J2187/D2187*100,""),"")</f>
        <v>291.875</v>
      </c>
      <c r="N2187" s="81" t="n">
        <f aca="false">IF(F2187&gt;0,IF(L2187&gt;=0,L2187/F2187*100,""),"")</f>
        <v>291.875</v>
      </c>
      <c r="O2187" s="81" t="n">
        <f aca="false">IF(G2187&gt;0,IF(J2187&gt;=0,J2187/G2187*100,""),"")</f>
        <v>291.875</v>
      </c>
      <c r="P2187" s="81" t="n">
        <f aca="false">IF(I2187&gt;0,IF(L2187&gt;=0,L2187/I2187*100,""),"")</f>
        <v>291.875</v>
      </c>
      <c r="Q2187" s="52"/>
      <c r="S2187" s="52"/>
    </row>
    <row r="2188" s="115" customFormat="true" ht="12.75" hidden="false" customHeight="true" outlineLevel="0" collapsed="false">
      <c r="A2188" s="87" t="s">
        <v>33</v>
      </c>
      <c r="B2188" s="54" t="s">
        <v>34</v>
      </c>
      <c r="C2188" s="55" t="s">
        <v>2375</v>
      </c>
      <c r="D2188" s="77" t="n">
        <v>444796</v>
      </c>
      <c r="E2188" s="77"/>
      <c r="F2188" s="77" t="n">
        <f aca="false">SUM(D2188:E2188)</f>
        <v>444796</v>
      </c>
      <c r="G2188" s="79" t="n">
        <v>494923</v>
      </c>
      <c r="H2188" s="88"/>
      <c r="I2188" s="79" t="n">
        <f aca="false">SUM(G2188:H2188)</f>
        <v>494923</v>
      </c>
      <c r="J2188" s="77" t="n">
        <v>484696</v>
      </c>
      <c r="K2188" s="77"/>
      <c r="L2188" s="77" t="n">
        <f aca="false">SUM(J2188:K2188)</f>
        <v>484696</v>
      </c>
      <c r="M2188" s="81" t="n">
        <f aca="false">IF(D2188&gt;0,IF(J2188&gt;=0,J2188/D2188*100,""),"")</f>
        <v>108.970404410112</v>
      </c>
      <c r="N2188" s="81" t="n">
        <f aca="false">IF(F2188&gt;0,IF(L2188&gt;=0,L2188/F2188*100,""),"")</f>
        <v>108.970404410112</v>
      </c>
      <c r="O2188" s="81" t="n">
        <f aca="false">IF(G2188&gt;0,IF(J2188&gt;=0,J2188/G2188*100,""),"")</f>
        <v>97.9336179567327</v>
      </c>
      <c r="P2188" s="81" t="n">
        <f aca="false">IF(I2188&gt;0,IF(L2188&gt;=0,L2188/I2188*100,""),"")</f>
        <v>97.9336179567327</v>
      </c>
      <c r="Q2188" s="52"/>
      <c r="S2188" s="52"/>
    </row>
    <row r="2189" s="115" customFormat="true" ht="12.75" hidden="false" customHeight="true" outlineLevel="0" collapsed="false">
      <c r="A2189" s="87" t="s">
        <v>2376</v>
      </c>
      <c r="B2189" s="54" t="s">
        <v>2377</v>
      </c>
      <c r="C2189" s="55"/>
      <c r="D2189" s="77"/>
      <c r="E2189" s="77"/>
      <c r="F2189" s="77"/>
      <c r="G2189" s="79" t="n">
        <v>224145</v>
      </c>
      <c r="H2189" s="88" t="n">
        <v>187292</v>
      </c>
      <c r="I2189" s="79" t="n">
        <f aca="false">SUM(G2189:H2189)</f>
        <v>411437</v>
      </c>
      <c r="J2189" s="77"/>
      <c r="K2189" s="77"/>
      <c r="L2189" s="77"/>
      <c r="M2189" s="81" t="str">
        <f aca="false">IF(D2189&gt;0,IF(J2189&gt;=0,J2189/D2189*100,""),"")</f>
        <v/>
      </c>
      <c r="N2189" s="81" t="str">
        <f aca="false">IF(F2189&gt;0,IF(L2189&gt;=0,L2189/F2189*100,""),"")</f>
        <v/>
      </c>
      <c r="O2189" s="81" t="n">
        <f aca="false">IF(G2189&gt;0,IF(J2189&gt;=0,J2189/G2189*100,""),"")</f>
        <v>0</v>
      </c>
      <c r="P2189" s="81" t="n">
        <f aca="false">IF(I2189&gt;0,IF(L2189&gt;=0,L2189/I2189*100,""),"")</f>
        <v>0</v>
      </c>
      <c r="Q2189" s="52"/>
      <c r="S2189" s="52"/>
    </row>
    <row r="2190" s="115" customFormat="true" ht="12.75" hidden="true" customHeight="true" outlineLevel="0" collapsed="false">
      <c r="A2190" s="87" t="s">
        <v>2378</v>
      </c>
      <c r="B2190" s="55" t="s">
        <v>757</v>
      </c>
      <c r="C2190" s="55" t="s">
        <v>2379</v>
      </c>
      <c r="D2190" s="77"/>
      <c r="E2190" s="77"/>
      <c r="F2190" s="77" t="n">
        <f aca="false">SUM(D2190:E2190)</f>
        <v>0</v>
      </c>
      <c r="G2190" s="79"/>
      <c r="H2190" s="88"/>
      <c r="I2190" s="79" t="n">
        <f aca="false">SUM(G2190:H2190)</f>
        <v>0</v>
      </c>
      <c r="J2190" s="77"/>
      <c r="K2190" s="77"/>
      <c r="L2190" s="77" t="n">
        <f aca="false">SUM(J2190:K2190)</f>
        <v>0</v>
      </c>
      <c r="M2190" s="81" t="str">
        <f aca="false">IF(D2190&gt;0,IF(J2190&gt;=0,J2190/D2190*100,""),"")</f>
        <v/>
      </c>
      <c r="N2190" s="81" t="str">
        <f aca="false">IF(F2190&gt;0,IF(L2190&gt;=0,L2190/F2190*100,""),"")</f>
        <v/>
      </c>
      <c r="O2190" s="81" t="str">
        <f aca="false">IF(G2190&gt;0,IF(J2190&gt;=0,J2190/G2190*100,""),"")</f>
        <v/>
      </c>
      <c r="P2190" s="81" t="str">
        <f aca="false">IF(I2190&gt;0,IF(L2190&gt;=0,L2190/I2190*100,""),"")</f>
        <v/>
      </c>
      <c r="Q2190" s="52"/>
      <c r="S2190" s="52"/>
    </row>
    <row r="2191" s="48" customFormat="true" ht="12.75" hidden="false" customHeight="true" outlineLevel="0" collapsed="false">
      <c r="A2191" s="82" t="s">
        <v>2335</v>
      </c>
      <c r="B2191" s="54" t="s">
        <v>66</v>
      </c>
      <c r="C2191" s="55" t="s">
        <v>2380</v>
      </c>
      <c r="D2191" s="77"/>
      <c r="E2191" s="77"/>
      <c r="F2191" s="77" t="n">
        <f aca="false">SUM(D2191:E2191)</f>
        <v>0</v>
      </c>
      <c r="G2191" s="79" t="n">
        <v>27791295</v>
      </c>
      <c r="H2191" s="88"/>
      <c r="I2191" s="79" t="n">
        <f aca="false">SUM(G2191:H2191)</f>
        <v>27791295</v>
      </c>
      <c r="J2191" s="77"/>
      <c r="K2191" s="77"/>
      <c r="L2191" s="77" t="n">
        <f aca="false">SUM(J2191:K2191)</f>
        <v>0</v>
      </c>
      <c r="M2191" s="81" t="str">
        <f aca="false">IF(D2191&gt;0,IF(J2191&gt;=0,J2191/D2191*100,""),"")</f>
        <v/>
      </c>
      <c r="N2191" s="81" t="str">
        <f aca="false">IF(F2191&gt;0,IF(L2191&gt;=0,L2191/F2191*100,""),"")</f>
        <v/>
      </c>
      <c r="O2191" s="81" t="n">
        <f aca="false">IF(G2191&gt;0,IF(J2191&gt;=0,J2191/G2191*100,""),"")</f>
        <v>0</v>
      </c>
      <c r="P2191" s="81" t="n">
        <f aca="false">IF(I2191&gt;0,IF(L2191&gt;=0,L2191/I2191*100,""),"")</f>
        <v>0</v>
      </c>
      <c r="Q2191" s="52"/>
      <c r="S2191" s="52"/>
    </row>
    <row r="2192" s="115" customFormat="true" ht="1.5" hidden="false" customHeight="true" outlineLevel="0" collapsed="false">
      <c r="A2192" s="87"/>
      <c r="B2192" s="54"/>
      <c r="C2192" s="55" t="s">
        <v>28</v>
      </c>
      <c r="D2192" s="77"/>
      <c r="E2192" s="77"/>
      <c r="F2192" s="77" t="n">
        <f aca="false">SUM(D2192:E2192)</f>
        <v>0</v>
      </c>
      <c r="G2192" s="79"/>
      <c r="H2192" s="88"/>
      <c r="I2192" s="79"/>
      <c r="J2192" s="77"/>
      <c r="K2192" s="77"/>
      <c r="L2192" s="77" t="n">
        <f aca="false">SUM(J2192:K2192)</f>
        <v>0</v>
      </c>
      <c r="M2192" s="81" t="str">
        <f aca="false">IF(D2192&gt;0,IF(J2192&gt;=0,J2192/D2192*100,""),"")</f>
        <v/>
      </c>
      <c r="N2192" s="81" t="str">
        <f aca="false">IF(F2192&gt;0,IF(L2192&gt;=0,L2192/F2192*100,""),"")</f>
        <v/>
      </c>
      <c r="O2192" s="81" t="str">
        <f aca="false">IF(G2192&gt;0,IF(J2192&gt;=0,J2192/G2192*100,""),"")</f>
        <v/>
      </c>
      <c r="P2192" s="81" t="str">
        <f aca="false">IF(I2192&gt;0,IF(L2192&gt;=0,L2192/I2192*100,""),"")</f>
        <v/>
      </c>
      <c r="Q2192" s="52"/>
      <c r="S2192" s="52"/>
    </row>
    <row r="2193" s="155" customFormat="true" ht="12.75" hidden="false" customHeight="false" outlineLevel="0" collapsed="false">
      <c r="A2193" s="66" t="s">
        <v>2381</v>
      </c>
      <c r="B2193" s="135" t="s">
        <v>19</v>
      </c>
      <c r="C2193" s="136"/>
      <c r="D2193" s="139" t="n">
        <f aca="false">SUM(D2195:D2197)</f>
        <v>7782800</v>
      </c>
      <c r="E2193" s="139" t="n">
        <f aca="false">SUM(E2195:E2196)</f>
        <v>0</v>
      </c>
      <c r="F2193" s="139" t="n">
        <f aca="false">SUM(D2193:E2193)</f>
        <v>7782800</v>
      </c>
      <c r="G2193" s="109" t="n">
        <f aca="false">SUM(G2195:G2197)</f>
        <v>9039670</v>
      </c>
      <c r="H2193" s="110"/>
      <c r="I2193" s="109" t="n">
        <f aca="false">SUM(G2193:H2193)</f>
        <v>9039670</v>
      </c>
      <c r="J2193" s="139" t="n">
        <f aca="false">SUM(J2195:J2197)</f>
        <v>9542200</v>
      </c>
      <c r="K2193" s="139" t="n">
        <f aca="false">SUM(K2195:K2196)</f>
        <v>0</v>
      </c>
      <c r="L2193" s="139" t="n">
        <f aca="false">SUM(J2193:K2193)</f>
        <v>9542200</v>
      </c>
      <c r="M2193" s="140" t="n">
        <f aca="false">IF(D2193&gt;0,IF(J2193&gt;=0,J2193/D2193*100,""),"")</f>
        <v>122.606259957856</v>
      </c>
      <c r="N2193" s="140" t="n">
        <f aca="false">IF(F2193&gt;0,IF(L2193&gt;=0,L2193/F2193*100,""),"")</f>
        <v>122.606259957856</v>
      </c>
      <c r="O2193" s="140" t="n">
        <f aca="false">IF(G2193&gt;0,IF(J2193&gt;=0,J2193/G2193*100,""),"")</f>
        <v>105.559163111043</v>
      </c>
      <c r="P2193" s="140" t="n">
        <f aca="false">IF(I2193&gt;0,IF(L2193&gt;=0,L2193/I2193*100,""),"")</f>
        <v>105.559163111043</v>
      </c>
      <c r="Q2193" s="52"/>
      <c r="S2193" s="52"/>
    </row>
    <row r="2194" s="48" customFormat="true" ht="12" hidden="true" customHeight="false" outlineLevel="0" collapsed="false">
      <c r="A2194" s="74" t="s">
        <v>27</v>
      </c>
      <c r="B2194" s="75"/>
      <c r="C2194" s="76" t="s">
        <v>28</v>
      </c>
      <c r="D2194" s="77" t="n">
        <f aca="false">SUM(D2195:D2195)</f>
        <v>7782800</v>
      </c>
      <c r="E2194" s="145" t="n">
        <f aca="false">SUM(E2195)</f>
        <v>0</v>
      </c>
      <c r="F2194" s="77" t="n">
        <f aca="false">SUM(D2194:E2194)</f>
        <v>7782800</v>
      </c>
      <c r="G2194" s="146" t="n">
        <f aca="false">SUM(G2195:G2195)</f>
        <v>8819770</v>
      </c>
      <c r="H2194" s="147" t="n">
        <f aca="false">SUM(H2195)</f>
        <v>0</v>
      </c>
      <c r="I2194" s="79" t="n">
        <f aca="false">SUM(G2194:H2194)</f>
        <v>8819770</v>
      </c>
      <c r="J2194" s="145" t="n">
        <f aca="false">SUM(J2195:J2195)</f>
        <v>9542200</v>
      </c>
      <c r="K2194" s="145" t="n">
        <f aca="false">SUM(K2195)</f>
        <v>0</v>
      </c>
      <c r="L2194" s="77" t="n">
        <f aca="false">SUM(J2194:K2194)</f>
        <v>9542200</v>
      </c>
      <c r="M2194" s="81" t="n">
        <f aca="false">IF(D2194&gt;0,IF(J2194&gt;=0,J2194/D2194*100,""),"")</f>
        <v>122.606259957856</v>
      </c>
      <c r="N2194" s="81" t="n">
        <f aca="false">IF(F2194&gt;0,IF(L2194&gt;=0,L2194/F2194*100,""),"")</f>
        <v>122.606259957856</v>
      </c>
      <c r="O2194" s="81" t="n">
        <f aca="false">IF(G2194&gt;0,IF(J2194&gt;=0,J2194/G2194*100,""),"")</f>
        <v>108.191029924817</v>
      </c>
      <c r="P2194" s="81" t="n">
        <f aca="false">IF(I2194&gt;0,IF(L2194&gt;=0,L2194/I2194*100,""),"")</f>
        <v>108.191029924817</v>
      </c>
      <c r="Q2194" s="52"/>
      <c r="S2194" s="52"/>
    </row>
    <row r="2195" s="48" customFormat="true" ht="12.75" hidden="false" customHeight="true" outlineLevel="0" collapsed="false">
      <c r="A2195" s="87" t="s">
        <v>2382</v>
      </c>
      <c r="B2195" s="103" t="s">
        <v>858</v>
      </c>
      <c r="C2195" s="104" t="s">
        <v>2383</v>
      </c>
      <c r="D2195" s="77" t="n">
        <v>7782800</v>
      </c>
      <c r="E2195" s="77"/>
      <c r="F2195" s="77" t="n">
        <f aca="false">SUM(D2195:E2195)</f>
        <v>7782800</v>
      </c>
      <c r="G2195" s="79" t="n">
        <v>8819770</v>
      </c>
      <c r="H2195" s="88"/>
      <c r="I2195" s="79" t="n">
        <f aca="false">SUM(G2195:H2195)</f>
        <v>8819770</v>
      </c>
      <c r="J2195" s="77" t="n">
        <v>9542200</v>
      </c>
      <c r="K2195" s="77"/>
      <c r="L2195" s="77" t="n">
        <f aca="false">SUM(J2195:K2195)</f>
        <v>9542200</v>
      </c>
      <c r="M2195" s="81" t="n">
        <f aca="false">IF(D2195&gt;0,IF(J2195&gt;=0,J2195/D2195*100,""),"")</f>
        <v>122.606259957856</v>
      </c>
      <c r="N2195" s="81" t="n">
        <f aca="false">IF(F2195&gt;0,IF(L2195&gt;=0,L2195/F2195*100,""),"")</f>
        <v>122.606259957856</v>
      </c>
      <c r="O2195" s="81" t="n">
        <f aca="false">IF(G2195&gt;0,IF(J2195&gt;=0,J2195/G2195*100,""),"")</f>
        <v>108.191029924817</v>
      </c>
      <c r="P2195" s="81" t="n">
        <f aca="false">IF(I2195&gt;0,IF(L2195&gt;=0,L2195/I2195*100,""),"")</f>
        <v>108.191029924817</v>
      </c>
      <c r="Q2195" s="52"/>
      <c r="S2195" s="52"/>
    </row>
    <row r="2196" s="48" customFormat="true" ht="12" hidden="true" customHeight="false" outlineLevel="0" collapsed="false">
      <c r="A2196" s="87" t="s">
        <v>62</v>
      </c>
      <c r="B2196" s="103"/>
      <c r="C2196" s="104" t="s">
        <v>2384</v>
      </c>
      <c r="D2196" s="77"/>
      <c r="E2196" s="77"/>
      <c r="F2196" s="77" t="n">
        <f aca="false">SUM(D2196:E2196)</f>
        <v>0</v>
      </c>
      <c r="G2196" s="79"/>
      <c r="H2196" s="88"/>
      <c r="I2196" s="79" t="n">
        <f aca="false">SUM(G2196:H2196)</f>
        <v>0</v>
      </c>
      <c r="J2196" s="77"/>
      <c r="K2196" s="77"/>
      <c r="L2196" s="77" t="n">
        <f aca="false">SUM(J2196:K2196)</f>
        <v>0</v>
      </c>
      <c r="M2196" s="81" t="str">
        <f aca="false">IF(D2196&gt;0,IF(J2196&gt;=0,J2196/D2196*100,""),"")</f>
        <v/>
      </c>
      <c r="N2196" s="81" t="str">
        <f aca="false">IF(F2196&gt;0,IF(L2196&gt;=0,L2196/F2196*100,""),"")</f>
        <v/>
      </c>
      <c r="O2196" s="81" t="str">
        <f aca="false">IF(G2196&gt;0,IF(J2196&gt;=0,J2196/G2196*100,""),"")</f>
        <v/>
      </c>
      <c r="P2196" s="81" t="str">
        <f aca="false">IF(I2196&gt;0,IF(L2196&gt;=0,L2196/I2196*100,""),"")</f>
        <v/>
      </c>
      <c r="Q2196" s="52"/>
      <c r="S2196" s="52"/>
    </row>
    <row r="2197" s="48" customFormat="true" ht="12" hidden="false" customHeight="false" outlineLevel="0" collapsed="false">
      <c r="A2197" s="150" t="s">
        <v>2335</v>
      </c>
      <c r="B2197" s="160" t="s">
        <v>66</v>
      </c>
      <c r="C2197" s="128" t="s">
        <v>2385</v>
      </c>
      <c r="D2197" s="130"/>
      <c r="E2197" s="130"/>
      <c r="F2197" s="130"/>
      <c r="G2197" s="131" t="n">
        <v>219900</v>
      </c>
      <c r="H2197" s="151"/>
      <c r="I2197" s="131" t="n">
        <f aca="false">SUM(G2197:H2197)</f>
        <v>219900</v>
      </c>
      <c r="J2197" s="130"/>
      <c r="K2197" s="130"/>
      <c r="L2197" s="130" t="n">
        <f aca="false">SUM(J2197:K2197)</f>
        <v>0</v>
      </c>
      <c r="M2197" s="118" t="str">
        <f aca="false">IF(D2197&gt;0,IF(J2197&gt;=0,J2197/D2197*100,""),"")</f>
        <v/>
      </c>
      <c r="N2197" s="118" t="str">
        <f aca="false">IF(F2197&gt;0,IF(L2197&gt;=0,L2197/F2197*100,""),"")</f>
        <v/>
      </c>
      <c r="O2197" s="118" t="n">
        <f aca="false">IF(G2197&gt;0,IF(J2197&gt;=0,J2197/G2197*100,""),"")</f>
        <v>0</v>
      </c>
      <c r="P2197" s="118" t="n">
        <f aca="false">IF(I2197&gt;0,IF(L2197&gt;=0,L2197/I2197*100,""),"")</f>
        <v>0</v>
      </c>
      <c r="Q2197" s="52"/>
      <c r="S2197" s="52"/>
    </row>
    <row r="2198" s="323" customFormat="true" ht="6" hidden="false" customHeight="true" outlineLevel="0" collapsed="false">
      <c r="A2198" s="211"/>
      <c r="B2198" s="113"/>
      <c r="C2198" s="114" t="s">
        <v>28</v>
      </c>
      <c r="D2198" s="77"/>
      <c r="E2198" s="77"/>
      <c r="F2198" s="77" t="n">
        <f aca="false">SUM(D2198:E2198)</f>
        <v>0</v>
      </c>
      <c r="G2198" s="79"/>
      <c r="H2198" s="88"/>
      <c r="I2198" s="79"/>
      <c r="J2198" s="77"/>
      <c r="K2198" s="77"/>
      <c r="L2198" s="77" t="n">
        <f aca="false">SUM(J2198:K2198)</f>
        <v>0</v>
      </c>
      <c r="M2198" s="81" t="str">
        <f aca="false">IF(D2198&gt;0,IF(J2198&gt;=0,J2198/D2198*100,""),"")</f>
        <v/>
      </c>
      <c r="N2198" s="81" t="str">
        <f aca="false">IF(F2198&gt;0,IF(L2198&gt;=0,L2198/F2198*100,""),"")</f>
        <v/>
      </c>
      <c r="O2198" s="81" t="str">
        <f aca="false">IF(G2198&gt;0,IF(J2198&gt;=0,J2198/G2198*100,""),"")</f>
        <v/>
      </c>
      <c r="P2198" s="81" t="str">
        <f aca="false">IF(I2198&gt;0,IF(L2198&gt;=0,L2198/I2198*100,""),"")</f>
        <v/>
      </c>
      <c r="Q2198" s="52"/>
      <c r="S2198" s="52"/>
    </row>
    <row r="2199" s="155" customFormat="true" ht="12.75" hidden="false" customHeight="false" outlineLevel="0" collapsed="false">
      <c r="A2199" s="66" t="s">
        <v>2386</v>
      </c>
      <c r="B2199" s="135" t="s">
        <v>19</v>
      </c>
      <c r="C2199" s="136"/>
      <c r="D2199" s="139" t="n">
        <f aca="false">SUM(D2201:D2204)</f>
        <v>32139800</v>
      </c>
      <c r="E2199" s="139" t="n">
        <f aca="false">SUM(E2201:E2204)</f>
        <v>0</v>
      </c>
      <c r="F2199" s="139" t="n">
        <f aca="false">SUM(D2199:E2199)</f>
        <v>32139800</v>
      </c>
      <c r="G2199" s="109" t="n">
        <f aca="false">SUM(G2201:G2204)</f>
        <v>36172413.01</v>
      </c>
      <c r="H2199" s="110"/>
      <c r="I2199" s="109" t="n">
        <f aca="false">SUM(G2199:H2199)</f>
        <v>36172413.01</v>
      </c>
      <c r="J2199" s="139" t="n">
        <f aca="false">SUM(J2201:J2204)</f>
        <v>39361400</v>
      </c>
      <c r="K2199" s="139" t="n">
        <f aca="false">SUM(K2201:K2204)</f>
        <v>0</v>
      </c>
      <c r="L2199" s="139" t="n">
        <f aca="false">SUM(J2199:K2199)</f>
        <v>39361400</v>
      </c>
      <c r="M2199" s="140" t="n">
        <f aca="false">IF(D2199&gt;0,IF(J2199&gt;=0,J2199/D2199*100,""),"")</f>
        <v>122.469337083616</v>
      </c>
      <c r="N2199" s="140" t="n">
        <f aca="false">IF(F2199&gt;0,IF(L2199&gt;=0,L2199/F2199*100,""),"")</f>
        <v>122.469337083616</v>
      </c>
      <c r="O2199" s="140" t="n">
        <f aca="false">IF(G2199&gt;0,IF(J2199&gt;=0,J2199/G2199*100,""),"")</f>
        <v>108.816074805732</v>
      </c>
      <c r="P2199" s="140" t="n">
        <f aca="false">IF(I2199&gt;0,IF(L2199&gt;=0,L2199/I2199*100,""),"")</f>
        <v>108.816074805732</v>
      </c>
      <c r="Q2199" s="52"/>
      <c r="S2199" s="52"/>
    </row>
    <row r="2200" s="48" customFormat="true" ht="12.75" hidden="false" customHeight="true" outlineLevel="0" collapsed="false">
      <c r="A2200" s="74" t="s">
        <v>27</v>
      </c>
      <c r="B2200" s="75"/>
      <c r="C2200" s="76" t="s">
        <v>28</v>
      </c>
      <c r="D2200" s="145" t="n">
        <f aca="false">SUM(D2201:D2203)</f>
        <v>32139800</v>
      </c>
      <c r="E2200" s="145" t="n">
        <f aca="false">SUM(E2201:E2202)</f>
        <v>0</v>
      </c>
      <c r="F2200" s="77" t="n">
        <f aca="false">SUM(D2200:E2200)</f>
        <v>32139800</v>
      </c>
      <c r="G2200" s="146" t="n">
        <f aca="false">SUM(G2201:G2203)</f>
        <v>36172413.01</v>
      </c>
      <c r="H2200" s="147"/>
      <c r="I2200" s="79" t="n">
        <f aca="false">SUM(G2200:H2200)</f>
        <v>36172413.01</v>
      </c>
      <c r="J2200" s="145" t="n">
        <f aca="false">SUM(J2201:J2203)</f>
        <v>39361400</v>
      </c>
      <c r="K2200" s="145" t="n">
        <f aca="false">SUM(K2201:K2202)</f>
        <v>0</v>
      </c>
      <c r="L2200" s="77" t="n">
        <f aca="false">SUM(J2200:K2200)</f>
        <v>39361400</v>
      </c>
      <c r="M2200" s="81" t="n">
        <f aca="false">IF(D2200&gt;0,IF(J2200&gt;=0,J2200/D2200*100,""),"")</f>
        <v>122.469337083616</v>
      </c>
      <c r="N2200" s="81" t="n">
        <f aca="false">IF(F2200&gt;0,IF(L2200&gt;=0,L2200/F2200*100,""),"")</f>
        <v>122.469337083616</v>
      </c>
      <c r="O2200" s="81" t="n">
        <f aca="false">IF(G2200&gt;0,IF(J2200&gt;=0,J2200/G2200*100,""),"")</f>
        <v>108.816074805732</v>
      </c>
      <c r="P2200" s="81" t="n">
        <f aca="false">IF(I2200&gt;0,IF(L2200&gt;=0,L2200/I2200*100,""),"")</f>
        <v>108.816074805732</v>
      </c>
      <c r="Q2200" s="52"/>
      <c r="S2200" s="52"/>
    </row>
    <row r="2201" s="115" customFormat="true" ht="12.75" hidden="false" customHeight="true" outlineLevel="0" collapsed="false">
      <c r="A2201" s="87" t="s">
        <v>2382</v>
      </c>
      <c r="B2201" s="103" t="s">
        <v>858</v>
      </c>
      <c r="C2201" s="104" t="s">
        <v>2387</v>
      </c>
      <c r="D2201" s="77" t="n">
        <v>32110800</v>
      </c>
      <c r="E2201" s="77"/>
      <c r="F2201" s="77" t="n">
        <f aca="false">SUM(D2201:E2201)</f>
        <v>32110800</v>
      </c>
      <c r="G2201" s="79" t="n">
        <v>35853280</v>
      </c>
      <c r="H2201" s="88"/>
      <c r="I2201" s="79" t="n">
        <f aca="false">SUM(G2201:H2201)</f>
        <v>35853280</v>
      </c>
      <c r="J2201" s="77" t="n">
        <v>39340600</v>
      </c>
      <c r="K2201" s="77"/>
      <c r="L2201" s="77" t="n">
        <f aca="false">SUM(J2201:K2201)</f>
        <v>39340600</v>
      </c>
      <c r="M2201" s="81" t="n">
        <f aca="false">IF(D2201&gt;0,IF(J2201&gt;=0,J2201/D2201*100,""),"")</f>
        <v>122.515166236905</v>
      </c>
      <c r="N2201" s="81" t="n">
        <f aca="false">IF(F2201&gt;0,IF(L2201&gt;=0,L2201/F2201*100,""),"")</f>
        <v>122.515166236905</v>
      </c>
      <c r="O2201" s="81" t="n">
        <f aca="false">IF(G2201&gt;0,IF(J2201&gt;=0,J2201/G2201*100,""),"")</f>
        <v>109.72664146767</v>
      </c>
      <c r="P2201" s="81" t="n">
        <f aca="false">IF(I2201&gt;0,IF(L2201&gt;=0,L2201/I2201*100,""),"")</f>
        <v>109.72664146767</v>
      </c>
      <c r="Q2201" s="52"/>
      <c r="S2201" s="52"/>
    </row>
    <row r="2202" s="115" customFormat="true" ht="12.75" hidden="false" customHeight="true" outlineLevel="0" collapsed="false">
      <c r="A2202" s="87" t="s">
        <v>33</v>
      </c>
      <c r="B2202" s="54" t="s">
        <v>34</v>
      </c>
      <c r="C2202" s="55" t="s">
        <v>2388</v>
      </c>
      <c r="D2202" s="77" t="n">
        <v>29000</v>
      </c>
      <c r="E2202" s="77"/>
      <c r="F2202" s="77" t="n">
        <f aca="false">SUM(D2202:E2202)</f>
        <v>29000</v>
      </c>
      <c r="G2202" s="79" t="n">
        <v>34000</v>
      </c>
      <c r="H2202" s="88"/>
      <c r="I2202" s="79" t="n">
        <f aca="false">SUM(G2202:H2202)</f>
        <v>34000</v>
      </c>
      <c r="J2202" s="77" t="n">
        <v>20800</v>
      </c>
      <c r="K2202" s="77"/>
      <c r="L2202" s="77" t="n">
        <f aca="false">SUM(J2202:K2202)</f>
        <v>20800</v>
      </c>
      <c r="M2202" s="81" t="n">
        <f aca="false">IF(D2202&gt;0,IF(J2202&gt;=0,J2202/D2202*100,""),"")</f>
        <v>71.7241379310345</v>
      </c>
      <c r="N2202" s="81" t="n">
        <f aca="false">IF(F2202&gt;0,IF(L2202&gt;=0,L2202/F2202*100,""),"")</f>
        <v>71.7241379310345</v>
      </c>
      <c r="O2202" s="81" t="n">
        <f aca="false">IF(G2202&gt;0,IF(J2202&gt;=0,J2202/G2202*100,""),"")</f>
        <v>61.1764705882353</v>
      </c>
      <c r="P2202" s="81" t="n">
        <f aca="false">IF(I2202&gt;0,IF(L2202&gt;=0,L2202/I2202*100,""),"")</f>
        <v>61.1764705882353</v>
      </c>
      <c r="Q2202" s="52"/>
      <c r="S2202" s="52"/>
    </row>
    <row r="2203" s="115" customFormat="true" ht="12.75" hidden="false" customHeight="true" outlineLevel="0" collapsed="false">
      <c r="A2203" s="87" t="s">
        <v>177</v>
      </c>
      <c r="B2203" s="103" t="s">
        <v>178</v>
      </c>
      <c r="C2203" s="55" t="s">
        <v>2389</v>
      </c>
      <c r="D2203" s="77"/>
      <c r="E2203" s="77"/>
      <c r="F2203" s="77"/>
      <c r="G2203" s="79" t="n">
        <v>285133.01</v>
      </c>
      <c r="H2203" s="88"/>
      <c r="I2203" s="79" t="n">
        <f aca="false">SUM(G2203:H2203)</f>
        <v>285133.01</v>
      </c>
      <c r="J2203" s="77"/>
      <c r="K2203" s="77"/>
      <c r="L2203" s="77"/>
      <c r="M2203" s="81" t="str">
        <f aca="false">IF(D2203&gt;0,IF(J2203&gt;=0,J2203/D2203*100,""),"")</f>
        <v/>
      </c>
      <c r="N2203" s="81" t="str">
        <f aca="false">IF(F2203&gt;0,IF(L2203&gt;=0,L2203/F2203*100,""),"")</f>
        <v/>
      </c>
      <c r="O2203" s="81" t="n">
        <f aca="false">IF(G2203&gt;0,IF(J2203&gt;=0,J2203/G2203*100,""),"")</f>
        <v>0</v>
      </c>
      <c r="P2203" s="81" t="n">
        <f aca="false">IF(I2203&gt;0,IF(L2203&gt;=0,L2203/I2203*100,""),"")</f>
        <v>0</v>
      </c>
      <c r="Q2203" s="52"/>
      <c r="S2203" s="52"/>
    </row>
    <row r="2204" s="48" customFormat="true" ht="12.75" hidden="true" customHeight="true" outlineLevel="0" collapsed="false">
      <c r="A2204" s="82" t="s">
        <v>2335</v>
      </c>
      <c r="B2204" s="55" t="s">
        <v>66</v>
      </c>
      <c r="C2204" s="55" t="s">
        <v>2390</v>
      </c>
      <c r="D2204" s="77"/>
      <c r="E2204" s="77"/>
      <c r="F2204" s="77" t="n">
        <f aca="false">SUM(D2204:E2204)</f>
        <v>0</v>
      </c>
      <c r="G2204" s="79"/>
      <c r="H2204" s="88"/>
      <c r="I2204" s="79" t="n">
        <f aca="false">SUM(G2204:H2204)</f>
        <v>0</v>
      </c>
      <c r="J2204" s="77"/>
      <c r="K2204" s="77"/>
      <c r="L2204" s="77" t="n">
        <f aca="false">SUM(J2204:K2204)</f>
        <v>0</v>
      </c>
      <c r="M2204" s="81" t="str">
        <f aca="false">IF(D2204&gt;0,IF(J2204&gt;=0,J2204/D2204*100,""),"")</f>
        <v/>
      </c>
      <c r="N2204" s="81" t="str">
        <f aca="false">IF(F2204&gt;0,IF(L2204&gt;=0,L2204/F2204*100,""),"")</f>
        <v/>
      </c>
      <c r="O2204" s="81" t="str">
        <f aca="false">IF(G2204&gt;0,IF(J2204&gt;=0,J2204/G2204*100,""),"")</f>
        <v/>
      </c>
      <c r="P2204" s="81" t="str">
        <f aca="false">IF(I2204&gt;0,IF(L2204&gt;=0,L2204/I2204*100,""),"")</f>
        <v/>
      </c>
      <c r="Q2204" s="52"/>
      <c r="S2204" s="52"/>
    </row>
    <row r="2205" s="48" customFormat="true" ht="6" hidden="false" customHeight="true" outlineLevel="0" collapsed="false">
      <c r="A2205" s="87"/>
      <c r="B2205" s="55"/>
      <c r="C2205" s="104" t="s">
        <v>28</v>
      </c>
      <c r="D2205" s="77"/>
      <c r="E2205" s="77"/>
      <c r="F2205" s="77"/>
      <c r="G2205" s="79"/>
      <c r="H2205" s="88"/>
      <c r="I2205" s="79"/>
      <c r="J2205" s="77"/>
      <c r="K2205" s="77"/>
      <c r="L2205" s="77"/>
      <c r="M2205" s="81" t="str">
        <f aca="false">IF(D2205&gt;0,IF(J2205&gt;=0,J2205/D2205*100,""),"")</f>
        <v/>
      </c>
      <c r="N2205" s="81" t="str">
        <f aca="false">IF(F2205&gt;0,IF(L2205&gt;=0,L2205/F2205*100,""),"")</f>
        <v/>
      </c>
      <c r="O2205" s="81" t="str">
        <f aca="false">IF(G2205&gt;0,IF(J2205&gt;=0,J2205/G2205*100,""),"")</f>
        <v/>
      </c>
      <c r="P2205" s="81" t="str">
        <f aca="false">IF(I2205&gt;0,IF(L2205&gt;=0,L2205/I2205*100,""),"")</f>
        <v/>
      </c>
      <c r="Q2205" s="52"/>
      <c r="S2205" s="52"/>
    </row>
    <row r="2206" s="155" customFormat="true" ht="12.75" hidden="false" customHeight="false" outlineLevel="0" collapsed="false">
      <c r="A2206" s="66" t="s">
        <v>2391</v>
      </c>
      <c r="B2206" s="135" t="s">
        <v>19</v>
      </c>
      <c r="C2206" s="136"/>
      <c r="D2206" s="139" t="n">
        <f aca="false">SUM(D2208:D2210)</f>
        <v>7300100</v>
      </c>
      <c r="E2206" s="139" t="n">
        <f aca="false">SUM(E2208:E2210)</f>
        <v>0</v>
      </c>
      <c r="F2206" s="139" t="n">
        <f aca="false">SUM(D2206:E2206)</f>
        <v>7300100</v>
      </c>
      <c r="G2206" s="109" t="n">
        <f aca="false">SUM(G2208:G2210)</f>
        <v>8089000</v>
      </c>
      <c r="H2206" s="110"/>
      <c r="I2206" s="109" t="n">
        <f aca="false">SUM(G2206:H2206)</f>
        <v>8089000</v>
      </c>
      <c r="J2206" s="139" t="n">
        <f aca="false">SUM(J2208:J2210)</f>
        <v>8994800</v>
      </c>
      <c r="K2206" s="139" t="n">
        <f aca="false">SUM(K2208:K2210)</f>
        <v>0</v>
      </c>
      <c r="L2206" s="139" t="n">
        <f aca="false">SUM(J2206:K2206)</f>
        <v>8994800</v>
      </c>
      <c r="M2206" s="140" t="n">
        <f aca="false">IF(D2206&gt;0,IF(J2206&gt;=0,J2206/D2206*100,""),"")</f>
        <v>123.21475048287</v>
      </c>
      <c r="N2206" s="140" t="n">
        <f aca="false">IF(F2206&gt;0,IF(L2206&gt;=0,L2206/F2206*100,""),"")</f>
        <v>123.21475048287</v>
      </c>
      <c r="O2206" s="140" t="n">
        <f aca="false">IF(G2206&gt;0,IF(J2206&gt;=0,J2206/G2206*100,""),"")</f>
        <v>111.197923105452</v>
      </c>
      <c r="P2206" s="140" t="n">
        <f aca="false">IF(I2206&gt;0,IF(L2206&gt;=0,L2206/I2206*100,""),"")</f>
        <v>111.197923105452</v>
      </c>
      <c r="Q2206" s="52"/>
      <c r="S2206" s="52"/>
    </row>
    <row r="2207" s="48" customFormat="true" ht="12" hidden="true" customHeight="false" outlineLevel="0" collapsed="false">
      <c r="A2207" s="74" t="s">
        <v>27</v>
      </c>
      <c r="B2207" s="75"/>
      <c r="C2207" s="76" t="s">
        <v>28</v>
      </c>
      <c r="D2207" s="145" t="n">
        <f aca="false">SUM(D2208:D2209)</f>
        <v>7300100</v>
      </c>
      <c r="E2207" s="145" t="n">
        <f aca="false">SUM(E2208:E2208)</f>
        <v>0</v>
      </c>
      <c r="F2207" s="145" t="n">
        <f aca="false">SUM(D2207:E2207)</f>
        <v>7300100</v>
      </c>
      <c r="G2207" s="146" t="n">
        <f aca="false">SUM(G2208:G2209)</f>
        <v>8075000</v>
      </c>
      <c r="H2207" s="147" t="n">
        <f aca="false">SUM(H2208:H2208)</f>
        <v>0</v>
      </c>
      <c r="I2207" s="146" t="n">
        <f aca="false">SUM(G2207:H2207)</f>
        <v>8075000</v>
      </c>
      <c r="J2207" s="145" t="n">
        <f aca="false">SUM(J2208:J2209)</f>
        <v>8994800</v>
      </c>
      <c r="K2207" s="145" t="n">
        <f aca="false">SUM(K2208:K2208)</f>
        <v>0</v>
      </c>
      <c r="L2207" s="145" t="n">
        <f aca="false">SUM(J2207:K2207)</f>
        <v>8994800</v>
      </c>
      <c r="M2207" s="148" t="n">
        <f aca="false">IF(D2207&gt;0,IF(J2207&gt;=0,J2207/D2207*100,""),"")</f>
        <v>123.21475048287</v>
      </c>
      <c r="N2207" s="148" t="n">
        <f aca="false">IF(F2207&gt;0,IF(L2207&gt;=0,L2207/F2207*100,""),"")</f>
        <v>123.21475048287</v>
      </c>
      <c r="O2207" s="148" t="n">
        <f aca="false">IF(G2207&gt;0,IF(J2207&gt;=0,J2207/G2207*100,""),"")</f>
        <v>111.390712074303</v>
      </c>
      <c r="P2207" s="148" t="n">
        <f aca="false">IF(I2207&gt;0,IF(L2207&gt;=0,L2207/I2207*100,""),"")</f>
        <v>111.390712074303</v>
      </c>
      <c r="Q2207" s="52"/>
      <c r="S2207" s="52"/>
    </row>
    <row r="2208" s="115" customFormat="true" ht="12.75" hidden="false" customHeight="true" outlineLevel="0" collapsed="false">
      <c r="A2208" s="87" t="s">
        <v>2382</v>
      </c>
      <c r="B2208" s="103" t="s">
        <v>858</v>
      </c>
      <c r="C2208" s="104" t="s">
        <v>2392</v>
      </c>
      <c r="D2208" s="77" t="n">
        <v>7300100</v>
      </c>
      <c r="E2208" s="77"/>
      <c r="F2208" s="94" t="n">
        <f aca="false">SUM(D2208:E2208)</f>
        <v>7300100</v>
      </c>
      <c r="G2208" s="79" t="n">
        <v>8075000</v>
      </c>
      <c r="H2208" s="88"/>
      <c r="I2208" s="95" t="n">
        <f aca="false">SUM(G2208:H2208)</f>
        <v>8075000</v>
      </c>
      <c r="J2208" s="77" t="n">
        <v>8994800</v>
      </c>
      <c r="K2208" s="77"/>
      <c r="L2208" s="94" t="n">
        <f aca="false">SUM(J2208:K2208)</f>
        <v>8994800</v>
      </c>
      <c r="M2208" s="97" t="n">
        <f aca="false">IF(D2208&gt;0,IF(J2208&gt;=0,J2208/D2208*100,""),"")</f>
        <v>123.21475048287</v>
      </c>
      <c r="N2208" s="97" t="n">
        <f aca="false">IF(F2208&gt;0,IF(L2208&gt;=0,L2208/F2208*100,""),"")</f>
        <v>123.21475048287</v>
      </c>
      <c r="O2208" s="97" t="n">
        <f aca="false">IF(G2208&gt;0,IF(J2208&gt;=0,J2208/G2208*100,""),"")</f>
        <v>111.390712074303</v>
      </c>
      <c r="P2208" s="97" t="n">
        <f aca="false">IF(I2208&gt;0,IF(L2208&gt;=0,L2208/I2208*100,""),"")</f>
        <v>111.390712074303</v>
      </c>
      <c r="Q2208" s="52"/>
      <c r="S2208" s="52"/>
    </row>
    <row r="2209" s="115" customFormat="true" ht="12.75" hidden="true" customHeight="true" outlineLevel="0" collapsed="false">
      <c r="A2209" s="87" t="s">
        <v>177</v>
      </c>
      <c r="B2209" s="104" t="s">
        <v>178</v>
      </c>
      <c r="C2209" s="104" t="s">
        <v>2393</v>
      </c>
      <c r="D2209" s="77"/>
      <c r="E2209" s="77"/>
      <c r="F2209" s="94"/>
      <c r="G2209" s="79"/>
      <c r="H2209" s="88"/>
      <c r="I2209" s="95" t="n">
        <f aca="false">SUM(G2209:H2209)</f>
        <v>0</v>
      </c>
      <c r="J2209" s="77"/>
      <c r="K2209" s="77"/>
      <c r="L2209" s="94"/>
      <c r="M2209" s="97" t="str">
        <f aca="false">IF(D2209&gt;0,IF(J2209&gt;=0,J2209/D2209*100,""),"")</f>
        <v/>
      </c>
      <c r="N2209" s="97" t="str">
        <f aca="false">IF(F2209&gt;0,IF(L2209&gt;=0,L2209/F2209*100,""),"")</f>
        <v/>
      </c>
      <c r="O2209" s="97" t="str">
        <f aca="false">IF(G2209&gt;0,IF(J2209&gt;=0,J2209/G2209*100,""),"")</f>
        <v/>
      </c>
      <c r="P2209" s="97" t="str">
        <f aca="false">IF(I2209&gt;0,IF(L2209&gt;=0,L2209/I2209*100,""),"")</f>
        <v/>
      </c>
      <c r="Q2209" s="52"/>
      <c r="S2209" s="52"/>
    </row>
    <row r="2210" s="48" customFormat="true" ht="12" hidden="false" customHeight="false" outlineLevel="0" collapsed="false">
      <c r="A2210" s="82" t="s">
        <v>2335</v>
      </c>
      <c r="B2210" s="54" t="s">
        <v>66</v>
      </c>
      <c r="C2210" s="55" t="s">
        <v>2394</v>
      </c>
      <c r="D2210" s="77"/>
      <c r="E2210" s="77"/>
      <c r="F2210" s="77" t="n">
        <f aca="false">SUM(D2210:E2210)</f>
        <v>0</v>
      </c>
      <c r="G2210" s="79" t="n">
        <v>14000</v>
      </c>
      <c r="H2210" s="88"/>
      <c r="I2210" s="79" t="n">
        <f aca="false">SUM(G2210:H2210)</f>
        <v>14000</v>
      </c>
      <c r="J2210" s="77"/>
      <c r="K2210" s="77"/>
      <c r="L2210" s="77" t="n">
        <f aca="false">SUM(J2210:K2210)</f>
        <v>0</v>
      </c>
      <c r="M2210" s="81" t="str">
        <f aca="false">IF(D2210&gt;0,IF(J2210&gt;=0,J2210/D2210*100,""),"")</f>
        <v/>
      </c>
      <c r="N2210" s="81" t="str">
        <f aca="false">IF(F2210&gt;0,IF(L2210&gt;=0,L2210/F2210*100,""),"")</f>
        <v/>
      </c>
      <c r="O2210" s="81" t="n">
        <f aca="false">IF(G2210&gt;0,IF(J2210&gt;=0,J2210/G2210*100,""),"")</f>
        <v>0</v>
      </c>
      <c r="P2210" s="81" t="n">
        <f aca="false">IF(I2210&gt;0,IF(L2210&gt;=0,L2210/I2210*100,""),"")</f>
        <v>0</v>
      </c>
      <c r="Q2210" s="52"/>
      <c r="S2210" s="52"/>
    </row>
    <row r="2211" s="115" customFormat="true" ht="6" hidden="false" customHeight="true" outlineLevel="0" collapsed="false">
      <c r="A2211" s="87"/>
      <c r="B2211" s="103"/>
      <c r="C2211" s="104" t="s">
        <v>28</v>
      </c>
      <c r="D2211" s="77"/>
      <c r="E2211" s="77"/>
      <c r="F2211" s="77"/>
      <c r="G2211" s="79"/>
      <c r="H2211" s="88"/>
      <c r="I2211" s="79"/>
      <c r="J2211" s="77"/>
      <c r="K2211" s="77"/>
      <c r="L2211" s="77"/>
      <c r="M2211" s="81" t="str">
        <f aca="false">IF(D2211&gt;0,IF(J2211&gt;=0,J2211/D2211*100,""),"")</f>
        <v/>
      </c>
      <c r="N2211" s="81" t="str">
        <f aca="false">IF(F2211&gt;0,IF(L2211&gt;=0,L2211/F2211*100,""),"")</f>
        <v/>
      </c>
      <c r="O2211" s="81" t="str">
        <f aca="false">IF(G2211&gt;0,IF(J2211&gt;=0,J2211/G2211*100,""),"")</f>
        <v/>
      </c>
      <c r="P2211" s="81" t="str">
        <f aca="false">IF(I2211&gt;0,IF(L2211&gt;=0,L2211/I2211*100,""),"")</f>
        <v/>
      </c>
      <c r="Q2211" s="52"/>
      <c r="S2211" s="52"/>
    </row>
    <row r="2212" s="155" customFormat="true" ht="12.75" hidden="false" customHeight="false" outlineLevel="0" collapsed="false">
      <c r="A2212" s="66" t="s">
        <v>2395</v>
      </c>
      <c r="B2212" s="135" t="s">
        <v>19</v>
      </c>
      <c r="C2212" s="136"/>
      <c r="D2212" s="139" t="n">
        <f aca="false">SUM(D2214:D2218)</f>
        <v>22012700</v>
      </c>
      <c r="E2212" s="139" t="n">
        <f aca="false">SUM(E2214:E2218)</f>
        <v>0</v>
      </c>
      <c r="F2212" s="139" t="n">
        <f aca="false">SUM(D2212:E2212)</f>
        <v>22012700</v>
      </c>
      <c r="G2212" s="109" t="n">
        <f aca="false">SUM(G2214:G2218)</f>
        <v>24672860</v>
      </c>
      <c r="H2212" s="110"/>
      <c r="I2212" s="109" t="n">
        <f aca="false">SUM(G2212:H2212)</f>
        <v>24672860</v>
      </c>
      <c r="J2212" s="139" t="n">
        <f aca="false">SUM(J2214:J2218)</f>
        <v>25416600</v>
      </c>
      <c r="K2212" s="139" t="n">
        <f aca="false">SUM(K2214:K2218)</f>
        <v>0</v>
      </c>
      <c r="L2212" s="139" t="n">
        <f aca="false">SUM(J2212:K2212)</f>
        <v>25416600</v>
      </c>
      <c r="M2212" s="140" t="n">
        <f aca="false">IF(D2212&gt;0,IF(J2212&gt;=0,J2212/D2212*100,""),"")</f>
        <v>115.463346159263</v>
      </c>
      <c r="N2212" s="140" t="n">
        <f aca="false">IF(F2212&gt;0,IF(L2212&gt;=0,L2212/F2212*100,""),"")</f>
        <v>115.463346159263</v>
      </c>
      <c r="O2212" s="140" t="n">
        <f aca="false">IF(G2212&gt;0,IF(J2212&gt;=0,J2212/G2212*100,""),"")</f>
        <v>103.01440530202</v>
      </c>
      <c r="P2212" s="140" t="n">
        <f aca="false">IF(I2212&gt;0,IF(L2212&gt;=0,L2212/I2212*100,""),"")</f>
        <v>103.01440530202</v>
      </c>
      <c r="Q2212" s="52"/>
      <c r="S2212" s="52"/>
    </row>
    <row r="2213" s="48" customFormat="true" ht="12.75" hidden="false" customHeight="true" outlineLevel="0" collapsed="false">
      <c r="A2213" s="74" t="s">
        <v>27</v>
      </c>
      <c r="B2213" s="75"/>
      <c r="C2213" s="76" t="s">
        <v>28</v>
      </c>
      <c r="D2213" s="145" t="n">
        <f aca="false">SUM(D2214:D2216)</f>
        <v>22012700</v>
      </c>
      <c r="E2213" s="145" t="n">
        <f aca="false">SUM(E2214:E2215)</f>
        <v>0</v>
      </c>
      <c r="F2213" s="145" t="n">
        <f aca="false">SUM(D2213:E2213)</f>
        <v>22012700</v>
      </c>
      <c r="G2213" s="146" t="n">
        <f aca="false">SUM(G2214:G2216)</f>
        <v>24672860</v>
      </c>
      <c r="H2213" s="147"/>
      <c r="I2213" s="146" t="n">
        <f aca="false">SUM(G2213:H2213)</f>
        <v>24672860</v>
      </c>
      <c r="J2213" s="145" t="n">
        <f aca="false">SUM(J2214:J2216)</f>
        <v>25416600</v>
      </c>
      <c r="K2213" s="145" t="n">
        <f aca="false">SUM(K2214:K2215)</f>
        <v>0</v>
      </c>
      <c r="L2213" s="145" t="n">
        <f aca="false">SUM(J2213:K2213)</f>
        <v>25416600</v>
      </c>
      <c r="M2213" s="148" t="n">
        <f aca="false">IF(D2213&gt;0,IF(J2213&gt;=0,J2213/D2213*100,""),"")</f>
        <v>115.463346159263</v>
      </c>
      <c r="N2213" s="148" t="n">
        <f aca="false">IF(F2213&gt;0,IF(L2213&gt;=0,L2213/F2213*100,""),"")</f>
        <v>115.463346159263</v>
      </c>
      <c r="O2213" s="148" t="n">
        <f aca="false">IF(G2213&gt;0,IF(J2213&gt;=0,J2213/G2213*100,""),"")</f>
        <v>103.01440530202</v>
      </c>
      <c r="P2213" s="148" t="n">
        <f aca="false">IF(I2213&gt;0,IF(L2213&gt;=0,L2213/I2213*100,""),"")</f>
        <v>103.01440530202</v>
      </c>
      <c r="Q2213" s="52"/>
      <c r="S2213" s="52"/>
    </row>
    <row r="2214" s="48" customFormat="true" ht="12.75" hidden="false" customHeight="true" outlineLevel="0" collapsed="false">
      <c r="A2214" s="87" t="s">
        <v>857</v>
      </c>
      <c r="B2214" s="103" t="s">
        <v>858</v>
      </c>
      <c r="C2214" s="104" t="s">
        <v>2396</v>
      </c>
      <c r="D2214" s="77" t="n">
        <v>21997700</v>
      </c>
      <c r="E2214" s="77"/>
      <c r="F2214" s="77" t="n">
        <f aca="false">SUM(D2214:E2214)</f>
        <v>21997700</v>
      </c>
      <c r="G2214" s="79" t="n">
        <v>24650860</v>
      </c>
      <c r="H2214" s="88"/>
      <c r="I2214" s="79" t="n">
        <f aca="false">SUM(G2214:H2214)</f>
        <v>24650860</v>
      </c>
      <c r="J2214" s="77" t="n">
        <v>25379600</v>
      </c>
      <c r="K2214" s="77"/>
      <c r="L2214" s="77" t="n">
        <f aca="false">SUM(J2214:K2214)</f>
        <v>25379600</v>
      </c>
      <c r="M2214" s="81" t="n">
        <f aca="false">IF(D2214&gt;0,IF(J2214&gt;=0,J2214/D2214*100,""),"")</f>
        <v>115.373879996545</v>
      </c>
      <c r="N2214" s="81" t="n">
        <f aca="false">IF(F2214&gt;0,IF(L2214&gt;=0,L2214/F2214*100,""),"")</f>
        <v>115.373879996545</v>
      </c>
      <c r="O2214" s="81" t="n">
        <f aca="false">IF(G2214&gt;0,IF(J2214&gt;=0,J2214/G2214*100,""),"")</f>
        <v>102.956245745585</v>
      </c>
      <c r="P2214" s="81" t="n">
        <f aca="false">IF(I2214&gt;0,IF(L2214&gt;=0,L2214/I2214*100,""),"")</f>
        <v>102.956245745585</v>
      </c>
      <c r="Q2214" s="52"/>
      <c r="S2214" s="52"/>
    </row>
    <row r="2215" s="48" customFormat="true" ht="12.75" hidden="false" customHeight="true" outlineLevel="0" collapsed="false">
      <c r="A2215" s="87" t="s">
        <v>33</v>
      </c>
      <c r="B2215" s="54" t="s">
        <v>34</v>
      </c>
      <c r="C2215" s="55" t="s">
        <v>2397</v>
      </c>
      <c r="D2215" s="77" t="n">
        <v>15000</v>
      </c>
      <c r="E2215" s="77"/>
      <c r="F2215" s="77" t="n">
        <f aca="false">SUM(D2215:E2215)</f>
        <v>15000</v>
      </c>
      <c r="G2215" s="79" t="n">
        <v>22000</v>
      </c>
      <c r="H2215" s="88"/>
      <c r="I2215" s="79" t="n">
        <f aca="false">SUM(G2215:H2215)</f>
        <v>22000</v>
      </c>
      <c r="J2215" s="77" t="n">
        <v>37000</v>
      </c>
      <c r="K2215" s="77"/>
      <c r="L2215" s="77" t="n">
        <f aca="false">SUM(J2215:K2215)</f>
        <v>37000</v>
      </c>
      <c r="M2215" s="81" t="n">
        <f aca="false">IF(D2215&gt;0,IF(J2215&gt;=0,J2215/D2215*100,""),"")</f>
        <v>246.666666666667</v>
      </c>
      <c r="N2215" s="81" t="n">
        <f aca="false">IF(F2215&gt;0,IF(L2215&gt;=0,L2215/F2215*100,""),"")</f>
        <v>246.666666666667</v>
      </c>
      <c r="O2215" s="81" t="n">
        <f aca="false">IF(G2215&gt;0,IF(J2215&gt;=0,J2215/G2215*100,""),"")</f>
        <v>168.181818181818</v>
      </c>
      <c r="P2215" s="81" t="n">
        <f aca="false">IF(I2215&gt;0,IF(L2215&gt;=0,L2215/I2215*100,""),"")</f>
        <v>168.181818181818</v>
      </c>
      <c r="Q2215" s="52"/>
      <c r="S2215" s="52"/>
    </row>
    <row r="2216" s="48" customFormat="true" ht="12.75" hidden="true" customHeight="true" outlineLevel="0" collapsed="false">
      <c r="A2216" s="87" t="s">
        <v>177</v>
      </c>
      <c r="B2216" s="55" t="s">
        <v>178</v>
      </c>
      <c r="C2216" s="55" t="s">
        <v>2398</v>
      </c>
      <c r="D2216" s="77"/>
      <c r="E2216" s="77"/>
      <c r="F2216" s="77"/>
      <c r="G2216" s="79"/>
      <c r="H2216" s="88"/>
      <c r="I2216" s="79" t="n">
        <f aca="false">SUM(G2216:H2216)</f>
        <v>0</v>
      </c>
      <c r="J2216" s="77"/>
      <c r="K2216" s="77"/>
      <c r="L2216" s="77"/>
      <c r="M2216" s="81" t="str">
        <f aca="false">IF(D2216&gt;0,IF(J2216&gt;=0,J2216/D2216*100,""),"")</f>
        <v/>
      </c>
      <c r="N2216" s="81" t="str">
        <f aca="false">IF(F2216&gt;0,IF(L2216&gt;=0,L2216/F2216*100,""),"")</f>
        <v/>
      </c>
      <c r="O2216" s="81" t="str">
        <f aca="false">IF(G2216&gt;0,IF(J2216&gt;=0,J2216/G2216*100,""),"")</f>
        <v/>
      </c>
      <c r="P2216" s="81" t="str">
        <f aca="false">IF(I2216&gt;0,IF(L2216&gt;=0,L2216/I2216*100,""),"")</f>
        <v/>
      </c>
      <c r="Q2216" s="52"/>
      <c r="S2216" s="52"/>
    </row>
    <row r="2217" s="48" customFormat="true" ht="12.75" hidden="true" customHeight="true" outlineLevel="0" collapsed="false">
      <c r="A2217" s="87" t="s">
        <v>62</v>
      </c>
      <c r="B2217" s="55" t="s">
        <v>63</v>
      </c>
      <c r="C2217" s="55" t="s">
        <v>2399</v>
      </c>
      <c r="D2217" s="77"/>
      <c r="E2217" s="77"/>
      <c r="F2217" s="77" t="n">
        <f aca="false">SUM(D2217:E2217)</f>
        <v>0</v>
      </c>
      <c r="G2217" s="79"/>
      <c r="H2217" s="88"/>
      <c r="I2217" s="79" t="n">
        <f aca="false">SUM(G2217:H2217)</f>
        <v>0</v>
      </c>
      <c r="J2217" s="77"/>
      <c r="K2217" s="77"/>
      <c r="L2217" s="77" t="n">
        <f aca="false">SUM(J2217:K2217)</f>
        <v>0</v>
      </c>
      <c r="M2217" s="81" t="str">
        <f aca="false">IF(D2217&gt;0,IF(J2217&gt;=0,J2217/D2217*100,""),"")</f>
        <v/>
      </c>
      <c r="N2217" s="81" t="str">
        <f aca="false">IF(F2217&gt;0,IF(L2217&gt;=0,L2217/F2217*100,""),"")</f>
        <v/>
      </c>
      <c r="O2217" s="81" t="str">
        <f aca="false">IF(G2217&gt;0,IF(J2217&gt;=0,J2217/G2217*100,""),"")</f>
        <v/>
      </c>
      <c r="P2217" s="81" t="str">
        <f aca="false">IF(I2217&gt;0,IF(L2217&gt;=0,L2217/I2217*100,""),"")</f>
        <v/>
      </c>
      <c r="Q2217" s="52"/>
      <c r="S2217" s="52"/>
    </row>
    <row r="2218" s="48" customFormat="true" ht="12.75" hidden="true" customHeight="true" outlineLevel="0" collapsed="false">
      <c r="A2218" s="87" t="s">
        <v>2335</v>
      </c>
      <c r="B2218" s="55" t="s">
        <v>66</v>
      </c>
      <c r="C2218" s="55" t="s">
        <v>2400</v>
      </c>
      <c r="D2218" s="77"/>
      <c r="E2218" s="77"/>
      <c r="F2218" s="77" t="n">
        <f aca="false">SUM(D2218:E2218)</f>
        <v>0</v>
      </c>
      <c r="G2218" s="79"/>
      <c r="H2218" s="88"/>
      <c r="I2218" s="79" t="n">
        <f aca="false">SUM(G2218:H2218)</f>
        <v>0</v>
      </c>
      <c r="J2218" s="77"/>
      <c r="K2218" s="77"/>
      <c r="L2218" s="77" t="n">
        <f aca="false">SUM(J2218:K2218)</f>
        <v>0</v>
      </c>
      <c r="M2218" s="81" t="str">
        <f aca="false">IF(D2218&gt;0,IF(J2218&gt;=0,J2218/D2218*100,""),"")</f>
        <v/>
      </c>
      <c r="N2218" s="81" t="str">
        <f aca="false">IF(F2218&gt;0,IF(L2218&gt;=0,L2218/F2218*100,""),"")</f>
        <v/>
      </c>
      <c r="O2218" s="81" t="str">
        <f aca="false">IF(G2218&gt;0,IF(J2218&gt;=0,J2218/G2218*100,""),"")</f>
        <v/>
      </c>
      <c r="P2218" s="81" t="str">
        <f aca="false">IF(I2218&gt;0,IF(L2218&gt;=0,L2218/I2218*100,""),"")</f>
        <v/>
      </c>
      <c r="Q2218" s="52"/>
      <c r="S2218" s="52"/>
    </row>
    <row r="2219" s="115" customFormat="true" ht="6" hidden="false" customHeight="true" outlineLevel="0" collapsed="false">
      <c r="A2219" s="87"/>
      <c r="B2219" s="103"/>
      <c r="C2219" s="104" t="s">
        <v>28</v>
      </c>
      <c r="D2219" s="77"/>
      <c r="E2219" s="77"/>
      <c r="F2219" s="77"/>
      <c r="G2219" s="79"/>
      <c r="H2219" s="88"/>
      <c r="I2219" s="79"/>
      <c r="J2219" s="77"/>
      <c r="K2219" s="77"/>
      <c r="L2219" s="77"/>
      <c r="M2219" s="81" t="str">
        <f aca="false">IF(D2219&gt;0,IF(J2219&gt;=0,J2219/D2219*100,""),"")</f>
        <v/>
      </c>
      <c r="N2219" s="81" t="str">
        <f aca="false">IF(F2219&gt;0,IF(L2219&gt;=0,L2219/F2219*100,""),"")</f>
        <v/>
      </c>
      <c r="O2219" s="81" t="str">
        <f aca="false">IF(G2219&gt;0,IF(J2219&gt;=0,J2219/G2219*100,""),"")</f>
        <v/>
      </c>
      <c r="P2219" s="81" t="str">
        <f aca="false">IF(I2219&gt;0,IF(L2219&gt;=0,L2219/I2219*100,""),"")</f>
        <v/>
      </c>
      <c r="Q2219" s="52"/>
      <c r="S2219" s="52"/>
    </row>
    <row r="2220" s="155" customFormat="true" ht="12.75" hidden="false" customHeight="false" outlineLevel="0" collapsed="false">
      <c r="A2220" s="66" t="s">
        <v>2401</v>
      </c>
      <c r="B2220" s="135" t="s">
        <v>19</v>
      </c>
      <c r="C2220" s="136"/>
      <c r="D2220" s="139" t="n">
        <f aca="false">SUM(D2222:D2225)</f>
        <v>11938600</v>
      </c>
      <c r="E2220" s="139" t="n">
        <f aca="false">SUM(E2222)</f>
        <v>0</v>
      </c>
      <c r="F2220" s="139" t="n">
        <f aca="false">SUM(D2220:E2220)</f>
        <v>11938600</v>
      </c>
      <c r="G2220" s="109" t="n">
        <f aca="false">SUM(G2222:G2225)</f>
        <v>13694196.95</v>
      </c>
      <c r="H2220" s="110"/>
      <c r="I2220" s="109" t="n">
        <f aca="false">SUM(G2220:H2220)</f>
        <v>13694196.95</v>
      </c>
      <c r="J2220" s="139" t="n">
        <f aca="false">SUM(J2222:J2225)</f>
        <v>15514800</v>
      </c>
      <c r="K2220" s="139" t="n">
        <f aca="false">SUM(K2222)</f>
        <v>0</v>
      </c>
      <c r="L2220" s="139" t="n">
        <f aca="false">SUM(J2220:K2220)</f>
        <v>15514800</v>
      </c>
      <c r="M2220" s="140" t="n">
        <f aca="false">IF(D2220&gt;0,IF(J2220&gt;=0,J2220/D2220*100,""),"")</f>
        <v>129.954936089659</v>
      </c>
      <c r="N2220" s="140" t="n">
        <f aca="false">IF(F2220&gt;0,IF(L2220&gt;=0,L2220/F2220*100,""),"")</f>
        <v>129.954936089659</v>
      </c>
      <c r="O2220" s="140" t="n">
        <f aca="false">IF(G2220&gt;0,IF(J2220&gt;=0,J2220/G2220*100,""),"")</f>
        <v>113.294704732577</v>
      </c>
      <c r="P2220" s="140" t="n">
        <f aca="false">IF(I2220&gt;0,IF(L2220&gt;=0,L2220/I2220*100,""),"")</f>
        <v>113.294704732577</v>
      </c>
      <c r="Q2220" s="52"/>
      <c r="S2220" s="52"/>
    </row>
    <row r="2221" s="155" customFormat="true" ht="12" hidden="true" customHeight="false" outlineLevel="0" collapsed="false">
      <c r="A2221" s="74" t="s">
        <v>27</v>
      </c>
      <c r="B2221" s="167"/>
      <c r="C2221" s="168" t="s">
        <v>28</v>
      </c>
      <c r="D2221" s="77" t="n">
        <f aca="false">SUM(D2222:D2224)</f>
        <v>11938600</v>
      </c>
      <c r="E2221" s="215"/>
      <c r="F2221" s="77" t="n">
        <f aca="false">SUM(D2221:E2221)</f>
        <v>11938600</v>
      </c>
      <c r="G2221" s="79" t="n">
        <f aca="false">SUM(G2222:G2224)</f>
        <v>13694196.95</v>
      </c>
      <c r="H2221" s="217"/>
      <c r="I2221" s="79" t="n">
        <f aca="false">SUM(G2221:H2221)</f>
        <v>13694196.95</v>
      </c>
      <c r="J2221" s="143" t="n">
        <f aca="false">SUM(J2222:J2224)</f>
        <v>15514800</v>
      </c>
      <c r="K2221" s="215"/>
      <c r="L2221" s="77" t="n">
        <f aca="false">SUM(J2221:K2221)</f>
        <v>15514800</v>
      </c>
      <c r="M2221" s="81" t="n">
        <f aca="false">IF(D2221&gt;0,IF(J2221&gt;=0,J2221/D2221*100,""),"")</f>
        <v>129.954936089659</v>
      </c>
      <c r="N2221" s="81" t="n">
        <f aca="false">IF(F2221&gt;0,IF(L2221&gt;=0,L2221/F2221*100,""),"")</f>
        <v>129.954936089659</v>
      </c>
      <c r="O2221" s="81" t="n">
        <f aca="false">IF(G2221&gt;0,IF(J2221&gt;=0,J2221/G2221*100,""),"")</f>
        <v>113.294704732577</v>
      </c>
      <c r="P2221" s="81" t="n">
        <f aca="false">IF(I2221&gt;0,IF(L2221&gt;=0,L2221/I2221*100,""),"")</f>
        <v>113.294704732577</v>
      </c>
      <c r="Q2221" s="52"/>
      <c r="S2221" s="52"/>
    </row>
    <row r="2222" s="48" customFormat="true" ht="12.75" hidden="false" customHeight="true" outlineLevel="0" collapsed="false">
      <c r="A2222" s="87" t="s">
        <v>2382</v>
      </c>
      <c r="B2222" s="103" t="s">
        <v>858</v>
      </c>
      <c r="C2222" s="104" t="s">
        <v>2402</v>
      </c>
      <c r="D2222" s="77" t="n">
        <v>11868600</v>
      </c>
      <c r="E2222" s="77"/>
      <c r="F2222" s="77" t="n">
        <f aca="false">SUM(D2222:E2222)</f>
        <v>11868600</v>
      </c>
      <c r="G2222" s="79" t="n">
        <v>13504707.89</v>
      </c>
      <c r="H2222" s="88"/>
      <c r="I2222" s="79" t="n">
        <f aca="false">SUM(G2222:H2222)</f>
        <v>13504707.89</v>
      </c>
      <c r="J2222" s="77" t="n">
        <v>15462170</v>
      </c>
      <c r="K2222" s="77"/>
      <c r="L2222" s="77" t="n">
        <f aca="false">SUM(J2222:K2222)</f>
        <v>15462170</v>
      </c>
      <c r="M2222" s="81" t="n">
        <f aca="false">IF(D2222&gt;0,IF(J2222&gt;=0,J2222/D2222*100,""),"")</f>
        <v>130.277960332305</v>
      </c>
      <c r="N2222" s="81" t="n">
        <f aca="false">IF(F2222&gt;0,IF(L2222&gt;=0,L2222/F2222*100,""),"")</f>
        <v>130.277960332305</v>
      </c>
      <c r="O2222" s="81" t="n">
        <f aca="false">IF(G2222&gt;0,IF(J2222&gt;=0,J2222/G2222*100,""),"")</f>
        <v>114.494664571379</v>
      </c>
      <c r="P2222" s="81" t="n">
        <f aca="false">IF(I2222&gt;0,IF(L2222&gt;=0,L2222/I2222*100,""),"")</f>
        <v>114.494664571379</v>
      </c>
      <c r="Q2222" s="52"/>
      <c r="S2222" s="52"/>
    </row>
    <row r="2223" s="48" customFormat="true" ht="12.75" hidden="false" customHeight="true" outlineLevel="0" collapsed="false">
      <c r="A2223" s="87" t="s">
        <v>33</v>
      </c>
      <c r="B2223" s="54" t="s">
        <v>34</v>
      </c>
      <c r="C2223" s="55" t="s">
        <v>2403</v>
      </c>
      <c r="D2223" s="77" t="n">
        <v>70000</v>
      </c>
      <c r="E2223" s="77"/>
      <c r="F2223" s="77" t="n">
        <f aca="false">SUM(D2223:E2223)</f>
        <v>70000</v>
      </c>
      <c r="G2223" s="79" t="n">
        <v>73000</v>
      </c>
      <c r="H2223" s="88"/>
      <c r="I2223" s="79" t="n">
        <f aca="false">SUM(G2223:H2223)</f>
        <v>73000</v>
      </c>
      <c r="J2223" s="77" t="n">
        <v>50000</v>
      </c>
      <c r="K2223" s="77"/>
      <c r="L2223" s="77" t="n">
        <f aca="false">SUM(J2223:K2223)</f>
        <v>50000</v>
      </c>
      <c r="M2223" s="81" t="n">
        <f aca="false">IF(D2223&gt;0,IF(J2223&gt;=0,J2223/D2223*100,""),"")</f>
        <v>71.4285714285714</v>
      </c>
      <c r="N2223" s="81" t="n">
        <f aca="false">IF(F2223&gt;0,IF(L2223&gt;=0,L2223/F2223*100,""),"")</f>
        <v>71.4285714285714</v>
      </c>
      <c r="O2223" s="81" t="n">
        <f aca="false">IF(G2223&gt;0,IF(J2223&gt;=0,J2223/G2223*100,""),"")</f>
        <v>68.4931506849315</v>
      </c>
      <c r="P2223" s="81" t="n">
        <f aca="false">IF(I2223&gt;0,IF(L2223&gt;=0,L2223/I2223*100,""),"")</f>
        <v>68.4931506849315</v>
      </c>
      <c r="Q2223" s="52"/>
      <c r="S2223" s="52"/>
    </row>
    <row r="2224" s="48" customFormat="true" ht="12.75" hidden="false" customHeight="true" outlineLevel="0" collapsed="false">
      <c r="A2224" s="87" t="s">
        <v>177</v>
      </c>
      <c r="B2224" s="54" t="s">
        <v>178</v>
      </c>
      <c r="C2224" s="55" t="s">
        <v>2404</v>
      </c>
      <c r="D2224" s="77"/>
      <c r="E2224" s="77"/>
      <c r="F2224" s="77"/>
      <c r="G2224" s="79" t="n">
        <v>116489.06</v>
      </c>
      <c r="H2224" s="88"/>
      <c r="I2224" s="79" t="n">
        <f aca="false">SUM(G2224:H2224)</f>
        <v>116489.06</v>
      </c>
      <c r="J2224" s="77" t="n">
        <v>2630</v>
      </c>
      <c r="K2224" s="77"/>
      <c r="L2224" s="77" t="n">
        <f aca="false">SUM(J2224:K2224)</f>
        <v>2630</v>
      </c>
      <c r="M2224" s="81" t="str">
        <f aca="false">IF(D2224&gt;0,IF(J2224&gt;=0,J2224/D2224*100,""),"")</f>
        <v/>
      </c>
      <c r="N2224" s="81" t="str">
        <f aca="false">IF(F2224&gt;0,IF(L2224&gt;=0,L2224/F2224*100,""),"")</f>
        <v/>
      </c>
      <c r="O2224" s="81" t="n">
        <f aca="false">IF(G2224&gt;0,IF(J2224&gt;=0,J2224/G2224*100,""),"")</f>
        <v>2.25772274237598</v>
      </c>
      <c r="P2224" s="81" t="n">
        <f aca="false">IF(I2224&gt;0,IF(L2224&gt;=0,L2224/I2224*100,""),"")</f>
        <v>2.25772274237598</v>
      </c>
      <c r="Q2224" s="52"/>
      <c r="S2224" s="52"/>
    </row>
    <row r="2225" s="48" customFormat="true" ht="12" hidden="true" customHeight="false" outlineLevel="0" collapsed="false">
      <c r="A2225" s="87" t="s">
        <v>2335</v>
      </c>
      <c r="B2225" s="54" t="s">
        <v>66</v>
      </c>
      <c r="C2225" s="55" t="s">
        <v>2405</v>
      </c>
      <c r="D2225" s="77"/>
      <c r="E2225" s="77"/>
      <c r="F2225" s="77"/>
      <c r="G2225" s="79"/>
      <c r="H2225" s="88"/>
      <c r="I2225" s="79" t="n">
        <f aca="false">SUM(G2225:H2225)</f>
        <v>0</v>
      </c>
      <c r="J2225" s="77"/>
      <c r="K2225" s="77"/>
      <c r="L2225" s="77" t="n">
        <f aca="false">SUM(J2225:K2225)</f>
        <v>0</v>
      </c>
      <c r="M2225" s="81" t="str">
        <f aca="false">IF(D2225&gt;0,IF(J2225&gt;=0,J2225/D2225*100,""),"")</f>
        <v/>
      </c>
      <c r="N2225" s="81" t="str">
        <f aca="false">IF(F2225&gt;0,IF(L2225&gt;=0,L2225/F2225*100,""),"")</f>
        <v/>
      </c>
      <c r="O2225" s="81" t="str">
        <f aca="false">IF(G2225&gt;0,IF(J2225&gt;=0,J2225/G2225*100,""),"")</f>
        <v/>
      </c>
      <c r="P2225" s="81" t="str">
        <f aca="false">IF(I2225&gt;0,IF(L2225&gt;=0,L2225/I2225*100,""),"")</f>
        <v/>
      </c>
      <c r="Q2225" s="52"/>
      <c r="S2225" s="52"/>
    </row>
    <row r="2226" s="48" customFormat="true" ht="6" hidden="false" customHeight="true" outlineLevel="0" collapsed="false">
      <c r="A2226" s="211"/>
      <c r="B2226" s="113"/>
      <c r="C2226" s="114" t="s">
        <v>28</v>
      </c>
      <c r="D2226" s="215"/>
      <c r="E2226" s="215"/>
      <c r="F2226" s="215" t="n">
        <f aca="false">SUM(D2226:E2226)</f>
        <v>0</v>
      </c>
      <c r="G2226" s="144"/>
      <c r="H2226" s="217"/>
      <c r="I2226" s="144"/>
      <c r="J2226" s="215"/>
      <c r="K2226" s="215"/>
      <c r="L2226" s="215" t="n">
        <f aca="false">SUM(J2226:K2226)</f>
        <v>0</v>
      </c>
      <c r="M2226" s="262" t="str">
        <f aca="false">IF(D2226&gt;0,IF(J2226&gt;=0,J2226/D2226*100,""),"")</f>
        <v/>
      </c>
      <c r="N2226" s="262" t="str">
        <f aca="false">IF(F2226&gt;0,IF(L2226&gt;=0,L2226/F2226*100,""),"")</f>
        <v/>
      </c>
      <c r="O2226" s="262" t="str">
        <f aca="false">IF(G2226&gt;0,IF(J2226&gt;=0,J2226/G2226*100,""),"")</f>
        <v/>
      </c>
      <c r="P2226" s="262" t="str">
        <f aca="false">IF(I2226&gt;0,IF(L2226&gt;=0,L2226/I2226*100,""),"")</f>
        <v/>
      </c>
      <c r="Q2226" s="52"/>
      <c r="S2226" s="52"/>
    </row>
    <row r="2227" s="155" customFormat="true" ht="12.75" hidden="false" customHeight="false" outlineLevel="0" collapsed="false">
      <c r="A2227" s="66" t="s">
        <v>2406</v>
      </c>
      <c r="B2227" s="135" t="s">
        <v>19</v>
      </c>
      <c r="C2227" s="136"/>
      <c r="D2227" s="139" t="n">
        <f aca="false">SUM(D2229:D2233)</f>
        <v>29258481</v>
      </c>
      <c r="E2227" s="139" t="n">
        <f aca="false">SUM(E2229:E2233)</f>
        <v>0</v>
      </c>
      <c r="F2227" s="139" t="n">
        <f aca="false">SUM(D2227:E2227)</f>
        <v>29258481</v>
      </c>
      <c r="G2227" s="109" t="n">
        <f aca="false">SUM(G2229:G2233)</f>
        <v>32589014.6</v>
      </c>
      <c r="H2227" s="110"/>
      <c r="I2227" s="109" t="n">
        <f aca="false">SUM(G2227:H2227)</f>
        <v>32589014.6</v>
      </c>
      <c r="J2227" s="139" t="n">
        <f aca="false">SUM(J2229:J2233)</f>
        <v>34688900</v>
      </c>
      <c r="K2227" s="139" t="n">
        <f aca="false">SUM(K2229:K2233)</f>
        <v>0</v>
      </c>
      <c r="L2227" s="139" t="n">
        <f aca="false">SUM(J2227:K2227)</f>
        <v>34688900</v>
      </c>
      <c r="M2227" s="140" t="n">
        <f aca="false">IF(D2227&gt;0,IF(J2227&gt;=0,J2227/D2227*100,""),"")</f>
        <v>118.560153550008</v>
      </c>
      <c r="N2227" s="140" t="n">
        <f aca="false">IF(F2227&gt;0,IF(L2227&gt;=0,L2227/F2227*100,""),"")</f>
        <v>118.560153550008</v>
      </c>
      <c r="O2227" s="140" t="n">
        <f aca="false">IF(G2227&gt;0,IF(J2227&gt;=0,J2227/G2227*100,""),"")</f>
        <v>106.443537571707</v>
      </c>
      <c r="P2227" s="140" t="n">
        <f aca="false">IF(I2227&gt;0,IF(L2227&gt;=0,L2227/I2227*100,""),"")</f>
        <v>106.443537571707</v>
      </c>
      <c r="Q2227" s="52"/>
      <c r="S2227" s="52"/>
    </row>
    <row r="2228" s="48" customFormat="true" ht="12.75" hidden="false" customHeight="true" outlineLevel="0" collapsed="false">
      <c r="A2228" s="74" t="s">
        <v>27</v>
      </c>
      <c r="B2228" s="75"/>
      <c r="C2228" s="76" t="s">
        <v>28</v>
      </c>
      <c r="D2228" s="145" t="n">
        <f aca="false">SUM(D2229:D2231)</f>
        <v>29258481</v>
      </c>
      <c r="E2228" s="145" t="n">
        <f aca="false">SUM(E2229:E2230)</f>
        <v>0</v>
      </c>
      <c r="F2228" s="145" t="n">
        <f aca="false">SUM(D2228:E2228)</f>
        <v>29258481</v>
      </c>
      <c r="G2228" s="146" t="n">
        <f aca="false">SUM(G2229:G2231)</f>
        <v>32589014.6</v>
      </c>
      <c r="H2228" s="147"/>
      <c r="I2228" s="146" t="n">
        <f aca="false">SUM(G2228:H2228)</f>
        <v>32589014.6</v>
      </c>
      <c r="J2228" s="145" t="n">
        <f aca="false">SUM(J2229:J2231)</f>
        <v>34688900</v>
      </c>
      <c r="K2228" s="145" t="n">
        <f aca="false">SUM(K2229:K2230)</f>
        <v>0</v>
      </c>
      <c r="L2228" s="145" t="n">
        <f aca="false">SUM(J2228:K2228)</f>
        <v>34688900</v>
      </c>
      <c r="M2228" s="148" t="n">
        <f aca="false">IF(D2228&gt;0,IF(J2228&gt;=0,J2228/D2228*100,""),"")</f>
        <v>118.560153550008</v>
      </c>
      <c r="N2228" s="148" t="n">
        <f aca="false">IF(F2228&gt;0,IF(L2228&gt;=0,L2228/F2228*100,""),"")</f>
        <v>118.560153550008</v>
      </c>
      <c r="O2228" s="148" t="n">
        <f aca="false">IF(G2228&gt;0,IF(J2228&gt;=0,J2228/G2228*100,""),"")</f>
        <v>106.443537571707</v>
      </c>
      <c r="P2228" s="148" t="n">
        <f aca="false">IF(I2228&gt;0,IF(L2228&gt;=0,L2228/I2228*100,""),"")</f>
        <v>106.443537571707</v>
      </c>
      <c r="Q2228" s="52"/>
      <c r="S2228" s="52"/>
    </row>
    <row r="2229" s="48" customFormat="true" ht="12.75" hidden="false" customHeight="true" outlineLevel="0" collapsed="false">
      <c r="A2229" s="87" t="s">
        <v>2382</v>
      </c>
      <c r="B2229" s="103" t="s">
        <v>858</v>
      </c>
      <c r="C2229" s="104" t="s">
        <v>2407</v>
      </c>
      <c r="D2229" s="77" t="n">
        <v>29258481</v>
      </c>
      <c r="E2229" s="77"/>
      <c r="F2229" s="94" t="n">
        <f aca="false">SUM(D2229:E2229)</f>
        <v>29258481</v>
      </c>
      <c r="G2229" s="79" t="n">
        <v>32521741</v>
      </c>
      <c r="H2229" s="88"/>
      <c r="I2229" s="95" t="n">
        <f aca="false">SUM(G2229:H2229)</f>
        <v>32521741</v>
      </c>
      <c r="J2229" s="77" t="n">
        <v>34658900</v>
      </c>
      <c r="K2229" s="77"/>
      <c r="L2229" s="94" t="n">
        <f aca="false">SUM(J2229:K2229)</f>
        <v>34658900</v>
      </c>
      <c r="M2229" s="97" t="n">
        <f aca="false">IF(D2229&gt;0,IF(J2229&gt;=0,J2229/D2229*100,""),"")</f>
        <v>118.457619177154</v>
      </c>
      <c r="N2229" s="97" t="n">
        <f aca="false">IF(F2229&gt;0,IF(L2229&gt;=0,L2229/F2229*100,""),"")</f>
        <v>118.457619177154</v>
      </c>
      <c r="O2229" s="97" t="n">
        <f aca="false">IF(G2229&gt;0,IF(J2229&gt;=0,J2229/G2229*100,""),"")</f>
        <v>106.571477830784</v>
      </c>
      <c r="P2229" s="97" t="n">
        <f aca="false">IF(I2229&gt;0,IF(L2229&gt;=0,L2229/I2229*100,""),"")</f>
        <v>106.571477830784</v>
      </c>
      <c r="Q2229" s="52"/>
      <c r="S2229" s="52"/>
    </row>
    <row r="2230" s="48" customFormat="true" ht="12.75" hidden="false" customHeight="true" outlineLevel="0" collapsed="false">
      <c r="A2230" s="87" t="s">
        <v>33</v>
      </c>
      <c r="B2230" s="54" t="s">
        <v>34</v>
      </c>
      <c r="C2230" s="55" t="s">
        <v>2408</v>
      </c>
      <c r="D2230" s="77"/>
      <c r="E2230" s="77"/>
      <c r="F2230" s="94" t="n">
        <f aca="false">SUM(D2230:E2230)</f>
        <v>0</v>
      </c>
      <c r="G2230" s="79" t="n">
        <f aca="false">15500+3000</f>
        <v>18500</v>
      </c>
      <c r="H2230" s="88"/>
      <c r="I2230" s="95" t="n">
        <f aca="false">SUM(G2230:H2230)</f>
        <v>18500</v>
      </c>
      <c r="J2230" s="77" t="n">
        <v>30000</v>
      </c>
      <c r="K2230" s="77"/>
      <c r="L2230" s="94" t="n">
        <f aca="false">SUM(J2230:K2230)</f>
        <v>30000</v>
      </c>
      <c r="M2230" s="97" t="str">
        <f aca="false">IF(D2230&gt;0,IF(J2230&gt;=0,J2230/D2230*100,""),"")</f>
        <v/>
      </c>
      <c r="N2230" s="97" t="str">
        <f aca="false">IF(F2230&gt;0,IF(L2230&gt;=0,L2230/F2230*100,""),"")</f>
        <v/>
      </c>
      <c r="O2230" s="97" t="n">
        <f aca="false">IF(G2230&gt;0,IF(J2230&gt;=0,J2230/G2230*100,""),"")</f>
        <v>162.162162162162</v>
      </c>
      <c r="P2230" s="97" t="n">
        <f aca="false">IF(I2230&gt;0,IF(L2230&gt;=0,L2230/I2230*100,""),"")</f>
        <v>162.162162162162</v>
      </c>
      <c r="Q2230" s="52"/>
      <c r="S2230" s="52"/>
    </row>
    <row r="2231" s="48" customFormat="true" ht="12.75" hidden="false" customHeight="true" outlineLevel="0" collapsed="false">
      <c r="A2231" s="87" t="s">
        <v>177</v>
      </c>
      <c r="B2231" s="54" t="s">
        <v>178</v>
      </c>
      <c r="C2231" s="55" t="s">
        <v>2409</v>
      </c>
      <c r="D2231" s="77"/>
      <c r="E2231" s="77"/>
      <c r="F2231" s="94"/>
      <c r="G2231" s="79" t="n">
        <v>48773.6</v>
      </c>
      <c r="H2231" s="88"/>
      <c r="I2231" s="95" t="n">
        <f aca="false">SUM(G2231:H2231)</f>
        <v>48773.6</v>
      </c>
      <c r="J2231" s="77"/>
      <c r="K2231" s="77"/>
      <c r="L2231" s="94"/>
      <c r="M2231" s="97" t="str">
        <f aca="false">IF(D2231&gt;0,IF(J2231&gt;=0,J2231/D2231*100,""),"")</f>
        <v/>
      </c>
      <c r="N2231" s="97" t="str">
        <f aca="false">IF(F2231&gt;0,IF(L2231&gt;=0,L2231/F2231*100,""),"")</f>
        <v/>
      </c>
      <c r="O2231" s="97" t="n">
        <f aca="false">IF(G2231&gt;0,IF(J2231&gt;=0,J2231/G2231*100,""),"")</f>
        <v>0</v>
      </c>
      <c r="P2231" s="97" t="n">
        <f aca="false">IF(I2231&gt;0,IF(L2231&gt;=0,L2231/I2231*100,""),"")</f>
        <v>0</v>
      </c>
      <c r="Q2231" s="52"/>
      <c r="S2231" s="52"/>
    </row>
    <row r="2232" s="48" customFormat="true" ht="12.75" hidden="true" customHeight="true" outlineLevel="0" collapsed="false">
      <c r="A2232" s="87" t="s">
        <v>62</v>
      </c>
      <c r="B2232" s="54" t="s">
        <v>63</v>
      </c>
      <c r="C2232" s="55" t="s">
        <v>2410</v>
      </c>
      <c r="D2232" s="77"/>
      <c r="E2232" s="77"/>
      <c r="F2232" s="94" t="n">
        <f aca="false">SUM(D2232:E2232)</f>
        <v>0</v>
      </c>
      <c r="G2232" s="79"/>
      <c r="H2232" s="88"/>
      <c r="I2232" s="95" t="n">
        <f aca="false">SUM(G2232:H2232)</f>
        <v>0</v>
      </c>
      <c r="J2232" s="77"/>
      <c r="K2232" s="77"/>
      <c r="L2232" s="94" t="n">
        <f aca="false">SUM(J2232:K2232)</f>
        <v>0</v>
      </c>
      <c r="M2232" s="97" t="str">
        <f aca="false">IF(D2232&gt;0,IF(J2232&gt;=0,J2232/D2232*100,""),"")</f>
        <v/>
      </c>
      <c r="N2232" s="97" t="str">
        <f aca="false">IF(F2232&gt;0,IF(L2232&gt;=0,L2232/F2232*100,""),"")</f>
        <v/>
      </c>
      <c r="O2232" s="97" t="str">
        <f aca="false">IF(G2232&gt;0,IF(J2232&gt;=0,J2232/G2232*100,""),"")</f>
        <v/>
      </c>
      <c r="P2232" s="97" t="str">
        <f aca="false">IF(I2232&gt;0,IF(L2232&gt;=0,L2232/I2232*100,""),"")</f>
        <v/>
      </c>
      <c r="Q2232" s="52"/>
      <c r="S2232" s="52"/>
    </row>
    <row r="2233" s="48" customFormat="true" ht="12" hidden="true" customHeight="false" outlineLevel="0" collapsed="false">
      <c r="A2233" s="87" t="s">
        <v>2335</v>
      </c>
      <c r="B2233" s="54" t="s">
        <v>66</v>
      </c>
      <c r="C2233" s="55" t="s">
        <v>2411</v>
      </c>
      <c r="D2233" s="77"/>
      <c r="E2233" s="77"/>
      <c r="F2233" s="94" t="n">
        <f aca="false">SUM(D2233:E2233)</f>
        <v>0</v>
      </c>
      <c r="G2233" s="79"/>
      <c r="H2233" s="88"/>
      <c r="I2233" s="95" t="n">
        <f aca="false">SUM(G2233:H2233)</f>
        <v>0</v>
      </c>
      <c r="J2233" s="77"/>
      <c r="K2233" s="77"/>
      <c r="L2233" s="94" t="n">
        <f aca="false">SUM(J2233:K2233)</f>
        <v>0</v>
      </c>
      <c r="M2233" s="97" t="str">
        <f aca="false">IF(D2233&gt;0,IF(J2233&gt;=0,J2233/D2233*100,""),"")</f>
        <v/>
      </c>
      <c r="N2233" s="97" t="str">
        <f aca="false">IF(F2233&gt;0,IF(L2233&gt;=0,L2233/F2233*100,""),"")</f>
        <v/>
      </c>
      <c r="O2233" s="97" t="str">
        <f aca="false">IF(G2233&gt;0,IF(J2233&gt;=0,J2233/G2233*100,""),"")</f>
        <v/>
      </c>
      <c r="P2233" s="97" t="str">
        <f aca="false">IF(I2233&gt;0,IF(L2233&gt;=0,L2233/I2233*100,""),"")</f>
        <v/>
      </c>
      <c r="Q2233" s="52"/>
      <c r="S2233" s="52"/>
    </row>
    <row r="2234" s="48" customFormat="true" ht="6" hidden="false" customHeight="true" outlineLevel="0" collapsed="false">
      <c r="A2234" s="211"/>
      <c r="B2234" s="113"/>
      <c r="C2234" s="114" t="s">
        <v>28</v>
      </c>
      <c r="D2234" s="215"/>
      <c r="E2234" s="215"/>
      <c r="F2234" s="215" t="n">
        <f aca="false">SUM(D2234:E2234)</f>
        <v>0</v>
      </c>
      <c r="G2234" s="144"/>
      <c r="H2234" s="217"/>
      <c r="I2234" s="144"/>
      <c r="J2234" s="215"/>
      <c r="K2234" s="215"/>
      <c r="L2234" s="215" t="n">
        <f aca="false">SUM(J2234:K2234)</f>
        <v>0</v>
      </c>
      <c r="M2234" s="262" t="str">
        <f aca="false">IF(D2234&gt;0,IF(J2234&gt;=0,J2234/D2234*100,""),"")</f>
        <v/>
      </c>
      <c r="N2234" s="262" t="str">
        <f aca="false">IF(F2234&gt;0,IF(L2234&gt;=0,L2234/F2234*100,""),"")</f>
        <v/>
      </c>
      <c r="O2234" s="262" t="str">
        <f aca="false">IF(G2234&gt;0,IF(J2234&gt;=0,J2234/G2234*100,""),"")</f>
        <v/>
      </c>
      <c r="P2234" s="262" t="str">
        <f aca="false">IF(I2234&gt;0,IF(L2234&gt;=0,L2234/I2234*100,""),"")</f>
        <v/>
      </c>
      <c r="Q2234" s="52"/>
      <c r="S2234" s="52"/>
    </row>
    <row r="2235" s="155" customFormat="true" ht="12.75" hidden="false" customHeight="false" outlineLevel="0" collapsed="false">
      <c r="A2235" s="66" t="s">
        <v>2412</v>
      </c>
      <c r="B2235" s="135" t="s">
        <v>19</v>
      </c>
      <c r="C2235" s="136"/>
      <c r="D2235" s="139" t="n">
        <f aca="false">SUM(D2237:D2241)</f>
        <v>16295900</v>
      </c>
      <c r="E2235" s="152" t="n">
        <f aca="false">SUM(E2237:E2241)</f>
        <v>0</v>
      </c>
      <c r="F2235" s="139" t="n">
        <f aca="false">SUM(D2235:E2235)</f>
        <v>16295900</v>
      </c>
      <c r="G2235" s="153" t="n">
        <f aca="false">SUM(G2237:G2241)</f>
        <v>18517409.4</v>
      </c>
      <c r="H2235" s="196"/>
      <c r="I2235" s="109" t="n">
        <f aca="false">SUM(G2235:H2235)</f>
        <v>18517409.4</v>
      </c>
      <c r="J2235" s="152" t="n">
        <f aca="false">SUM(J2237:J2241)</f>
        <v>19015200</v>
      </c>
      <c r="K2235" s="152" t="n">
        <f aca="false">SUM(K2237:K2241)</f>
        <v>0</v>
      </c>
      <c r="L2235" s="139" t="n">
        <f aca="false">SUM(J2235:K2235)</f>
        <v>19015200</v>
      </c>
      <c r="M2235" s="140" t="n">
        <f aca="false">IF(D2235&gt;0,IF(J2235&gt;=0,J2235/D2235*100,""),"")</f>
        <v>116.687019434336</v>
      </c>
      <c r="N2235" s="140" t="n">
        <f aca="false">IF(F2235&gt;0,IF(L2235&gt;=0,L2235/F2235*100,""),"")</f>
        <v>116.687019434336</v>
      </c>
      <c r="O2235" s="140" t="n">
        <f aca="false">IF(G2235&gt;0,IF(J2235&gt;=0,J2235/G2235*100,""),"")</f>
        <v>102.688230244561</v>
      </c>
      <c r="P2235" s="140" t="n">
        <f aca="false">IF(I2235&gt;0,IF(L2235&gt;=0,L2235/I2235*100,""),"")</f>
        <v>102.688230244561</v>
      </c>
      <c r="Q2235" s="52"/>
      <c r="S2235" s="52"/>
    </row>
    <row r="2236" s="48" customFormat="true" ht="12" hidden="true" customHeight="false" outlineLevel="0" collapsed="false">
      <c r="A2236" s="74" t="s">
        <v>27</v>
      </c>
      <c r="B2236" s="75"/>
      <c r="C2236" s="76" t="s">
        <v>28</v>
      </c>
      <c r="D2236" s="145" t="n">
        <f aca="false">SUM(D2237:D2239)</f>
        <v>16295900</v>
      </c>
      <c r="E2236" s="145" t="n">
        <f aca="false">SUM(E2237:E2238)</f>
        <v>0</v>
      </c>
      <c r="F2236" s="145" t="n">
        <f aca="false">SUM(D2236:E2236)</f>
        <v>16295900</v>
      </c>
      <c r="G2236" s="146" t="n">
        <f aca="false">SUM(G2237:G2239)</f>
        <v>18479909.4</v>
      </c>
      <c r="H2236" s="147" t="n">
        <f aca="false">SUM(H2237:H2238)</f>
        <v>0</v>
      </c>
      <c r="I2236" s="146" t="n">
        <f aca="false">SUM(G2236:H2236)</f>
        <v>18479909.4</v>
      </c>
      <c r="J2236" s="145" t="n">
        <f aca="false">SUM(J2237:J2239)</f>
        <v>19015200</v>
      </c>
      <c r="K2236" s="145" t="n">
        <f aca="false">SUM(K2237:K2238)</f>
        <v>0</v>
      </c>
      <c r="L2236" s="145" t="n">
        <f aca="false">SUM(J2236:K2236)</f>
        <v>19015200</v>
      </c>
      <c r="M2236" s="148" t="n">
        <f aca="false">IF(D2236&gt;0,IF(J2236&gt;=0,J2236/D2236*100,""),"")</f>
        <v>116.687019434336</v>
      </c>
      <c r="N2236" s="148" t="n">
        <f aca="false">IF(F2236&gt;0,IF(L2236&gt;=0,L2236/F2236*100,""),"")</f>
        <v>116.687019434336</v>
      </c>
      <c r="O2236" s="148" t="n">
        <f aca="false">IF(G2236&gt;0,IF(J2236&gt;=0,J2236/G2236*100,""),"")</f>
        <v>102.896608356749</v>
      </c>
      <c r="P2236" s="148" t="n">
        <f aca="false">IF(I2236&gt;0,IF(L2236&gt;=0,L2236/I2236*100,""),"")</f>
        <v>102.896608356749</v>
      </c>
      <c r="Q2236" s="52"/>
      <c r="S2236" s="52"/>
    </row>
    <row r="2237" s="48" customFormat="true" ht="12.75" hidden="false" customHeight="true" outlineLevel="0" collapsed="false">
      <c r="A2237" s="87" t="s">
        <v>2382</v>
      </c>
      <c r="B2237" s="103" t="s">
        <v>858</v>
      </c>
      <c r="C2237" s="104" t="s">
        <v>2413</v>
      </c>
      <c r="D2237" s="77" t="n">
        <v>16283400</v>
      </c>
      <c r="E2237" s="77"/>
      <c r="F2237" s="77" t="n">
        <f aca="false">SUM(D2237:E2237)</f>
        <v>16283400</v>
      </c>
      <c r="G2237" s="79" t="n">
        <v>18464409.4</v>
      </c>
      <c r="H2237" s="88"/>
      <c r="I2237" s="79" t="n">
        <f aca="false">SUM(G2237:H2237)</f>
        <v>18464409.4</v>
      </c>
      <c r="J2237" s="77" t="n">
        <v>19015200</v>
      </c>
      <c r="K2237" s="77"/>
      <c r="L2237" s="77" t="n">
        <f aca="false">SUM(J2237:K2237)</f>
        <v>19015200</v>
      </c>
      <c r="M2237" s="81" t="n">
        <f aca="false">IF(D2237&gt;0,IF(J2237&gt;=0,J2237/D2237*100,""),"")</f>
        <v>116.776594568702</v>
      </c>
      <c r="N2237" s="81" t="n">
        <f aca="false">IF(F2237&gt;0,IF(L2237&gt;=0,L2237/F2237*100,""),"")</f>
        <v>116.776594568702</v>
      </c>
      <c r="O2237" s="81" t="n">
        <f aca="false">IF(G2237&gt;0,IF(J2237&gt;=0,J2237/G2237*100,""),"")</f>
        <v>102.98298520179</v>
      </c>
      <c r="P2237" s="81" t="n">
        <f aca="false">IF(I2237&gt;0,IF(L2237&gt;=0,L2237/I2237*100,""),"")</f>
        <v>102.98298520179</v>
      </c>
      <c r="Q2237" s="52"/>
      <c r="S2237" s="52"/>
    </row>
    <row r="2238" s="48" customFormat="true" ht="12.75" hidden="false" customHeight="true" outlineLevel="0" collapsed="false">
      <c r="A2238" s="87" t="s">
        <v>33</v>
      </c>
      <c r="B2238" s="54" t="s">
        <v>34</v>
      </c>
      <c r="C2238" s="55" t="s">
        <v>2414</v>
      </c>
      <c r="D2238" s="77" t="n">
        <v>12500</v>
      </c>
      <c r="E2238" s="77"/>
      <c r="F2238" s="77" t="n">
        <f aca="false">SUM(D2238:E2238)</f>
        <v>12500</v>
      </c>
      <c r="G2238" s="79" t="n">
        <v>15500</v>
      </c>
      <c r="H2238" s="88"/>
      <c r="I2238" s="79" t="n">
        <f aca="false">SUM(G2238:H2238)</f>
        <v>15500</v>
      </c>
      <c r="J2238" s="77"/>
      <c r="K2238" s="77"/>
      <c r="L2238" s="77" t="n">
        <f aca="false">SUM(J2238:K2238)</f>
        <v>0</v>
      </c>
      <c r="M2238" s="81" t="n">
        <f aca="false">IF(D2238&gt;0,IF(J2238&gt;=0,J2238/D2238*100,""),"")</f>
        <v>0</v>
      </c>
      <c r="N2238" s="81" t="n">
        <f aca="false">IF(F2238&gt;0,IF(L2238&gt;=0,L2238/F2238*100,""),"")</f>
        <v>0</v>
      </c>
      <c r="O2238" s="81" t="n">
        <f aca="false">IF(G2238&gt;0,IF(J2238&gt;=0,J2238/G2238*100,""),"")</f>
        <v>0</v>
      </c>
      <c r="P2238" s="81" t="n">
        <f aca="false">IF(I2238&gt;0,IF(L2238&gt;=0,L2238/I2238*100,""),"")</f>
        <v>0</v>
      </c>
      <c r="Q2238" s="52"/>
      <c r="S2238" s="52"/>
    </row>
    <row r="2239" s="48" customFormat="true" ht="12.75" hidden="true" customHeight="true" outlineLevel="0" collapsed="false">
      <c r="A2239" s="87" t="s">
        <v>177</v>
      </c>
      <c r="B2239" s="55" t="s">
        <v>178</v>
      </c>
      <c r="C2239" s="55" t="s">
        <v>2415</v>
      </c>
      <c r="D2239" s="77"/>
      <c r="E2239" s="77"/>
      <c r="F2239" s="77"/>
      <c r="G2239" s="79"/>
      <c r="H2239" s="88"/>
      <c r="I2239" s="79" t="n">
        <f aca="false">SUM(G2239:H2239)</f>
        <v>0</v>
      </c>
      <c r="J2239" s="77"/>
      <c r="K2239" s="77"/>
      <c r="L2239" s="77"/>
      <c r="M2239" s="81" t="str">
        <f aca="false">IF(D2239&gt;0,IF(J2239&gt;=0,J2239/D2239*100,""),"")</f>
        <v/>
      </c>
      <c r="N2239" s="81" t="str">
        <f aca="false">IF(F2239&gt;0,IF(L2239&gt;=0,L2239/F2239*100,""),"")</f>
        <v/>
      </c>
      <c r="O2239" s="81" t="str">
        <f aca="false">IF(G2239&gt;0,IF(J2239&gt;=0,J2239/G2239*100,""),"")</f>
        <v/>
      </c>
      <c r="P2239" s="81" t="str">
        <f aca="false">IF(I2239&gt;0,IF(L2239&gt;=0,L2239/I2239*100,""),"")</f>
        <v/>
      </c>
      <c r="Q2239" s="52"/>
      <c r="S2239" s="52"/>
    </row>
    <row r="2240" s="48" customFormat="true" ht="12.75" hidden="false" customHeight="true" outlineLevel="0" collapsed="false">
      <c r="A2240" s="87" t="s">
        <v>62</v>
      </c>
      <c r="B2240" s="54" t="s">
        <v>63</v>
      </c>
      <c r="C2240" s="55" t="s">
        <v>2416</v>
      </c>
      <c r="D2240" s="77"/>
      <c r="E2240" s="77"/>
      <c r="F2240" s="77" t="n">
        <f aca="false">SUM(D2240:E2240)</f>
        <v>0</v>
      </c>
      <c r="G2240" s="79" t="n">
        <v>37500</v>
      </c>
      <c r="H2240" s="88"/>
      <c r="I2240" s="79" t="n">
        <f aca="false">SUM(G2240:H2240)</f>
        <v>37500</v>
      </c>
      <c r="J2240" s="77"/>
      <c r="K2240" s="77"/>
      <c r="L2240" s="77" t="n">
        <f aca="false">SUM(J2240:K2240)</f>
        <v>0</v>
      </c>
      <c r="M2240" s="81" t="str">
        <f aca="false">IF(D2240&gt;0,IF(J2240&gt;=0,J2240/D2240*100,""),"")</f>
        <v/>
      </c>
      <c r="N2240" s="81" t="str">
        <f aca="false">IF(F2240&gt;0,IF(L2240&gt;=0,L2240/F2240*100,""),"")</f>
        <v/>
      </c>
      <c r="O2240" s="81" t="n">
        <f aca="false">IF(G2240&gt;0,IF(J2240&gt;=0,J2240/G2240*100,""),"")</f>
        <v>0</v>
      </c>
      <c r="P2240" s="81" t="n">
        <f aca="false">IF(I2240&gt;0,IF(L2240&gt;=0,L2240/I2240*100,""),"")</f>
        <v>0</v>
      </c>
      <c r="Q2240" s="52"/>
      <c r="S2240" s="52"/>
    </row>
    <row r="2241" s="48" customFormat="true" ht="12" hidden="true" customHeight="false" outlineLevel="0" collapsed="false">
      <c r="A2241" s="87" t="s">
        <v>2335</v>
      </c>
      <c r="B2241" s="54" t="s">
        <v>66</v>
      </c>
      <c r="C2241" s="55" t="s">
        <v>2417</v>
      </c>
      <c r="D2241" s="77"/>
      <c r="E2241" s="77"/>
      <c r="F2241" s="77" t="n">
        <f aca="false">SUM(D2241:E2241)</f>
        <v>0</v>
      </c>
      <c r="G2241" s="79"/>
      <c r="H2241" s="88"/>
      <c r="I2241" s="79" t="n">
        <f aca="false">SUM(G2241:H2241)</f>
        <v>0</v>
      </c>
      <c r="J2241" s="77"/>
      <c r="K2241" s="77"/>
      <c r="L2241" s="77" t="n">
        <f aca="false">SUM(J2241:K2241)</f>
        <v>0</v>
      </c>
      <c r="M2241" s="81" t="str">
        <f aca="false">IF(D2241&gt;0,IF(J2241&gt;=0,J2241/D2241*100,""),"")</f>
        <v/>
      </c>
      <c r="N2241" s="81" t="str">
        <f aca="false">IF(F2241&gt;0,IF(L2241&gt;=0,L2241/F2241*100,""),"")</f>
        <v/>
      </c>
      <c r="O2241" s="81" t="str">
        <f aca="false">IF(G2241&gt;0,IF(J2241&gt;=0,J2241/G2241*100,""),"")</f>
        <v/>
      </c>
      <c r="P2241" s="81" t="str">
        <f aca="false">IF(I2241&gt;0,IF(L2241&gt;=0,L2241/I2241*100,""),"")</f>
        <v/>
      </c>
      <c r="Q2241" s="52"/>
      <c r="S2241" s="52"/>
    </row>
    <row r="2242" s="48" customFormat="true" ht="6" hidden="false" customHeight="true" outlineLevel="0" collapsed="false">
      <c r="A2242" s="87"/>
      <c r="B2242" s="103"/>
      <c r="C2242" s="104" t="s">
        <v>28</v>
      </c>
      <c r="D2242" s="77"/>
      <c r="E2242" s="77"/>
      <c r="F2242" s="77"/>
      <c r="G2242" s="79"/>
      <c r="H2242" s="88"/>
      <c r="I2242" s="79"/>
      <c r="J2242" s="77"/>
      <c r="K2242" s="77"/>
      <c r="L2242" s="77"/>
      <c r="M2242" s="81" t="str">
        <f aca="false">IF(D2242&gt;0,IF(J2242&gt;=0,J2242/D2242*100,""),"")</f>
        <v/>
      </c>
      <c r="N2242" s="81" t="str">
        <f aca="false">IF(F2242&gt;0,IF(L2242&gt;=0,L2242/F2242*100,""),"")</f>
        <v/>
      </c>
      <c r="O2242" s="81" t="str">
        <f aca="false">IF(G2242&gt;0,IF(J2242&gt;=0,J2242/G2242*100,""),"")</f>
        <v/>
      </c>
      <c r="P2242" s="81" t="str">
        <f aca="false">IF(I2242&gt;0,IF(L2242&gt;=0,L2242/I2242*100,""),"")</f>
        <v/>
      </c>
      <c r="Q2242" s="52"/>
      <c r="S2242" s="52"/>
    </row>
    <row r="2243" s="155" customFormat="true" ht="12.75" hidden="false" customHeight="false" outlineLevel="0" collapsed="false">
      <c r="A2243" s="66" t="s">
        <v>2418</v>
      </c>
      <c r="B2243" s="135" t="s">
        <v>19</v>
      </c>
      <c r="C2243" s="136"/>
      <c r="D2243" s="139" t="n">
        <f aca="false">SUM(D2245:D2247)</f>
        <v>10030900</v>
      </c>
      <c r="E2243" s="139" t="n">
        <f aca="false">SUM(E2245:E2247)</f>
        <v>0</v>
      </c>
      <c r="F2243" s="139" t="n">
        <f aca="false">SUM(D2243:E2243)</f>
        <v>10030900</v>
      </c>
      <c r="G2243" s="109" t="n">
        <f aca="false">SUM(G2245:G2247)</f>
        <v>11082978.14</v>
      </c>
      <c r="H2243" s="110"/>
      <c r="I2243" s="109" t="n">
        <f aca="false">SUM(G2243:H2243)</f>
        <v>11082978.14</v>
      </c>
      <c r="J2243" s="139" t="n">
        <f aca="false">SUM(J2245:J2247)</f>
        <v>11817100</v>
      </c>
      <c r="K2243" s="139" t="n">
        <f aca="false">SUM(K2245:K2247)</f>
        <v>0</v>
      </c>
      <c r="L2243" s="139" t="n">
        <f aca="false">SUM(J2243:K2243)</f>
        <v>11817100</v>
      </c>
      <c r="M2243" s="140" t="n">
        <f aca="false">IF(D2243&gt;0,IF(J2243&gt;=0,J2243/D2243*100,""),"")</f>
        <v>117.806976442792</v>
      </c>
      <c r="N2243" s="140" t="n">
        <f aca="false">IF(F2243&gt;0,IF(L2243&gt;=0,L2243/F2243*100,""),"")</f>
        <v>117.806976442792</v>
      </c>
      <c r="O2243" s="140" t="n">
        <f aca="false">IF(G2243&gt;0,IF(J2243&gt;=0,J2243/G2243*100,""),"")</f>
        <v>106.623868158239</v>
      </c>
      <c r="P2243" s="140" t="n">
        <f aca="false">IF(I2243&gt;0,IF(L2243&gt;=0,L2243/I2243*100,""),"")</f>
        <v>106.623868158239</v>
      </c>
      <c r="Q2243" s="52"/>
      <c r="S2243" s="52"/>
    </row>
    <row r="2244" s="48" customFormat="true" ht="12" hidden="true" customHeight="false" outlineLevel="0" collapsed="false">
      <c r="A2244" s="74" t="s">
        <v>27</v>
      </c>
      <c r="B2244" s="75"/>
      <c r="C2244" s="76" t="s">
        <v>28</v>
      </c>
      <c r="D2244" s="145" t="n">
        <f aca="false">SUM(D2245:D2245)</f>
        <v>10030900</v>
      </c>
      <c r="E2244" s="145" t="n">
        <f aca="false">SUM(E2245:E2245)</f>
        <v>0</v>
      </c>
      <c r="F2244" s="145" t="n">
        <f aca="false">SUM(D2244:E2244)</f>
        <v>10030900</v>
      </c>
      <c r="G2244" s="146" t="n">
        <f aca="false">SUM(G2245:G2245)</f>
        <v>11077408</v>
      </c>
      <c r="H2244" s="147" t="n">
        <f aca="false">SUM(H2245:H2245)</f>
        <v>0</v>
      </c>
      <c r="I2244" s="146" t="n">
        <f aca="false">SUM(G2244:H2244)</f>
        <v>11077408</v>
      </c>
      <c r="J2244" s="145" t="n">
        <f aca="false">SUM(J2245:J2245)</f>
        <v>11817100</v>
      </c>
      <c r="K2244" s="145" t="n">
        <f aca="false">SUM(K2245:K2245)</f>
        <v>0</v>
      </c>
      <c r="L2244" s="145" t="n">
        <f aca="false">SUM(J2244:K2244)</f>
        <v>11817100</v>
      </c>
      <c r="M2244" s="148" t="n">
        <f aca="false">IF(D2244&gt;0,IF(J2244&gt;=0,J2244/D2244*100,""),"")</f>
        <v>117.806976442792</v>
      </c>
      <c r="N2244" s="148" t="n">
        <f aca="false">IF(F2244&gt;0,IF(L2244&gt;=0,L2244/F2244*100,""),"")</f>
        <v>117.806976442792</v>
      </c>
      <c r="O2244" s="148" t="n">
        <f aca="false">IF(G2244&gt;0,IF(J2244&gt;=0,J2244/G2244*100,""),"")</f>
        <v>106.677482674647</v>
      </c>
      <c r="P2244" s="148" t="n">
        <f aca="false">IF(I2244&gt;0,IF(L2244&gt;=0,L2244/I2244*100,""),"")</f>
        <v>106.677482674647</v>
      </c>
      <c r="Q2244" s="52"/>
      <c r="S2244" s="52"/>
    </row>
    <row r="2245" s="48" customFormat="true" ht="12.75" hidden="false" customHeight="true" outlineLevel="0" collapsed="false">
      <c r="A2245" s="87" t="s">
        <v>2382</v>
      </c>
      <c r="B2245" s="103" t="s">
        <v>858</v>
      </c>
      <c r="C2245" s="104" t="s">
        <v>2419</v>
      </c>
      <c r="D2245" s="77" t="n">
        <v>10030900</v>
      </c>
      <c r="E2245" s="77"/>
      <c r="F2245" s="77" t="n">
        <f aca="false">SUM(D2245:E2245)</f>
        <v>10030900</v>
      </c>
      <c r="G2245" s="79" t="n">
        <v>11077408</v>
      </c>
      <c r="H2245" s="88"/>
      <c r="I2245" s="95" t="n">
        <f aca="false">SUM(G2245:H2245)</f>
        <v>11077408</v>
      </c>
      <c r="J2245" s="77" t="n">
        <v>11817100</v>
      </c>
      <c r="K2245" s="77"/>
      <c r="L2245" s="94" t="n">
        <f aca="false">SUM(J2245:K2245)</f>
        <v>11817100</v>
      </c>
      <c r="M2245" s="97" t="n">
        <f aca="false">IF(D2245&gt;0,IF(J2245&gt;=0,J2245/D2245*100,""),"")</f>
        <v>117.806976442792</v>
      </c>
      <c r="N2245" s="97" t="n">
        <f aca="false">IF(F2245&gt;0,IF(L2245&gt;=0,L2245/F2245*100,""),"")</f>
        <v>117.806976442792</v>
      </c>
      <c r="O2245" s="97" t="n">
        <f aca="false">IF(G2245&gt;0,IF(J2245&gt;=0,J2245/G2245*100,""),"")</f>
        <v>106.677482674647</v>
      </c>
      <c r="P2245" s="97" t="n">
        <f aca="false">IF(I2245&gt;0,IF(L2245&gt;=0,L2245/I2245*100,""),"")</f>
        <v>106.677482674647</v>
      </c>
      <c r="Q2245" s="52"/>
      <c r="S2245" s="52"/>
    </row>
    <row r="2246" s="115" customFormat="true" ht="12" hidden="false" customHeight="false" outlineLevel="0" collapsed="false">
      <c r="A2246" s="87" t="s">
        <v>177</v>
      </c>
      <c r="B2246" s="54" t="s">
        <v>178</v>
      </c>
      <c r="C2246" s="55" t="s">
        <v>2420</v>
      </c>
      <c r="D2246" s="77"/>
      <c r="E2246" s="77"/>
      <c r="F2246" s="77" t="n">
        <f aca="false">SUM(D2246:E2246)</f>
        <v>0</v>
      </c>
      <c r="G2246" s="79" t="n">
        <v>5570.14</v>
      </c>
      <c r="H2246" s="88"/>
      <c r="I2246" s="79" t="n">
        <f aca="false">SUM(G2246:H2246)</f>
        <v>5570.14</v>
      </c>
      <c r="J2246" s="77"/>
      <c r="K2246" s="77"/>
      <c r="L2246" s="77" t="n">
        <f aca="false">SUM(J2246:K2246)</f>
        <v>0</v>
      </c>
      <c r="M2246" s="81" t="str">
        <f aca="false">IF(D2246&gt;0,IF(J2246&gt;=0,J2246/D2246*100,""),"")</f>
        <v/>
      </c>
      <c r="N2246" s="81" t="str">
        <f aca="false">IF(F2246&gt;0,IF(L2246&gt;=0,L2246/F2246*100,""),"")</f>
        <v/>
      </c>
      <c r="O2246" s="81" t="n">
        <f aca="false">IF(G2246&gt;0,IF(J2246&gt;=0,J2246/G2246*100,""),"")</f>
        <v>0</v>
      </c>
      <c r="P2246" s="81" t="n">
        <f aca="false">IF(I2246&gt;0,IF(L2246&gt;=0,L2246/I2246*100,""),"")</f>
        <v>0</v>
      </c>
      <c r="Q2246" s="52"/>
      <c r="S2246" s="52"/>
    </row>
    <row r="2247" s="48" customFormat="true" ht="6" hidden="false" customHeight="true" outlineLevel="0" collapsed="false">
      <c r="A2247" s="87"/>
      <c r="B2247" s="103"/>
      <c r="C2247" s="104" t="s">
        <v>28</v>
      </c>
      <c r="D2247" s="77"/>
      <c r="E2247" s="77"/>
      <c r="F2247" s="77"/>
      <c r="G2247" s="79"/>
      <c r="H2247" s="88"/>
      <c r="I2247" s="79"/>
      <c r="J2247" s="77"/>
      <c r="K2247" s="77"/>
      <c r="L2247" s="77"/>
      <c r="M2247" s="81" t="str">
        <f aca="false">IF(D2247&gt;0,IF(J2247&gt;=0,J2247/D2247*100,""),"")</f>
        <v/>
      </c>
      <c r="N2247" s="81" t="str">
        <f aca="false">IF(F2247&gt;0,IF(L2247&gt;=0,L2247/F2247*100,""),"")</f>
        <v/>
      </c>
      <c r="O2247" s="81" t="str">
        <f aca="false">IF(G2247&gt;0,IF(J2247&gt;=0,J2247/G2247*100,""),"")</f>
        <v/>
      </c>
      <c r="P2247" s="81" t="str">
        <f aca="false">IF(I2247&gt;0,IF(L2247&gt;=0,L2247/I2247*100,""),"")</f>
        <v/>
      </c>
      <c r="Q2247" s="52"/>
      <c r="S2247" s="52"/>
    </row>
    <row r="2248" s="155" customFormat="true" ht="12.75" hidden="false" customHeight="false" outlineLevel="0" collapsed="false">
      <c r="A2248" s="66" t="s">
        <v>2421</v>
      </c>
      <c r="B2248" s="135" t="s">
        <v>19</v>
      </c>
      <c r="C2248" s="136"/>
      <c r="D2248" s="139" t="n">
        <f aca="false">SUM(D2250:D2254)</f>
        <v>15258900</v>
      </c>
      <c r="E2248" s="139" t="n">
        <f aca="false">SUM(E2250:E2253)</f>
        <v>0</v>
      </c>
      <c r="F2248" s="139" t="n">
        <f aca="false">SUM(D2248:E2248)</f>
        <v>15258900</v>
      </c>
      <c r="G2248" s="109" t="n">
        <f aca="false">SUM(G2250:G2254)</f>
        <v>16961488</v>
      </c>
      <c r="H2248" s="110"/>
      <c r="I2248" s="109" t="n">
        <f aca="false">SUM(G2248:H2248)</f>
        <v>16961488</v>
      </c>
      <c r="J2248" s="139" t="n">
        <f aca="false">SUM(J2250:J2254)</f>
        <v>17506500</v>
      </c>
      <c r="K2248" s="139" t="n">
        <f aca="false">SUM(K2250:K2253)</f>
        <v>0</v>
      </c>
      <c r="L2248" s="139" t="n">
        <f aca="false">SUM(J2248:K2248)</f>
        <v>17506500</v>
      </c>
      <c r="M2248" s="140" t="n">
        <f aca="false">IF(D2248&gt;0,IF(J2248&gt;=0,J2248/D2248*100,""),"")</f>
        <v>114.729764268722</v>
      </c>
      <c r="N2248" s="140" t="n">
        <f aca="false">IF(F2248&gt;0,IF(L2248&gt;=0,L2248/F2248*100,""),"")</f>
        <v>114.729764268722</v>
      </c>
      <c r="O2248" s="140" t="n">
        <f aca="false">IF(G2248&gt;0,IF(J2248&gt;=0,J2248/G2248*100,""),"")</f>
        <v>103.213232235285</v>
      </c>
      <c r="P2248" s="140" t="n">
        <f aca="false">IF(I2248&gt;0,IF(L2248&gt;=0,L2248/I2248*100,""),"")</f>
        <v>103.213232235285</v>
      </c>
      <c r="Q2248" s="52"/>
      <c r="S2248" s="52"/>
    </row>
    <row r="2249" s="48" customFormat="true" ht="12.75" hidden="false" customHeight="true" outlineLevel="0" collapsed="false">
      <c r="A2249" s="74" t="s">
        <v>27</v>
      </c>
      <c r="B2249" s="75"/>
      <c r="C2249" s="76" t="s">
        <v>28</v>
      </c>
      <c r="D2249" s="145" t="n">
        <f aca="false">SUM(D2250:D2253)</f>
        <v>15258900</v>
      </c>
      <c r="E2249" s="145" t="n">
        <f aca="false">SUM(E2250:E2250)</f>
        <v>0</v>
      </c>
      <c r="F2249" s="145" t="n">
        <f aca="false">SUM(D2249:E2249)</f>
        <v>15258900</v>
      </c>
      <c r="G2249" s="146" t="n">
        <f aca="false">SUM(G2250:G2253)</f>
        <v>16936488</v>
      </c>
      <c r="H2249" s="147"/>
      <c r="I2249" s="146" t="n">
        <f aca="false">SUM(G2249:H2249)</f>
        <v>16936488</v>
      </c>
      <c r="J2249" s="145" t="n">
        <f aca="false">SUM(J2250:J2253)</f>
        <v>17506500</v>
      </c>
      <c r="K2249" s="145" t="n">
        <f aca="false">SUM(K2250:K2250)</f>
        <v>0</v>
      </c>
      <c r="L2249" s="145" t="n">
        <f aca="false">SUM(J2249:K2249)</f>
        <v>17506500</v>
      </c>
      <c r="M2249" s="148" t="n">
        <f aca="false">IF(D2249&gt;0,IF(J2249&gt;=0,J2249/D2249*100,""),"")</f>
        <v>114.729764268722</v>
      </c>
      <c r="N2249" s="148" t="n">
        <f aca="false">IF(F2249&gt;0,IF(L2249&gt;=0,L2249/F2249*100,""),"")</f>
        <v>114.729764268722</v>
      </c>
      <c r="O2249" s="148" t="n">
        <f aca="false">IF(G2249&gt;0,IF(J2249&gt;=0,J2249/G2249*100,""),"")</f>
        <v>103.365585592479</v>
      </c>
      <c r="P2249" s="148" t="n">
        <f aca="false">IF(I2249&gt;0,IF(L2249&gt;=0,L2249/I2249*100,""),"")</f>
        <v>103.365585592479</v>
      </c>
      <c r="Q2249" s="52"/>
      <c r="S2249" s="52"/>
    </row>
    <row r="2250" s="115" customFormat="true" ht="12.75" hidden="false" customHeight="true" outlineLevel="0" collapsed="false">
      <c r="A2250" s="87" t="s">
        <v>2382</v>
      </c>
      <c r="B2250" s="103" t="s">
        <v>858</v>
      </c>
      <c r="C2250" s="104" t="s">
        <v>2422</v>
      </c>
      <c r="D2250" s="77" t="n">
        <v>15255700</v>
      </c>
      <c r="E2250" s="77"/>
      <c r="F2250" s="77" t="n">
        <f aca="false">SUM(D2250:E2250)</f>
        <v>15255700</v>
      </c>
      <c r="G2250" s="79" t="n">
        <v>16933288</v>
      </c>
      <c r="H2250" s="88"/>
      <c r="I2250" s="79" t="n">
        <f aca="false">SUM(G2250:H2250)</f>
        <v>16933288</v>
      </c>
      <c r="J2250" s="77" t="n">
        <v>17506500</v>
      </c>
      <c r="K2250" s="77"/>
      <c r="L2250" s="77" t="n">
        <f aca="false">SUM(J2250:K2250)</f>
        <v>17506500</v>
      </c>
      <c r="M2250" s="81" t="n">
        <f aca="false">IF(D2250&gt;0,IF(J2250&gt;=0,J2250/D2250*100,""),"")</f>
        <v>114.753829716106</v>
      </c>
      <c r="N2250" s="81" t="n">
        <f aca="false">IF(F2250&gt;0,IF(L2250&gt;=0,L2250/F2250*100,""),"")</f>
        <v>114.753829716106</v>
      </c>
      <c r="O2250" s="81" t="n">
        <f aca="false">IF(G2250&gt;0,IF(J2250&gt;=0,J2250/G2250*100,""),"")</f>
        <v>103.385119298745</v>
      </c>
      <c r="P2250" s="81" t="n">
        <f aca="false">IF(I2250&gt;0,IF(L2250&gt;=0,L2250/I2250*100,""),"")</f>
        <v>103.385119298745</v>
      </c>
      <c r="Q2250" s="52"/>
      <c r="S2250" s="52"/>
    </row>
    <row r="2251" s="115" customFormat="true" ht="12.75" hidden="false" customHeight="true" outlineLevel="0" collapsed="false">
      <c r="A2251" s="87" t="s">
        <v>33</v>
      </c>
      <c r="B2251" s="54" t="s">
        <v>34</v>
      </c>
      <c r="C2251" s="55" t="s">
        <v>2423</v>
      </c>
      <c r="D2251" s="77" t="n">
        <v>3200</v>
      </c>
      <c r="E2251" s="77"/>
      <c r="F2251" s="77" t="n">
        <f aca="false">SUM(D2251:E2251)</f>
        <v>3200</v>
      </c>
      <c r="G2251" s="79" t="n">
        <v>3200</v>
      </c>
      <c r="H2251" s="88"/>
      <c r="I2251" s="79" t="n">
        <f aca="false">SUM(G2251:H2251)</f>
        <v>3200</v>
      </c>
      <c r="J2251" s="77"/>
      <c r="K2251" s="77"/>
      <c r="L2251" s="77" t="n">
        <f aca="false">SUM(J2251:K2251)</f>
        <v>0</v>
      </c>
      <c r="M2251" s="81" t="n">
        <f aca="false">IF(D2251&gt;0,IF(J2251&gt;=0,J2251/D2251*100,""),"")</f>
        <v>0</v>
      </c>
      <c r="N2251" s="81" t="n">
        <f aca="false">IF(F2251&gt;0,IF(L2251&gt;=0,L2251/F2251*100,""),"")</f>
        <v>0</v>
      </c>
      <c r="O2251" s="81" t="n">
        <f aca="false">IF(G2251&gt;0,IF(J2251&gt;=0,J2251/G2251*100,""),"")</f>
        <v>0</v>
      </c>
      <c r="P2251" s="81" t="n">
        <f aca="false">IF(I2251&gt;0,IF(L2251&gt;=0,L2251/I2251*100,""),"")</f>
        <v>0</v>
      </c>
      <c r="Q2251" s="52"/>
      <c r="S2251" s="52"/>
    </row>
    <row r="2252" s="115" customFormat="true" ht="12.75" hidden="true" customHeight="true" outlineLevel="0" collapsed="false">
      <c r="A2252" s="87" t="s">
        <v>219</v>
      </c>
      <c r="B2252" s="55" t="s">
        <v>220</v>
      </c>
      <c r="C2252" s="104" t="s">
        <v>2424</v>
      </c>
      <c r="D2252" s="77"/>
      <c r="E2252" s="77"/>
      <c r="F2252" s="77" t="n">
        <f aca="false">SUM(D2252:E2252)</f>
        <v>0</v>
      </c>
      <c r="G2252" s="79"/>
      <c r="H2252" s="88"/>
      <c r="I2252" s="79" t="n">
        <f aca="false">SUM(G2252:H2252)</f>
        <v>0</v>
      </c>
      <c r="J2252" s="77"/>
      <c r="K2252" s="77"/>
      <c r="L2252" s="77"/>
      <c r="M2252" s="81" t="str">
        <f aca="false">IF(D2252&gt;0,IF(J2252&gt;=0,J2252/D2252*100,""),"")</f>
        <v/>
      </c>
      <c r="N2252" s="81" t="str">
        <f aca="false">IF(F2252&gt;0,IF(L2252&gt;=0,L2252/F2252*100,""),"")</f>
        <v/>
      </c>
      <c r="O2252" s="81" t="str">
        <f aca="false">IF(G2252&gt;0,IF(J2252&gt;=0,J2252/G2252*100,""),"")</f>
        <v/>
      </c>
      <c r="P2252" s="81" t="str">
        <f aca="false">IF(I2252&gt;0,IF(L2252&gt;=0,L2252/I2252*100,""),"")</f>
        <v/>
      </c>
      <c r="Q2252" s="52"/>
      <c r="S2252" s="52"/>
    </row>
    <row r="2253" s="115" customFormat="true" ht="12.75" hidden="true" customHeight="true" outlineLevel="0" collapsed="false">
      <c r="A2253" s="87" t="s">
        <v>177</v>
      </c>
      <c r="B2253" s="55" t="s">
        <v>178</v>
      </c>
      <c r="C2253" s="55" t="s">
        <v>2425</v>
      </c>
      <c r="D2253" s="77"/>
      <c r="E2253" s="77"/>
      <c r="F2253" s="77"/>
      <c r="G2253" s="79"/>
      <c r="H2253" s="88"/>
      <c r="I2253" s="79" t="n">
        <f aca="false">SUM(G2253:H2253)</f>
        <v>0</v>
      </c>
      <c r="J2253" s="77"/>
      <c r="K2253" s="77"/>
      <c r="L2253" s="77"/>
      <c r="M2253" s="81" t="str">
        <f aca="false">IF(D2253&gt;0,IF(J2253&gt;=0,J2253/D2253*100,""),"")</f>
        <v/>
      </c>
      <c r="N2253" s="81" t="str">
        <f aca="false">IF(F2253&gt;0,IF(L2253&gt;=0,L2253/F2253*100,""),"")</f>
        <v/>
      </c>
      <c r="O2253" s="81" t="str">
        <f aca="false">IF(G2253&gt;0,IF(J2253&gt;=0,J2253/G2253*100,""),"")</f>
        <v/>
      </c>
      <c r="P2253" s="81" t="str">
        <f aca="false">IF(I2253&gt;0,IF(L2253&gt;=0,L2253/I2253*100,""),"")</f>
        <v/>
      </c>
      <c r="Q2253" s="52"/>
      <c r="S2253" s="52"/>
    </row>
    <row r="2254" s="48" customFormat="true" ht="12.75" hidden="false" customHeight="true" outlineLevel="0" collapsed="false">
      <c r="A2254" s="87" t="s">
        <v>2335</v>
      </c>
      <c r="B2254" s="54" t="s">
        <v>66</v>
      </c>
      <c r="C2254" s="55" t="s">
        <v>2426</v>
      </c>
      <c r="D2254" s="77"/>
      <c r="E2254" s="77"/>
      <c r="F2254" s="77"/>
      <c r="G2254" s="79" t="n">
        <v>25000</v>
      </c>
      <c r="H2254" s="88"/>
      <c r="I2254" s="79" t="n">
        <f aca="false">SUM(G2254:H2254)</f>
        <v>25000</v>
      </c>
      <c r="J2254" s="77"/>
      <c r="K2254" s="77"/>
      <c r="L2254" s="77" t="n">
        <f aca="false">SUM(J2254:K2254)</f>
        <v>0</v>
      </c>
      <c r="M2254" s="81" t="str">
        <f aca="false">IF(D2254&gt;0,IF(J2254&gt;=0,J2254/D2254*100,""),"")</f>
        <v/>
      </c>
      <c r="N2254" s="81" t="str">
        <f aca="false">IF(F2254&gt;0,IF(L2254&gt;=0,L2254/F2254*100,""),"")</f>
        <v/>
      </c>
      <c r="O2254" s="81" t="n">
        <f aca="false">IF(G2254&gt;0,IF(J2254&gt;=0,J2254/G2254*100,""),"")</f>
        <v>0</v>
      </c>
      <c r="P2254" s="81" t="n">
        <f aca="false">IF(I2254&gt;0,IF(L2254&gt;=0,L2254/I2254*100,""),"")</f>
        <v>0</v>
      </c>
      <c r="Q2254" s="52"/>
      <c r="S2254" s="52"/>
    </row>
    <row r="2255" s="115" customFormat="true" ht="6" hidden="false" customHeight="true" outlineLevel="0" collapsed="false">
      <c r="A2255" s="87"/>
      <c r="B2255" s="103"/>
      <c r="C2255" s="104" t="s">
        <v>28</v>
      </c>
      <c r="D2255" s="77"/>
      <c r="E2255" s="77"/>
      <c r="F2255" s="77" t="n">
        <f aca="false">SUM(D2255:E2255)</f>
        <v>0</v>
      </c>
      <c r="G2255" s="79"/>
      <c r="H2255" s="88"/>
      <c r="I2255" s="79"/>
      <c r="J2255" s="77"/>
      <c r="K2255" s="77"/>
      <c r="L2255" s="77" t="n">
        <f aca="false">SUM(J2255:K2255)</f>
        <v>0</v>
      </c>
      <c r="M2255" s="81" t="str">
        <f aca="false">IF(D2255&gt;0,IF(J2255&gt;=0,J2255/D2255*100,""),"")</f>
        <v/>
      </c>
      <c r="N2255" s="81" t="str">
        <f aca="false">IF(F2255&gt;0,IF(L2255&gt;=0,L2255/F2255*100,""),"")</f>
        <v/>
      </c>
      <c r="O2255" s="81" t="str">
        <f aca="false">IF(G2255&gt;0,IF(J2255&gt;=0,J2255/G2255*100,""),"")</f>
        <v/>
      </c>
      <c r="P2255" s="81" t="str">
        <f aca="false">IF(I2255&gt;0,IF(L2255&gt;=0,L2255/I2255*100,""),"")</f>
        <v/>
      </c>
      <c r="Q2255" s="52"/>
      <c r="S2255" s="52"/>
    </row>
    <row r="2256" s="155" customFormat="true" ht="12.75" hidden="false" customHeight="false" outlineLevel="0" collapsed="false">
      <c r="A2256" s="66" t="s">
        <v>2427</v>
      </c>
      <c r="B2256" s="135" t="s">
        <v>19</v>
      </c>
      <c r="C2256" s="136"/>
      <c r="D2256" s="139" t="n">
        <f aca="false">SUM(D2258:D2261)</f>
        <v>7607900</v>
      </c>
      <c r="E2256" s="139" t="n">
        <f aca="false">SUM(E2258:E2261)</f>
        <v>0</v>
      </c>
      <c r="F2256" s="139" t="n">
        <f aca="false">SUM(D2256:E2256)</f>
        <v>7607900</v>
      </c>
      <c r="G2256" s="109" t="n">
        <f aca="false">SUM(G2258:G2261)</f>
        <v>8779810</v>
      </c>
      <c r="H2256" s="110"/>
      <c r="I2256" s="109" t="n">
        <f aca="false">SUM(G2256:H2256)</f>
        <v>8779810</v>
      </c>
      <c r="J2256" s="139" t="n">
        <f aca="false">SUM(J2258:J2261)</f>
        <v>12370000</v>
      </c>
      <c r="K2256" s="139" t="n">
        <f aca="false">SUM(K2258:K2261)</f>
        <v>0</v>
      </c>
      <c r="L2256" s="139" t="n">
        <f aca="false">SUM(J2256:K2256)</f>
        <v>12370000</v>
      </c>
      <c r="M2256" s="140" t="n">
        <f aca="false">IF(D2256&gt;0,IF(J2256&gt;=0,J2256/D2256*100,""),"")</f>
        <v>162.594145559221</v>
      </c>
      <c r="N2256" s="140" t="n">
        <f aca="false">IF(F2256&gt;0,IF(L2256&gt;=0,L2256/F2256*100,""),"")</f>
        <v>162.594145559221</v>
      </c>
      <c r="O2256" s="140" t="n">
        <f aca="false">IF(G2256&gt;0,IF(J2256&gt;=0,J2256/G2256*100,""),"")</f>
        <v>140.891431591344</v>
      </c>
      <c r="P2256" s="140" t="n">
        <f aca="false">IF(I2256&gt;0,IF(L2256&gt;=0,L2256/I2256*100,""),"")</f>
        <v>140.891431591344</v>
      </c>
      <c r="Q2256" s="52"/>
      <c r="S2256" s="52"/>
    </row>
    <row r="2257" s="48" customFormat="true" ht="12" hidden="true" customHeight="false" outlineLevel="0" collapsed="false">
      <c r="A2257" s="74" t="s">
        <v>27</v>
      </c>
      <c r="B2257" s="75"/>
      <c r="C2257" s="76" t="s">
        <v>28</v>
      </c>
      <c r="D2257" s="145" t="n">
        <f aca="false">SUM(D2258:D2260)</f>
        <v>7607900</v>
      </c>
      <c r="E2257" s="145" t="n">
        <f aca="false">SUM(E2258:E2258)</f>
        <v>0</v>
      </c>
      <c r="F2257" s="145" t="n">
        <f aca="false">SUM(D2257:E2257)</f>
        <v>7607900</v>
      </c>
      <c r="G2257" s="146" t="n">
        <f aca="false">SUM(G2258:G2260)</f>
        <v>8530810</v>
      </c>
      <c r="H2257" s="147" t="n">
        <f aca="false">SUM(H2258:H2258)</f>
        <v>0</v>
      </c>
      <c r="I2257" s="146" t="n">
        <f aca="false">SUM(G2257:H2257)</f>
        <v>8530810</v>
      </c>
      <c r="J2257" s="145" t="n">
        <f aca="false">SUM(J2258:J2260)</f>
        <v>12370000</v>
      </c>
      <c r="K2257" s="145" t="n">
        <f aca="false">SUM(K2258:K2258)</f>
        <v>0</v>
      </c>
      <c r="L2257" s="145" t="n">
        <f aca="false">SUM(J2257:K2257)</f>
        <v>12370000</v>
      </c>
      <c r="M2257" s="148" t="n">
        <f aca="false">IF(D2257&gt;0,IF(J2257&gt;=0,J2257/D2257*100,""),"")</f>
        <v>162.594145559221</v>
      </c>
      <c r="N2257" s="148" t="n">
        <f aca="false">IF(F2257&gt;0,IF(L2257&gt;=0,L2257/F2257*100,""),"")</f>
        <v>162.594145559221</v>
      </c>
      <c r="O2257" s="148" t="n">
        <f aca="false">IF(G2257&gt;0,IF(J2257&gt;=0,J2257/G2257*100,""),"")</f>
        <v>145.003815581404</v>
      </c>
      <c r="P2257" s="148" t="n">
        <f aca="false">IF(I2257&gt;0,IF(L2257&gt;=0,L2257/I2257*100,""),"")</f>
        <v>145.003815581404</v>
      </c>
      <c r="Q2257" s="52"/>
      <c r="S2257" s="52"/>
    </row>
    <row r="2258" s="115" customFormat="true" ht="12.75" hidden="false" customHeight="true" outlineLevel="0" collapsed="false">
      <c r="A2258" s="87" t="s">
        <v>2382</v>
      </c>
      <c r="B2258" s="103" t="s">
        <v>858</v>
      </c>
      <c r="C2258" s="104" t="s">
        <v>2428</v>
      </c>
      <c r="D2258" s="77" t="n">
        <v>7541900</v>
      </c>
      <c r="E2258" s="77"/>
      <c r="F2258" s="77" t="n">
        <f aca="false">SUM(D2258:E2258)</f>
        <v>7541900</v>
      </c>
      <c r="G2258" s="79" t="n">
        <v>8464810</v>
      </c>
      <c r="H2258" s="88"/>
      <c r="I2258" s="79" t="n">
        <f aca="false">SUM(G2258:H2258)</f>
        <v>8464810</v>
      </c>
      <c r="J2258" s="77" t="n">
        <v>12370000</v>
      </c>
      <c r="K2258" s="77"/>
      <c r="L2258" s="77" t="n">
        <f aca="false">SUM(J2258:K2258)</f>
        <v>12370000</v>
      </c>
      <c r="M2258" s="81" t="n">
        <f aca="false">IF(D2258&gt;0,IF(J2258&gt;=0,J2258/D2258*100,""),"")</f>
        <v>164.017024887628</v>
      </c>
      <c r="N2258" s="81" t="n">
        <f aca="false">IF(F2258&gt;0,IF(L2258&gt;=0,L2258/F2258*100,""),"")</f>
        <v>164.017024887628</v>
      </c>
      <c r="O2258" s="81" t="n">
        <f aca="false">IF(G2258&gt;0,IF(J2258&gt;=0,J2258/G2258*100,""),"")</f>
        <v>146.134408214715</v>
      </c>
      <c r="P2258" s="81" t="n">
        <f aca="false">IF(I2258&gt;0,IF(L2258&gt;=0,L2258/I2258*100,""),"")</f>
        <v>146.134408214715</v>
      </c>
      <c r="Q2258" s="52"/>
      <c r="S2258" s="52"/>
    </row>
    <row r="2259" s="115" customFormat="true" ht="12.75" hidden="false" customHeight="true" outlineLevel="0" collapsed="false">
      <c r="A2259" s="87" t="s">
        <v>2429</v>
      </c>
      <c r="B2259" s="103" t="s">
        <v>2430</v>
      </c>
      <c r="C2259" s="104"/>
      <c r="D2259" s="77" t="n">
        <v>66000</v>
      </c>
      <c r="E2259" s="77"/>
      <c r="F2259" s="77" t="n">
        <f aca="false">SUM(D2259:E2259)</f>
        <v>66000</v>
      </c>
      <c r="G2259" s="79" t="n">
        <v>66000</v>
      </c>
      <c r="H2259" s="88"/>
      <c r="I2259" s="79" t="n">
        <f aca="false">SUM(G2259:H2259)</f>
        <v>66000</v>
      </c>
      <c r="J2259" s="77"/>
      <c r="K2259" s="77"/>
      <c r="L2259" s="77" t="n">
        <f aca="false">SUM(J2259:K2259)</f>
        <v>0</v>
      </c>
      <c r="M2259" s="81" t="n">
        <f aca="false">IF(D2259&gt;0,IF(J2259&gt;=0,J2259/D2259*100,""),"")</f>
        <v>0</v>
      </c>
      <c r="N2259" s="81" t="n">
        <f aca="false">IF(F2259&gt;0,IF(L2259&gt;=0,L2259/F2259*100,""),"")</f>
        <v>0</v>
      </c>
      <c r="O2259" s="81" t="n">
        <f aca="false">IF(G2259&gt;0,IF(J2259&gt;=0,J2259/G2259*100,""),"")</f>
        <v>0</v>
      </c>
      <c r="P2259" s="81" t="n">
        <f aca="false">IF(I2259&gt;0,IF(L2259&gt;=0,L2259/I2259*100,""),"")</f>
        <v>0</v>
      </c>
      <c r="Q2259" s="52"/>
      <c r="S2259" s="52"/>
    </row>
    <row r="2260" s="115" customFormat="true" ht="12.75" hidden="true" customHeight="true" outlineLevel="0" collapsed="false">
      <c r="A2260" s="87" t="s">
        <v>177</v>
      </c>
      <c r="B2260" s="55" t="s">
        <v>178</v>
      </c>
      <c r="C2260" s="55" t="s">
        <v>2431</v>
      </c>
      <c r="D2260" s="77"/>
      <c r="E2260" s="77"/>
      <c r="F2260" s="77"/>
      <c r="G2260" s="79"/>
      <c r="H2260" s="88"/>
      <c r="I2260" s="79" t="n">
        <f aca="false">SUM(G2260:H2260)</f>
        <v>0</v>
      </c>
      <c r="J2260" s="77"/>
      <c r="K2260" s="77"/>
      <c r="L2260" s="77"/>
      <c r="M2260" s="81" t="str">
        <f aca="false">IF(D2260&gt;0,IF(J2260&gt;=0,J2260/D2260*100,""),"")</f>
        <v/>
      </c>
      <c r="N2260" s="81" t="str">
        <f aca="false">IF(F2260&gt;0,IF(L2260&gt;=0,L2260/F2260*100,""),"")</f>
        <v/>
      </c>
      <c r="O2260" s="81" t="str">
        <f aca="false">IF(G2260&gt;0,IF(J2260&gt;=0,J2260/G2260*100,""),"")</f>
        <v/>
      </c>
      <c r="P2260" s="81" t="str">
        <f aca="false">IF(I2260&gt;0,IF(L2260&gt;=0,L2260/I2260*100,""),"")</f>
        <v/>
      </c>
      <c r="Q2260" s="52"/>
      <c r="S2260" s="52"/>
    </row>
    <row r="2261" s="115" customFormat="true" ht="12" hidden="false" customHeight="false" outlineLevel="0" collapsed="false">
      <c r="A2261" s="87" t="s">
        <v>2335</v>
      </c>
      <c r="B2261" s="54" t="s">
        <v>66</v>
      </c>
      <c r="C2261" s="55" t="s">
        <v>2432</v>
      </c>
      <c r="D2261" s="77"/>
      <c r="E2261" s="77"/>
      <c r="F2261" s="77" t="n">
        <f aca="false">SUM(D2261:E2261)</f>
        <v>0</v>
      </c>
      <c r="G2261" s="79" t="n">
        <f aca="false">234000+15000</f>
        <v>249000</v>
      </c>
      <c r="H2261" s="88"/>
      <c r="I2261" s="79" t="n">
        <f aca="false">SUM(G2261:H2261)</f>
        <v>249000</v>
      </c>
      <c r="J2261" s="77"/>
      <c r="K2261" s="77"/>
      <c r="L2261" s="77" t="n">
        <f aca="false">SUM(J2261:K2261)</f>
        <v>0</v>
      </c>
      <c r="M2261" s="81" t="str">
        <f aca="false">IF(D2261&gt;0,IF(J2261&gt;=0,J2261/D2261*100,""),"")</f>
        <v/>
      </c>
      <c r="N2261" s="81" t="str">
        <f aca="false">IF(F2261&gt;0,IF(L2261&gt;=0,L2261/F2261*100,""),"")</f>
        <v/>
      </c>
      <c r="O2261" s="81" t="n">
        <f aca="false">IF(G2261&gt;0,IF(J2261&gt;=0,J2261/G2261*100,""),"")</f>
        <v>0</v>
      </c>
      <c r="P2261" s="81" t="n">
        <f aca="false">IF(I2261&gt;0,IF(L2261&gt;=0,L2261/I2261*100,""),"")</f>
        <v>0</v>
      </c>
      <c r="Q2261" s="52"/>
      <c r="S2261" s="52"/>
    </row>
    <row r="2262" s="115" customFormat="true" ht="6" hidden="false" customHeight="true" outlineLevel="0" collapsed="false">
      <c r="A2262" s="87"/>
      <c r="B2262" s="103"/>
      <c r="C2262" s="104" t="s">
        <v>28</v>
      </c>
      <c r="D2262" s="77"/>
      <c r="E2262" s="77"/>
      <c r="F2262" s="77"/>
      <c r="G2262" s="79"/>
      <c r="H2262" s="88"/>
      <c r="I2262" s="79"/>
      <c r="J2262" s="77"/>
      <c r="K2262" s="77"/>
      <c r="L2262" s="77"/>
      <c r="M2262" s="81" t="str">
        <f aca="false">IF(D2262&gt;0,IF(J2262&gt;=0,J2262/D2262*100,""),"")</f>
        <v/>
      </c>
      <c r="N2262" s="81" t="str">
        <f aca="false">IF(F2262&gt;0,IF(L2262&gt;=0,L2262/F2262*100,""),"")</f>
        <v/>
      </c>
      <c r="O2262" s="81" t="str">
        <f aca="false">IF(G2262&gt;0,IF(J2262&gt;=0,J2262/G2262*100,""),"")</f>
        <v/>
      </c>
      <c r="P2262" s="81" t="str">
        <f aca="false">IF(I2262&gt;0,IF(L2262&gt;=0,L2262/I2262*100,""),"")</f>
        <v/>
      </c>
      <c r="Q2262" s="52"/>
      <c r="S2262" s="52"/>
    </row>
    <row r="2263" s="155" customFormat="true" ht="12.75" hidden="false" customHeight="false" outlineLevel="0" collapsed="false">
      <c r="A2263" s="66" t="s">
        <v>2433</v>
      </c>
      <c r="B2263" s="135" t="s">
        <v>19</v>
      </c>
      <c r="C2263" s="136"/>
      <c r="D2263" s="240" t="n">
        <f aca="false">SUM(D2265:D2268)</f>
        <v>7893900</v>
      </c>
      <c r="E2263" s="240" t="n">
        <f aca="false">SUM(E2265:E2268)</f>
        <v>0</v>
      </c>
      <c r="F2263" s="240" t="n">
        <f aca="false">SUM(D2263:E2263)</f>
        <v>7893900</v>
      </c>
      <c r="G2263" s="243" t="n">
        <f aca="false">SUM(G2265:G2268)</f>
        <v>8795070</v>
      </c>
      <c r="H2263" s="253"/>
      <c r="I2263" s="243" t="n">
        <f aca="false">SUM(G2263:H2263)</f>
        <v>8795070</v>
      </c>
      <c r="J2263" s="240" t="n">
        <f aca="false">SUM(J2265:J2268)</f>
        <v>10083700</v>
      </c>
      <c r="K2263" s="240" t="n">
        <f aca="false">SUM(K2265:K2268)</f>
        <v>0</v>
      </c>
      <c r="L2263" s="240" t="n">
        <f aca="false">SUM(J2263:K2263)</f>
        <v>10083700</v>
      </c>
      <c r="M2263" s="244" t="n">
        <f aca="false">IF(D2263&gt;0,IF(J2263&gt;=0,J2263/D2263*100,""),"")</f>
        <v>127.740407149825</v>
      </c>
      <c r="N2263" s="244" t="n">
        <f aca="false">IF(F2263&gt;0,IF(L2263&gt;=0,L2263/F2263*100,""),"")</f>
        <v>127.740407149825</v>
      </c>
      <c r="O2263" s="244" t="n">
        <f aca="false">IF(G2263&gt;0,IF(J2263&gt;=0,J2263/G2263*100,""),"")</f>
        <v>114.651731026586</v>
      </c>
      <c r="P2263" s="244" t="n">
        <f aca="false">IF(I2263&gt;0,IF(L2263&gt;=0,L2263/I2263*100,""),"")</f>
        <v>114.651731026586</v>
      </c>
      <c r="Q2263" s="52"/>
      <c r="S2263" s="52"/>
    </row>
    <row r="2264" s="48" customFormat="true" ht="12" hidden="true" customHeight="false" outlineLevel="0" collapsed="false">
      <c r="A2264" s="74" t="s">
        <v>27</v>
      </c>
      <c r="B2264" s="75"/>
      <c r="C2264" s="76" t="s">
        <v>28</v>
      </c>
      <c r="D2264" s="171" t="n">
        <f aca="false">SUM(D2265:D2267)</f>
        <v>7893900</v>
      </c>
      <c r="E2264" s="145" t="n">
        <f aca="false">SUM(E2265:E2266)</f>
        <v>0</v>
      </c>
      <c r="F2264" s="171" t="n">
        <f aca="false">SUM(D2264:E2264)</f>
        <v>7893900</v>
      </c>
      <c r="G2264" s="146" t="n">
        <f aca="false">SUM(G2265:G2267)</f>
        <v>8795070</v>
      </c>
      <c r="H2264" s="147"/>
      <c r="I2264" s="172" t="n">
        <f aca="false">SUM(G2264:H2264)</f>
        <v>8795070</v>
      </c>
      <c r="J2264" s="145" t="n">
        <f aca="false">SUM(J2265:J2267)</f>
        <v>10083700</v>
      </c>
      <c r="K2264" s="145" t="n">
        <f aca="false">SUM(K2265:K2266)</f>
        <v>0</v>
      </c>
      <c r="L2264" s="171" t="n">
        <f aca="false">SUM(J2264:K2264)</f>
        <v>10083700</v>
      </c>
      <c r="M2264" s="174" t="n">
        <f aca="false">IF(D2264&gt;0,IF(J2264&gt;=0,J2264/D2264*100,""),"")</f>
        <v>127.740407149825</v>
      </c>
      <c r="N2264" s="174" t="n">
        <f aca="false">IF(F2264&gt;0,IF(L2264&gt;=0,L2264/F2264*100,""),"")</f>
        <v>127.740407149825</v>
      </c>
      <c r="O2264" s="174" t="n">
        <f aca="false">IF(G2264&gt;0,IF(J2264&gt;=0,J2264/G2264*100,""),"")</f>
        <v>114.651731026586</v>
      </c>
      <c r="P2264" s="174" t="n">
        <f aca="false">IF(I2264&gt;0,IF(L2264&gt;=0,L2264/I2264*100,""),"")</f>
        <v>114.651731026586</v>
      </c>
      <c r="Q2264" s="52"/>
      <c r="S2264" s="52"/>
    </row>
    <row r="2265" s="115" customFormat="true" ht="12.75" hidden="false" customHeight="true" outlineLevel="0" collapsed="false">
      <c r="A2265" s="87" t="s">
        <v>857</v>
      </c>
      <c r="B2265" s="103" t="s">
        <v>858</v>
      </c>
      <c r="C2265" s="104" t="s">
        <v>2434</v>
      </c>
      <c r="D2265" s="123" t="n">
        <v>7885900</v>
      </c>
      <c r="E2265" s="77"/>
      <c r="F2265" s="94" t="n">
        <f aca="false">SUM(D2265:E2265)</f>
        <v>7885900</v>
      </c>
      <c r="G2265" s="124" t="n">
        <v>8787070</v>
      </c>
      <c r="H2265" s="88"/>
      <c r="I2265" s="95" t="n">
        <f aca="false">SUM(G2265:H2265)</f>
        <v>8787070</v>
      </c>
      <c r="J2265" s="123" t="n">
        <v>10074700</v>
      </c>
      <c r="K2265" s="77"/>
      <c r="L2265" s="94" t="n">
        <f aca="false">SUM(J2265:K2265)</f>
        <v>10074700</v>
      </c>
      <c r="M2265" s="97" t="n">
        <f aca="false">IF(D2265&gt;0,IF(J2265&gt;=0,J2265/D2265*100,""),"")</f>
        <v>127.755868068324</v>
      </c>
      <c r="N2265" s="97" t="n">
        <f aca="false">IF(F2265&gt;0,IF(L2265&gt;=0,L2265/F2265*100,""),"")</f>
        <v>127.755868068324</v>
      </c>
      <c r="O2265" s="97" t="n">
        <f aca="false">IF(G2265&gt;0,IF(J2265&gt;=0,J2265/G2265*100,""),"")</f>
        <v>114.653690024092</v>
      </c>
      <c r="P2265" s="97" t="n">
        <f aca="false">IF(I2265&gt;0,IF(L2265&gt;=0,L2265/I2265*100,""),"")</f>
        <v>114.653690024092</v>
      </c>
      <c r="Q2265" s="52"/>
      <c r="S2265" s="52"/>
    </row>
    <row r="2266" s="115" customFormat="true" ht="12.75" hidden="false" customHeight="true" outlineLevel="0" collapsed="false">
      <c r="A2266" s="87" t="s">
        <v>33</v>
      </c>
      <c r="B2266" s="54" t="s">
        <v>34</v>
      </c>
      <c r="C2266" s="55" t="s">
        <v>2435</v>
      </c>
      <c r="D2266" s="94" t="n">
        <v>8000</v>
      </c>
      <c r="E2266" s="77"/>
      <c r="F2266" s="94" t="n">
        <f aca="false">SUM(D2266:E2266)</f>
        <v>8000</v>
      </c>
      <c r="G2266" s="84" t="n">
        <v>8000</v>
      </c>
      <c r="H2266" s="88"/>
      <c r="I2266" s="95" t="n">
        <f aca="false">SUM(G2266:H2266)</f>
        <v>8000</v>
      </c>
      <c r="J2266" s="94" t="n">
        <v>9000</v>
      </c>
      <c r="K2266" s="77"/>
      <c r="L2266" s="94" t="n">
        <f aca="false">SUM(J2266:K2266)</f>
        <v>9000</v>
      </c>
      <c r="M2266" s="97" t="n">
        <f aca="false">IF(D2266&gt;0,IF(J2266&gt;=0,J2266/D2266*100,""),"")</f>
        <v>112.5</v>
      </c>
      <c r="N2266" s="97" t="n">
        <f aca="false">IF(F2266&gt;0,IF(L2266&gt;=0,L2266/F2266*100,""),"")</f>
        <v>112.5</v>
      </c>
      <c r="O2266" s="97" t="n">
        <f aca="false">IF(G2266&gt;0,IF(J2266&gt;=0,J2266/G2266*100,""),"")</f>
        <v>112.5</v>
      </c>
      <c r="P2266" s="97" t="n">
        <f aca="false">IF(I2266&gt;0,IF(L2266&gt;=0,L2266/I2266*100,""),"")</f>
        <v>112.5</v>
      </c>
      <c r="Q2266" s="52"/>
      <c r="S2266" s="52"/>
    </row>
    <row r="2267" s="115" customFormat="true" ht="12.75" hidden="true" customHeight="true" outlineLevel="0" collapsed="false">
      <c r="A2267" s="87" t="s">
        <v>177</v>
      </c>
      <c r="B2267" s="55" t="s">
        <v>178</v>
      </c>
      <c r="C2267" s="55" t="s">
        <v>2436</v>
      </c>
      <c r="D2267" s="83"/>
      <c r="E2267" s="77"/>
      <c r="F2267" s="77"/>
      <c r="G2267" s="84"/>
      <c r="H2267" s="88"/>
      <c r="I2267" s="95" t="n">
        <f aca="false">SUM(G2267:H2267)</f>
        <v>0</v>
      </c>
      <c r="J2267" s="83"/>
      <c r="K2267" s="77"/>
      <c r="L2267" s="94"/>
      <c r="M2267" s="97" t="str">
        <f aca="false">IF(D2267&gt;0,IF(J2267&gt;=0,J2267/D2267*100,""),"")</f>
        <v/>
      </c>
      <c r="N2267" s="97" t="str">
        <f aca="false">IF(F2267&gt;0,IF(L2267&gt;=0,L2267/F2267*100,""),"")</f>
        <v/>
      </c>
      <c r="O2267" s="97" t="str">
        <f aca="false">IF(G2267&gt;0,IF(J2267&gt;=0,J2267/G2267*100,""),"")</f>
        <v/>
      </c>
      <c r="P2267" s="97" t="str">
        <f aca="false">IF(I2267&gt;0,IF(L2267&gt;=0,L2267/I2267*100,""),"")</f>
        <v/>
      </c>
      <c r="Q2267" s="52"/>
      <c r="S2267" s="52"/>
    </row>
    <row r="2268" s="115" customFormat="true" ht="12" hidden="true" customHeight="false" outlineLevel="0" collapsed="false">
      <c r="A2268" s="87" t="s">
        <v>2335</v>
      </c>
      <c r="B2268" s="54" t="s">
        <v>66</v>
      </c>
      <c r="C2268" s="55" t="s">
        <v>2437</v>
      </c>
      <c r="D2268" s="77"/>
      <c r="E2268" s="77"/>
      <c r="F2268" s="77" t="n">
        <f aca="false">SUM(D2268:E2268)</f>
        <v>0</v>
      </c>
      <c r="G2268" s="79"/>
      <c r="H2268" s="88"/>
      <c r="I2268" s="95" t="n">
        <f aca="false">SUM(G2268:H2268)</f>
        <v>0</v>
      </c>
      <c r="J2268" s="77"/>
      <c r="K2268" s="77"/>
      <c r="L2268" s="94" t="n">
        <f aca="false">SUM(J2268:K2268)</f>
        <v>0</v>
      </c>
      <c r="M2268" s="97" t="str">
        <f aca="false">IF(D2268&gt;0,IF(J2268&gt;=0,J2268/D2268*100,""),"")</f>
        <v/>
      </c>
      <c r="N2268" s="97" t="str">
        <f aca="false">IF(F2268&gt;0,IF(L2268&gt;=0,L2268/F2268*100,""),"")</f>
        <v/>
      </c>
      <c r="O2268" s="97" t="str">
        <f aca="false">IF(G2268&gt;0,IF(J2268&gt;=0,J2268/G2268*100,""),"")</f>
        <v/>
      </c>
      <c r="P2268" s="97" t="str">
        <f aca="false">IF(I2268&gt;0,IF(L2268&gt;=0,L2268/I2268*100,""),"")</f>
        <v/>
      </c>
      <c r="Q2268" s="52"/>
      <c r="S2268" s="52"/>
    </row>
    <row r="2269" s="115" customFormat="true" ht="6" hidden="false" customHeight="true" outlineLevel="0" collapsed="false">
      <c r="A2269" s="87"/>
      <c r="B2269" s="103"/>
      <c r="C2269" s="104" t="s">
        <v>28</v>
      </c>
      <c r="D2269" s="83"/>
      <c r="E2269" s="77"/>
      <c r="F2269" s="77"/>
      <c r="G2269" s="84"/>
      <c r="H2269" s="88"/>
      <c r="I2269" s="79"/>
      <c r="J2269" s="77"/>
      <c r="K2269" s="77"/>
      <c r="L2269" s="77"/>
      <c r="M2269" s="81" t="str">
        <f aca="false">IF(D2269&gt;0,IF(J2269&gt;=0,J2269/D2269*100,""),"")</f>
        <v/>
      </c>
      <c r="N2269" s="81" t="str">
        <f aca="false">IF(F2269&gt;0,IF(L2269&gt;=0,L2269/F2269*100,""),"")</f>
        <v/>
      </c>
      <c r="O2269" s="81" t="str">
        <f aca="false">IF(G2269&gt;0,IF(J2269&gt;=0,J2269/G2269*100,""),"")</f>
        <v/>
      </c>
      <c r="P2269" s="81" t="str">
        <f aca="false">IF(I2269&gt;0,IF(L2269&gt;=0,L2269/I2269*100,""),"")</f>
        <v/>
      </c>
      <c r="Q2269" s="52"/>
      <c r="S2269" s="52"/>
    </row>
    <row r="2270" s="115" customFormat="true" ht="12.75" hidden="false" customHeight="false" outlineLevel="0" collapsed="false">
      <c r="A2270" s="66" t="s">
        <v>2438</v>
      </c>
      <c r="B2270" s="135" t="s">
        <v>19</v>
      </c>
      <c r="C2270" s="136"/>
      <c r="D2270" s="240" t="n">
        <f aca="false">SUM(D2272:D2273)</f>
        <v>4891600</v>
      </c>
      <c r="E2270" s="240" t="n">
        <f aca="false">SUM(E2272:E2273)</f>
        <v>0</v>
      </c>
      <c r="F2270" s="240" t="n">
        <f aca="false">SUM(D2270:E2270)</f>
        <v>4891600</v>
      </c>
      <c r="G2270" s="243" t="n">
        <f aca="false">SUM(G2272:G2273)</f>
        <v>5294322</v>
      </c>
      <c r="H2270" s="253"/>
      <c r="I2270" s="243" t="n">
        <f aca="false">SUM(G2270:H2270)</f>
        <v>5294322</v>
      </c>
      <c r="J2270" s="240" t="n">
        <f aca="false">SUM(J2272:J2273)</f>
        <v>5511900</v>
      </c>
      <c r="K2270" s="240" t="n">
        <f aca="false">SUM(K2272:K2273)</f>
        <v>0</v>
      </c>
      <c r="L2270" s="240" t="n">
        <f aca="false">SUM(J2270:K2270)</f>
        <v>5511900</v>
      </c>
      <c r="M2270" s="244" t="n">
        <f aca="false">IF(D2270&gt;0,IF(J2270&gt;=0,J2270/D2270*100,""),"")</f>
        <v>112.68092239758</v>
      </c>
      <c r="N2270" s="244" t="n">
        <f aca="false">IF(F2270&gt;0,IF(L2270&gt;=0,L2270/F2270*100,""),"")</f>
        <v>112.68092239758</v>
      </c>
      <c r="O2270" s="244" t="n">
        <f aca="false">IF(G2270&gt;0,IF(J2270&gt;=0,J2270/G2270*100,""),"")</f>
        <v>104.109648034253</v>
      </c>
      <c r="P2270" s="244" t="n">
        <f aca="false">IF(I2270&gt;0,IF(L2270&gt;=0,L2270/I2270*100,""),"")</f>
        <v>104.109648034253</v>
      </c>
      <c r="Q2270" s="52"/>
      <c r="S2270" s="52"/>
    </row>
    <row r="2271" s="48" customFormat="true" ht="12.75" hidden="false" customHeight="true" outlineLevel="0" collapsed="false">
      <c r="A2271" s="74" t="s">
        <v>27</v>
      </c>
      <c r="B2271" s="75"/>
      <c r="C2271" s="76" t="s">
        <v>28</v>
      </c>
      <c r="D2271" s="145" t="n">
        <f aca="false">SUM(D2272:D2272)</f>
        <v>4891600</v>
      </c>
      <c r="E2271" s="145" t="n">
        <f aca="false">SUM(E2272)</f>
        <v>0</v>
      </c>
      <c r="F2271" s="145" t="n">
        <f aca="false">SUM(D2271:E2271)</f>
        <v>4891600</v>
      </c>
      <c r="G2271" s="146" t="n">
        <f aca="false">SUM(G2272:G2272)</f>
        <v>5294322</v>
      </c>
      <c r="H2271" s="147"/>
      <c r="I2271" s="146" t="n">
        <f aca="false">SUM(G2271:H2271)</f>
        <v>5294322</v>
      </c>
      <c r="J2271" s="145" t="n">
        <f aca="false">SUM(J2272:J2272)</f>
        <v>5511900</v>
      </c>
      <c r="K2271" s="145" t="n">
        <f aca="false">SUM(K2272)</f>
        <v>0</v>
      </c>
      <c r="L2271" s="145" t="n">
        <f aca="false">SUM(J2271:K2271)</f>
        <v>5511900</v>
      </c>
      <c r="M2271" s="148" t="n">
        <f aca="false">IF(D2271&gt;0,IF(J2271&gt;=0,J2271/D2271*100,""),"")</f>
        <v>112.68092239758</v>
      </c>
      <c r="N2271" s="148" t="n">
        <f aca="false">IF(F2271&gt;0,IF(L2271&gt;=0,L2271/F2271*100,""),"")</f>
        <v>112.68092239758</v>
      </c>
      <c r="O2271" s="148" t="n">
        <f aca="false">IF(G2271&gt;0,IF(J2271&gt;=0,J2271/G2271*100,""),"")</f>
        <v>104.109648034253</v>
      </c>
      <c r="P2271" s="148" t="n">
        <f aca="false">IF(I2271&gt;0,IF(L2271&gt;=0,L2271/I2271*100,""),"")</f>
        <v>104.109648034253</v>
      </c>
      <c r="Q2271" s="52"/>
      <c r="S2271" s="52"/>
    </row>
    <row r="2272" s="115" customFormat="true" ht="12.75" hidden="false" customHeight="true" outlineLevel="0" collapsed="false">
      <c r="A2272" s="87" t="s">
        <v>857</v>
      </c>
      <c r="B2272" s="103" t="s">
        <v>858</v>
      </c>
      <c r="C2272" s="104" t="s">
        <v>2439</v>
      </c>
      <c r="D2272" s="123" t="n">
        <v>4891600</v>
      </c>
      <c r="E2272" s="77"/>
      <c r="F2272" s="324" t="n">
        <f aca="false">SUM(D2272:E2272)</f>
        <v>4891600</v>
      </c>
      <c r="G2272" s="124" t="n">
        <v>5294322</v>
      </c>
      <c r="H2272" s="88"/>
      <c r="I2272" s="309" t="n">
        <f aca="false">SUM(G2272:H2272)</f>
        <v>5294322</v>
      </c>
      <c r="J2272" s="123" t="n">
        <v>5511900</v>
      </c>
      <c r="K2272" s="77"/>
      <c r="L2272" s="324" t="n">
        <f aca="false">SUM(J2272:K2272)</f>
        <v>5511900</v>
      </c>
      <c r="M2272" s="325" t="n">
        <f aca="false">IF(D2272&gt;0,IF(J2272&gt;=0,J2272/D2272*100,""),"")</f>
        <v>112.68092239758</v>
      </c>
      <c r="N2272" s="325" t="n">
        <f aca="false">IF(F2272&gt;0,IF(L2272&gt;=0,L2272/F2272*100,""),"")</f>
        <v>112.68092239758</v>
      </c>
      <c r="O2272" s="325" t="n">
        <f aca="false">IF(G2272&gt;0,IF(J2272&gt;=0,J2272/G2272*100,""),"")</f>
        <v>104.109648034253</v>
      </c>
      <c r="P2272" s="325" t="n">
        <f aca="false">IF(I2272&gt;0,IF(L2272&gt;=0,L2272/I2272*100,""),"")</f>
        <v>104.109648034253</v>
      </c>
      <c r="Q2272" s="52"/>
      <c r="S2272" s="52"/>
    </row>
    <row r="2273" s="115" customFormat="true" ht="12.75" hidden="true" customHeight="true" outlineLevel="0" collapsed="false">
      <c r="A2273" s="87" t="s">
        <v>2335</v>
      </c>
      <c r="B2273" s="104" t="s">
        <v>66</v>
      </c>
      <c r="C2273" s="104" t="s">
        <v>2440</v>
      </c>
      <c r="D2273" s="123"/>
      <c r="E2273" s="77"/>
      <c r="F2273" s="324" t="n">
        <f aca="false">SUM(D2273:E2273)</f>
        <v>0</v>
      </c>
      <c r="G2273" s="124"/>
      <c r="H2273" s="88"/>
      <c r="I2273" s="309" t="n">
        <f aca="false">SUM(G2273:H2273)</f>
        <v>0</v>
      </c>
      <c r="J2273" s="324"/>
      <c r="K2273" s="77"/>
      <c r="L2273" s="324" t="n">
        <f aca="false">SUM(J2273:K2273)</f>
        <v>0</v>
      </c>
      <c r="M2273" s="325" t="str">
        <f aca="false">IF(D2273&gt;0,IF(J2273&gt;=0,J2273/D2273*100,""),"")</f>
        <v/>
      </c>
      <c r="N2273" s="325" t="str">
        <f aca="false">IF(F2273&gt;0,IF(L2273&gt;=0,L2273/F2273*100,""),"")</f>
        <v/>
      </c>
      <c r="O2273" s="325" t="str">
        <f aca="false">IF(G2273&gt;0,IF(J2273&gt;=0,J2273/G2273*100,""),"")</f>
        <v/>
      </c>
      <c r="P2273" s="325" t="str">
        <f aca="false">IF(I2273&gt;0,IF(L2273&gt;=0,L2273/I2273*100,""),"")</f>
        <v/>
      </c>
      <c r="Q2273" s="52"/>
      <c r="S2273" s="52"/>
    </row>
    <row r="2274" s="115" customFormat="true" ht="6" hidden="false" customHeight="true" outlineLevel="0" collapsed="false">
      <c r="A2274" s="87"/>
      <c r="B2274" s="103"/>
      <c r="C2274" s="104" t="s">
        <v>28</v>
      </c>
      <c r="D2274" s="77"/>
      <c r="E2274" s="77"/>
      <c r="F2274" s="94"/>
      <c r="G2274" s="79"/>
      <c r="H2274" s="88"/>
      <c r="I2274" s="95"/>
      <c r="J2274" s="94"/>
      <c r="K2274" s="77"/>
      <c r="L2274" s="94"/>
      <c r="M2274" s="97" t="str">
        <f aca="false">IF(D2274&gt;0,IF(J2274&gt;=0,J2274/D2274*100,""),"")</f>
        <v/>
      </c>
      <c r="N2274" s="97" t="str">
        <f aca="false">IF(F2274&gt;0,IF(L2274&gt;=0,L2274/F2274*100,""),"")</f>
        <v/>
      </c>
      <c r="O2274" s="97" t="str">
        <f aca="false">IF(G2274&gt;0,IF(J2274&gt;=0,J2274/G2274*100,""),"")</f>
        <v/>
      </c>
      <c r="P2274" s="97" t="str">
        <f aca="false">IF(I2274&gt;0,IF(L2274&gt;=0,L2274/I2274*100,""),"")</f>
        <v/>
      </c>
      <c r="Q2274" s="52"/>
      <c r="S2274" s="52"/>
    </row>
    <row r="2275" s="155" customFormat="true" ht="12.75" hidden="false" customHeight="false" outlineLevel="0" collapsed="false">
      <c r="A2275" s="66" t="s">
        <v>2441</v>
      </c>
      <c r="B2275" s="135" t="s">
        <v>19</v>
      </c>
      <c r="C2275" s="136"/>
      <c r="D2275" s="69" t="n">
        <f aca="false">SUM(D2277:D2282)</f>
        <v>15496725</v>
      </c>
      <c r="E2275" s="157" t="n">
        <f aca="false">SUM(E2277:E2281)</f>
        <v>0</v>
      </c>
      <c r="F2275" s="69" t="n">
        <f aca="false">SUM(D2275:E2275)</f>
        <v>15496725</v>
      </c>
      <c r="G2275" s="158" t="n">
        <f aca="false">SUM(G2277:G2282)</f>
        <v>17041331</v>
      </c>
      <c r="H2275" s="159"/>
      <c r="I2275" s="72" t="n">
        <f aca="false">SUM(G2275:H2275)</f>
        <v>17041331</v>
      </c>
      <c r="J2275" s="157" t="n">
        <f aca="false">SUM(J2277:J2282)</f>
        <v>19026892</v>
      </c>
      <c r="K2275" s="157" t="n">
        <f aca="false">SUM(K2277:K2281)</f>
        <v>0</v>
      </c>
      <c r="L2275" s="69" t="n">
        <f aca="false">SUM(J2275:K2275)</f>
        <v>19026892</v>
      </c>
      <c r="M2275" s="73" t="n">
        <f aca="false">IF(D2275&gt;0,IF(J2275&gt;=0,J2275/D2275*100,""),"")</f>
        <v>122.780084179077</v>
      </c>
      <c r="N2275" s="73" t="n">
        <f aca="false">IF(F2275&gt;0,IF(L2275&gt;=0,L2275/F2275*100,""),"")</f>
        <v>122.780084179077</v>
      </c>
      <c r="O2275" s="73" t="n">
        <f aca="false">IF(G2275&gt;0,IF(J2275&gt;=0,J2275/G2275*100,""),"")</f>
        <v>111.651443188328</v>
      </c>
      <c r="P2275" s="73" t="n">
        <f aca="false">IF(I2275&gt;0,IF(L2275&gt;=0,L2275/I2275*100,""),"")</f>
        <v>111.651443188328</v>
      </c>
      <c r="Q2275" s="52"/>
      <c r="S2275" s="52"/>
    </row>
    <row r="2276" s="155" customFormat="true" ht="12.75" hidden="false" customHeight="true" outlineLevel="0" collapsed="false">
      <c r="A2276" s="82" t="s">
        <v>27</v>
      </c>
      <c r="B2276" s="167"/>
      <c r="C2276" s="168" t="s">
        <v>28</v>
      </c>
      <c r="D2276" s="77" t="n">
        <f aca="false">SUM(D2277:D2281)</f>
        <v>15496725</v>
      </c>
      <c r="E2276" s="221"/>
      <c r="F2276" s="77" t="n">
        <f aca="false">SUM(D2276:E2276)</f>
        <v>15496725</v>
      </c>
      <c r="G2276" s="84" t="n">
        <f aca="false">SUM(G2277:G2281)</f>
        <v>17041331</v>
      </c>
      <c r="H2276" s="222"/>
      <c r="I2276" s="79" t="n">
        <f aca="false">SUM(G2276:H2276)</f>
        <v>17041331</v>
      </c>
      <c r="J2276" s="220" t="n">
        <f aca="false">SUM(J2277:J2281)</f>
        <v>19026892</v>
      </c>
      <c r="K2276" s="221"/>
      <c r="L2276" s="77" t="n">
        <f aca="false">SUM(J2276:K2276)</f>
        <v>19026892</v>
      </c>
      <c r="M2276" s="81" t="n">
        <f aca="false">IF(D2276&gt;0,IF(J2276&gt;=0,J2276/D2276*100,""),"")</f>
        <v>122.780084179077</v>
      </c>
      <c r="N2276" s="81" t="n">
        <f aca="false">IF(F2276&gt;0,IF(L2276&gt;=0,L2276/F2276*100,""),"")</f>
        <v>122.780084179077</v>
      </c>
      <c r="O2276" s="81" t="n">
        <f aca="false">IF(G2276&gt;0,IF(J2276&gt;=0,J2276/G2276*100,""),"")</f>
        <v>111.651443188328</v>
      </c>
      <c r="P2276" s="81" t="n">
        <f aca="false">IF(I2276&gt;0,IF(L2276&gt;=0,L2276/I2276*100,""),"")</f>
        <v>111.651443188328</v>
      </c>
      <c r="Q2276" s="52"/>
      <c r="S2276" s="52"/>
    </row>
    <row r="2277" s="48" customFormat="true" ht="12.75" hidden="false" customHeight="true" outlineLevel="0" collapsed="false">
      <c r="A2277" s="87" t="s">
        <v>2382</v>
      </c>
      <c r="B2277" s="103" t="s">
        <v>858</v>
      </c>
      <c r="C2277" s="104" t="s">
        <v>2442</v>
      </c>
      <c r="D2277" s="77" t="n">
        <v>14194163</v>
      </c>
      <c r="E2277" s="77"/>
      <c r="F2277" s="77" t="n">
        <f aca="false">SUM(D2277:E2277)</f>
        <v>14194163</v>
      </c>
      <c r="G2277" s="79" t="n">
        <v>15207016</v>
      </c>
      <c r="H2277" s="88"/>
      <c r="I2277" s="79" t="n">
        <f aca="false">SUM(G2277:H2277)</f>
        <v>15207016</v>
      </c>
      <c r="J2277" s="77" t="n">
        <v>18692046</v>
      </c>
      <c r="K2277" s="77"/>
      <c r="L2277" s="77" t="n">
        <f aca="false">SUM(J2277:K2277)</f>
        <v>18692046</v>
      </c>
      <c r="M2277" s="81" t="n">
        <f aca="false">IF(D2277&gt;0,IF(J2277&gt;=0,J2277/D2277*100,""),"")</f>
        <v>131.68825805368</v>
      </c>
      <c r="N2277" s="81" t="n">
        <f aca="false">IF(F2277&gt;0,IF(L2277&gt;=0,L2277/F2277*100,""),"")</f>
        <v>131.68825805368</v>
      </c>
      <c r="O2277" s="81" t="n">
        <f aca="false">IF(G2277&gt;0,IF(J2277&gt;=0,J2277/G2277*100,""),"")</f>
        <v>122.917250826855</v>
      </c>
      <c r="P2277" s="81" t="n">
        <f aca="false">IF(I2277&gt;0,IF(L2277&gt;=0,L2277/I2277*100,""),"")</f>
        <v>122.917250826855</v>
      </c>
      <c r="Q2277" s="52"/>
      <c r="S2277" s="52"/>
    </row>
    <row r="2278" s="48" customFormat="true" ht="12.75" hidden="false" customHeight="true" outlineLevel="0" collapsed="false">
      <c r="A2278" s="87" t="s">
        <v>506</v>
      </c>
      <c r="B2278" s="54" t="s">
        <v>507</v>
      </c>
      <c r="C2278" s="55" t="s">
        <v>2443</v>
      </c>
      <c r="D2278" s="77" t="n">
        <v>76700</v>
      </c>
      <c r="E2278" s="77"/>
      <c r="F2278" s="77" t="n">
        <f aca="false">SUM(D2278:E2278)</f>
        <v>76700</v>
      </c>
      <c r="G2278" s="79" t="n">
        <v>76700</v>
      </c>
      <c r="H2278" s="88"/>
      <c r="I2278" s="79" t="n">
        <f aca="false">SUM(G2278:H2278)</f>
        <v>76700</v>
      </c>
      <c r="J2278" s="77" t="n">
        <v>59330</v>
      </c>
      <c r="K2278" s="77"/>
      <c r="L2278" s="77" t="n">
        <f aca="false">SUM(J2278:K2278)</f>
        <v>59330</v>
      </c>
      <c r="M2278" s="81" t="n">
        <f aca="false">IF(D2278&gt;0,IF(J2278&gt;=0,J2278/D2278*100,""),"")</f>
        <v>77.3533246414602</v>
      </c>
      <c r="N2278" s="81" t="n">
        <f aca="false">IF(F2278&gt;0,IF(L2278&gt;=0,L2278/F2278*100,""),"")</f>
        <v>77.3533246414602</v>
      </c>
      <c r="O2278" s="81" t="n">
        <f aca="false">IF(G2278&gt;0,IF(J2278&gt;=0,J2278/G2278*100,""),"")</f>
        <v>77.3533246414602</v>
      </c>
      <c r="P2278" s="81" t="n">
        <f aca="false">IF(I2278&gt;0,IF(L2278&gt;=0,L2278/I2278*100,""),"")</f>
        <v>77.3533246414602</v>
      </c>
      <c r="Q2278" s="52"/>
      <c r="S2278" s="52"/>
    </row>
    <row r="2279" s="48" customFormat="true" ht="12.75" hidden="false" customHeight="true" outlineLevel="0" collapsed="false">
      <c r="A2279" s="87" t="s">
        <v>750</v>
      </c>
      <c r="B2279" s="54" t="s">
        <v>751</v>
      </c>
      <c r="C2279" s="55" t="s">
        <v>2444</v>
      </c>
      <c r="D2279" s="77" t="n">
        <v>945090</v>
      </c>
      <c r="E2279" s="77"/>
      <c r="F2279" s="77" t="n">
        <f aca="false">SUM(D2279:E2279)</f>
        <v>945090</v>
      </c>
      <c r="G2279" s="79" t="n">
        <v>1159943</v>
      </c>
      <c r="H2279" s="88"/>
      <c r="I2279" s="79" t="n">
        <f aca="false">SUM(G2279:H2279)</f>
        <v>1159943</v>
      </c>
      <c r="J2279" s="77"/>
      <c r="K2279" s="77"/>
      <c r="L2279" s="77" t="n">
        <f aca="false">SUM(J2279:K2279)</f>
        <v>0</v>
      </c>
      <c r="M2279" s="81" t="n">
        <f aca="false">IF(D2279&gt;0,IF(J2279&gt;=0,J2279/D2279*100,""),"")</f>
        <v>0</v>
      </c>
      <c r="N2279" s="81" t="n">
        <f aca="false">IF(F2279&gt;0,IF(L2279&gt;=0,L2279/F2279*100,""),"")</f>
        <v>0</v>
      </c>
      <c r="O2279" s="81" t="n">
        <f aca="false">IF(G2279&gt;0,IF(J2279&gt;=0,J2279/G2279*100,""),"")</f>
        <v>0</v>
      </c>
      <c r="P2279" s="81" t="n">
        <f aca="false">IF(I2279&gt;0,IF(L2279&gt;=0,L2279/I2279*100,""),"")</f>
        <v>0</v>
      </c>
      <c r="Q2279" s="52"/>
      <c r="S2279" s="52"/>
    </row>
    <row r="2280" s="48" customFormat="true" ht="12.75" hidden="false" customHeight="true" outlineLevel="0" collapsed="false">
      <c r="A2280" s="87" t="s">
        <v>33</v>
      </c>
      <c r="B2280" s="54" t="s">
        <v>34</v>
      </c>
      <c r="C2280" s="55" t="s">
        <v>2445</v>
      </c>
      <c r="D2280" s="77" t="n">
        <v>280772</v>
      </c>
      <c r="E2280" s="77"/>
      <c r="F2280" s="77" t="n">
        <f aca="false">SUM(D2280:E2280)</f>
        <v>280772</v>
      </c>
      <c r="G2280" s="79" t="n">
        <v>310772</v>
      </c>
      <c r="H2280" s="88"/>
      <c r="I2280" s="79" t="n">
        <f aca="false">SUM(G2280:H2280)</f>
        <v>310772</v>
      </c>
      <c r="J2280" s="77" t="n">
        <v>272092</v>
      </c>
      <c r="K2280" s="77"/>
      <c r="L2280" s="77" t="n">
        <f aca="false">SUM(J2280:K2280)</f>
        <v>272092</v>
      </c>
      <c r="M2280" s="81" t="n">
        <f aca="false">IF(D2280&gt;0,IF(J2280&gt;=0,J2280/D2280*100,""),"")</f>
        <v>96.9085236419586</v>
      </c>
      <c r="N2280" s="81" t="n">
        <f aca="false">IF(F2280&gt;0,IF(L2280&gt;=0,L2280/F2280*100,""),"")</f>
        <v>96.9085236419586</v>
      </c>
      <c r="O2280" s="81" t="n">
        <f aca="false">IF(G2280&gt;0,IF(J2280&gt;=0,J2280/G2280*100,""),"")</f>
        <v>87.5535762552611</v>
      </c>
      <c r="P2280" s="81" t="n">
        <f aca="false">IF(I2280&gt;0,IF(L2280&gt;=0,L2280/I2280*100,""),"")</f>
        <v>87.5535762552611</v>
      </c>
      <c r="Q2280" s="52"/>
      <c r="S2280" s="52"/>
    </row>
    <row r="2281" s="48" customFormat="true" ht="12.75" hidden="false" customHeight="true" outlineLevel="0" collapsed="false">
      <c r="A2281" s="87" t="s">
        <v>177</v>
      </c>
      <c r="B2281" s="54" t="s">
        <v>178</v>
      </c>
      <c r="C2281" s="55" t="s">
        <v>2446</v>
      </c>
      <c r="D2281" s="77"/>
      <c r="E2281" s="77"/>
      <c r="F2281" s="77"/>
      <c r="G2281" s="79" t="n">
        <v>286900</v>
      </c>
      <c r="H2281" s="88"/>
      <c r="I2281" s="79" t="n">
        <f aca="false">SUM(G2281:H2281)</f>
        <v>286900</v>
      </c>
      <c r="J2281" s="77" t="n">
        <v>3424</v>
      </c>
      <c r="K2281" s="77"/>
      <c r="L2281" s="77" t="n">
        <f aca="false">SUM(J2281:K2281)</f>
        <v>3424</v>
      </c>
      <c r="M2281" s="81" t="str">
        <f aca="false">IF(D2281&gt;0,IF(J2281&gt;=0,J2281/D2281*100,""),"")</f>
        <v/>
      </c>
      <c r="N2281" s="81" t="str">
        <f aca="false">IF(F2281&gt;0,IF(L2281&gt;=0,L2281/F2281*100,""),"")</f>
        <v/>
      </c>
      <c r="O2281" s="81" t="n">
        <f aca="false">IF(G2281&gt;0,IF(J2281&gt;=0,J2281/G2281*100,""),"")</f>
        <v>1.1934471941443</v>
      </c>
      <c r="P2281" s="81" t="n">
        <f aca="false">IF(I2281&gt;0,IF(L2281&gt;=0,L2281/I2281*100,""),"")</f>
        <v>1.1934471941443</v>
      </c>
      <c r="Q2281" s="52"/>
      <c r="S2281" s="52"/>
    </row>
    <row r="2282" s="48" customFormat="true" ht="12.75" hidden="true" customHeight="true" outlineLevel="0" collapsed="false">
      <c r="A2282" s="87" t="s">
        <v>65</v>
      </c>
      <c r="B2282" s="55" t="s">
        <v>66</v>
      </c>
      <c r="C2282" s="55" t="s">
        <v>2447</v>
      </c>
      <c r="D2282" s="326"/>
      <c r="E2282" s="77"/>
      <c r="F2282" s="77"/>
      <c r="G2282" s="79"/>
      <c r="H2282" s="88"/>
      <c r="I2282" s="79" t="n">
        <f aca="false">SUM(G2282:H2282)</f>
        <v>0</v>
      </c>
      <c r="J2282" s="77"/>
      <c r="K2282" s="77"/>
      <c r="L2282" s="77" t="n">
        <f aca="false">SUM(J2282:K2282)</f>
        <v>0</v>
      </c>
      <c r="M2282" s="81" t="str">
        <f aca="false">IF(D2282&gt;0,IF(J2282&gt;=0,J2282/D2282*100,""),"")</f>
        <v/>
      </c>
      <c r="N2282" s="81" t="str">
        <f aca="false">IF(F2282&gt;0,IF(L2282&gt;=0,L2282/F2282*100,""),"")</f>
        <v/>
      </c>
      <c r="O2282" s="81" t="str">
        <f aca="false">IF(G2282&gt;0,IF(J2282&gt;=0,J2282/G2282*100,""),"")</f>
        <v/>
      </c>
      <c r="P2282" s="81" t="str">
        <f aca="false">IF(I2282&gt;0,IF(L2282&gt;=0,L2282/I2282*100,""),"")</f>
        <v/>
      </c>
      <c r="Q2282" s="52"/>
      <c r="S2282" s="52"/>
    </row>
    <row r="2283" s="48" customFormat="true" ht="6" hidden="false" customHeight="true" outlineLevel="0" collapsed="false">
      <c r="A2283" s="327"/>
      <c r="B2283" s="103"/>
      <c r="C2283" s="104" t="s">
        <v>28</v>
      </c>
      <c r="D2283" s="77"/>
      <c r="E2283" s="77"/>
      <c r="F2283" s="77" t="n">
        <f aca="false">SUM(D2283:E2283)</f>
        <v>0</v>
      </c>
      <c r="G2283" s="79"/>
      <c r="H2283" s="88"/>
      <c r="I2283" s="79"/>
      <c r="J2283" s="77"/>
      <c r="K2283" s="77"/>
      <c r="L2283" s="77" t="n">
        <f aca="false">SUM(J2283:K2283)</f>
        <v>0</v>
      </c>
      <c r="M2283" s="81" t="str">
        <f aca="false">IF(D2283&gt;0,IF(J2283&gt;=0,J2283/D2283*100,""),"")</f>
        <v/>
      </c>
      <c r="N2283" s="81" t="str">
        <f aca="false">IF(F2283&gt;0,IF(L2283&gt;=0,L2283/F2283*100,""),"")</f>
        <v/>
      </c>
      <c r="O2283" s="81" t="str">
        <f aca="false">IF(G2283&gt;0,IF(J2283&gt;=0,J2283/G2283*100,""),"")</f>
        <v/>
      </c>
      <c r="P2283" s="81" t="str">
        <f aca="false">IF(I2283&gt;0,IF(L2283&gt;=0,L2283/I2283*100,""),"")</f>
        <v/>
      </c>
      <c r="Q2283" s="52"/>
      <c r="S2283" s="52"/>
    </row>
    <row r="2284" s="155" customFormat="true" ht="12.75" hidden="false" customHeight="false" outlineLevel="0" collapsed="false">
      <c r="A2284" s="66" t="s">
        <v>2448</v>
      </c>
      <c r="B2284" s="135" t="s">
        <v>19</v>
      </c>
      <c r="C2284" s="136"/>
      <c r="D2284" s="139" t="n">
        <f aca="false">SUM(D2286:D2287)</f>
        <v>1872400</v>
      </c>
      <c r="E2284" s="139" t="n">
        <f aca="false">SUM(E2286:E2287)</f>
        <v>0</v>
      </c>
      <c r="F2284" s="139" t="n">
        <f aca="false">SUM(D2284:E2284)</f>
        <v>1872400</v>
      </c>
      <c r="G2284" s="109" t="n">
        <f aca="false">SUM(G2286:G2287)</f>
        <v>2180384</v>
      </c>
      <c r="H2284" s="110"/>
      <c r="I2284" s="109" t="n">
        <f aca="false">SUM(G2284:H2284)</f>
        <v>2180384</v>
      </c>
      <c r="J2284" s="139" t="n">
        <f aca="false">SUM(J2286:J2287)</f>
        <v>2170384</v>
      </c>
      <c r="K2284" s="139" t="n">
        <f aca="false">SUM(K2286:K2287)</f>
        <v>0</v>
      </c>
      <c r="L2284" s="139" t="n">
        <f aca="false">SUM(J2284:K2284)</f>
        <v>2170384</v>
      </c>
      <c r="M2284" s="140" t="n">
        <f aca="false">IF(D2284&gt;0,IF(J2284&gt;=0,J2284/D2284*100,""),"")</f>
        <v>115.914548173467</v>
      </c>
      <c r="N2284" s="140" t="n">
        <f aca="false">IF(F2284&gt;0,IF(L2284&gt;=0,L2284/F2284*100,""),"")</f>
        <v>115.914548173467</v>
      </c>
      <c r="O2284" s="140" t="n">
        <f aca="false">IF(G2284&gt;0,IF(J2284&gt;=0,J2284/G2284*100,""),"")</f>
        <v>99.5413651907187</v>
      </c>
      <c r="P2284" s="140" t="n">
        <f aca="false">IF(I2284&gt;0,IF(L2284&gt;=0,L2284/I2284*100,""),"")</f>
        <v>99.5413651907187</v>
      </c>
      <c r="Q2284" s="52"/>
      <c r="S2284" s="52"/>
    </row>
    <row r="2285" s="155" customFormat="true" ht="12" hidden="true" customHeight="false" outlineLevel="0" collapsed="false">
      <c r="A2285" s="82" t="s">
        <v>27</v>
      </c>
      <c r="B2285" s="227"/>
      <c r="C2285" s="228" t="s">
        <v>28</v>
      </c>
      <c r="D2285" s="256" t="n">
        <f aca="false">SUM(D2286:D2287)</f>
        <v>1872400</v>
      </c>
      <c r="E2285" s="286"/>
      <c r="F2285" s="77" t="n">
        <f aca="false">SUM(D2285:E2285)</f>
        <v>1872400</v>
      </c>
      <c r="G2285" s="172" t="n">
        <f aca="false">SUM(G2286:G2287)</f>
        <v>2180384</v>
      </c>
      <c r="H2285" s="287"/>
      <c r="I2285" s="79" t="n">
        <f aca="false">SUM(G2285:H2285)</f>
        <v>2180384</v>
      </c>
      <c r="J2285" s="256" t="n">
        <f aca="false">SUM(J2286:J2287)</f>
        <v>2170384</v>
      </c>
      <c r="K2285" s="286"/>
      <c r="L2285" s="77" t="n">
        <f aca="false">SUM(J2285:K2285)</f>
        <v>2170384</v>
      </c>
      <c r="M2285" s="81" t="n">
        <f aca="false">IF(D2285&gt;0,IF(J2285&gt;=0,J2285/D2285*100,""),"")</f>
        <v>115.914548173467</v>
      </c>
      <c r="N2285" s="81" t="n">
        <f aca="false">IF(F2285&gt;0,IF(L2285&gt;=0,L2285/F2285*100,""),"")</f>
        <v>115.914548173467</v>
      </c>
      <c r="O2285" s="81" t="n">
        <f aca="false">IF(G2285&gt;0,IF(J2285&gt;=0,J2285/G2285*100,""),"")</f>
        <v>99.5413651907187</v>
      </c>
      <c r="P2285" s="81" t="n">
        <f aca="false">IF(I2285&gt;0,IF(L2285&gt;=0,L2285/I2285*100,""),"")</f>
        <v>99.5413651907187</v>
      </c>
      <c r="Q2285" s="52"/>
      <c r="S2285" s="52"/>
    </row>
    <row r="2286" s="48" customFormat="true" ht="12.75" hidden="false" customHeight="true" outlineLevel="0" collapsed="false">
      <c r="A2286" s="87" t="s">
        <v>2382</v>
      </c>
      <c r="B2286" s="103" t="s">
        <v>858</v>
      </c>
      <c r="C2286" s="104" t="s">
        <v>2449</v>
      </c>
      <c r="D2286" s="77" t="n">
        <v>1862400</v>
      </c>
      <c r="E2286" s="77"/>
      <c r="F2286" s="77" t="n">
        <f aca="false">SUM(D2286:E2286)</f>
        <v>1862400</v>
      </c>
      <c r="G2286" s="79" t="n">
        <v>2160384</v>
      </c>
      <c r="H2286" s="88"/>
      <c r="I2286" s="79" t="n">
        <f aca="false">SUM(G2286:H2286)</f>
        <v>2160384</v>
      </c>
      <c r="J2286" s="77" t="n">
        <v>2160384</v>
      </c>
      <c r="K2286" s="77"/>
      <c r="L2286" s="77" t="n">
        <f aca="false">SUM(J2286:K2286)</f>
        <v>2160384</v>
      </c>
      <c r="M2286" s="81" t="n">
        <f aca="false">IF(D2286&gt;0,IF(J2286&gt;=0,J2286/D2286*100,""),"")</f>
        <v>116</v>
      </c>
      <c r="N2286" s="81" t="n">
        <f aca="false">IF(F2286&gt;0,IF(L2286&gt;=0,L2286/F2286*100,""),"")</f>
        <v>116</v>
      </c>
      <c r="O2286" s="81" t="n">
        <f aca="false">IF(G2286&gt;0,IF(J2286&gt;=0,J2286/G2286*100,""),"")</f>
        <v>100</v>
      </c>
      <c r="P2286" s="81" t="n">
        <f aca="false">IF(I2286&gt;0,IF(L2286&gt;=0,L2286/I2286*100,""),"")</f>
        <v>100</v>
      </c>
      <c r="Q2286" s="52"/>
      <c r="S2286" s="52"/>
    </row>
    <row r="2287" s="48" customFormat="true" ht="12.75" hidden="false" customHeight="true" outlineLevel="0" collapsed="false">
      <c r="A2287" s="87" t="s">
        <v>33</v>
      </c>
      <c r="B2287" s="54" t="s">
        <v>34</v>
      </c>
      <c r="C2287" s="55" t="s">
        <v>2450</v>
      </c>
      <c r="D2287" s="77" t="n">
        <v>10000</v>
      </c>
      <c r="E2287" s="77"/>
      <c r="F2287" s="94" t="n">
        <f aca="false">SUM(D2287:E2287)</f>
        <v>10000</v>
      </c>
      <c r="G2287" s="79" t="n">
        <v>20000</v>
      </c>
      <c r="H2287" s="88"/>
      <c r="I2287" s="95" t="n">
        <f aca="false">SUM(G2287:H2287)</f>
        <v>20000</v>
      </c>
      <c r="J2287" s="77" t="n">
        <v>10000</v>
      </c>
      <c r="K2287" s="77"/>
      <c r="L2287" s="94" t="n">
        <f aca="false">SUM(J2287:K2287)</f>
        <v>10000</v>
      </c>
      <c r="M2287" s="97" t="n">
        <f aca="false">IF(D2287&gt;0,IF(J2287&gt;=0,J2287/D2287*100,""),"")</f>
        <v>100</v>
      </c>
      <c r="N2287" s="97" t="n">
        <f aca="false">IF(F2287&gt;0,IF(L2287&gt;=0,L2287/F2287*100,""),"")</f>
        <v>100</v>
      </c>
      <c r="O2287" s="97" t="n">
        <f aca="false">IF(G2287&gt;0,IF(J2287&gt;=0,J2287/G2287*100,""),"")</f>
        <v>50</v>
      </c>
      <c r="P2287" s="97" t="n">
        <f aca="false">IF(I2287&gt;0,IF(L2287&gt;=0,L2287/I2287*100,""),"")</f>
        <v>50</v>
      </c>
      <c r="Q2287" s="52"/>
      <c r="S2287" s="52"/>
    </row>
    <row r="2288" s="48" customFormat="true" ht="6" hidden="false" customHeight="true" outlineLevel="0" collapsed="false">
      <c r="A2288" s="150"/>
      <c r="B2288" s="127"/>
      <c r="C2288" s="128" t="s">
        <v>28</v>
      </c>
      <c r="D2288" s="130"/>
      <c r="E2288" s="130"/>
      <c r="F2288" s="130" t="n">
        <f aca="false">SUM(D2288:E2288)</f>
        <v>0</v>
      </c>
      <c r="G2288" s="131"/>
      <c r="H2288" s="151"/>
      <c r="I2288" s="131"/>
      <c r="J2288" s="130"/>
      <c r="K2288" s="130"/>
      <c r="L2288" s="130" t="n">
        <f aca="false">SUM(J2288:K2288)</f>
        <v>0</v>
      </c>
      <c r="M2288" s="118" t="str">
        <f aca="false">IF(D2288&gt;0,IF(J2288&gt;=0,J2288/D2288*100,""),"")</f>
        <v/>
      </c>
      <c r="N2288" s="118" t="str">
        <f aca="false">IF(F2288&gt;0,IF(L2288&gt;=0,L2288/F2288*100,""),"")</f>
        <v/>
      </c>
      <c r="O2288" s="118" t="str">
        <f aca="false">IF(G2288&gt;0,IF(J2288&gt;=0,J2288/G2288*100,""),"")</f>
        <v/>
      </c>
      <c r="P2288" s="118" t="str">
        <f aca="false">IF(I2288&gt;0,IF(L2288&gt;=0,L2288/I2288*100,""),"")</f>
        <v/>
      </c>
      <c r="Q2288" s="52"/>
      <c r="S2288" s="52"/>
    </row>
    <row r="2289" s="155" customFormat="true" ht="12.75" hidden="false" customHeight="false" outlineLevel="0" collapsed="false">
      <c r="A2289" s="66" t="s">
        <v>2451</v>
      </c>
      <c r="B2289" s="135" t="s">
        <v>19</v>
      </c>
      <c r="C2289" s="136"/>
      <c r="D2289" s="139" t="n">
        <f aca="false">SUM(D2291:D2294)</f>
        <v>2907648</v>
      </c>
      <c r="E2289" s="152" t="n">
        <f aca="false">SUM(E2291:E2292)</f>
        <v>0</v>
      </c>
      <c r="F2289" s="139" t="n">
        <f aca="false">SUM(D2289:E2289)</f>
        <v>2907648</v>
      </c>
      <c r="G2289" s="109" t="n">
        <f aca="false">SUM(G2291:G2294)</f>
        <v>3357124.88</v>
      </c>
      <c r="H2289" s="196"/>
      <c r="I2289" s="109" t="n">
        <f aca="false">SUM(G2289:H2289)</f>
        <v>3357124.88</v>
      </c>
      <c r="J2289" s="139" t="n">
        <f aca="false">SUM(J2291:J2294)</f>
        <v>3212100</v>
      </c>
      <c r="K2289" s="152" t="n">
        <f aca="false">SUM(K2291:K2292)</f>
        <v>0</v>
      </c>
      <c r="L2289" s="139" t="n">
        <f aca="false">SUM(J2289:K2289)</f>
        <v>3212100</v>
      </c>
      <c r="M2289" s="140" t="n">
        <f aca="false">IF(D2289&gt;0,IF(J2289&gt;=0,J2289/D2289*100,""),"")</f>
        <v>110.470730982567</v>
      </c>
      <c r="N2289" s="140" t="n">
        <f aca="false">IF(F2289&gt;0,IF(L2289&gt;=0,L2289/F2289*100,""),"")</f>
        <v>110.470730982567</v>
      </c>
      <c r="O2289" s="140" t="n">
        <f aca="false">IF(G2289&gt;0,IF(J2289&gt;=0,J2289/G2289*100,""),"")</f>
        <v>95.6800868247713</v>
      </c>
      <c r="P2289" s="140" t="n">
        <f aca="false">IF(I2289&gt;0,IF(L2289&gt;=0,L2289/I2289*100,""),"")</f>
        <v>95.6800868247713</v>
      </c>
      <c r="Q2289" s="52"/>
      <c r="S2289" s="52"/>
    </row>
    <row r="2290" s="115" customFormat="true" ht="12" hidden="true" customHeight="false" outlineLevel="0" collapsed="false">
      <c r="A2290" s="99" t="s">
        <v>27</v>
      </c>
      <c r="B2290" s="100"/>
      <c r="C2290" s="101" t="s">
        <v>28</v>
      </c>
      <c r="D2290" s="94" t="n">
        <f aca="false">SUM(D2291:D2293)</f>
        <v>2907648</v>
      </c>
      <c r="E2290" s="145"/>
      <c r="F2290" s="94" t="n">
        <f aca="false">SUM(D2290:E2290)</f>
        <v>2907648</v>
      </c>
      <c r="G2290" s="95" t="n">
        <f aca="false">SUM(G2291:G2293)</f>
        <v>3357124.88</v>
      </c>
      <c r="H2290" s="147"/>
      <c r="I2290" s="95" t="n">
        <f aca="false">SUM(G2290:H2290)</f>
        <v>3357124.88</v>
      </c>
      <c r="J2290" s="94" t="n">
        <f aca="false">SUM(J2291:J2293)</f>
        <v>3212100</v>
      </c>
      <c r="K2290" s="145"/>
      <c r="L2290" s="94" t="n">
        <f aca="false">SUM(J2290:K2290)</f>
        <v>3212100</v>
      </c>
      <c r="M2290" s="97" t="n">
        <f aca="false">IF(D2290&gt;0,IF(J2290&gt;=0,J2290/D2290*100,""),"")</f>
        <v>110.470730982567</v>
      </c>
      <c r="N2290" s="97" t="n">
        <f aca="false">IF(F2290&gt;0,IF(L2290&gt;=0,L2290/F2290*100,""),"")</f>
        <v>110.470730982567</v>
      </c>
      <c r="O2290" s="97" t="n">
        <f aca="false">IF(G2290&gt;0,IF(J2290&gt;=0,J2290/G2290*100,""),"")</f>
        <v>95.6800868247713</v>
      </c>
      <c r="P2290" s="97" t="n">
        <f aca="false">IF(I2290&gt;0,IF(L2290&gt;=0,L2290/I2290*100,""),"")</f>
        <v>95.6800868247713</v>
      </c>
      <c r="Q2290" s="52"/>
      <c r="S2290" s="52"/>
    </row>
    <row r="2291" s="48" customFormat="true" ht="12.75" hidden="false" customHeight="true" outlineLevel="0" collapsed="false">
      <c r="A2291" s="87" t="s">
        <v>857</v>
      </c>
      <c r="B2291" s="103" t="s">
        <v>858</v>
      </c>
      <c r="C2291" s="104" t="s">
        <v>2452</v>
      </c>
      <c r="D2291" s="77" t="n">
        <v>2764505</v>
      </c>
      <c r="E2291" s="77"/>
      <c r="F2291" s="94" t="n">
        <f aca="false">SUM(D2291:E2291)</f>
        <v>2764505</v>
      </c>
      <c r="G2291" s="79" t="n">
        <v>2935905</v>
      </c>
      <c r="H2291" s="88"/>
      <c r="I2291" s="95" t="n">
        <f aca="false">SUM(G2291:H2291)</f>
        <v>2935905</v>
      </c>
      <c r="J2291" s="77" t="n">
        <v>3212100</v>
      </c>
      <c r="K2291" s="77"/>
      <c r="L2291" s="94" t="n">
        <f aca="false">SUM(J2291:K2291)</f>
        <v>3212100</v>
      </c>
      <c r="M2291" s="97" t="n">
        <f aca="false">IF(D2291&gt;0,IF(J2291&gt;=0,J2291/D2291*100,""),"")</f>
        <v>116.190782798367</v>
      </c>
      <c r="N2291" s="97" t="n">
        <f aca="false">IF(F2291&gt;0,IF(L2291&gt;=0,L2291/F2291*100,""),"")</f>
        <v>116.190782798367</v>
      </c>
      <c r="O2291" s="97" t="n">
        <f aca="false">IF(G2291&gt;0,IF(J2291&gt;=0,J2291/G2291*100,""),"")</f>
        <v>109.407491046202</v>
      </c>
      <c r="P2291" s="97" t="n">
        <f aca="false">IF(I2291&gt;0,IF(L2291&gt;=0,L2291/I2291*100,""),"")</f>
        <v>109.407491046202</v>
      </c>
      <c r="Q2291" s="52"/>
      <c r="S2291" s="52"/>
    </row>
    <row r="2292" s="48" customFormat="true" ht="24" hidden="false" customHeight="false" outlineLevel="0" collapsed="false">
      <c r="A2292" s="87" t="s">
        <v>2453</v>
      </c>
      <c r="B2292" s="103" t="s">
        <v>2454</v>
      </c>
      <c r="C2292" s="104" t="s">
        <v>2455</v>
      </c>
      <c r="D2292" s="77" t="n">
        <v>143143</v>
      </c>
      <c r="E2292" s="77"/>
      <c r="F2292" s="94" t="n">
        <f aca="false">SUM(D2292:E2292)</f>
        <v>143143</v>
      </c>
      <c r="G2292" s="79" t="n">
        <v>369112</v>
      </c>
      <c r="H2292" s="88"/>
      <c r="I2292" s="95" t="n">
        <f aca="false">SUM(G2292:H2292)</f>
        <v>369112</v>
      </c>
      <c r="J2292" s="77"/>
      <c r="K2292" s="77"/>
      <c r="L2292" s="94" t="n">
        <f aca="false">SUM(J2292:K2292)</f>
        <v>0</v>
      </c>
      <c r="M2292" s="97" t="n">
        <f aca="false">IF(D2292&gt;0,IF(J2292&gt;=0,J2292/D2292*100,""),"")</f>
        <v>0</v>
      </c>
      <c r="N2292" s="97" t="n">
        <f aca="false">IF(F2292&gt;0,IF(L2292&gt;=0,L2292/F2292*100,""),"")</f>
        <v>0</v>
      </c>
      <c r="O2292" s="97" t="n">
        <f aca="false">IF(G2292&gt;0,IF(J2292&gt;=0,J2292/G2292*100,""),"")</f>
        <v>0</v>
      </c>
      <c r="P2292" s="97" t="n">
        <f aca="false">IF(I2292&gt;0,IF(L2292&gt;=0,L2292/I2292*100,""),"")</f>
        <v>0</v>
      </c>
      <c r="Q2292" s="52"/>
      <c r="S2292" s="52"/>
    </row>
    <row r="2293" s="48" customFormat="true" ht="12.75" hidden="false" customHeight="true" outlineLevel="0" collapsed="false">
      <c r="A2293" s="87" t="s">
        <v>177</v>
      </c>
      <c r="B2293" s="54" t="s">
        <v>178</v>
      </c>
      <c r="C2293" s="104" t="s">
        <v>2456</v>
      </c>
      <c r="D2293" s="77"/>
      <c r="E2293" s="77"/>
      <c r="F2293" s="94"/>
      <c r="G2293" s="79" t="n">
        <v>52107.88</v>
      </c>
      <c r="H2293" s="88"/>
      <c r="I2293" s="95" t="n">
        <f aca="false">SUM(G2293:H2293)</f>
        <v>52107.88</v>
      </c>
      <c r="J2293" s="77"/>
      <c r="K2293" s="77"/>
      <c r="L2293" s="94"/>
      <c r="M2293" s="97" t="str">
        <f aca="false">IF(D2293&gt;0,IF(J2293&gt;=0,J2293/D2293*100,""),"")</f>
        <v/>
      </c>
      <c r="N2293" s="97" t="str">
        <f aca="false">IF(F2293&gt;0,IF(L2293&gt;=0,L2293/F2293*100,""),"")</f>
        <v/>
      </c>
      <c r="O2293" s="97" t="n">
        <f aca="false">IF(G2293&gt;0,IF(J2293&gt;=0,J2293/G2293*100,""),"")</f>
        <v>0</v>
      </c>
      <c r="P2293" s="97" t="n">
        <f aca="false">IF(I2293&gt;0,IF(L2293&gt;=0,L2293/I2293*100,""),"")</f>
        <v>0</v>
      </c>
      <c r="Q2293" s="52"/>
      <c r="S2293" s="52"/>
    </row>
    <row r="2294" s="48" customFormat="true" ht="12" hidden="true" customHeight="false" outlineLevel="0" collapsed="false">
      <c r="A2294" s="87" t="s">
        <v>65</v>
      </c>
      <c r="B2294" s="103" t="s">
        <v>66</v>
      </c>
      <c r="C2294" s="104" t="s">
        <v>2457</v>
      </c>
      <c r="D2294" s="77"/>
      <c r="E2294" s="77"/>
      <c r="F2294" s="94"/>
      <c r="G2294" s="79"/>
      <c r="H2294" s="88"/>
      <c r="I2294" s="95" t="n">
        <f aca="false">SUM(G2294:H2294)</f>
        <v>0</v>
      </c>
      <c r="J2294" s="77"/>
      <c r="K2294" s="77"/>
      <c r="L2294" s="94" t="n">
        <f aca="false">SUM(J2294:K2294)</f>
        <v>0</v>
      </c>
      <c r="M2294" s="97" t="str">
        <f aca="false">IF(D2294&gt;0,IF(J2294&gt;=0,J2294/D2294*100,""),"")</f>
        <v/>
      </c>
      <c r="N2294" s="97" t="str">
        <f aca="false">IF(F2294&gt;0,IF(L2294&gt;=0,L2294/F2294*100,""),"")</f>
        <v/>
      </c>
      <c r="O2294" s="97" t="str">
        <f aca="false">IF(G2294&gt;0,IF(J2294&gt;=0,J2294/G2294*100,""),"")</f>
        <v/>
      </c>
      <c r="P2294" s="97" t="str">
        <f aca="false">IF(I2294&gt;0,IF(L2294&gt;=0,L2294/I2294*100,""),"")</f>
        <v/>
      </c>
      <c r="Q2294" s="52"/>
      <c r="S2294" s="52"/>
    </row>
    <row r="2295" s="48" customFormat="true" ht="3" hidden="false" customHeight="true" outlineLevel="0" collapsed="false">
      <c r="A2295" s="87"/>
      <c r="B2295" s="103"/>
      <c r="C2295" s="104" t="s">
        <v>28</v>
      </c>
      <c r="D2295" s="94"/>
      <c r="E2295" s="94"/>
      <c r="F2295" s="94" t="n">
        <f aca="false">SUM(D2295:E2295)</f>
        <v>0</v>
      </c>
      <c r="G2295" s="95"/>
      <c r="H2295" s="96"/>
      <c r="I2295" s="95"/>
      <c r="J2295" s="94"/>
      <c r="K2295" s="94"/>
      <c r="L2295" s="94" t="n">
        <f aca="false">SUM(J2295:K2295)</f>
        <v>0</v>
      </c>
      <c r="M2295" s="97" t="str">
        <f aca="false">IF(D2295&gt;0,IF(J2295&gt;=0,J2295/D2295*100,""),"")</f>
        <v/>
      </c>
      <c r="N2295" s="97" t="str">
        <f aca="false">IF(F2295&gt;0,IF(L2295&gt;=0,L2295/F2295*100,""),"")</f>
        <v/>
      </c>
      <c r="O2295" s="97" t="str">
        <f aca="false">IF(G2295&gt;0,IF(J2295&gt;=0,J2295/G2295*100,""),"")</f>
        <v/>
      </c>
      <c r="P2295" s="97" t="str">
        <f aca="false">IF(I2295&gt;0,IF(L2295&gt;=0,L2295/I2295*100,""),"")</f>
        <v/>
      </c>
      <c r="Q2295" s="52"/>
      <c r="S2295" s="52"/>
    </row>
    <row r="2296" s="155" customFormat="true" ht="25.5" hidden="false" customHeight="false" outlineLevel="0" collapsed="false">
      <c r="A2296" s="66" t="s">
        <v>2458</v>
      </c>
      <c r="B2296" s="135" t="s">
        <v>19</v>
      </c>
      <c r="C2296" s="136"/>
      <c r="D2296" s="139" t="n">
        <f aca="false">SUM(D2298:D2300)</f>
        <v>10022000</v>
      </c>
      <c r="E2296" s="139" t="n">
        <f aca="false">SUM(E2298:E2300)</f>
        <v>0</v>
      </c>
      <c r="F2296" s="139" t="n">
        <f aca="false">SUM(D2296:E2296)</f>
        <v>10022000</v>
      </c>
      <c r="G2296" s="109" t="n">
        <f aca="false">SUM(G2298:G2300)</f>
        <v>11320993.06</v>
      </c>
      <c r="H2296" s="110"/>
      <c r="I2296" s="109" t="n">
        <f aca="false">SUM(G2296:H2296)</f>
        <v>11320993.06</v>
      </c>
      <c r="J2296" s="139" t="n">
        <f aca="false">SUM(J2298:J2300)</f>
        <v>13931600</v>
      </c>
      <c r="K2296" s="139" t="n">
        <f aca="false">SUM(K2298:K2300)</f>
        <v>0</v>
      </c>
      <c r="L2296" s="139" t="n">
        <f aca="false">SUM(J2296:K2296)</f>
        <v>13931600</v>
      </c>
      <c r="M2296" s="140" t="n">
        <f aca="false">IF(D2296&gt;0,IF(J2296&gt;=0,J2296/D2296*100,""),"")</f>
        <v>139.01017760926</v>
      </c>
      <c r="N2296" s="140" t="n">
        <f aca="false">IF(F2296&gt;0,IF(L2296&gt;=0,L2296/F2296*100,""),"")</f>
        <v>139.01017760926</v>
      </c>
      <c r="O2296" s="140" t="n">
        <f aca="false">IF(G2296&gt;0,IF(J2296&gt;=0,J2296/G2296*100,""),"")</f>
        <v>123.059875809163</v>
      </c>
      <c r="P2296" s="140" t="n">
        <f aca="false">IF(I2296&gt;0,IF(L2296&gt;=0,L2296/I2296*100,""),"")</f>
        <v>123.059875809163</v>
      </c>
      <c r="Q2296" s="52"/>
      <c r="S2296" s="52"/>
    </row>
    <row r="2297" s="48" customFormat="true" ht="12" hidden="true" customHeight="false" outlineLevel="0" collapsed="false">
      <c r="A2297" s="74" t="s">
        <v>27</v>
      </c>
      <c r="B2297" s="75"/>
      <c r="C2297" s="76" t="s">
        <v>28</v>
      </c>
      <c r="D2297" s="145" t="n">
        <f aca="false">SUM(D2298:D2299)</f>
        <v>10022000</v>
      </c>
      <c r="E2297" s="145" t="n">
        <f aca="false">SUM(E2298)</f>
        <v>0</v>
      </c>
      <c r="F2297" s="145" t="n">
        <f aca="false">SUM(D2297:E2297)</f>
        <v>10022000</v>
      </c>
      <c r="G2297" s="146" t="n">
        <f aca="false">SUM(G2298:G2299)</f>
        <v>11320993.06</v>
      </c>
      <c r="H2297" s="147" t="n">
        <f aca="false">SUM(H2298)</f>
        <v>0</v>
      </c>
      <c r="I2297" s="146" t="n">
        <f aca="false">SUM(G2297:H2297)</f>
        <v>11320993.06</v>
      </c>
      <c r="J2297" s="145" t="n">
        <f aca="false">SUM(J2298:J2299)</f>
        <v>13931600</v>
      </c>
      <c r="K2297" s="145" t="n">
        <f aca="false">SUM(K2298)</f>
        <v>0</v>
      </c>
      <c r="L2297" s="145" t="n">
        <f aca="false">SUM(J2297:K2297)</f>
        <v>13931600</v>
      </c>
      <c r="M2297" s="148" t="n">
        <f aca="false">IF(D2297&gt;0,IF(J2297&gt;=0,J2297/D2297*100,""),"")</f>
        <v>139.01017760926</v>
      </c>
      <c r="N2297" s="148" t="n">
        <f aca="false">IF(F2297&gt;0,IF(L2297&gt;=0,L2297/F2297*100,""),"")</f>
        <v>139.01017760926</v>
      </c>
      <c r="O2297" s="148" t="n">
        <f aca="false">IF(G2297&gt;0,IF(J2297&gt;=0,J2297/G2297*100,""),"")</f>
        <v>123.059875809163</v>
      </c>
      <c r="P2297" s="148" t="n">
        <f aca="false">IF(I2297&gt;0,IF(L2297&gt;=0,L2297/I2297*100,""),"")</f>
        <v>123.059875809163</v>
      </c>
      <c r="Q2297" s="52"/>
      <c r="S2297" s="52"/>
    </row>
    <row r="2298" s="48" customFormat="true" ht="12.75" hidden="false" customHeight="true" outlineLevel="0" collapsed="false">
      <c r="A2298" s="87" t="s">
        <v>857</v>
      </c>
      <c r="B2298" s="103" t="s">
        <v>858</v>
      </c>
      <c r="C2298" s="104" t="s">
        <v>2459</v>
      </c>
      <c r="D2298" s="77" t="n">
        <v>10022000</v>
      </c>
      <c r="E2298" s="77"/>
      <c r="F2298" s="77" t="n">
        <f aca="false">SUM(D2298:E2298)</f>
        <v>10022000</v>
      </c>
      <c r="G2298" s="79" t="n">
        <v>11115041.16</v>
      </c>
      <c r="H2298" s="88"/>
      <c r="I2298" s="79" t="n">
        <f aca="false">SUM(G2298:H2298)</f>
        <v>11115041.16</v>
      </c>
      <c r="J2298" s="77" t="n">
        <v>13931600</v>
      </c>
      <c r="K2298" s="77"/>
      <c r="L2298" s="77" t="n">
        <f aca="false">SUM(J2298:K2298)</f>
        <v>13931600</v>
      </c>
      <c r="M2298" s="81" t="n">
        <f aca="false">IF(D2298&gt;0,IF(J2298&gt;=0,J2298/D2298*100,""),"")</f>
        <v>139.01017760926</v>
      </c>
      <c r="N2298" s="81" t="n">
        <f aca="false">IF(F2298&gt;0,IF(L2298&gt;=0,L2298/F2298*100,""),"")</f>
        <v>139.01017760926</v>
      </c>
      <c r="O2298" s="81" t="n">
        <f aca="false">IF(G2298&gt;0,IF(J2298&gt;=0,J2298/G2298*100,""),"")</f>
        <v>125.340066666924</v>
      </c>
      <c r="P2298" s="81" t="n">
        <f aca="false">IF(I2298&gt;0,IF(L2298&gt;=0,L2298/I2298*100,""),"")</f>
        <v>125.340066666924</v>
      </c>
      <c r="Q2298" s="52"/>
      <c r="S2298" s="52"/>
    </row>
    <row r="2299" s="48" customFormat="true" ht="12.75" hidden="false" customHeight="true" outlineLevel="0" collapsed="false">
      <c r="A2299" s="87" t="s">
        <v>177</v>
      </c>
      <c r="B2299" s="54" t="s">
        <v>178</v>
      </c>
      <c r="C2299" s="104" t="s">
        <v>2460</v>
      </c>
      <c r="D2299" s="77"/>
      <c r="E2299" s="77"/>
      <c r="F2299" s="77"/>
      <c r="G2299" s="79" t="n">
        <v>205951.9</v>
      </c>
      <c r="H2299" s="88"/>
      <c r="I2299" s="79" t="n">
        <f aca="false">SUM(G2299:H2299)</f>
        <v>205951.9</v>
      </c>
      <c r="J2299" s="77"/>
      <c r="K2299" s="77"/>
      <c r="L2299" s="77"/>
      <c r="M2299" s="81" t="str">
        <f aca="false">IF(D2299&gt;0,IF(J2299&gt;=0,J2299/D2299*100,""),"")</f>
        <v/>
      </c>
      <c r="N2299" s="81" t="str">
        <f aca="false">IF(F2299&gt;0,IF(L2299&gt;=0,L2299/F2299*100,""),"")</f>
        <v/>
      </c>
      <c r="O2299" s="81" t="n">
        <f aca="false">IF(G2299&gt;0,IF(J2299&gt;=0,J2299/G2299*100,""),"")</f>
        <v>0</v>
      </c>
      <c r="P2299" s="81" t="n">
        <f aca="false">IF(I2299&gt;0,IF(L2299&gt;=0,L2299/I2299*100,""),"")</f>
        <v>0</v>
      </c>
      <c r="Q2299" s="52"/>
      <c r="S2299" s="52"/>
    </row>
    <row r="2300" s="48" customFormat="true" ht="12" hidden="true" customHeight="false" outlineLevel="0" collapsed="false">
      <c r="A2300" s="87" t="s">
        <v>65</v>
      </c>
      <c r="B2300" s="103" t="s">
        <v>66</v>
      </c>
      <c r="C2300" s="104" t="s">
        <v>2461</v>
      </c>
      <c r="D2300" s="77"/>
      <c r="E2300" s="77"/>
      <c r="F2300" s="77" t="n">
        <f aca="false">SUM(D2300:E2300)</f>
        <v>0</v>
      </c>
      <c r="G2300" s="79"/>
      <c r="H2300" s="88"/>
      <c r="I2300" s="79" t="n">
        <f aca="false">SUM(G2300:H2300)</f>
        <v>0</v>
      </c>
      <c r="J2300" s="77"/>
      <c r="K2300" s="77"/>
      <c r="L2300" s="77" t="n">
        <f aca="false">SUM(J2300:K2300)</f>
        <v>0</v>
      </c>
      <c r="M2300" s="81" t="str">
        <f aca="false">IF(D2300&gt;0,IF(J2300&gt;=0,J2300/D2300*100,""),"")</f>
        <v/>
      </c>
      <c r="N2300" s="81" t="str">
        <f aca="false">IF(F2300&gt;0,IF(L2300&gt;=0,L2300/F2300*100,""),"")</f>
        <v/>
      </c>
      <c r="O2300" s="81" t="str">
        <f aca="false">IF(G2300&gt;0,IF(J2300&gt;=0,J2300/G2300*100,""),"")</f>
        <v/>
      </c>
      <c r="P2300" s="81" t="str">
        <f aca="false">IF(I2300&gt;0,IF(L2300&gt;=0,L2300/I2300*100,""),"")</f>
        <v/>
      </c>
      <c r="Q2300" s="52"/>
      <c r="S2300" s="52"/>
    </row>
    <row r="2301" s="48" customFormat="true" ht="2.25" hidden="false" customHeight="true" outlineLevel="0" collapsed="false">
      <c r="A2301" s="87"/>
      <c r="B2301" s="103"/>
      <c r="C2301" s="104" t="s">
        <v>28</v>
      </c>
      <c r="D2301" s="77"/>
      <c r="E2301" s="77"/>
      <c r="F2301" s="77" t="n">
        <f aca="false">SUM(D2301:E2301)</f>
        <v>0</v>
      </c>
      <c r="G2301" s="79"/>
      <c r="H2301" s="88"/>
      <c r="I2301" s="79"/>
      <c r="J2301" s="77"/>
      <c r="K2301" s="77"/>
      <c r="L2301" s="77" t="n">
        <f aca="false">SUM(J2301:K2301)</f>
        <v>0</v>
      </c>
      <c r="M2301" s="81" t="str">
        <f aca="false">IF(D2301&gt;0,IF(J2301&gt;=0,J2301/D2301*100,""),"")</f>
        <v/>
      </c>
      <c r="N2301" s="81" t="str">
        <f aca="false">IF(F2301&gt;0,IF(L2301&gt;=0,L2301/F2301*100,""),"")</f>
        <v/>
      </c>
      <c r="O2301" s="81" t="str">
        <f aca="false">IF(G2301&gt;0,IF(J2301&gt;=0,J2301/G2301*100,""),"")</f>
        <v/>
      </c>
      <c r="P2301" s="81" t="str">
        <f aca="false">IF(I2301&gt;0,IF(L2301&gt;=0,L2301/I2301*100,""),"")</f>
        <v/>
      </c>
      <c r="Q2301" s="52"/>
      <c r="S2301" s="52"/>
    </row>
    <row r="2302" s="155" customFormat="true" ht="12.75" hidden="false" customHeight="false" outlineLevel="0" collapsed="false">
      <c r="A2302" s="66" t="s">
        <v>2462</v>
      </c>
      <c r="B2302" s="135" t="s">
        <v>19</v>
      </c>
      <c r="C2302" s="136"/>
      <c r="D2302" s="157" t="n">
        <f aca="false">SUM(D2304:D2304)</f>
        <v>4130600</v>
      </c>
      <c r="E2302" s="157" t="n">
        <f aca="false">SUM(E2304)</f>
        <v>0</v>
      </c>
      <c r="F2302" s="157" t="n">
        <f aca="false">SUM(D2302:E2302)</f>
        <v>4130600</v>
      </c>
      <c r="G2302" s="158" t="n">
        <f aca="false">SUM(G2304:G2304)</f>
        <v>4692600</v>
      </c>
      <c r="H2302" s="159"/>
      <c r="I2302" s="158" t="n">
        <f aca="false">SUM(G2302:H2302)</f>
        <v>4692600</v>
      </c>
      <c r="J2302" s="157" t="n">
        <f aca="false">SUM(J2304:J2304)</f>
        <v>5441800</v>
      </c>
      <c r="K2302" s="157" t="n">
        <f aca="false">SUM(K2304)</f>
        <v>0</v>
      </c>
      <c r="L2302" s="157" t="n">
        <f aca="false">SUM(J2302:K2302)</f>
        <v>5441800</v>
      </c>
      <c r="M2302" s="250" t="n">
        <f aca="false">IF(D2302&gt;0,IF(J2302&gt;=0,J2302/D2302*100,""),"")</f>
        <v>131.743572362369</v>
      </c>
      <c r="N2302" s="250" t="n">
        <f aca="false">IF(F2302&gt;0,IF(L2302&gt;=0,L2302/F2302*100,""),"")</f>
        <v>131.743572362369</v>
      </c>
      <c r="O2302" s="250" t="n">
        <f aca="false">IF(G2302&gt;0,IF(J2302&gt;=0,J2302/G2302*100,""),"")</f>
        <v>115.965562801006</v>
      </c>
      <c r="P2302" s="250" t="n">
        <f aca="false">IF(I2302&gt;0,IF(L2302&gt;=0,L2302/I2302*100,""),"")</f>
        <v>115.965562801006</v>
      </c>
      <c r="Q2302" s="52"/>
      <c r="S2302" s="52"/>
    </row>
    <row r="2303" s="155" customFormat="true" ht="12" hidden="true" customHeight="false" outlineLevel="0" collapsed="false">
      <c r="A2303" s="74" t="s">
        <v>27</v>
      </c>
      <c r="B2303" s="167"/>
      <c r="C2303" s="168" t="s">
        <v>28</v>
      </c>
      <c r="D2303" s="328" t="n">
        <f aca="false">SUM(D2304:D2304)</f>
        <v>4130600</v>
      </c>
      <c r="E2303" s="329"/>
      <c r="F2303" s="123" t="n">
        <f aca="false">SUM(D2303:E2303)</f>
        <v>4130600</v>
      </c>
      <c r="G2303" s="120" t="n">
        <f aca="false">SUM(G2304:G2304)</f>
        <v>4692600</v>
      </c>
      <c r="H2303" s="330"/>
      <c r="I2303" s="124" t="n">
        <f aca="false">SUM(G2303:H2303)</f>
        <v>4692600</v>
      </c>
      <c r="J2303" s="123" t="n">
        <f aca="false">SUM(J2304:J2304)</f>
        <v>5441800</v>
      </c>
      <c r="K2303" s="329"/>
      <c r="L2303" s="123" t="n">
        <f aca="false">SUM(J2303:K2303)</f>
        <v>5441800</v>
      </c>
      <c r="M2303" s="125" t="n">
        <f aca="false">IF(D2303&gt;0,IF(J2303&gt;=0,J2303/D2303*100,""),"")</f>
        <v>131.743572362369</v>
      </c>
      <c r="N2303" s="125" t="n">
        <f aca="false">IF(F2303&gt;0,IF(L2303&gt;=0,L2303/F2303*100,""),"")</f>
        <v>131.743572362369</v>
      </c>
      <c r="O2303" s="125" t="n">
        <f aca="false">IF(G2303&gt;0,IF(J2303&gt;=0,J2303/G2303*100,""),"")</f>
        <v>115.965562801006</v>
      </c>
      <c r="P2303" s="125" t="n">
        <f aca="false">IF(I2303&gt;0,IF(L2303&gt;=0,L2303/I2303*100,""),"")</f>
        <v>115.965562801006</v>
      </c>
      <c r="Q2303" s="52"/>
      <c r="S2303" s="52"/>
    </row>
    <row r="2304" s="48" customFormat="true" ht="12.75" hidden="false" customHeight="true" outlineLevel="0" collapsed="false">
      <c r="A2304" s="87" t="s">
        <v>2382</v>
      </c>
      <c r="B2304" s="103" t="s">
        <v>858</v>
      </c>
      <c r="C2304" s="104" t="s">
        <v>2463</v>
      </c>
      <c r="D2304" s="123" t="n">
        <v>4130600</v>
      </c>
      <c r="E2304" s="123"/>
      <c r="F2304" s="123" t="n">
        <f aca="false">SUM(D2304:E2304)</f>
        <v>4130600</v>
      </c>
      <c r="G2304" s="124" t="n">
        <v>4692600</v>
      </c>
      <c r="H2304" s="149"/>
      <c r="I2304" s="124" t="n">
        <f aca="false">SUM(G2304:H2304)</f>
        <v>4692600</v>
      </c>
      <c r="J2304" s="123" t="n">
        <v>5441800</v>
      </c>
      <c r="K2304" s="123"/>
      <c r="L2304" s="123" t="n">
        <f aca="false">SUM(J2304:K2304)</f>
        <v>5441800</v>
      </c>
      <c r="M2304" s="125" t="n">
        <f aca="false">IF(D2304&gt;0,IF(J2304&gt;=0,J2304/D2304*100,""),"")</f>
        <v>131.743572362369</v>
      </c>
      <c r="N2304" s="125" t="n">
        <f aca="false">IF(F2304&gt;0,IF(L2304&gt;=0,L2304/F2304*100,""),"")</f>
        <v>131.743572362369</v>
      </c>
      <c r="O2304" s="125" t="n">
        <f aca="false">IF(G2304&gt;0,IF(J2304&gt;=0,J2304/G2304*100,""),"")</f>
        <v>115.965562801006</v>
      </c>
      <c r="P2304" s="125" t="n">
        <f aca="false">IF(I2304&gt;0,IF(L2304&gt;=0,L2304/I2304*100,""),"")</f>
        <v>115.965562801006</v>
      </c>
      <c r="Q2304" s="52"/>
      <c r="S2304" s="52"/>
    </row>
    <row r="2305" s="48" customFormat="true" ht="6" hidden="true" customHeight="true" outlineLevel="0" collapsed="false">
      <c r="A2305" s="87"/>
      <c r="B2305" s="103"/>
      <c r="C2305" s="104" t="s">
        <v>28</v>
      </c>
      <c r="D2305" s="77"/>
      <c r="E2305" s="77"/>
      <c r="F2305" s="77" t="n">
        <f aca="false">SUM(D2305:E2305)</f>
        <v>0</v>
      </c>
      <c r="G2305" s="79"/>
      <c r="H2305" s="88"/>
      <c r="I2305" s="79"/>
      <c r="J2305" s="77"/>
      <c r="K2305" s="77"/>
      <c r="L2305" s="77" t="n">
        <f aca="false">SUM(J2305:K2305)</f>
        <v>0</v>
      </c>
      <c r="M2305" s="81" t="str">
        <f aca="false">IF(D2305&gt;0,IF(J2305&gt;=0,J2305/D2305*100,""),"")</f>
        <v/>
      </c>
      <c r="N2305" s="81" t="str">
        <f aca="false">IF(F2305&gt;0,IF(L2305&gt;=0,L2305/F2305*100,""),"")</f>
        <v/>
      </c>
      <c r="O2305" s="81" t="str">
        <f aca="false">IF(G2305&gt;0,IF(J2305&gt;=0,J2305/G2305*100,""),"")</f>
        <v/>
      </c>
      <c r="P2305" s="81" t="str">
        <f aca="false">IF(I2305&gt;0,IF(L2305&gt;=0,L2305/I2305*100,""),"")</f>
        <v/>
      </c>
      <c r="Q2305" s="52"/>
      <c r="S2305" s="52"/>
    </row>
    <row r="2306" s="155" customFormat="true" ht="12.75" hidden="false" customHeight="false" outlineLevel="0" collapsed="false">
      <c r="A2306" s="66" t="s">
        <v>2464</v>
      </c>
      <c r="B2306" s="135" t="s">
        <v>19</v>
      </c>
      <c r="C2306" s="136"/>
      <c r="D2306" s="139" t="n">
        <f aca="false">SUM(D2308:D2310)</f>
        <v>7146000</v>
      </c>
      <c r="E2306" s="139" t="n">
        <f aca="false">SUM(E2308)</f>
        <v>0</v>
      </c>
      <c r="F2306" s="139" t="n">
        <f aca="false">SUM(D2306:E2306)</f>
        <v>7146000</v>
      </c>
      <c r="G2306" s="109" t="n">
        <f aca="false">SUM(G2308:G2310)</f>
        <v>8848552.7</v>
      </c>
      <c r="H2306" s="110"/>
      <c r="I2306" s="109" t="n">
        <f aca="false">SUM(G2306:H2306)</f>
        <v>8848552.7</v>
      </c>
      <c r="J2306" s="139" t="n">
        <f aca="false">SUM(J2308:J2310)</f>
        <v>9812500</v>
      </c>
      <c r="K2306" s="139" t="n">
        <f aca="false">SUM(K2308)</f>
        <v>0</v>
      </c>
      <c r="L2306" s="139" t="n">
        <f aca="false">SUM(J2306:K2306)</f>
        <v>9812500</v>
      </c>
      <c r="M2306" s="140" t="n">
        <f aca="false">IF(D2306&gt;0,IF(J2306&gt;=0,J2306/D2306*100,""),"")</f>
        <v>137.314581584103</v>
      </c>
      <c r="N2306" s="140" t="n">
        <f aca="false">IF(F2306&gt;0,IF(L2306&gt;=0,L2306/F2306*100,""),"")</f>
        <v>137.314581584103</v>
      </c>
      <c r="O2306" s="140" t="n">
        <f aca="false">IF(G2306&gt;0,IF(J2306&gt;=0,J2306/G2306*100,""),"")</f>
        <v>110.893841430136</v>
      </c>
      <c r="P2306" s="140" t="n">
        <f aca="false">IF(I2306&gt;0,IF(L2306&gt;=0,L2306/I2306*100,""),"")</f>
        <v>110.893841430136</v>
      </c>
      <c r="Q2306" s="52"/>
      <c r="S2306" s="52"/>
    </row>
    <row r="2307" s="155" customFormat="true" ht="12" hidden="true" customHeight="false" outlineLevel="0" collapsed="false">
      <c r="A2307" s="82" t="s">
        <v>27</v>
      </c>
      <c r="B2307" s="167"/>
      <c r="C2307" s="168" t="s">
        <v>28</v>
      </c>
      <c r="D2307" s="77" t="n">
        <f aca="false">SUM(D2308:D2309)</f>
        <v>7146000</v>
      </c>
      <c r="E2307" s="215"/>
      <c r="F2307" s="77" t="n">
        <f aca="false">SUM(D2307:E2307)</f>
        <v>7146000</v>
      </c>
      <c r="G2307" s="79" t="n">
        <f aca="false">SUM(G2308:G2309)</f>
        <v>8848552.7</v>
      </c>
      <c r="H2307" s="217"/>
      <c r="I2307" s="79" t="n">
        <f aca="false">SUM(G2307:H2307)</f>
        <v>8848552.7</v>
      </c>
      <c r="J2307" s="77" t="n">
        <f aca="false">SUM(J2308:J2309)</f>
        <v>9812500</v>
      </c>
      <c r="K2307" s="215"/>
      <c r="L2307" s="77" t="n">
        <f aca="false">SUM(J2307:K2307)</f>
        <v>9812500</v>
      </c>
      <c r="M2307" s="81" t="n">
        <f aca="false">IF(D2307&gt;0,IF(J2307&gt;=0,J2307/D2307*100,""),"")</f>
        <v>137.314581584103</v>
      </c>
      <c r="N2307" s="81" t="n">
        <f aca="false">IF(F2307&gt;0,IF(L2307&gt;=0,L2307/F2307*100,""),"")</f>
        <v>137.314581584103</v>
      </c>
      <c r="O2307" s="81" t="n">
        <f aca="false">IF(G2307&gt;0,IF(J2307&gt;=0,J2307/G2307*100,""),"")</f>
        <v>110.893841430136</v>
      </c>
      <c r="P2307" s="81" t="n">
        <f aca="false">IF(I2307&gt;0,IF(L2307&gt;=0,L2307/I2307*100,""),"")</f>
        <v>110.893841430136</v>
      </c>
      <c r="Q2307" s="52"/>
      <c r="S2307" s="52"/>
    </row>
    <row r="2308" s="48" customFormat="true" ht="12.75" hidden="false" customHeight="true" outlineLevel="0" collapsed="false">
      <c r="A2308" s="87" t="s">
        <v>857</v>
      </c>
      <c r="B2308" s="103" t="s">
        <v>858</v>
      </c>
      <c r="C2308" s="104" t="s">
        <v>2465</v>
      </c>
      <c r="D2308" s="77" t="n">
        <v>7146000</v>
      </c>
      <c r="E2308" s="77"/>
      <c r="F2308" s="77" t="n">
        <f aca="false">SUM(D2308:E2308)</f>
        <v>7146000</v>
      </c>
      <c r="G2308" s="79" t="n">
        <v>7919030.43</v>
      </c>
      <c r="H2308" s="88"/>
      <c r="I2308" s="79" t="n">
        <f aca="false">SUM(G2308:H2308)</f>
        <v>7919030.43</v>
      </c>
      <c r="J2308" s="77" t="n">
        <v>9812500</v>
      </c>
      <c r="K2308" s="77"/>
      <c r="L2308" s="77" t="n">
        <f aca="false">SUM(J2308:K2308)</f>
        <v>9812500</v>
      </c>
      <c r="M2308" s="81" t="n">
        <f aca="false">IF(D2308&gt;0,IF(J2308&gt;=0,J2308/D2308*100,""),"")</f>
        <v>137.314581584103</v>
      </c>
      <c r="N2308" s="81" t="n">
        <f aca="false">IF(F2308&gt;0,IF(L2308&gt;=0,L2308/F2308*100,""),"")</f>
        <v>137.314581584103</v>
      </c>
      <c r="O2308" s="81" t="n">
        <f aca="false">IF(G2308&gt;0,IF(J2308&gt;=0,J2308/G2308*100,""),"")</f>
        <v>123.910371184165</v>
      </c>
      <c r="P2308" s="81" t="n">
        <f aca="false">IF(I2308&gt;0,IF(L2308&gt;=0,L2308/I2308*100,""),"")</f>
        <v>123.910371184165</v>
      </c>
      <c r="Q2308" s="52"/>
      <c r="S2308" s="52"/>
    </row>
    <row r="2309" s="48" customFormat="true" ht="12.75" hidden="false" customHeight="true" outlineLevel="0" collapsed="false">
      <c r="A2309" s="87" t="s">
        <v>177</v>
      </c>
      <c r="B2309" s="54" t="s">
        <v>178</v>
      </c>
      <c r="C2309" s="104" t="s">
        <v>2466</v>
      </c>
      <c r="D2309" s="77"/>
      <c r="E2309" s="77"/>
      <c r="F2309" s="77"/>
      <c r="G2309" s="79" t="n">
        <v>929522.27</v>
      </c>
      <c r="H2309" s="88"/>
      <c r="I2309" s="79" t="n">
        <f aca="false">SUM(G2309:H2309)</f>
        <v>929522.27</v>
      </c>
      <c r="J2309" s="77"/>
      <c r="K2309" s="77"/>
      <c r="L2309" s="77"/>
      <c r="M2309" s="81" t="str">
        <f aca="false">IF(D2309&gt;0,IF(J2309&gt;=0,J2309/D2309*100,""),"")</f>
        <v/>
      </c>
      <c r="N2309" s="81" t="str">
        <f aca="false">IF(F2309&gt;0,IF(L2309&gt;=0,L2309/F2309*100,""),"")</f>
        <v/>
      </c>
      <c r="O2309" s="81" t="n">
        <f aca="false">IF(G2309&gt;0,IF(J2309&gt;=0,J2309/G2309*100,""),"")</f>
        <v>0</v>
      </c>
      <c r="P2309" s="81" t="n">
        <f aca="false">IF(I2309&gt;0,IF(L2309&gt;=0,L2309/I2309*100,""),"")</f>
        <v>0</v>
      </c>
      <c r="Q2309" s="52"/>
      <c r="S2309" s="52"/>
    </row>
    <row r="2310" s="48" customFormat="true" ht="12" hidden="true" customHeight="false" outlineLevel="0" collapsed="false">
      <c r="A2310" s="87" t="s">
        <v>65</v>
      </c>
      <c r="B2310" s="103" t="s">
        <v>66</v>
      </c>
      <c r="C2310" s="104" t="s">
        <v>2467</v>
      </c>
      <c r="D2310" s="77"/>
      <c r="E2310" s="77"/>
      <c r="F2310" s="77"/>
      <c r="G2310" s="79"/>
      <c r="H2310" s="88"/>
      <c r="I2310" s="79" t="n">
        <f aca="false">SUM(G2310:H2310)</f>
        <v>0</v>
      </c>
      <c r="J2310" s="77"/>
      <c r="K2310" s="77"/>
      <c r="L2310" s="77" t="n">
        <f aca="false">SUM(J2310:K2310)</f>
        <v>0</v>
      </c>
      <c r="M2310" s="81" t="str">
        <f aca="false">IF(D2310&gt;0,IF(J2310&gt;=0,J2310/D2310*100,""),"")</f>
        <v/>
      </c>
      <c r="N2310" s="81" t="str">
        <f aca="false">IF(F2310&gt;0,IF(L2310&gt;=0,L2310/F2310*100,""),"")</f>
        <v/>
      </c>
      <c r="O2310" s="81" t="str">
        <f aca="false">IF(G2310&gt;0,IF(J2310&gt;=0,J2310/G2310*100,""),"")</f>
        <v/>
      </c>
      <c r="P2310" s="81" t="str">
        <f aca="false">IF(I2310&gt;0,IF(L2310&gt;=0,L2310/I2310*100,""),"")</f>
        <v/>
      </c>
      <c r="Q2310" s="52"/>
      <c r="S2310" s="52"/>
    </row>
    <row r="2311" s="48" customFormat="true" ht="2.25" hidden="false" customHeight="true" outlineLevel="0" collapsed="false">
      <c r="A2311" s="87"/>
      <c r="B2311" s="103"/>
      <c r="C2311" s="104" t="s">
        <v>28</v>
      </c>
      <c r="D2311" s="331"/>
      <c r="E2311" s="331"/>
      <c r="F2311" s="331" t="n">
        <f aca="false">SUM(D2311:E2311)</f>
        <v>0</v>
      </c>
      <c r="G2311" s="332"/>
      <c r="H2311" s="333"/>
      <c r="I2311" s="332"/>
      <c r="J2311" s="331"/>
      <c r="K2311" s="331"/>
      <c r="L2311" s="331" t="n">
        <f aca="false">SUM(J2311:K2311)</f>
        <v>0</v>
      </c>
      <c r="M2311" s="334" t="str">
        <f aca="false">IF(D2311&gt;0,IF(J2311&gt;=0,J2311/D2311*100,""),"")</f>
        <v/>
      </c>
      <c r="N2311" s="334" t="str">
        <f aca="false">IF(F2311&gt;0,IF(L2311&gt;=0,L2311/F2311*100,""),"")</f>
        <v/>
      </c>
      <c r="O2311" s="334" t="str">
        <f aca="false">IF(G2311&gt;0,IF(J2311&gt;=0,J2311/G2311*100,""),"")</f>
        <v/>
      </c>
      <c r="P2311" s="334" t="str">
        <f aca="false">IF(I2311&gt;0,IF(L2311&gt;=0,L2311/I2311*100,""),"")</f>
        <v/>
      </c>
      <c r="Q2311" s="52"/>
      <c r="S2311" s="52"/>
    </row>
    <row r="2312" s="155" customFormat="true" ht="12.75" hidden="false" customHeight="false" outlineLevel="0" collapsed="false">
      <c r="A2312" s="66" t="s">
        <v>2468</v>
      </c>
      <c r="B2312" s="135" t="s">
        <v>19</v>
      </c>
      <c r="C2312" s="136"/>
      <c r="D2312" s="240" t="n">
        <f aca="false">SUM(D2314:D2315)</f>
        <v>7043706</v>
      </c>
      <c r="E2312" s="240" t="n">
        <f aca="false">SUM(E2314:E2314)</f>
        <v>0</v>
      </c>
      <c r="F2312" s="240" t="n">
        <f aca="false">SUM(D2312:E2312)</f>
        <v>7043706</v>
      </c>
      <c r="G2312" s="243" t="n">
        <f aca="false">SUM(G2314:G2315)</f>
        <v>8060771.41</v>
      </c>
      <c r="H2312" s="253"/>
      <c r="I2312" s="243" t="n">
        <f aca="false">SUM(G2312:H2312)</f>
        <v>8060771.41</v>
      </c>
      <c r="J2312" s="240" t="n">
        <f aca="false">SUM(J2314:J2315)</f>
        <v>8636809</v>
      </c>
      <c r="K2312" s="240" t="n">
        <f aca="false">SUM(K2314:K2314)</f>
        <v>0</v>
      </c>
      <c r="L2312" s="240" t="n">
        <f aca="false">SUM(J2312:K2312)</f>
        <v>8636809</v>
      </c>
      <c r="M2312" s="244" t="n">
        <f aca="false">IF(D2312&gt;0,IF(J2312&gt;=0,J2312/D2312*100,""),"")</f>
        <v>122.617397716486</v>
      </c>
      <c r="N2312" s="244" t="n">
        <f aca="false">IF(F2312&gt;0,IF(L2312&gt;=0,L2312/F2312*100,""),"")</f>
        <v>122.617397716486</v>
      </c>
      <c r="O2312" s="244" t="n">
        <f aca="false">IF(G2312&gt;0,IF(J2312&gt;=0,J2312/G2312*100,""),"")</f>
        <v>107.146184412144</v>
      </c>
      <c r="P2312" s="244" t="n">
        <f aca="false">IF(I2312&gt;0,IF(L2312&gt;=0,L2312/I2312*100,""),"")</f>
        <v>107.146184412144</v>
      </c>
      <c r="Q2312" s="52"/>
      <c r="S2312" s="52"/>
    </row>
    <row r="2313" s="155" customFormat="true" ht="12" hidden="true" customHeight="false" outlineLevel="0" collapsed="false">
      <c r="A2313" s="82" t="s">
        <v>27</v>
      </c>
      <c r="B2313" s="303"/>
      <c r="C2313" s="304" t="s">
        <v>28</v>
      </c>
      <c r="D2313" s="305" t="n">
        <f aca="false">SUM(D2314)</f>
        <v>7043706</v>
      </c>
      <c r="E2313" s="305" t="n">
        <f aca="false">SUM(E2314:E2316)</f>
        <v>0</v>
      </c>
      <c r="F2313" s="305" t="n">
        <f aca="false">SUM(D2313:E2313)</f>
        <v>7043706</v>
      </c>
      <c r="G2313" s="307" t="n">
        <f aca="false">SUM(G2314)</f>
        <v>8060771.41</v>
      </c>
      <c r="H2313" s="308" t="n">
        <f aca="false">SUM(H2314:H2316)</f>
        <v>0</v>
      </c>
      <c r="I2313" s="307" t="n">
        <f aca="false">SUM(G2313:H2313)</f>
        <v>8060771.41</v>
      </c>
      <c r="J2313" s="305" t="n">
        <f aca="false">SUM(J2314)</f>
        <v>8636809</v>
      </c>
      <c r="K2313" s="305" t="n">
        <f aca="false">SUM(K2314:K2316)</f>
        <v>0</v>
      </c>
      <c r="L2313" s="305" t="n">
        <f aca="false">SUM(J2313:K2313)</f>
        <v>8636809</v>
      </c>
      <c r="M2313" s="335" t="n">
        <f aca="false">IF(D2313&gt;0,IF(J2313&gt;=0,J2313/D2313*100,""),"")</f>
        <v>122.617397716486</v>
      </c>
      <c r="N2313" s="335" t="n">
        <f aca="false">IF(F2313&gt;0,IF(L2313&gt;=0,L2313/F2313*100,""),"")</f>
        <v>122.617397716486</v>
      </c>
      <c r="O2313" s="335" t="n">
        <f aca="false">IF(G2313&gt;0,IF(J2313&gt;=0,J2313/G2313*100,""),"")</f>
        <v>107.146184412144</v>
      </c>
      <c r="P2313" s="335" t="n">
        <f aca="false">IF(I2313&gt;0,IF(L2313&gt;=0,L2313/I2313*100,""),"")</f>
        <v>107.146184412144</v>
      </c>
      <c r="Q2313" s="52"/>
      <c r="S2313" s="52"/>
    </row>
    <row r="2314" s="48" customFormat="true" ht="12.75" hidden="false" customHeight="true" outlineLevel="0" collapsed="false">
      <c r="A2314" s="87" t="s">
        <v>857</v>
      </c>
      <c r="B2314" s="103" t="s">
        <v>858</v>
      </c>
      <c r="C2314" s="104" t="s">
        <v>2469</v>
      </c>
      <c r="D2314" s="94" t="n">
        <v>7043706</v>
      </c>
      <c r="E2314" s="94"/>
      <c r="F2314" s="94" t="n">
        <f aca="false">SUM(D2314:E2314)</f>
        <v>7043706</v>
      </c>
      <c r="G2314" s="95" t="n">
        <v>8060771.41</v>
      </c>
      <c r="H2314" s="96"/>
      <c r="I2314" s="95" t="n">
        <f aca="false">SUM(G2314:H2314)</f>
        <v>8060771.41</v>
      </c>
      <c r="J2314" s="94" t="n">
        <v>8636809</v>
      </c>
      <c r="K2314" s="94"/>
      <c r="L2314" s="94" t="n">
        <f aca="false">SUM(J2314:K2314)</f>
        <v>8636809</v>
      </c>
      <c r="M2314" s="97" t="n">
        <f aca="false">IF(D2314&gt;0,IF(J2314&gt;=0,J2314/D2314*100,""),"")</f>
        <v>122.617397716486</v>
      </c>
      <c r="N2314" s="97" t="n">
        <f aca="false">IF(F2314&gt;0,IF(L2314&gt;=0,L2314/F2314*100,""),"")</f>
        <v>122.617397716486</v>
      </c>
      <c r="O2314" s="97" t="n">
        <f aca="false">IF(G2314&gt;0,IF(J2314&gt;=0,J2314/G2314*100,""),"")</f>
        <v>107.146184412144</v>
      </c>
      <c r="P2314" s="97" t="n">
        <f aca="false">IF(I2314&gt;0,IF(L2314&gt;=0,L2314/I2314*100,""),"")</f>
        <v>107.146184412144</v>
      </c>
      <c r="Q2314" s="52"/>
      <c r="S2314" s="52"/>
    </row>
    <row r="2315" s="48" customFormat="true" ht="12" hidden="true" customHeight="false" outlineLevel="0" collapsed="false">
      <c r="A2315" s="87" t="s">
        <v>65</v>
      </c>
      <c r="B2315" s="54" t="s">
        <v>66</v>
      </c>
      <c r="C2315" s="55" t="s">
        <v>2470</v>
      </c>
      <c r="D2315" s="77"/>
      <c r="E2315" s="77"/>
      <c r="F2315" s="77" t="n">
        <f aca="false">SUM(D2315:E2315)</f>
        <v>0</v>
      </c>
      <c r="G2315" s="79"/>
      <c r="H2315" s="88"/>
      <c r="I2315" s="79" t="n">
        <f aca="false">SUM(G2315:H2315)</f>
        <v>0</v>
      </c>
      <c r="J2315" s="77"/>
      <c r="K2315" s="77"/>
      <c r="L2315" s="77" t="n">
        <f aca="false">SUM(J2315:K2315)</f>
        <v>0</v>
      </c>
      <c r="M2315" s="81" t="str">
        <f aca="false">IF(D2315&gt;0,IF(J2315&gt;=0,J2315/D2315*100,""),"")</f>
        <v/>
      </c>
      <c r="N2315" s="81" t="str">
        <f aca="false">IF(F2315&gt;0,IF(L2315&gt;=0,L2315/F2315*100,""),"")</f>
        <v/>
      </c>
      <c r="O2315" s="81" t="str">
        <f aca="false">IF(G2315&gt;0,IF(J2315&gt;=0,J2315/G2315*100,""),"")</f>
        <v/>
      </c>
      <c r="P2315" s="81" t="str">
        <f aca="false">IF(I2315&gt;0,IF(L2315&gt;=0,L2315/I2315*100,""),"")</f>
        <v/>
      </c>
      <c r="Q2315" s="52"/>
      <c r="S2315" s="52"/>
    </row>
    <row r="2316" s="48" customFormat="true" ht="3.75" hidden="false" customHeight="true" outlineLevel="0" collapsed="false">
      <c r="A2316" s="87"/>
      <c r="B2316" s="103"/>
      <c r="C2316" s="104" t="s">
        <v>28</v>
      </c>
      <c r="D2316" s="77"/>
      <c r="E2316" s="77"/>
      <c r="F2316" s="77" t="n">
        <f aca="false">SUM(D2316:E2316)</f>
        <v>0</v>
      </c>
      <c r="G2316" s="79"/>
      <c r="H2316" s="88"/>
      <c r="I2316" s="79"/>
      <c r="J2316" s="77"/>
      <c r="K2316" s="77"/>
      <c r="L2316" s="77" t="n">
        <f aca="false">SUM(J2316:K2316)</f>
        <v>0</v>
      </c>
      <c r="M2316" s="81" t="str">
        <f aca="false">IF(D2316&gt;0,IF(J2316&gt;=0,J2316/D2316*100,""),"")</f>
        <v/>
      </c>
      <c r="N2316" s="81" t="str">
        <f aca="false">IF(F2316&gt;0,IF(L2316&gt;=0,L2316/F2316*100,""),"")</f>
        <v/>
      </c>
      <c r="O2316" s="81" t="str">
        <f aca="false">IF(G2316&gt;0,IF(J2316&gt;=0,J2316/G2316*100,""),"")</f>
        <v/>
      </c>
      <c r="P2316" s="81" t="str">
        <f aca="false">IF(I2316&gt;0,IF(L2316&gt;=0,L2316/I2316*100,""),"")</f>
        <v/>
      </c>
      <c r="Q2316" s="52"/>
      <c r="S2316" s="52"/>
    </row>
    <row r="2317" s="48" customFormat="true" ht="12.75" hidden="false" customHeight="false" outlineLevel="0" collapsed="false">
      <c r="A2317" s="66" t="s">
        <v>2471</v>
      </c>
      <c r="B2317" s="135" t="s">
        <v>19</v>
      </c>
      <c r="C2317" s="136"/>
      <c r="D2317" s="152" t="n">
        <f aca="false">SUM(D2319:D2319)</f>
        <v>19611000</v>
      </c>
      <c r="E2317" s="139" t="n">
        <f aca="false">SUM(E2319)</f>
        <v>0</v>
      </c>
      <c r="F2317" s="139" t="n">
        <f aca="false">SUM(D2317:E2317)</f>
        <v>19611000</v>
      </c>
      <c r="G2317" s="153" t="n">
        <f aca="false">SUM(G2319:G2319)</f>
        <v>22227547.42</v>
      </c>
      <c r="H2317" s="110"/>
      <c r="I2317" s="109" t="n">
        <f aca="false">SUM(G2317:H2317)</f>
        <v>22227547.42</v>
      </c>
      <c r="J2317" s="139" t="n">
        <f aca="false">SUM(J2319)</f>
        <v>22500000</v>
      </c>
      <c r="K2317" s="139" t="n">
        <f aca="false">SUM(K2319)</f>
        <v>0</v>
      </c>
      <c r="L2317" s="139" t="n">
        <f aca="false">SUM(J2317:K2317)</f>
        <v>22500000</v>
      </c>
      <c r="M2317" s="140" t="n">
        <f aca="false">IF(D2317&gt;0,IF(J2317&gt;=0,J2317/D2317*100,""),"")</f>
        <v>114.731528223956</v>
      </c>
      <c r="N2317" s="140" t="n">
        <f aca="false">IF(F2317&gt;0,IF(L2317&gt;=0,L2317/F2317*100,""),"")</f>
        <v>114.731528223956</v>
      </c>
      <c r="O2317" s="140" t="n">
        <f aca="false">IF(G2317&gt;0,IF(J2317&gt;=0,J2317/G2317*100,""),"")</f>
        <v>101.225742880453</v>
      </c>
      <c r="P2317" s="140" t="n">
        <f aca="false">IF(I2317&gt;0,IF(L2317&gt;=0,L2317/I2317*100,""),"")</f>
        <v>101.225742880453</v>
      </c>
      <c r="Q2317" s="52"/>
      <c r="S2317" s="52"/>
    </row>
    <row r="2318" s="48" customFormat="true" ht="12" hidden="true" customHeight="false" outlineLevel="0" collapsed="false">
      <c r="A2318" s="82" t="s">
        <v>27</v>
      </c>
      <c r="B2318" s="318"/>
      <c r="C2318" s="319" t="s">
        <v>28</v>
      </c>
      <c r="D2318" s="256" t="n">
        <f aca="false">SUM(D2319)</f>
        <v>19611000</v>
      </c>
      <c r="E2318" s="209"/>
      <c r="F2318" s="77" t="n">
        <f aca="false">SUM(D2318:E2318)</f>
        <v>19611000</v>
      </c>
      <c r="G2318" s="172" t="n">
        <f aca="false">SUM(G2319)</f>
        <v>22227547.42</v>
      </c>
      <c r="H2318" s="235"/>
      <c r="I2318" s="79" t="n">
        <f aca="false">SUM(G2318:H2318)</f>
        <v>22227547.42</v>
      </c>
      <c r="J2318" s="77"/>
      <c r="K2318" s="209"/>
      <c r="L2318" s="77" t="n">
        <f aca="false">SUM(J2318:K2318)</f>
        <v>0</v>
      </c>
      <c r="M2318" s="81" t="n">
        <f aca="false">IF(D2318&gt;0,IF(J2318&gt;=0,J2318/D2318*100,""),"")</f>
        <v>0</v>
      </c>
      <c r="N2318" s="81" t="n">
        <f aca="false">IF(F2318&gt;0,IF(L2318&gt;=0,L2318/F2318*100,""),"")</f>
        <v>0</v>
      </c>
      <c r="O2318" s="81" t="n">
        <f aca="false">IF(G2318&gt;0,IF(J2318&gt;=0,J2318/G2318*100,""),"")</f>
        <v>0</v>
      </c>
      <c r="P2318" s="81" t="n">
        <f aca="false">IF(I2318&gt;0,IF(L2318&gt;=0,L2318/I2318*100,""),"")</f>
        <v>0</v>
      </c>
      <c r="Q2318" s="52"/>
      <c r="S2318" s="52"/>
    </row>
    <row r="2319" s="48" customFormat="true" ht="12.75" hidden="false" customHeight="true" outlineLevel="0" collapsed="false">
      <c r="A2319" s="87" t="s">
        <v>2382</v>
      </c>
      <c r="B2319" s="103" t="s">
        <v>858</v>
      </c>
      <c r="C2319" s="104" t="s">
        <v>2472</v>
      </c>
      <c r="D2319" s="77" t="n">
        <v>19611000</v>
      </c>
      <c r="E2319" s="77"/>
      <c r="F2319" s="77" t="n">
        <f aca="false">SUM(D2319:E2319)</f>
        <v>19611000</v>
      </c>
      <c r="G2319" s="79" t="n">
        <v>22227547.42</v>
      </c>
      <c r="H2319" s="88"/>
      <c r="I2319" s="79" t="n">
        <f aca="false">SUM(G2319:H2319)</f>
        <v>22227547.42</v>
      </c>
      <c r="J2319" s="77" t="n">
        <v>22500000</v>
      </c>
      <c r="K2319" s="77"/>
      <c r="L2319" s="77" t="n">
        <f aca="false">SUM(J2319:K2319)</f>
        <v>22500000</v>
      </c>
      <c r="M2319" s="81" t="n">
        <f aca="false">IF(D2319&gt;0,IF(J2319&gt;=0,J2319/D2319*100,""),"")</f>
        <v>114.731528223956</v>
      </c>
      <c r="N2319" s="81" t="n">
        <f aca="false">IF(F2319&gt;0,IF(L2319&gt;=0,L2319/F2319*100,""),"")</f>
        <v>114.731528223956</v>
      </c>
      <c r="O2319" s="81" t="n">
        <f aca="false">IF(G2319&gt;0,IF(J2319&gt;=0,J2319/G2319*100,""),"")</f>
        <v>101.225742880453</v>
      </c>
      <c r="P2319" s="81" t="n">
        <f aca="false">IF(I2319&gt;0,IF(L2319&gt;=0,L2319/I2319*100,""),"")</f>
        <v>101.225742880453</v>
      </c>
      <c r="Q2319" s="52"/>
      <c r="S2319" s="52"/>
    </row>
    <row r="2320" s="48" customFormat="true" ht="6" hidden="false" customHeight="true" outlineLevel="0" collapsed="false">
      <c r="A2320" s="87"/>
      <c r="B2320" s="103"/>
      <c r="C2320" s="104" t="s">
        <v>28</v>
      </c>
      <c r="D2320" s="77"/>
      <c r="E2320" s="77"/>
      <c r="F2320" s="77"/>
      <c r="G2320" s="336"/>
      <c r="H2320" s="321"/>
      <c r="I2320" s="336"/>
      <c r="J2320" s="77"/>
      <c r="K2320" s="77"/>
      <c r="L2320" s="77"/>
      <c r="M2320" s="81" t="str">
        <f aca="false">IF(D2320&gt;0,IF(J2320&gt;=0,J2320/D2320*100,""),"")</f>
        <v/>
      </c>
      <c r="N2320" s="81" t="str">
        <f aca="false">IF(F2320&gt;0,IF(L2320&gt;=0,L2320/F2320*100,""),"")</f>
        <v/>
      </c>
      <c r="O2320" s="81" t="str">
        <f aca="false">IF(G2320&gt;0,IF(J2320&gt;=0,J2320/G2320*100,""),"")</f>
        <v/>
      </c>
      <c r="P2320" s="81" t="str">
        <f aca="false">IF(I2320&gt;0,IF(L2320&gt;=0,L2320/I2320*100,""),"")</f>
        <v/>
      </c>
      <c r="Q2320" s="52"/>
      <c r="S2320" s="52"/>
    </row>
    <row r="2321" s="48" customFormat="true" ht="3" hidden="false" customHeight="true" outlineLevel="0" collapsed="false">
      <c r="A2321" s="82"/>
      <c r="B2321" s="54"/>
      <c r="C2321" s="55" t="s">
        <v>28</v>
      </c>
      <c r="D2321" s="337"/>
      <c r="E2321" s="337"/>
      <c r="F2321" s="337" t="n">
        <f aca="false">SUM(D2321:E2321)</f>
        <v>0</v>
      </c>
      <c r="G2321" s="336"/>
      <c r="H2321" s="321"/>
      <c r="I2321" s="336"/>
      <c r="J2321" s="337"/>
      <c r="K2321" s="337"/>
      <c r="L2321" s="337" t="n">
        <f aca="false">SUM(J2321:K2321)</f>
        <v>0</v>
      </c>
      <c r="M2321" s="81" t="str">
        <f aca="false">IF(D2321&gt;0,IF(J2321&gt;=0,J2321/D2321*100,""),"")</f>
        <v/>
      </c>
      <c r="N2321" s="81" t="str">
        <f aca="false">IF(F2321&gt;0,IF(L2321&gt;=0,L2321/F2321*100,""),"")</f>
        <v/>
      </c>
      <c r="O2321" s="81" t="str">
        <f aca="false">IF(G2321&gt;0,IF(J2321&gt;=0,J2321/G2321*100,""),"")</f>
        <v/>
      </c>
      <c r="P2321" s="81" t="str">
        <f aca="false">IF(I2321&gt;0,IF(L2321&gt;=0,L2321/I2321*100,""),"")</f>
        <v/>
      </c>
      <c r="Q2321" s="52"/>
      <c r="S2321" s="52"/>
    </row>
    <row r="2322" s="48" customFormat="true" ht="1.5" hidden="false" customHeight="true" outlineLevel="0" collapsed="false">
      <c r="A2322" s="82"/>
      <c r="B2322" s="54"/>
      <c r="C2322" s="55" t="s">
        <v>28</v>
      </c>
      <c r="D2322" s="337"/>
      <c r="E2322" s="337"/>
      <c r="F2322" s="337"/>
      <c r="G2322" s="336"/>
      <c r="H2322" s="321"/>
      <c r="I2322" s="336"/>
      <c r="J2322" s="337"/>
      <c r="K2322" s="337"/>
      <c r="L2322" s="337"/>
      <c r="M2322" s="81" t="str">
        <f aca="false">IF(D2322&gt;0,IF(J2322&gt;=0,J2322/D2322*100,""),"")</f>
        <v/>
      </c>
      <c r="N2322" s="81" t="str">
        <f aca="false">IF(F2322&gt;0,IF(L2322&gt;=0,L2322/F2322*100,""),"")</f>
        <v/>
      </c>
      <c r="O2322" s="81" t="str">
        <f aca="false">IF(G2322&gt;0,IF(J2322&gt;=0,J2322/G2322*100,""),"")</f>
        <v/>
      </c>
      <c r="P2322" s="81" t="str">
        <f aca="false">IF(I2322&gt;0,IF(L2322&gt;=0,L2322/I2322*100,""),"")</f>
        <v/>
      </c>
      <c r="Q2322" s="52"/>
      <c r="S2322" s="52"/>
    </row>
    <row r="2323" s="48" customFormat="true" ht="27.75" hidden="false" customHeight="true" outlineLevel="0" collapsed="false">
      <c r="A2323" s="338" t="s">
        <v>2473</v>
      </c>
      <c r="B2323" s="339"/>
      <c r="C2323" s="340" t="s">
        <v>28</v>
      </c>
      <c r="D2323" s="341" t="n">
        <f aca="false">SUM(D2363)</f>
        <v>5482463973</v>
      </c>
      <c r="E2323" s="341" t="n">
        <f aca="false">SUM(E2363)</f>
        <v>785007460</v>
      </c>
      <c r="F2323" s="341" t="n">
        <f aca="false">SUM(D2323:E2323)</f>
        <v>6267471433</v>
      </c>
      <c r="G2323" s="342" t="n">
        <f aca="false">SUM(G2363-G2324)</f>
        <v>6176836002.25</v>
      </c>
      <c r="H2323" s="343" t="n">
        <f aca="false">SUM(H2363)</f>
        <v>826109831</v>
      </c>
      <c r="I2323" s="342" t="n">
        <f aca="false">SUM(G2323:H2323)</f>
        <v>7002945833.25</v>
      </c>
      <c r="J2323" s="341" t="n">
        <f aca="false">SUM(J2363)</f>
        <v>6560899241</v>
      </c>
      <c r="K2323" s="341" t="n">
        <f aca="false">SUM(K2363)</f>
        <v>945863692</v>
      </c>
      <c r="L2323" s="341" t="n">
        <f aca="false">SUM(J2323:K2323)</f>
        <v>7506762933</v>
      </c>
      <c r="M2323" s="344" t="n">
        <f aca="false">IF(D2323&gt;0,IF(J2323&gt;=0,J2323/D2323*100,""),"")</f>
        <v>119.670631185377</v>
      </c>
      <c r="N2323" s="344" t="n">
        <f aca="false">IF(F2323&gt;0,IF(L2323&gt;=0,L2323/F2323*100,""),"")</f>
        <v>119.773388889733</v>
      </c>
      <c r="O2323" s="344" t="n">
        <f aca="false">IF(G2323&gt;0,IF(J2323&gt;=0,J2323/G2323*100,""),"")</f>
        <v>106.21779886353</v>
      </c>
      <c r="P2323" s="344" t="n">
        <f aca="false">IF(I2323&gt;0,IF(L2323&gt;=0,L2323/I2323*100,""),"")</f>
        <v>107.194359513076</v>
      </c>
      <c r="Q2323" s="345"/>
      <c r="R2323" s="52" t="n">
        <f aca="false">Q2323=L2323</f>
        <v>0</v>
      </c>
      <c r="S2323" s="52"/>
    </row>
    <row r="2324" s="48" customFormat="true" ht="27.75" hidden="false" customHeight="true" outlineLevel="0" collapsed="false">
      <c r="A2324" s="346" t="s">
        <v>2474</v>
      </c>
      <c r="B2324" s="127"/>
      <c r="C2324" s="128" t="s">
        <v>28</v>
      </c>
      <c r="D2324" s="347" t="n">
        <f aca="false">D2325+D2326+D2331</f>
        <v>1711771739</v>
      </c>
      <c r="E2324" s="347" t="n">
        <f aca="false">SUM(E2325,E2326,E2331)</f>
        <v>0</v>
      </c>
      <c r="F2324" s="347" t="n">
        <f aca="false">SUM(D2324:E2324)</f>
        <v>1711771739</v>
      </c>
      <c r="G2324" s="348" t="n">
        <f aca="false">G2325+G2326+G2331</f>
        <v>1688217219.74</v>
      </c>
      <c r="H2324" s="349"/>
      <c r="I2324" s="348" t="n">
        <f aca="false">SUM(G2324:H2324)</f>
        <v>1688217219.74</v>
      </c>
      <c r="J2324" s="347" t="n">
        <f aca="false">SUM(J2325,J2326,J2331)</f>
        <v>1004987497</v>
      </c>
      <c r="K2324" s="347" t="n">
        <f aca="false">SUM(K2325,K2326,K2331)</f>
        <v>0</v>
      </c>
      <c r="L2324" s="347" t="n">
        <f aca="false">SUM(L2325,L2326,L2331)</f>
        <v>1004987497</v>
      </c>
      <c r="M2324" s="350" t="n">
        <f aca="false">IF(D2324&gt;0,IF(J2324&gt;=0,J2324/D2324*100,""),"")</f>
        <v>58.7103685674297</v>
      </c>
      <c r="N2324" s="350" t="n">
        <f aca="false">IF(F2324&gt;0,IF(L2324&gt;=0,L2324/F2324*100,""),"")</f>
        <v>58.7103685674297</v>
      </c>
      <c r="O2324" s="350" t="n">
        <f aca="false">IF(G2324&gt;0,IF(J2324&gt;=0,J2324/G2324*100,""),"")</f>
        <v>59.5295134564957</v>
      </c>
      <c r="P2324" s="350" t="n">
        <f aca="false">IF(I2324&gt;0,IF(L2324&gt;=0,L2324/I2324*100,""),"")</f>
        <v>59.5295134564957</v>
      </c>
      <c r="Q2324" s="52"/>
      <c r="R2324" s="52"/>
      <c r="S2324" s="52"/>
    </row>
    <row r="2325" s="48" customFormat="true" ht="19.5" hidden="false" customHeight="true" outlineLevel="0" collapsed="false">
      <c r="A2325" s="351" t="s">
        <v>2475</v>
      </c>
      <c r="B2325" s="127"/>
      <c r="C2325" s="128" t="s">
        <v>28</v>
      </c>
      <c r="D2325" s="352" t="n">
        <v>148039615</v>
      </c>
      <c r="E2325" s="352"/>
      <c r="F2325" s="352" t="n">
        <f aca="false">SUM(D2325:E2325)</f>
        <v>148039615</v>
      </c>
      <c r="G2325" s="353" t="n">
        <v>148839615</v>
      </c>
      <c r="H2325" s="354"/>
      <c r="I2325" s="353" t="n">
        <f aca="false">SUM(G2325:H2325)</f>
        <v>148839615</v>
      </c>
      <c r="J2325" s="352" t="n">
        <v>140422775</v>
      </c>
      <c r="K2325" s="352"/>
      <c r="L2325" s="352" t="n">
        <f aca="false">J2325</f>
        <v>140422775</v>
      </c>
      <c r="M2325" s="355" t="n">
        <f aca="false">IF(D2325&gt;0,IF(J2325&gt;=0,J2325/D2325*100,""),"")</f>
        <v>94.8548636795631</v>
      </c>
      <c r="N2325" s="355" t="n">
        <f aca="false">IF(F2325&gt;0,IF(L2325&gt;=0,L2325/F2325*100,""),"")</f>
        <v>94.8548636795631</v>
      </c>
      <c r="O2325" s="355" t="n">
        <f aca="false">IF(G2325&gt;0,IF(J2325&gt;=0,J2325/G2325*100,""),"")</f>
        <v>94.3450270279186</v>
      </c>
      <c r="P2325" s="355" t="n">
        <f aca="false">IF(I2325&gt;0,IF(L2325&gt;=0,L2325/I2325*100,""),"")</f>
        <v>94.3450270279186</v>
      </c>
      <c r="Q2325" s="52"/>
      <c r="R2325" s="52"/>
      <c r="S2325" s="52"/>
    </row>
    <row r="2326" s="48" customFormat="true" ht="19.5" hidden="false" customHeight="true" outlineLevel="0" collapsed="false">
      <c r="A2326" s="356" t="s">
        <v>2476</v>
      </c>
      <c r="B2326" s="103"/>
      <c r="C2326" s="104"/>
      <c r="D2326" s="357" t="n">
        <f aca="false">SUM(D2327,D2330)</f>
        <v>1563732124</v>
      </c>
      <c r="E2326" s="357"/>
      <c r="F2326" s="357" t="n">
        <f aca="false">SUM(D2326:E2326)</f>
        <v>1563732124</v>
      </c>
      <c r="G2326" s="163" t="n">
        <f aca="false">SUM(G2327,G2330)</f>
        <v>1539347422.74</v>
      </c>
      <c r="H2326" s="164"/>
      <c r="I2326" s="163" t="n">
        <f aca="false">SUM(G2326:H2326)</f>
        <v>1539347422.74</v>
      </c>
      <c r="J2326" s="357" t="n">
        <f aca="false">SUM(J2327,J2330)</f>
        <v>864564722</v>
      </c>
      <c r="K2326" s="357"/>
      <c r="L2326" s="357" t="n">
        <f aca="false">SUM(L2327,L2330)</f>
        <v>864564722</v>
      </c>
      <c r="M2326" s="137" t="n">
        <f aca="false">IF(D2326&gt;0,IF(J2326&gt;=0,J2326/D2326*100,""),"")</f>
        <v>55.2885439091996</v>
      </c>
      <c r="N2326" s="137" t="n">
        <f aca="false">IF(F2326&gt;0,IF(L2326&gt;=0,L2326/F2326*100,""),"")</f>
        <v>55.2885439091996</v>
      </c>
      <c r="O2326" s="137" t="n">
        <f aca="false">IF(G2326&gt;0,IF(J2326&gt;=0,J2326/G2326*100,""),"")</f>
        <v>56.1643660961927</v>
      </c>
      <c r="P2326" s="137" t="n">
        <f aca="false">IF(I2326&gt;0,IF(L2326&gt;=0,L2326/I2326*100,""),"")</f>
        <v>56.1643660961927</v>
      </c>
      <c r="Q2326" s="52"/>
      <c r="R2326" s="52"/>
      <c r="S2326" s="52"/>
    </row>
    <row r="2327" s="48" customFormat="true" ht="19.5" hidden="false" customHeight="true" outlineLevel="0" collapsed="false">
      <c r="A2327" s="358" t="s">
        <v>2477</v>
      </c>
      <c r="B2327" s="100"/>
      <c r="C2327" s="101" t="s">
        <v>28</v>
      </c>
      <c r="D2327" s="359" t="n">
        <v>1551644138</v>
      </c>
      <c r="E2327" s="360"/>
      <c r="F2327" s="359" t="n">
        <f aca="false">D2327</f>
        <v>1551644138</v>
      </c>
      <c r="G2327" s="361" t="n">
        <v>1526518249.74</v>
      </c>
      <c r="H2327" s="362"/>
      <c r="I2327" s="363" t="n">
        <f aca="false">SUM(G2327:H2327)</f>
        <v>1526518249.74</v>
      </c>
      <c r="J2327" s="359" t="n">
        <v>850459746</v>
      </c>
      <c r="K2327" s="360"/>
      <c r="L2327" s="359" t="n">
        <f aca="false">SUM(J2327:K2327)</f>
        <v>850459746</v>
      </c>
      <c r="M2327" s="102" t="n">
        <f aca="false">IF(D2327&gt;0,IF(J2327&gt;=0,J2327/D2327*100,""),"")</f>
        <v>54.8102316228388</v>
      </c>
      <c r="N2327" s="102" t="n">
        <f aca="false">IF(F2327&gt;0,IF(L2327&gt;=0,L2327/F2327*100,""),"")</f>
        <v>54.8102316228388</v>
      </c>
      <c r="O2327" s="102" t="n">
        <f aca="false">IF(G2327&gt;0,IF(J2327&gt;=0,J2327/G2327*100,""),"")</f>
        <v>55.7123864156129</v>
      </c>
      <c r="P2327" s="102" t="n">
        <f aca="false">IF(I2327&gt;0,IF(L2327&gt;=0,L2327/I2327*100,""),"")</f>
        <v>55.7123864156129</v>
      </c>
      <c r="Q2327" s="52"/>
      <c r="R2327" s="52"/>
      <c r="S2327" s="52"/>
    </row>
    <row r="2328" s="48" customFormat="true" ht="12" hidden="false" customHeight="true" outlineLevel="0" collapsed="false">
      <c r="A2328" s="364" t="s">
        <v>2478</v>
      </c>
      <c r="B2328" s="103"/>
      <c r="C2328" s="104" t="s">
        <v>28</v>
      </c>
      <c r="D2328" s="357"/>
      <c r="E2328" s="337"/>
      <c r="F2328" s="357"/>
      <c r="G2328" s="336"/>
      <c r="H2328" s="321"/>
      <c r="I2328" s="163"/>
      <c r="J2328" s="357"/>
      <c r="K2328" s="337"/>
      <c r="L2328" s="357" t="n">
        <f aca="false">SUM(J2328:K2328)</f>
        <v>0</v>
      </c>
      <c r="M2328" s="137" t="str">
        <f aca="false">IF(D2328&gt;0,IF(J2328&gt;=0,J2328/D2328*100,""),"")</f>
        <v/>
      </c>
      <c r="N2328" s="137" t="str">
        <f aca="false">IF(F2328&gt;0,IF(L2328&gt;=0,L2328/F2328*100,""),"")</f>
        <v/>
      </c>
      <c r="O2328" s="137" t="str">
        <f aca="false">IF(G2328&gt;0,IF(J2328&gt;=0,J2328/G2328*100,""),"")</f>
        <v/>
      </c>
      <c r="P2328" s="137" t="str">
        <f aca="false">IF(I2328&gt;0,IF(L2328&gt;=0,L2328/I2328*100,""),"")</f>
        <v/>
      </c>
      <c r="Q2328" s="52"/>
      <c r="R2328" s="52"/>
      <c r="S2328" s="52"/>
    </row>
    <row r="2329" s="48" customFormat="true" ht="16.5" hidden="false" customHeight="true" outlineLevel="0" collapsed="false">
      <c r="A2329" s="365" t="s">
        <v>2479</v>
      </c>
      <c r="B2329" s="366"/>
      <c r="C2329" s="367" t="s">
        <v>28</v>
      </c>
      <c r="D2329" s="368" t="n">
        <v>208890263</v>
      </c>
      <c r="E2329" s="369"/>
      <c r="F2329" s="368" t="n">
        <f aca="false">D2329</f>
        <v>208890263</v>
      </c>
      <c r="G2329" s="224" t="n">
        <v>215775153</v>
      </c>
      <c r="H2329" s="225"/>
      <c r="I2329" s="370" t="n">
        <f aca="false">SUM(G2329:H2329)</f>
        <v>215775153</v>
      </c>
      <c r="J2329" s="368" t="n">
        <f aca="false">1827900+330080</f>
        <v>2157980</v>
      </c>
      <c r="K2329" s="369"/>
      <c r="L2329" s="368" t="n">
        <f aca="false">SUM(J2329:K2329)</f>
        <v>2157980</v>
      </c>
      <c r="M2329" s="137" t="n">
        <f aca="false">IF(D2329&gt;0,IF(J2329&gt;=0,J2329/D2329*100,""),"")</f>
        <v>1.03306873619093</v>
      </c>
      <c r="N2329" s="137" t="n">
        <f aca="false">IF(F2329&gt;0,IF(L2329&gt;=0,L2329/F2329*100,""),"")</f>
        <v>1.03306873619093</v>
      </c>
      <c r="O2329" s="137" t="n">
        <f aca="false">IF(G2329&gt;0,IF(J2329&gt;=0,J2329/G2329*100,""),"")</f>
        <v>1.00010588336832</v>
      </c>
      <c r="P2329" s="137" t="n">
        <f aca="false">IF(I2329&gt;0,IF(L2329&gt;=0,L2329/I2329*100,""),"")</f>
        <v>1.00010588336832</v>
      </c>
      <c r="Q2329" s="52"/>
      <c r="R2329" s="52"/>
      <c r="S2329" s="52"/>
    </row>
    <row r="2330" s="48" customFormat="true" ht="19.5" hidden="false" customHeight="true" outlineLevel="0" collapsed="false">
      <c r="A2330" s="371" t="s">
        <v>2480</v>
      </c>
      <c r="B2330" s="127"/>
      <c r="C2330" s="128" t="s">
        <v>28</v>
      </c>
      <c r="D2330" s="352" t="n">
        <v>12087986</v>
      </c>
      <c r="E2330" s="352"/>
      <c r="F2330" s="352" t="n">
        <f aca="false">D2330</f>
        <v>12087986</v>
      </c>
      <c r="G2330" s="353" t="n">
        <v>12829173</v>
      </c>
      <c r="H2330" s="354"/>
      <c r="I2330" s="353" t="n">
        <f aca="false">SUM(G2330:H2330)</f>
        <v>12829173</v>
      </c>
      <c r="J2330" s="352" t="n">
        <v>14104976</v>
      </c>
      <c r="K2330" s="352"/>
      <c r="L2330" s="352" t="n">
        <f aca="false">SUM(J2330:K2330)</f>
        <v>14104976</v>
      </c>
      <c r="M2330" s="355" t="n">
        <f aca="false">IF(D2330&gt;0,IF(J2330&gt;=0,J2330/D2330*100,""),"")</f>
        <v>116.685906155087</v>
      </c>
      <c r="N2330" s="355" t="n">
        <f aca="false">IF(F2330&gt;0,IF(L2330&gt;=0,L2330/F2330*100,""),"")</f>
        <v>116.685906155087</v>
      </c>
      <c r="O2330" s="355" t="n">
        <f aca="false">IF(G2330&gt;0,IF(J2330&gt;=0,J2330/G2330*100,""),"")</f>
        <v>109.944545918899</v>
      </c>
      <c r="P2330" s="355" t="n">
        <f aca="false">IF(I2330&gt;0,IF(L2330&gt;=0,L2330/I2330*100,""),"")</f>
        <v>109.944545918899</v>
      </c>
      <c r="Q2330" s="52"/>
      <c r="R2330" s="52"/>
      <c r="S2330" s="52"/>
    </row>
    <row r="2331" s="48" customFormat="true" ht="53.25" hidden="false" customHeight="true" outlineLevel="0" collapsed="false">
      <c r="A2331" s="351" t="s">
        <v>2481</v>
      </c>
      <c r="B2331" s="127"/>
      <c r="C2331" s="128" t="s">
        <v>28</v>
      </c>
      <c r="D2331" s="352" t="n">
        <v>0</v>
      </c>
      <c r="E2331" s="352"/>
      <c r="F2331" s="352"/>
      <c r="G2331" s="353" t="n">
        <v>30182</v>
      </c>
      <c r="H2331" s="354"/>
      <c r="I2331" s="353" t="n">
        <f aca="false">SUM(G2331:H2331)</f>
        <v>30182</v>
      </c>
      <c r="J2331" s="352"/>
      <c r="K2331" s="352"/>
      <c r="L2331" s="352" t="n">
        <f aca="false">SUM(J2331:K2331)</f>
        <v>0</v>
      </c>
      <c r="M2331" s="355" t="str">
        <f aca="false">IF(D2331&gt;0,IF(J2331&gt;=0,J2331/D2331*100,""),"")</f>
        <v/>
      </c>
      <c r="N2331" s="355" t="str">
        <f aca="false">IF(F2331&gt;0,IF(L2331&gt;=0,L2331/F2331*100,""),"")</f>
        <v/>
      </c>
      <c r="O2331" s="355" t="n">
        <f aca="false">IF(G2331&gt;0,IF(J2331&gt;=0,J2331/G2331*100,""),"")</f>
        <v>0</v>
      </c>
      <c r="P2331" s="355" t="n">
        <f aca="false">IF(I2331&gt;0,IF(L2331&gt;=0,L2331/I2331*100,""),"")</f>
        <v>0</v>
      </c>
      <c r="Q2331" s="52"/>
      <c r="R2331" s="52"/>
      <c r="S2331" s="52"/>
    </row>
    <row r="2332" s="48" customFormat="true" ht="23.25" hidden="false" customHeight="true" outlineLevel="0" collapsed="false">
      <c r="A2332" s="338" t="s">
        <v>2482</v>
      </c>
      <c r="B2332" s="372"/>
      <c r="C2332" s="373" t="s">
        <v>28</v>
      </c>
      <c r="D2332" s="341" t="n">
        <f aca="false">D2323+D2324</f>
        <v>7194235712</v>
      </c>
      <c r="E2332" s="341" t="n">
        <f aca="false">E2323+E2324</f>
        <v>785007460</v>
      </c>
      <c r="F2332" s="341" t="n">
        <f aca="false">SUM(F2323:F2324)</f>
        <v>7979243172</v>
      </c>
      <c r="G2332" s="341" t="n">
        <f aca="false">G2323+G2324</f>
        <v>7865053221.99</v>
      </c>
      <c r="H2332" s="341" t="n">
        <f aca="false">H2323+H2324</f>
        <v>826109831</v>
      </c>
      <c r="I2332" s="342" t="n">
        <f aca="false">I2323+I2324</f>
        <v>8691163052.99</v>
      </c>
      <c r="J2332" s="341" t="n">
        <f aca="false">J2323+J2324</f>
        <v>7565886738</v>
      </c>
      <c r="K2332" s="341" t="n">
        <f aca="false">K2323+K2324</f>
        <v>945863692</v>
      </c>
      <c r="L2332" s="341" t="n">
        <f aca="false">SUM(L2323:L2324)</f>
        <v>8511750430</v>
      </c>
      <c r="M2332" s="344" t="n">
        <f aca="false">IF(D2332&gt;0,IF(J2332&gt;=0,J2332/D2332*100,""),"")</f>
        <v>105.165955646687</v>
      </c>
      <c r="N2332" s="344" t="n">
        <f aca="false">IF(F2332&gt;0,IF(L2332&gt;=0,L2332/F2332*100,""),"")</f>
        <v>106.673656216778</v>
      </c>
      <c r="O2332" s="344" t="n">
        <f aca="false">IF(G2332&gt;0,IF(J2332&gt;=0,J2332/G2332*100,""),"")</f>
        <v>96.1962560767732</v>
      </c>
      <c r="P2332" s="344" t="n">
        <f aca="false">IF(I2332&gt;0,IF(L2332&gt;=0,L2332/I2332*100,""),"")</f>
        <v>97.9356891373902</v>
      </c>
      <c r="Q2332" s="52"/>
      <c r="R2332" s="52"/>
      <c r="S2332" s="52"/>
    </row>
    <row r="2333" s="48" customFormat="true" ht="17.25" hidden="false" customHeight="true" outlineLevel="0" collapsed="false">
      <c r="A2333" s="374" t="s">
        <v>2483</v>
      </c>
      <c r="B2333" s="375"/>
      <c r="C2333" s="376" t="s">
        <v>28</v>
      </c>
      <c r="D2333" s="377"/>
      <c r="E2333" s="377"/>
      <c r="F2333" s="377" t="n">
        <f aca="false">SUM(F2334,F2335,F2344)</f>
        <v>43070270</v>
      </c>
      <c r="G2333" s="378"/>
      <c r="H2333" s="379"/>
      <c r="I2333" s="378" t="n">
        <f aca="false">SUM(I2334,I2335,I2344)</f>
        <v>13732825</v>
      </c>
      <c r="J2333" s="377"/>
      <c r="K2333" s="377"/>
      <c r="L2333" s="377" t="n">
        <f aca="false">SUM(L2334,L2335,L2344)</f>
        <v>47190292</v>
      </c>
      <c r="M2333" s="380" t="str">
        <f aca="false">IF(D2333&gt;0,IF(J2333&gt;=0,J2333/D2333*100,""),"")</f>
        <v/>
      </c>
      <c r="N2333" s="380" t="n">
        <f aca="false">IF(F2333&gt;0,IF(L2333&gt;=0,L2333/F2333*100,""),"")</f>
        <v>109.565814191553</v>
      </c>
      <c r="O2333" s="380" t="str">
        <f aca="false">IF(G2333&gt;0,IF(J2333&gt;=0,J2333/G2333*100,""),"")</f>
        <v/>
      </c>
      <c r="P2333" s="380" t="n">
        <f aca="false">IF(I2333&gt;0,IF(L2333&gt;=0,L2333/I2333*100,""),"")</f>
        <v>343.631350432267</v>
      </c>
      <c r="Q2333" s="52"/>
      <c r="R2333" s="52"/>
      <c r="S2333" s="52"/>
    </row>
    <row r="2334" s="48" customFormat="true" ht="16.5" hidden="false" customHeight="true" outlineLevel="0" collapsed="false">
      <c r="A2334" s="381" t="s">
        <v>2484</v>
      </c>
      <c r="B2334" s="103"/>
      <c r="C2334" s="104" t="s">
        <v>28</v>
      </c>
      <c r="D2334" s="382"/>
      <c r="E2334" s="382"/>
      <c r="F2334" s="382" t="n">
        <f aca="false">8000000+500000</f>
        <v>8500000</v>
      </c>
      <c r="G2334" s="383"/>
      <c r="H2334" s="384"/>
      <c r="I2334" s="383" t="n">
        <v>2572225</v>
      </c>
      <c r="J2334" s="382"/>
      <c r="K2334" s="382"/>
      <c r="L2334" s="382" t="n">
        <v>20000000</v>
      </c>
      <c r="M2334" s="385" t="str">
        <f aca="false">IF(D2334&gt;0,IF(J2334&gt;=0,J2334/D2334*100,""),"")</f>
        <v/>
      </c>
      <c r="N2334" s="385" t="n">
        <f aca="false">IF(F2334&gt;0,IF(L2334&gt;=0,L2334/F2334*100,""),"")</f>
        <v>235.294117647059</v>
      </c>
      <c r="O2334" s="385" t="str">
        <f aca="false">IF(G2334&gt;0,IF(J2334&gt;=0,J2334/G2334*100,""),"")</f>
        <v/>
      </c>
      <c r="P2334" s="385" t="n">
        <f aca="false">IF(I2334&gt;0,IF(L2334&gt;=0,L2334/I2334*100,""),"")</f>
        <v>777.536957303502</v>
      </c>
      <c r="Q2334" s="52"/>
      <c r="R2334" s="52"/>
      <c r="S2334" s="52"/>
    </row>
    <row r="2335" s="48" customFormat="true" ht="16.5" hidden="false" customHeight="true" outlineLevel="0" collapsed="false">
      <c r="A2335" s="381" t="s">
        <v>2485</v>
      </c>
      <c r="B2335" s="103"/>
      <c r="C2335" s="104" t="s">
        <v>28</v>
      </c>
      <c r="D2335" s="382"/>
      <c r="E2335" s="382"/>
      <c r="F2335" s="382" t="n">
        <f aca="false">SUM(F2337:F2341)</f>
        <v>34570270</v>
      </c>
      <c r="G2335" s="383"/>
      <c r="H2335" s="384"/>
      <c r="I2335" s="383" t="n">
        <f aca="false">SUM(I2337:I2341)</f>
        <v>11160600</v>
      </c>
      <c r="J2335" s="382"/>
      <c r="K2335" s="382"/>
      <c r="L2335" s="382" t="n">
        <f aca="false">SUM(L2337:L2341)</f>
        <v>27190292</v>
      </c>
      <c r="M2335" s="385" t="str">
        <f aca="false">IF(D2335&gt;0,IF(J2335&gt;=0,J2335/D2335*100,""),"")</f>
        <v/>
      </c>
      <c r="N2335" s="385" t="n">
        <f aca="false">IF(F2335&gt;0,IF(L2335&gt;=0,L2335/F2335*100,""),"")</f>
        <v>78.6522407837717</v>
      </c>
      <c r="O2335" s="385" t="str">
        <f aca="false">IF(G2335&gt;0,IF(J2335&gt;=0,J2335/G2335*100,""),"")</f>
        <v/>
      </c>
      <c r="P2335" s="385" t="n">
        <f aca="false">IF(I2335&gt;0,IF(L2335&gt;=0,L2335/I2335*100,""),"")</f>
        <v>243.627511065713</v>
      </c>
      <c r="Q2335" s="52"/>
      <c r="R2335" s="52"/>
      <c r="S2335" s="52"/>
    </row>
    <row r="2336" s="48" customFormat="true" ht="6" hidden="false" customHeight="true" outlineLevel="0" collapsed="false">
      <c r="A2336" s="386"/>
      <c r="B2336" s="103"/>
      <c r="C2336" s="104" t="s">
        <v>28</v>
      </c>
      <c r="D2336" s="382"/>
      <c r="E2336" s="382"/>
      <c r="F2336" s="357"/>
      <c r="G2336" s="383"/>
      <c r="H2336" s="384"/>
      <c r="I2336" s="163"/>
      <c r="J2336" s="357"/>
      <c r="K2336" s="382"/>
      <c r="L2336" s="357"/>
      <c r="M2336" s="137" t="str">
        <f aca="false">IF(D2336&gt;0,IF(J2336&gt;=0,J2336/D2336*100,""),"")</f>
        <v/>
      </c>
      <c r="N2336" s="137" t="str">
        <f aca="false">IF(F2336&gt;0,IF(L2336&gt;=0,L2336/F2336*100,""),"")</f>
        <v/>
      </c>
      <c r="O2336" s="137" t="str">
        <f aca="false">IF(G2336&gt;0,IF(J2336&gt;=0,J2336/G2336*100,""),"")</f>
        <v/>
      </c>
      <c r="P2336" s="137" t="str">
        <f aca="false">IF(I2336&gt;0,IF(L2336&gt;=0,L2336/I2336*100,""),"")</f>
        <v/>
      </c>
      <c r="Q2336" s="52"/>
      <c r="R2336" s="52"/>
      <c r="S2336" s="52"/>
    </row>
    <row r="2337" s="48" customFormat="true" ht="12" hidden="false" customHeight="false" outlineLevel="0" collapsed="false">
      <c r="A2337" s="386" t="s">
        <v>2486</v>
      </c>
      <c r="B2337" s="103"/>
      <c r="C2337" s="104" t="s">
        <v>28</v>
      </c>
      <c r="D2337" s="382"/>
      <c r="E2337" s="382"/>
      <c r="F2337" s="357" t="n">
        <v>2448800</v>
      </c>
      <c r="G2337" s="383"/>
      <c r="H2337" s="384"/>
      <c r="I2337" s="163" t="n">
        <v>2448800</v>
      </c>
      <c r="J2337" s="357"/>
      <c r="K2337" s="382"/>
      <c r="L2337" s="357" t="n">
        <v>2802600</v>
      </c>
      <c r="M2337" s="137" t="str">
        <f aca="false">IF(D2337&gt;0,IF(J2337&gt;=0,J2337/D2337*100,""),"")</f>
        <v/>
      </c>
      <c r="N2337" s="137" t="n">
        <f aca="false">IF(F2337&gt;0,IF(L2337&gt;=0,L2337/F2337*100,""),"")</f>
        <v>114.447892845475</v>
      </c>
      <c r="O2337" s="137" t="str">
        <f aca="false">IF(G2337&gt;0,IF(J2337&gt;=0,J2337/G2337*100,""),"")</f>
        <v/>
      </c>
      <c r="P2337" s="137" t="n">
        <f aca="false">IF(I2337&gt;0,IF(L2337&gt;=0,L2337/I2337*100,""),"")</f>
        <v>114.447892845475</v>
      </c>
      <c r="Q2337" s="52"/>
      <c r="R2337" s="52"/>
      <c r="S2337" s="52"/>
    </row>
    <row r="2338" s="48" customFormat="true" ht="12" hidden="false" customHeight="false" outlineLevel="0" collapsed="false">
      <c r="A2338" s="387" t="s">
        <v>2487</v>
      </c>
      <c r="B2338" s="178"/>
      <c r="C2338" s="179" t="s">
        <v>28</v>
      </c>
      <c r="D2338" s="357"/>
      <c r="E2338" s="357"/>
      <c r="F2338" s="357" t="n">
        <v>20000000</v>
      </c>
      <c r="G2338" s="163"/>
      <c r="H2338" s="164"/>
      <c r="I2338" s="163" t="n">
        <v>8515000</v>
      </c>
      <c r="J2338" s="357"/>
      <c r="K2338" s="357"/>
      <c r="L2338" s="357" t="n">
        <f aca="false">21000000+2000000</f>
        <v>23000000</v>
      </c>
      <c r="M2338" s="137" t="str">
        <f aca="false">IF(D2338&gt;0,IF(J2338&gt;=0,J2338/D2338*100,""),"")</f>
        <v/>
      </c>
      <c r="N2338" s="137" t="n">
        <f aca="false">IF(F2338&gt;0,IF(L2338&gt;=0,L2338/F2338*100,""),"")</f>
        <v>115</v>
      </c>
      <c r="O2338" s="137" t="str">
        <f aca="false">IF(G2338&gt;0,IF(J2338&gt;=0,J2338/G2338*100,""),"")</f>
        <v/>
      </c>
      <c r="P2338" s="137" t="n">
        <f aca="false">IF(I2338&gt;0,IF(L2338&gt;=0,L2338/I2338*100,""),"")</f>
        <v>270.111567821492</v>
      </c>
      <c r="Q2338" s="52"/>
      <c r="R2338" s="52"/>
      <c r="S2338" s="52"/>
    </row>
    <row r="2339" s="48" customFormat="true" ht="12" hidden="false" customHeight="false" outlineLevel="0" collapsed="false">
      <c r="A2339" s="386" t="s">
        <v>2488</v>
      </c>
      <c r="B2339" s="103"/>
      <c r="C2339" s="104" t="s">
        <v>28</v>
      </c>
      <c r="D2339" s="357"/>
      <c r="E2339" s="357"/>
      <c r="F2339" s="388" t="n">
        <f aca="false">2087470+34000+10000000</f>
        <v>12121470</v>
      </c>
      <c r="G2339" s="163"/>
      <c r="H2339" s="164"/>
      <c r="I2339" s="84" t="n">
        <v>196800</v>
      </c>
      <c r="J2339" s="388"/>
      <c r="K2339" s="357"/>
      <c r="L2339" s="388" t="n">
        <v>1387692</v>
      </c>
      <c r="M2339" s="389" t="str">
        <f aca="false">IF(D2339&gt;0,IF(J2339&gt;=0,J2339/D2339*100,""),"")</f>
        <v/>
      </c>
      <c r="N2339" s="389" t="n">
        <f aca="false">IF(F2339&gt;0,IF(L2339&gt;=0,L2339/F2339*100,""),"")</f>
        <v>11.4482154392165</v>
      </c>
      <c r="O2339" s="389" t="str">
        <f aca="false">IF(G2339&gt;0,IF(J2339&gt;=0,J2339/G2339*100,""),"")</f>
        <v/>
      </c>
      <c r="P2339" s="389" t="n">
        <f aca="false">IF(I2339&gt;0,IF(L2339&gt;=0,L2339/I2339*100,""),"")</f>
        <v>705.128048780488</v>
      </c>
      <c r="Q2339" s="52"/>
      <c r="R2339" s="52"/>
      <c r="S2339" s="52"/>
    </row>
    <row r="2340" s="48" customFormat="true" ht="12" hidden="true" customHeight="false" outlineLevel="0" collapsed="false">
      <c r="A2340" s="386" t="s">
        <v>2489</v>
      </c>
      <c r="B2340" s="178"/>
      <c r="C2340" s="179" t="s">
        <v>28</v>
      </c>
      <c r="D2340" s="357"/>
      <c r="E2340" s="357"/>
      <c r="F2340" s="357"/>
      <c r="G2340" s="163"/>
      <c r="H2340" s="164"/>
      <c r="I2340" s="163"/>
      <c r="J2340" s="357"/>
      <c r="K2340" s="357"/>
      <c r="L2340" s="357"/>
      <c r="M2340" s="137" t="str">
        <f aca="false">IF(D2340&gt;0,IF(J2340&gt;=0,J2340/D2340*100,""),"")</f>
        <v/>
      </c>
      <c r="N2340" s="137" t="str">
        <f aca="false">IF(F2340&gt;0,IF(L2340&gt;=0,L2340/F2340*100,""),"")</f>
        <v/>
      </c>
      <c r="O2340" s="137" t="str">
        <f aca="false">IF(G2340&gt;0,IF(J2340&gt;=0,J2340/G2340*100,""),"")</f>
        <v/>
      </c>
      <c r="P2340" s="137" t="str">
        <f aca="false">IF(I2340&gt;0,IF(L2340&gt;=0,L2340/I2340*100,""),"")</f>
        <v/>
      </c>
      <c r="Q2340" s="52"/>
      <c r="R2340" s="52"/>
      <c r="S2340" s="52"/>
    </row>
    <row r="2341" s="48" customFormat="true" ht="12" hidden="false" customHeight="false" outlineLevel="0" collapsed="false">
      <c r="A2341" s="386"/>
      <c r="B2341" s="178"/>
      <c r="C2341" s="179" t="s">
        <v>28</v>
      </c>
      <c r="D2341" s="357"/>
      <c r="E2341" s="357"/>
      <c r="F2341" s="357"/>
      <c r="G2341" s="163"/>
      <c r="H2341" s="164"/>
      <c r="I2341" s="163"/>
      <c r="J2341" s="357"/>
      <c r="K2341" s="357"/>
      <c r="L2341" s="357"/>
      <c r="M2341" s="137" t="str">
        <f aca="false">IF(D2341&gt;0,IF(J2341&gt;=0,J2341/D2341*100,""),"")</f>
        <v/>
      </c>
      <c r="N2341" s="137" t="str">
        <f aca="false">IF(F2341&gt;0,IF(L2341&gt;=0,L2341/F2341*100,""),"")</f>
        <v/>
      </c>
      <c r="O2341" s="137" t="str">
        <f aca="false">IF(G2341&gt;0,IF(J2341&gt;=0,J2341/G2341*100,""),"")</f>
        <v/>
      </c>
      <c r="P2341" s="137" t="str">
        <f aca="false">IF(I2341&gt;0,IF(L2341&gt;=0,L2341/I2341*100,""),"")</f>
        <v/>
      </c>
      <c r="Q2341" s="52"/>
      <c r="R2341" s="52"/>
      <c r="S2341" s="52"/>
    </row>
    <row r="2342" s="48" customFormat="true" ht="7.5" hidden="false" customHeight="true" outlineLevel="0" collapsed="false">
      <c r="A2342" s="386"/>
      <c r="B2342" s="178"/>
      <c r="C2342" s="179" t="s">
        <v>28</v>
      </c>
      <c r="D2342" s="357"/>
      <c r="E2342" s="357"/>
      <c r="F2342" s="357"/>
      <c r="G2342" s="163"/>
      <c r="H2342" s="164"/>
      <c r="I2342" s="163"/>
      <c r="J2342" s="357"/>
      <c r="K2342" s="357"/>
      <c r="L2342" s="357"/>
      <c r="M2342" s="137" t="str">
        <f aca="false">IF(D2342&gt;0,IF(J2342&gt;=0,J2342/D2342*100,""),"")</f>
        <v/>
      </c>
      <c r="N2342" s="137" t="str">
        <f aca="false">IF(F2342&gt;0,IF(L2342&gt;=0,L2342/F2342*100,""),"")</f>
        <v/>
      </c>
      <c r="O2342" s="137" t="str">
        <f aca="false">IF(G2342&gt;0,IF(J2342&gt;=0,J2342/G2342*100,""),"")</f>
        <v/>
      </c>
      <c r="P2342" s="137" t="str">
        <f aca="false">IF(I2342&gt;0,IF(L2342&gt;=0,L2342/I2342*100,""),"")</f>
        <v/>
      </c>
      <c r="Q2342" s="52"/>
      <c r="R2342" s="52"/>
      <c r="S2342" s="52"/>
    </row>
    <row r="2343" s="48" customFormat="true" ht="9.75" hidden="true" customHeight="true" outlineLevel="0" collapsed="false">
      <c r="A2343" s="386"/>
      <c r="B2343" s="178"/>
      <c r="C2343" s="179" t="s">
        <v>28</v>
      </c>
      <c r="D2343" s="357"/>
      <c r="E2343" s="357"/>
      <c r="F2343" s="357"/>
      <c r="G2343" s="163"/>
      <c r="H2343" s="164"/>
      <c r="I2343" s="163"/>
      <c r="J2343" s="357"/>
      <c r="K2343" s="357"/>
      <c r="L2343" s="357"/>
      <c r="M2343" s="137" t="str">
        <f aca="false">IF(D2343&gt;0,IF(J2343&gt;=0,J2343/D2343*100,""),"")</f>
        <v/>
      </c>
      <c r="N2343" s="137" t="str">
        <f aca="false">IF(F2343&gt;0,IF(L2343&gt;=0,L2343/F2343*100,""),"")</f>
        <v/>
      </c>
      <c r="O2343" s="137" t="str">
        <f aca="false">IF(G2343&gt;0,IF(J2343&gt;=0,J2343/G2343*100,""),"")</f>
        <v/>
      </c>
      <c r="P2343" s="137" t="str">
        <f aca="false">IF(I2343&gt;0,IF(L2343&gt;=0,L2343/I2343*100,""),"")</f>
        <v/>
      </c>
      <c r="Q2343" s="52"/>
      <c r="R2343" s="52"/>
      <c r="S2343" s="52"/>
    </row>
    <row r="2344" s="48" customFormat="true" ht="12.75" hidden="true" customHeight="false" outlineLevel="0" collapsed="false">
      <c r="A2344" s="390" t="s">
        <v>2490</v>
      </c>
      <c r="B2344" s="178"/>
      <c r="C2344" s="179" t="s">
        <v>28</v>
      </c>
      <c r="D2344" s="382"/>
      <c r="E2344" s="382"/>
      <c r="F2344" s="382" t="n">
        <f aca="false">SUM(F2345:F2345)</f>
        <v>0</v>
      </c>
      <c r="G2344" s="383"/>
      <c r="H2344" s="384"/>
      <c r="I2344" s="383" t="n">
        <f aca="false">SUM(I2345:I2345)</f>
        <v>0</v>
      </c>
      <c r="J2344" s="382"/>
      <c r="K2344" s="382"/>
      <c r="L2344" s="382" t="n">
        <f aca="false">SUM(L2345:L2345)</f>
        <v>0</v>
      </c>
      <c r="M2344" s="385" t="str">
        <f aca="false">IF(D2344&gt;0,IF(J2344&gt;=0,J2344/D2344*100,""),"")</f>
        <v/>
      </c>
      <c r="N2344" s="385" t="str">
        <f aca="false">IF(F2344&gt;0,IF(L2344&gt;=0,L2344/F2344*100,""),"")</f>
        <v/>
      </c>
      <c r="O2344" s="385" t="str">
        <f aca="false">IF(G2344&gt;0,IF(J2344&gt;=0,J2344/G2344*100,""),"")</f>
        <v/>
      </c>
      <c r="P2344" s="385" t="str">
        <f aca="false">IF(I2344&gt;0,IF(L2344&gt;=0,L2344/I2344*100,""),"")</f>
        <v/>
      </c>
      <c r="Q2344" s="52"/>
      <c r="R2344" s="52"/>
      <c r="S2344" s="52"/>
    </row>
    <row r="2345" s="48" customFormat="true" ht="24.75" hidden="true" customHeight="false" outlineLevel="0" collapsed="false">
      <c r="A2345" s="386" t="s">
        <v>2491</v>
      </c>
      <c r="B2345" s="178"/>
      <c r="C2345" s="179" t="s">
        <v>28</v>
      </c>
      <c r="D2345" s="382"/>
      <c r="E2345" s="382"/>
      <c r="F2345" s="357"/>
      <c r="G2345" s="383"/>
      <c r="H2345" s="384"/>
      <c r="I2345" s="163"/>
      <c r="J2345" s="357"/>
      <c r="K2345" s="382"/>
      <c r="L2345" s="357"/>
      <c r="M2345" s="137" t="str">
        <f aca="false">IF(D2345&gt;0,IF(J2345&gt;=0,J2345/D2345*100,""),"")</f>
        <v/>
      </c>
      <c r="N2345" s="137" t="str">
        <f aca="false">IF(F2345&gt;0,IF(L2345&gt;=0,L2345/F2345*100,""),"")</f>
        <v/>
      </c>
      <c r="O2345" s="137" t="str">
        <f aca="false">IF(G2345&gt;0,IF(J2345&gt;=0,J2345/G2345*100,""),"")</f>
        <v/>
      </c>
      <c r="P2345" s="137" t="str">
        <f aca="false">IF(I2345&gt;0,IF(L2345&gt;=0,L2345/I2345*100,""),"")</f>
        <v/>
      </c>
      <c r="Q2345" s="52"/>
      <c r="R2345" s="52"/>
      <c r="S2345" s="52"/>
    </row>
    <row r="2346" s="48" customFormat="true" ht="38.25" hidden="false" customHeight="true" outlineLevel="0" collapsed="false">
      <c r="A2346" s="391" t="s">
        <v>2492</v>
      </c>
      <c r="B2346" s="392"/>
      <c r="C2346" s="393" t="s">
        <v>28</v>
      </c>
      <c r="D2346" s="394"/>
      <c r="E2346" s="394"/>
      <c r="F2346" s="395" t="n">
        <f aca="false">SUM(F2333,F2332)</f>
        <v>8022313442</v>
      </c>
      <c r="G2346" s="396"/>
      <c r="H2346" s="397"/>
      <c r="I2346" s="398" t="n">
        <f aca="false">SUM(I2333,I2332)</f>
        <v>8704895877.99</v>
      </c>
      <c r="J2346" s="395"/>
      <c r="K2346" s="394"/>
      <c r="L2346" s="395" t="n">
        <f aca="false">SUM(L2333,L2332)</f>
        <v>8558940722</v>
      </c>
      <c r="M2346" s="399" t="str">
        <f aca="false">IF(D2346&gt;0,IF(J2346&gt;=0,J2346/D2346*100,""),"")</f>
        <v/>
      </c>
      <c r="N2346" s="399" t="n">
        <f aca="false">IF(F2346&gt;0,IF(L2346&gt;=0,L2346/F2346*100,""),"")</f>
        <v>106.689183661044</v>
      </c>
      <c r="O2346" s="399" t="str">
        <f aca="false">IF(G2346&gt;0,IF(J2346&gt;=0,J2346/G2346*100,""),"")</f>
        <v/>
      </c>
      <c r="P2346" s="399" t="n">
        <f aca="false">IF(I2346&gt;0,IF(L2346&gt;=0,L2346/I2346*100,""),"")</f>
        <v>98.323298083794</v>
      </c>
      <c r="Q2346" s="52"/>
      <c r="R2346" s="52"/>
      <c r="S2346" s="52"/>
    </row>
    <row r="2347" s="48" customFormat="true" ht="21.75" hidden="false" customHeight="true" outlineLevel="0" collapsed="false">
      <c r="A2347" s="400" t="s">
        <v>2493</v>
      </c>
      <c r="B2347" s="401"/>
      <c r="C2347" s="402" t="s">
        <v>28</v>
      </c>
      <c r="D2347" s="403"/>
      <c r="E2347" s="403"/>
      <c r="F2347" s="403" t="n">
        <f aca="false">SUM(F2346-F2348)</f>
        <v>6310541703</v>
      </c>
      <c r="G2347" s="404"/>
      <c r="H2347" s="405"/>
      <c r="I2347" s="404" t="n">
        <f aca="false">SUM(I2346-I2348)</f>
        <v>7016678658.25</v>
      </c>
      <c r="J2347" s="403"/>
      <c r="K2347" s="403"/>
      <c r="L2347" s="403" t="n">
        <f aca="false">L2323+L2333</f>
        <v>7553953225</v>
      </c>
      <c r="M2347" s="406" t="str">
        <f aca="false">IF(D2347&gt;0,IF(J2347&gt;=0,J2347/D2347*100,""),"")</f>
        <v/>
      </c>
      <c r="N2347" s="406" t="n">
        <f aca="false">IF(F2347&gt;0,IF(L2347&gt;=0,L2347/F2347*100,""),"")</f>
        <v>119.703720861378</v>
      </c>
      <c r="O2347" s="406" t="str">
        <f aca="false">IF(G2347&gt;0,IF(J2347&gt;=0,J2347/G2347*100,""),"")</f>
        <v/>
      </c>
      <c r="P2347" s="406" t="n">
        <f aca="false">IF(I2347&gt;0,IF(L2347&gt;=0,L2347/I2347*100,""),"")</f>
        <v>107.657106630048</v>
      </c>
      <c r="Q2347" s="52"/>
      <c r="R2347" s="52"/>
      <c r="S2347" s="52"/>
    </row>
    <row r="2348" s="48" customFormat="true" ht="21.75" hidden="false" customHeight="true" outlineLevel="0" collapsed="false">
      <c r="A2348" s="407" t="s">
        <v>2474</v>
      </c>
      <c r="B2348" s="408"/>
      <c r="C2348" s="409" t="s">
        <v>28</v>
      </c>
      <c r="D2348" s="347"/>
      <c r="E2348" s="347"/>
      <c r="F2348" s="347" t="n">
        <f aca="false">F2324</f>
        <v>1711771739</v>
      </c>
      <c r="G2348" s="348"/>
      <c r="H2348" s="349" t="s">
        <v>2494</v>
      </c>
      <c r="I2348" s="348" t="n">
        <f aca="false">I2324</f>
        <v>1688217219.74</v>
      </c>
      <c r="J2348" s="347"/>
      <c r="K2348" s="347"/>
      <c r="L2348" s="347" t="n">
        <f aca="false">L2324</f>
        <v>1004987497</v>
      </c>
      <c r="M2348" s="350" t="str">
        <f aca="false">IF(D2348&gt;0,IF(J2348&gt;=0,J2348/D2348*100,""),"")</f>
        <v/>
      </c>
      <c r="N2348" s="350" t="n">
        <f aca="false">IF(F2348&gt;0,IF(L2348&gt;=0,L2348/F2348*100,""),"")</f>
        <v>58.7103685674297</v>
      </c>
      <c r="O2348" s="350" t="str">
        <f aca="false">IF(G2348&gt;0,IF(J2348&gt;=0,J2348/G2348*100,""),"")</f>
        <v/>
      </c>
      <c r="P2348" s="350" t="n">
        <f aca="false">IF(I2348&gt;0,IF(L2348&gt;=0,L2348/I2348*100,""),"")</f>
        <v>59.5295134564957</v>
      </c>
      <c r="Q2348" s="52"/>
      <c r="R2348" s="52"/>
      <c r="S2348" s="52"/>
    </row>
    <row r="2349" s="416" customFormat="true" ht="11.25" hidden="false" customHeight="true" outlineLevel="0" collapsed="false">
      <c r="A2349" s="410"/>
      <c r="B2349" s="411"/>
      <c r="C2349" s="412"/>
      <c r="D2349" s="413"/>
      <c r="E2349" s="413"/>
      <c r="F2349" s="413"/>
      <c r="G2349" s="414"/>
      <c r="H2349" s="414"/>
      <c r="I2349" s="414"/>
      <c r="J2349" s="413"/>
      <c r="K2349" s="413"/>
      <c r="L2349" s="413"/>
      <c r="M2349" s="415"/>
      <c r="N2349" s="415"/>
      <c r="O2349" s="415"/>
      <c r="P2349" s="415"/>
      <c r="Q2349" s="52"/>
      <c r="S2349" s="52"/>
    </row>
    <row r="2350" s="416" customFormat="true" ht="11.25" hidden="false" customHeight="true" outlineLevel="0" collapsed="false">
      <c r="A2350" s="417"/>
      <c r="B2350" s="418"/>
      <c r="C2350" s="419"/>
      <c r="D2350" s="420"/>
      <c r="E2350" s="420"/>
      <c r="F2350" s="420"/>
      <c r="G2350" s="421"/>
      <c r="H2350" s="421"/>
      <c r="I2350" s="421"/>
      <c r="J2350" s="420"/>
      <c r="K2350" s="420"/>
      <c r="L2350" s="420"/>
      <c r="M2350" s="422"/>
      <c r="N2350" s="422"/>
      <c r="O2350" s="422"/>
      <c r="P2350" s="422"/>
      <c r="Q2350" s="52"/>
      <c r="S2350" s="52"/>
    </row>
    <row r="2351" s="416" customFormat="true" ht="11.25" hidden="false" customHeight="true" outlineLevel="0" collapsed="false">
      <c r="A2351" s="417"/>
      <c r="B2351" s="418"/>
      <c r="C2351" s="419"/>
      <c r="D2351" s="420"/>
      <c r="E2351" s="420"/>
      <c r="F2351" s="420"/>
      <c r="G2351" s="421"/>
      <c r="H2351" s="421"/>
      <c r="I2351" s="421"/>
      <c r="J2351" s="420"/>
      <c r="K2351" s="420"/>
      <c r="L2351" s="420"/>
      <c r="M2351" s="422"/>
      <c r="N2351" s="422"/>
      <c r="O2351" s="422"/>
      <c r="P2351" s="422"/>
      <c r="Q2351" s="52"/>
      <c r="S2351" s="52"/>
    </row>
    <row r="2352" s="416" customFormat="true" ht="11.25" hidden="false" customHeight="true" outlineLevel="0" collapsed="false">
      <c r="A2352" s="417"/>
      <c r="B2352" s="418"/>
      <c r="C2352" s="419"/>
      <c r="D2352" s="420"/>
      <c r="E2352" s="420"/>
      <c r="F2352" s="420"/>
      <c r="G2352" s="421"/>
      <c r="H2352" s="421"/>
      <c r="I2352" s="421"/>
      <c r="J2352" s="420"/>
      <c r="K2352" s="420"/>
      <c r="L2352" s="420"/>
      <c r="M2352" s="422"/>
      <c r="N2352" s="422"/>
      <c r="O2352" s="422"/>
      <c r="P2352" s="422"/>
      <c r="Q2352" s="52"/>
      <c r="S2352" s="52"/>
    </row>
    <row r="2353" s="416" customFormat="true" ht="11.25" hidden="false" customHeight="true" outlineLevel="0" collapsed="false">
      <c r="A2353" s="417"/>
      <c r="B2353" s="418"/>
      <c r="C2353" s="419"/>
      <c r="D2353" s="420"/>
      <c r="E2353" s="420"/>
      <c r="F2353" s="420"/>
      <c r="G2353" s="421"/>
      <c r="H2353" s="421"/>
      <c r="I2353" s="421"/>
      <c r="J2353" s="420"/>
      <c r="K2353" s="420"/>
      <c r="L2353" s="420"/>
      <c r="M2353" s="422"/>
      <c r="N2353" s="422"/>
      <c r="O2353" s="422"/>
      <c r="P2353" s="422"/>
      <c r="Q2353" s="52"/>
      <c r="S2353" s="52"/>
    </row>
    <row r="2354" s="416" customFormat="true" ht="11.25" hidden="false" customHeight="true" outlineLevel="0" collapsed="false">
      <c r="A2354" s="417"/>
      <c r="B2354" s="418"/>
      <c r="C2354" s="419"/>
      <c r="D2354" s="420"/>
      <c r="E2354" s="420"/>
      <c r="F2354" s="420"/>
      <c r="G2354" s="421"/>
      <c r="H2354" s="421"/>
      <c r="I2354" s="421"/>
      <c r="J2354" s="420"/>
      <c r="K2354" s="420"/>
      <c r="L2354" s="420"/>
      <c r="M2354" s="422"/>
      <c r="N2354" s="422"/>
      <c r="O2354" s="422"/>
      <c r="P2354" s="422"/>
      <c r="Q2354" s="52"/>
      <c r="S2354" s="52"/>
    </row>
    <row r="2355" customFormat="false" ht="12" hidden="false" customHeight="false" outlineLevel="0" collapsed="false">
      <c r="G2355" s="423"/>
      <c r="H2355" s="423"/>
      <c r="I2355" s="423"/>
    </row>
    <row r="2356" customFormat="false" ht="12" hidden="false" customHeight="false" outlineLevel="0" collapsed="false">
      <c r="A2356" s="424"/>
      <c r="G2356" s="423"/>
      <c r="H2356" s="423"/>
      <c r="I2356" s="423"/>
    </row>
    <row r="2357" customFormat="false" ht="12" hidden="true" customHeight="false" outlineLevel="0" collapsed="false">
      <c r="A2357" s="425"/>
      <c r="B2357" s="426"/>
      <c r="C2357" s="426"/>
      <c r="D2357" s="427" t="n">
        <f aca="false">SUM(D14,D22,D27,D32,D42,D50,D64,D69,D80,D86,D105,D110,D117,D136,D144,D155,D166,D177,D194,D202,D210,D219,D233,D253,D263,D273,D289,D306,D311,D320,D334,D371,D376,D383,D423,D442,D455,D468,D475,D482,D488,D493,D500,D506,D511)</f>
        <v>2041038482</v>
      </c>
      <c r="E2357" s="427" t="n">
        <f aca="false">SUM(E14,E22,E27,E32,E42,E50,E64,E69,E80,E86,E105,E110,E117,E136,E144,E155,E166,E177,E194,E202,E210,E219,E233,E253,E263,E273,E289,E306,E311,E320,E334,E371,E376,E383,E423,E442,E455,E468,E475,E482,E488,E493,E500,E506,E511)</f>
        <v>387082348</v>
      </c>
      <c r="F2357" s="427" t="n">
        <f aca="false">SUM(F14,F22,F27,F32,F42,F50,F64,F69,F80,F86,F105,F110,F117,F136,F144,F155,F166,F177,F194,F202,F210,F219,F233,F253,F263,F273,F289,F306,F311,F320,F334,F371,F376,F383,F423,F442,F455,F468,F475,F482,F488,F493,F500,F506,F511)</f>
        <v>2428120830</v>
      </c>
      <c r="G2357" s="428" t="n">
        <f aca="false">SUM(G14,G22,G27,G32,G42,G50,G64,G69,G80,G86,G105,G110,G117,G136,G144,G155,G166,G177,G194,G202,G210,G219,G233,G253,G263,G273,G289,G306,G311,G320,G334,G371,G376,G383,G423,G442,G455,G468,G475,G482,G488,G493,G500,G506,G511)</f>
        <v>2621059427.46</v>
      </c>
      <c r="H2357" s="429" t="n">
        <f aca="false">SUM(H14,H22,H27,H32,H42,H50,H64,H69,H80,H86,H105,H110,H117,H136,H144,H155,H166,H177,H194,H202,H210,H219,H233,H253,H263,H273,H289,H306,H311,H320,H334,H371,H376,H383,H423,H442,H455,H468,H475,H482,H488,H493,H500,H506,H511)</f>
        <v>394221270</v>
      </c>
      <c r="I2357" s="428" t="n">
        <f aca="false">SUM(I14,I22,I27,I32,I42,I50,I64,I69,I80,I86,I105,I110,I117,I136,I144,I155,I166,I177,I194,I202,I210,I219,I233,I253,I263,I273,I289,I306,I311,I320,I334,I371,I376,I383,I423,I442,I455,I468,I475,I482,I488,I493,I500,I506,I511)</f>
        <v>3015280697.46</v>
      </c>
      <c r="J2357" s="427" t="n">
        <f aca="false">SUM(J14,J22,J27,J32,J42,J50,J64,J69,J80,J86,J105,J110,J117,J136,J144,J155,J166,J177,J194,J202,J210,J219,J233,J253,J263,J273,J289,J306,J311,J320,J334,J371,J376,J383,J423,J442,J455,J468,J475,J482,J488,J493,J500,J506,J511)</f>
        <v>2254400573</v>
      </c>
      <c r="K2357" s="427" t="n">
        <f aca="false">SUM(K14,K22,K27,K32,K42,K50,K64,K69,K80,K86,K105,K110,K117,K136,K144,K155,K166,K177,K194,K202,K210,K219,K233,K253,K263,K273,K289,K306,K311,K320,K334,K371,K376,K383,K423,K442,K455,K468,K475,K482,K488,K493,K500,K506,K511)</f>
        <v>449230395</v>
      </c>
      <c r="L2357" s="427" t="n">
        <f aca="false">SUM(L14,L22,L27,L32,L42,L50,L64,L69,L80,L86,L105,L110,L117,L136,L144,L155,L166,L177,L194,L202,L210,L219,L233,L253,L263,L273,L289,L306,L311,L320,L334,L371,L376,L383,L423,L442,L455,L468,L475,L482,L488,L493,L500,L506,L511)</f>
        <v>2703630968</v>
      </c>
    </row>
    <row r="2358" customFormat="false" ht="12" hidden="true" customHeight="false" outlineLevel="0" collapsed="false">
      <c r="A2358" s="425"/>
      <c r="B2358" s="426"/>
      <c r="C2358" s="426"/>
      <c r="D2358" s="427" t="n">
        <f aca="false">SUM(D517,D522,D527,D533,D540,D545,D552,D559,D566,D572,D578,D585,D591,D597,D605,D611,D618,D680,D687,D700,D711,D721,D735,D745,D760,D771,D784,D797,D810,D824,D836,D849,D861,D873,D885,D897,D912,D924,D934,D947,D955,D968,D978,D990,D1000,D1012,D1021,D1032,D1043)</f>
        <v>1175020031</v>
      </c>
      <c r="E2358" s="427" t="n">
        <f aca="false">SUM(E517,E522,E527,E533,E540,E545,E552,E559,E566,E572,E578,E585,E591,E597,E605,E611,E618,E680,E687,E700,E711,E721,E735,E745,E760,E771,E784,E797,E810,E824,E836,E849,E861,E873,E885,E897,E912,E924,E934,E947,E955,E968,E978,E990,E1000,E1012,E1021,E1032,E1043)</f>
        <v>0</v>
      </c>
      <c r="F2358" s="427" t="n">
        <f aca="false">SUM(F517,F522,F527,F533,F540,F545,F552,F559,F566,F572,F578,F585,F591,F597,F605,F611,F618,F680,F687,F700,F711,F721,F735,F745,F760,F771,F784,F797,F810,F824,F836,F849,F861,F873,F885,F897,F912,F924,F934,F947,F955,F968,F978,F990,F1000,F1012,F1021,F1032,F1043)</f>
        <v>1175020031</v>
      </c>
      <c r="G2358" s="428" t="n">
        <f aca="false">SUM(G517,G522,G527,G533,G540,G545,G552,G559,G566,G572,G578,G585,G591,G597,G605,G611,G618,G680,G687,G700,G711,G721,G735,G745,G760,G771,G784,G797,G810,G824,G836,G849,G861,G873,G885,G897,G912,G924,G934,G947,G955,G968,G978,G990,G1000,G1012,G1021,G1032,G1043)</f>
        <v>1459583543.64</v>
      </c>
      <c r="H2358" s="429" t="n">
        <f aca="false">SUM(H517,H522,H527,H533,H540,H545,H552,H559,H566,H572,H578,H585,H591,H597,H605,H611,H618,H680,H687,H700,H711,H721,H735,H745,H760,H771,H784,H797,H810,H824,H836,H849,H861,H873,H885,H897,H912,H924,H934,H947,H955,H968,H978,H990,H1000,H1012,H1021,H1032,H1043)</f>
        <v>0</v>
      </c>
      <c r="I2358" s="428" t="n">
        <f aca="false">SUM(I517,I522,I527,I533,I540,I545,I552,I559,I566,I572,I578,I585,I591,I597,I605,I611,I618,I680,I687,I700,I711,I721,I735,I745,I760,I771,I784,I797,I810,I824,I836,I849,I861,I873,I885,I897,I912,I924,I934,I947,I955,I968,I978,I990,I1000,I1012,I1021,I1032,I1043)</f>
        <v>1459583543.64</v>
      </c>
      <c r="J2358" s="427" t="n">
        <f aca="false">SUM(J517,J522,J527,J533,J540,J545,J552,J559,J566,J572,J578,J585,J591,J597,J605,J611,J618,J680,J687,J700,J711,J721,J735,J745,J760,J771,J784,J797,J810,J824,J836,J849,J861,J873,J885,J897,J912,J924,J934,J947,J955,J968,J978,J990,J1000,J1012,J1021,J1032,J1043)</f>
        <v>1434850177</v>
      </c>
      <c r="K2358" s="427" t="n">
        <f aca="false">SUM(K517,K522,K527,K533,K540,K545,K552,K559,K566,K572,K578,K585,K591,K597,K605,K611,K618,K680,K687,K700,K711,K721,K735,K745,K760,K771,K784,K797,K810,K824,K836,K849,K861,K873,K885,K897,K912,K924,K934,K947,K955,K968,K978,K990,K1000,K1012,K1021,K1032,K1043)</f>
        <v>0</v>
      </c>
      <c r="L2358" s="427" t="n">
        <f aca="false">SUM(L517,L522,L527,L533,L540,L545,L552,L559,L566,L572,L578,L585,L591,L597,L605,L611,L618,L680,L687,L700,L711,L721,L735,L745,L760,L771,L784,L797,L810,L824,L836,L849,L861,L873,L885,L897,L912,L924,L934,L947,L955,L968,L978,L990,L1000,L1012,L1021,L1032,L1043)</f>
        <v>1434850177</v>
      </c>
    </row>
    <row r="2359" customFormat="false" ht="12" hidden="true" customHeight="false" outlineLevel="0" collapsed="false">
      <c r="A2359" s="425"/>
      <c r="B2359" s="426"/>
      <c r="C2359" s="426"/>
      <c r="D2359" s="427" t="n">
        <f aca="false">SUM(D1053,D1064,D1074,D1086,D1096,D1108,D1121,D1129,D1141,D1149,D1160,D1171,D1178,D1186,D1196,D1207,D1217,D1227,D1240,D1253,D1269,D1281,D1296,D1308,D1319,D1336,D1348,D1362,D1376,D1388,D1402,D1412,D1426,D1437,D1451,D1459,D1469,D1477,D1490,D1505,D1515,D1526,D1535,D1541,D1553)</f>
        <v>336818580</v>
      </c>
      <c r="E2359" s="427" t="n">
        <f aca="false">SUM(E1053,E1064,E1074,E1086,E1096,E1108,E1121,E1129,E1141,E1149,E1160,E1171,E1178,E1186,E1196,E1207,E1217,E1227,E1240,E1253,E1269,E1281,E1296,E1308,E1319,E1336,E1348,E1362,E1376,E1388,E1402,E1412,E1426,E1437,E1451,E1459,E1469,E1477,E1490,E1505,E1515,E1526,E1535,E1541,E1553)</f>
        <v>0</v>
      </c>
      <c r="F2359" s="427" t="n">
        <f aca="false">SUM(F1053,F1064,F1074,F1086,F1096,F1108,F1121,F1129,F1141,F1149,F1160,F1171,F1178,F1186,F1196,F1207,F1217,F1227,F1240,F1253,F1269,F1281,F1296,F1308,F1319,F1336,F1348,F1362,F1376,F1388,F1402,F1412,F1426,F1437,F1451,F1459,F1469,F1477,F1490,F1505,F1515,F1526,F1535,F1541,F1553)</f>
        <v>336818580</v>
      </c>
      <c r="G2359" s="428" t="n">
        <f aca="false">SUM(G1053,G1064,G1074,G1086,G1096,G1108,G1121,G1129,G1141,G1149,G1160,G1171,G1178,G1186,G1196,G1207,G1217,G1227,G1240,G1253,G1269,G1281,G1296,G1308,G1319,G1336,G1348,G1362,G1376,G1388,G1402,G1412,G1426,G1437,G1451,G1459,G1469,G1477,G1490,G1505,G1515,G1526,G1535,G1541,G1553)</f>
        <v>379044468.82</v>
      </c>
      <c r="H2359" s="429" t="n">
        <f aca="false">SUM(H1053,H1064,H1074,H1086,H1096,H1108,H1121,H1129,H1141,H1149,H1160,H1171,H1178,H1186,H1196,H1207,H1217,H1227,H1240,H1253,H1269,H1281,H1296,H1308,H1319,H1336,H1348,H1362,H1376,H1388,H1402,H1412,H1426,H1437,H1451,H1459,H1469,H1477,H1490,H1505,H1515,H1526,H1535,H1541,H1553)</f>
        <v>0</v>
      </c>
      <c r="I2359" s="428" t="n">
        <f aca="false">SUM(I1053,I1064,I1074,I1086,I1096,I1108,I1121,I1129,I1141,I1149,I1160,I1171,I1178,I1186,I1196,I1207,I1217,I1227,I1240,I1253,I1269,I1281,I1296,I1308,I1319,I1336,I1348,I1362,I1376,I1388,I1402,I1412,I1426,I1437,I1451,I1459,I1469,I1477,I1490,I1505,I1515,I1526,I1535,I1541,I1553)</f>
        <v>379044468.82</v>
      </c>
      <c r="J2359" s="427" t="n">
        <f aca="false">SUM(J1053,J1064,J1074,J1086,J1096,J1108,J1121,J1129,J1141,J1149,J1160,J1171,J1178,J1186,J1196,J1207,J1217,J1227,J1240,J1253,J1269,J1281,J1296,J1308,J1319,J1336,J1348,J1362,J1376,J1388,J1402,J1412,J1426,J1437,J1451,J1459,J1469,J1477,J1490,J1505,J1515,J1526,J1535,J1541,J1553)</f>
        <v>406314600</v>
      </c>
      <c r="K2359" s="427" t="n">
        <f aca="false">SUM(K1053,K1064,K1074,K1086,K1096,K1108,K1121,K1129,K1141,K1149,K1160,K1171,K1178,K1186,K1196,K1207,K1217,K1227,K1240,K1253,K1269,K1281,K1296,K1308,K1319,K1336,K1348,K1362,K1376,K1388,K1402,K1412,K1426,K1437,K1451,K1459,K1469,K1477,K1490,K1505,K1515,K1526,K1535,K1541,K1553)</f>
        <v>0</v>
      </c>
      <c r="L2359" s="427" t="n">
        <f aca="false">SUM(L1053,L1064,L1074,L1086,L1096,L1108,L1121,L1129,L1141,L1149,L1160,L1171,L1178,L1186,L1196,L1207,L1217,L1227,L1240,L1253,L1269,L1281,L1296,L1308,L1319,L1336,L1348,L1362,L1376,L1388,L1402,L1412,L1426,L1437,L1451,L1459,L1469,L1477,L1490,L1505,L1515,L1526,L1535,L1541,L1553)</f>
        <v>406314600</v>
      </c>
    </row>
    <row r="2360" customFormat="false" ht="12" hidden="true" customHeight="false" outlineLevel="0" collapsed="false">
      <c r="A2360" s="425"/>
      <c r="B2360" s="426"/>
      <c r="C2360" s="426"/>
      <c r="D2360" s="427" t="n">
        <f aca="false">SUM(D1565,D1577,D1589,D1600,D1612,D1624,D1636,D1644,D1651,D1661,D1670,D1677,D1685,D1696,D1705,D1715,D1722,D1727,D1733,D1743,D1752,D1758,D1765,D1771,D1781,D1788,D1797,D1805,D1813,D1823,D1836,D1844,D1851,D1856,D1863,D1868,D1873,D1878,D1882,D1886,D1892,D1898,D1902,D1906,D1911,D1917,D1921,D1925,D1929,D1933,D1937,D1943,D1950,D1956,D1961,D1966,D1972,D1979,D1984,D1992,D2001,D2017,D2033,D2043,D2071,D2081)</f>
        <v>689961434</v>
      </c>
      <c r="E2360" s="427" t="n">
        <f aca="false">SUM(E1565,E1577,E1589,E1600,E1612,E1624,E1636,E1644,E1651,E1661,E1670,E1677,E1685,E1696,E1705,E1715,E1722,E1727,E1733,E1743,E1752,E1758,E1765,E1771,E1781,E1788,E1797,E1805,E1813,E1823,E1836,E1844,E1851,E1856,E1863,E1868,E1873,E1878,E1882,E1886,E1892,E1898,E1902,E1906,E1911,E1917,E1921,E1925,E1929,E1933,E1937,E1943,E1950,E1956,E1961,E1966,E1972,E1979,E1984,E1992,E2001,E2017,E2033,E2043,E2071,E2081)</f>
        <v>190677110</v>
      </c>
      <c r="F2360" s="427" t="n">
        <f aca="false">SUM(F1565,F1577,F1589,F1600,F1612,F1624,F1636,F1644,F1651,F1661,F1670,F1677,F1685,F1696,F1705,F1715,F1722,F1727,F1733,F1743,F1752,F1758,F1765,F1771,F1781,F1788,F1797,F1805,F1813,F1823,F1836,F1844,F1851,F1856,F1863,F1868,F1873,F1878,F1882,F1886,F1892,F1898,F1902,F1906,F1911,F1917,F1921,F1925,F1929,F1933,F1937,F1943,F1950,F1956,F1961,F1966,F1972,F1979,F1984,F1992,F2001,F2017,F2033,F2043,F2071,F2081)</f>
        <v>880638544</v>
      </c>
      <c r="G2360" s="428" t="n">
        <f aca="false">SUM(G1565,G1577,G1589,G1600,G1612,G1624,G1636,G1644,G1651,G1661,G1670,G1677,G1685,G1696,G1705,G1715,G1722,G1727,G1733,G1743,G1752,G1758,G1765,G1771,G1781,G1788,G1797,G1805,G1813,G1823,G1836,G1844,G1851,G1856,G1863,G1868,G1873,G1878,G1882,G1886,G1892,G1898,G1902,G1906,G1911,G1917,G1921,G1925,G1929,G1933,G1937,G1943,G1950,G1956,G1961,G1966,G1972,G1979,G1984,G1992,G2001,G2017,G2033,G2043,G2071,G2081)</f>
        <v>1888818740.66</v>
      </c>
      <c r="H2360" s="429" t="n">
        <f aca="false">SUM(H1565,H1577,H1589,H1600,H1612,H1624,H1636,H1644,H1651,H1661,H1670,H1677,H1685,H1696,H1705,H1715,H1722,H1727,H1733,H1743,H1752,H1758,H1765,H1771,H1781,H1788,H1797,H1805,H1813,H1823,H1836,H1844,H1851,H1856,H1863,H1868,H1873,H1878,H1882,H1886,H1892,H1898,H1902,H1906,H1911,H1917,H1921,H1925,H1929,H1933,H1937,H1943,H1950,H1956,H1961,H1966,H1972,H1979,H1984,H1992,H2001,H2017,H2033,H2043,H2071,H2081)</f>
        <v>200251410</v>
      </c>
      <c r="I2360" s="428" t="n">
        <f aca="false">SUM(I1565,I1577,I1589,I1600,I1612,I1624,I1636,I1644,I1651,I1661,I1670,I1677,I1685,I1696,I1705,I1715,I1722,I1727,I1733,I1743,I1752,I1758,I1765,I1771,I1781,I1788,I1797,I1805,I1813,I1823,I1836,I1844,I1851,I1856,I1863,I1868,I1873,I1878,I1882,I1886,I1892,I1898,I1902,I1906,I1911,I1917,I1921,I1925,I1929,I1933,I1937,I1943,I1950,I1956,I1961,I1966,I1972,I1979,I1984,I1992,I2001,I2017,I2033,I2043,I2071,I2081)</f>
        <v>2089070150.66</v>
      </c>
      <c r="J2360" s="427" t="n">
        <f aca="false">SUM(J1565,J1577,J1589,J1600,J1612,J1624,J1636,J1644,J1651,J1661,J1670,J1677,J1685,J1696,J1705,J1715,J1722,J1727,J1733,J1743,J1752,J1758,J1765,J1771,J1781,J1788,J1797,J1805,J1813,J1823,J1836,J1844,J1851,J1856,J1863,J1868,J1873,J1878,J1882,J1886,J1892,J1898,J1902,J1906,J1911,J1917,J1921,J1925,J1929,J1933,J1937,J1943,J1950,J1956,J1961,J1966,J1972,J1979,J1984,J1992,J2001,J2017,J2033,J2043,J2071,J2081)</f>
        <v>823633747</v>
      </c>
      <c r="K2360" s="427" t="n">
        <f aca="false">SUM(K1565,K1577,K1589,K1600,K1612,K1624,K1636,K1644,K1651,K1661,K1670,K1677,K1685,K1696,K1705,K1715,K1722,K1727,K1733,K1743,K1752,K1758,K1765,K1771,K1781,K1788,K1797,K1805,K1813,K1823,K1836,K1844,K1851,K1856,K1863,K1868,K1873,K1878,K1882,K1886,K1892,K1898,K1902,K1906,K1911,K1917,K1921,K1925,K1929,K1933,K1937,K1943,K1950,K1956,K1961,K1966,K1972,K1979,K1984,K1992,K2001,K2017,K2033,K2043,K2071,K2081)</f>
        <v>222199074</v>
      </c>
      <c r="L2360" s="427" t="n">
        <f aca="false">SUM(L1565,L1577,L1589,L1600,L1612,L1624,L1636,L1644,L1651,L1661,L1670,L1677,L1685,L1696,L1705,L1715,L1722,L1727,L1733,L1743,L1752,L1758,L1765,L1771,L1781,L1788,L1797,L1805,L1813,L1823,L1836,L1844,L1851,L1856,L1863,L1868,L1873,L1878,L1882,L1886,L1892,L1898,L1902,L1906,L1911,L1917,L1921,L1925,L1929,L1933,L1937,L1943,L1950,L1956,L1961,L1966,L1972,L1979,L1984,L1992,L2001,L2017,L2033,L2043,L2071,L2081)</f>
        <v>1045832821</v>
      </c>
    </row>
    <row r="2361" customFormat="false" ht="12" hidden="true" customHeight="false" outlineLevel="0" collapsed="false">
      <c r="A2361" s="425"/>
      <c r="B2361" s="426"/>
      <c r="C2361" s="426"/>
      <c r="D2361" s="427" t="n">
        <f aca="false">SUM(D2100,D2115,D2136,D2145,D2159,D2167,D2193,D2199,D2206,D2212,D2220,D2227,D2235,D2243,D2248,D2256,D2263,D2270,D2275,D2284,D2289,D2296,D2302,D2306,D2312,D2317)</f>
        <v>1239625446</v>
      </c>
      <c r="E2361" s="427" t="n">
        <f aca="false">SUM(E2100,E2115,E2136,E2145,E2159,E2167,E2193,E2199,E2206,E2212,E2220,E2227,E2235,E2243,E2248,E2256,E2263,E2270,E2275,E2284,E2289,E2296,E2302,E2306,E2312,E2317)</f>
        <v>207248002</v>
      </c>
      <c r="F2361" s="427" t="n">
        <f aca="false">SUM(F2100,F2115,F2136,F2145,F2159,F2167,F2193,F2199,F2206,F2212,F2220,F2227,F2235,F2243,F2248,F2256,F2263,F2270,F2275,F2284,F2289,F2296,F2302,F2306,F2312,F2317)</f>
        <v>1446873448</v>
      </c>
      <c r="G2361" s="428" t="n">
        <f aca="false">SUM(G2100,G2115,G2136,G2145,G2159,G2167,G2193,G2199,G2206,G2212,G2220,G2227,G2235,G2243,G2248,G2256,G2263,G2270,G2275,G2284,G2289,G2296,G2302,G2306,G2312,G2317)</f>
        <v>1516547041.41</v>
      </c>
      <c r="H2361" s="429" t="n">
        <f aca="false">SUM(H2100,H2115,H2136,H2145,H2159,H2167,H2193,H2199,H2206,H2212,H2220,H2227,H2235,H2243,H2248,H2256,H2263,H2270,H2275,H2284,H2289,H2296,H2302,H2306,H2312,H2317)</f>
        <v>231637151</v>
      </c>
      <c r="I2361" s="428" t="n">
        <f aca="false">SUM(I2100,I2115,I2136,I2145,I2159,I2167,I2193,I2199,I2206,I2212,I2220,I2227,I2235,I2243,I2248,I2256,I2263,I2270,I2275,I2284,I2289,I2296,I2302,I2306,I2312,I2317)</f>
        <v>1748184192.41</v>
      </c>
      <c r="J2361" s="427" t="n">
        <f aca="false">SUM(J2100,J2115,J2136,J2145,J2159,J2167,J2193,J2199,J2206,J2212,J2220,J2227,J2235,J2243,J2248,J2256,J2263,J2270,J2275,J2284,J2289,J2296,J2302,J2306,J2312,J2317)</f>
        <v>1641700144</v>
      </c>
      <c r="K2361" s="427" t="n">
        <f aca="false">SUM(K2100,K2115,K2136,K2145,K2159,K2167,K2193,K2199,K2206,K2212,K2220,K2227,K2235,K2243,K2248,K2256,K2263,K2270,K2275,K2284,K2289,K2296,K2302,K2306,K2312,K2317)</f>
        <v>274434223</v>
      </c>
      <c r="L2361" s="427" t="n">
        <f aca="false">SUM(L2100,L2115,L2136,L2145,L2159,L2167,L2193,L2199,L2206,L2212,L2220,L2227,L2235,L2243,L2248,L2256,L2263,L2270,L2275,L2284,L2289,L2296,L2302,L2306,L2312,L2317)</f>
        <v>1916134367</v>
      </c>
    </row>
    <row r="2362" customFormat="false" ht="12" hidden="true" customHeight="false" outlineLevel="0" collapsed="false">
      <c r="A2362" s="425"/>
      <c r="B2362" s="426"/>
      <c r="C2362" s="430"/>
      <c r="D2362" s="427"/>
      <c r="E2362" s="427"/>
      <c r="F2362" s="427"/>
      <c r="G2362" s="423"/>
      <c r="H2362" s="431"/>
      <c r="I2362" s="423"/>
    </row>
    <row r="2363" customFormat="false" ht="12" hidden="true" customHeight="false" outlineLevel="0" collapsed="false">
      <c r="A2363" s="425"/>
      <c r="B2363" s="426" t="s">
        <v>2495</v>
      </c>
      <c r="C2363" s="430"/>
      <c r="D2363" s="427" t="n">
        <f aca="false">SUM(D2357:D2361)</f>
        <v>5482463973</v>
      </c>
      <c r="E2363" s="427" t="n">
        <f aca="false">SUM(E2357:E2361)</f>
        <v>785007460</v>
      </c>
      <c r="F2363" s="427" t="n">
        <f aca="false">SUM(F2357:F2361)</f>
        <v>6267471433</v>
      </c>
      <c r="G2363" s="428" t="n">
        <f aca="false">SUM(G2357:G2361)</f>
        <v>7865053221.99</v>
      </c>
      <c r="H2363" s="429" t="n">
        <f aca="false">SUM(H2357:H2361)</f>
        <v>826109831</v>
      </c>
      <c r="I2363" s="428" t="n">
        <f aca="false">SUM(I2357:I2361)</f>
        <v>8691163052.99</v>
      </c>
      <c r="J2363" s="427" t="n">
        <f aca="false">SUM(J2357:J2361)</f>
        <v>6560899241</v>
      </c>
      <c r="K2363" s="427" t="n">
        <f aca="false">SUM(K2357:K2361)</f>
        <v>945863692</v>
      </c>
      <c r="L2363" s="427" t="n">
        <f aca="false">SUM(L2357:L2361)</f>
        <v>7506762933</v>
      </c>
    </row>
    <row r="2364" customFormat="false" ht="15.75" hidden="false" customHeight="true" outlineLevel="0" collapsed="false">
      <c r="A2364" s="425"/>
      <c r="B2364" s="426"/>
      <c r="C2364" s="426"/>
      <c r="D2364" s="426"/>
      <c r="E2364" s="5"/>
      <c r="F2364" s="5"/>
    </row>
    <row r="2365" customFormat="false" ht="12" hidden="false" customHeight="false" outlineLevel="0" collapsed="false">
      <c r="A2365" s="425"/>
      <c r="B2365" s="426"/>
      <c r="C2365" s="430"/>
      <c r="D2365" s="5"/>
      <c r="E2365" s="5"/>
      <c r="F2365" s="5"/>
    </row>
    <row r="2366" customFormat="false" ht="12" hidden="false" customHeight="false" outlineLevel="0" collapsed="false">
      <c r="A2366" s="425"/>
      <c r="B2366" s="426"/>
      <c r="C2366" s="430"/>
      <c r="D2366" s="5"/>
      <c r="E2366" s="5"/>
      <c r="F2366" s="5"/>
      <c r="I2366" s="423"/>
      <c r="L2366" s="432"/>
    </row>
    <row r="2367" customFormat="false" ht="14.25" hidden="false" customHeight="false" outlineLevel="0" collapsed="false">
      <c r="A2367" s="425"/>
      <c r="B2367" s="426"/>
      <c r="C2367" s="430"/>
      <c r="D2367" s="5"/>
      <c r="F2367" s="5"/>
      <c r="G2367" s="423"/>
      <c r="H2367" s="423"/>
      <c r="I2367" s="433"/>
      <c r="J2367" s="5"/>
      <c r="K2367" s="5"/>
      <c r="L2367" s="5"/>
      <c r="M2367" s="5"/>
      <c r="N2367" s="5"/>
      <c r="O2367" s="5"/>
    </row>
    <row r="2368" customFormat="false" ht="14.25" hidden="false" customHeight="false" outlineLevel="0" collapsed="false">
      <c r="A2368" s="425"/>
      <c r="B2368" s="426"/>
      <c r="C2368" s="430"/>
      <c r="D2368" s="5"/>
      <c r="E2368" s="5"/>
      <c r="F2368" s="423"/>
      <c r="G2368" s="423"/>
      <c r="H2368" s="423"/>
      <c r="I2368" s="433"/>
      <c r="J2368" s="5"/>
      <c r="K2368" s="5"/>
      <c r="L2368" s="5"/>
      <c r="M2368" s="5"/>
      <c r="N2368" s="5"/>
      <c r="O2368" s="5"/>
    </row>
    <row r="2369" customFormat="false" ht="14.25" hidden="false" customHeight="false" outlineLevel="0" collapsed="false">
      <c r="A2369" s="425"/>
      <c r="B2369" s="426"/>
      <c r="C2369" s="430"/>
      <c r="D2369" s="5"/>
      <c r="E2369" s="5"/>
      <c r="F2369" s="423"/>
      <c r="G2369" s="423"/>
      <c r="H2369" s="423"/>
      <c r="I2369" s="433"/>
      <c r="J2369" s="5"/>
      <c r="K2369" s="5"/>
      <c r="L2369" s="5"/>
      <c r="M2369" s="5"/>
      <c r="N2369" s="5"/>
      <c r="O2369" s="5"/>
    </row>
    <row r="2370" customFormat="false" ht="14.25" hidden="false" customHeight="false" outlineLevel="0" collapsed="false">
      <c r="A2370" s="425"/>
      <c r="B2370" s="426"/>
      <c r="C2370" s="430"/>
      <c r="D2370" s="5"/>
      <c r="E2370" s="5"/>
      <c r="F2370" s="423"/>
      <c r="G2370" s="423"/>
      <c r="H2370" s="423"/>
      <c r="I2370" s="433"/>
      <c r="J2370" s="5"/>
      <c r="K2370" s="5"/>
      <c r="L2370" s="5"/>
      <c r="M2370" s="5"/>
      <c r="N2370" s="5"/>
      <c r="O2370" s="5"/>
    </row>
    <row r="2371" customFormat="false" ht="14.25" hidden="false" customHeight="false" outlineLevel="0" collapsed="false">
      <c r="A2371" s="425"/>
      <c r="B2371" s="426"/>
      <c r="C2371" s="430"/>
      <c r="D2371" s="5"/>
      <c r="E2371" s="5"/>
      <c r="F2371" s="423"/>
      <c r="G2371" s="423"/>
      <c r="H2371" s="423"/>
      <c r="I2371" s="433"/>
      <c r="J2371" s="5"/>
      <c r="K2371" s="5"/>
      <c r="L2371" s="5"/>
      <c r="M2371" s="5"/>
      <c r="N2371" s="5"/>
      <c r="O2371" s="5"/>
    </row>
    <row r="2372" customFormat="false" ht="14.25" hidden="false" customHeight="false" outlineLevel="0" collapsed="false">
      <c r="A2372" s="425"/>
      <c r="B2372" s="426"/>
      <c r="C2372" s="430"/>
      <c r="D2372" s="5"/>
      <c r="E2372" s="5"/>
      <c r="F2372" s="423"/>
      <c r="G2372" s="423"/>
      <c r="H2372" s="423"/>
      <c r="I2372" s="433"/>
      <c r="J2372" s="5"/>
      <c r="K2372" s="5"/>
      <c r="L2372" s="5"/>
      <c r="M2372" s="5"/>
      <c r="N2372" s="5"/>
      <c r="O2372" s="5"/>
    </row>
    <row r="2373" customFormat="false" ht="14.25" hidden="false" customHeight="false" outlineLevel="0" collapsed="false">
      <c r="A2373" s="425"/>
      <c r="B2373" s="426"/>
      <c r="C2373" s="430"/>
      <c r="D2373" s="5"/>
      <c r="E2373" s="5"/>
      <c r="F2373" s="423"/>
      <c r="G2373" s="423"/>
      <c r="H2373" s="423"/>
      <c r="I2373" s="433"/>
      <c r="J2373" s="5"/>
      <c r="K2373" s="5"/>
      <c r="L2373" s="5"/>
      <c r="M2373" s="5"/>
      <c r="N2373" s="5"/>
      <c r="O2373" s="5"/>
    </row>
    <row r="2374" customFormat="false" ht="14.25" hidden="false" customHeight="false" outlineLevel="0" collapsed="false">
      <c r="A2374" s="425"/>
      <c r="B2374" s="426"/>
      <c r="C2374" s="430"/>
      <c r="D2374" s="5"/>
      <c r="E2374" s="5"/>
      <c r="F2374" s="423"/>
      <c r="G2374" s="423"/>
      <c r="H2374" s="423"/>
      <c r="I2374" s="433"/>
      <c r="J2374" s="5"/>
      <c r="K2374" s="5"/>
      <c r="L2374" s="5"/>
      <c r="M2374" s="5"/>
      <c r="N2374" s="5"/>
      <c r="O2374" s="5"/>
    </row>
    <row r="2375" customFormat="false" ht="14.25" hidden="false" customHeight="false" outlineLevel="0" collapsed="false">
      <c r="A2375" s="425"/>
      <c r="B2375" s="426"/>
      <c r="C2375" s="430"/>
      <c r="D2375" s="5"/>
      <c r="E2375" s="5"/>
      <c r="F2375" s="423"/>
      <c r="G2375" s="423"/>
      <c r="H2375" s="423"/>
      <c r="I2375" s="433"/>
      <c r="J2375" s="5"/>
      <c r="K2375" s="5"/>
      <c r="L2375" s="5"/>
      <c r="M2375" s="5"/>
      <c r="N2375" s="5"/>
      <c r="O2375" s="5"/>
    </row>
    <row r="2376" customFormat="false" ht="12" hidden="false" customHeight="false" outlineLevel="0" collapsed="false">
      <c r="A2376" s="425"/>
      <c r="B2376" s="426"/>
      <c r="C2376" s="430"/>
      <c r="D2376" s="5"/>
      <c r="E2376" s="5"/>
      <c r="F2376" s="423"/>
      <c r="G2376" s="423"/>
      <c r="H2376" s="423"/>
      <c r="I2376" s="423"/>
      <c r="J2376" s="5"/>
      <c r="K2376" s="5"/>
      <c r="L2376" s="5"/>
      <c r="M2376" s="5"/>
      <c r="N2376" s="5"/>
      <c r="O2376" s="5"/>
    </row>
    <row r="2377" customFormat="false" ht="12" hidden="false" customHeight="false" outlineLevel="0" collapsed="false">
      <c r="A2377" s="425"/>
      <c r="B2377" s="426"/>
      <c r="C2377" s="430"/>
      <c r="D2377" s="5"/>
      <c r="E2377" s="5"/>
      <c r="F2377" s="423"/>
      <c r="G2377" s="423"/>
      <c r="H2377" s="423"/>
      <c r="I2377" s="423"/>
      <c r="J2377" s="5"/>
      <c r="K2377" s="5"/>
      <c r="L2377" s="5"/>
      <c r="M2377" s="5"/>
      <c r="N2377" s="5"/>
      <c r="O2377" s="5"/>
    </row>
    <row r="2378" customFormat="false" ht="12" hidden="false" customHeight="false" outlineLevel="0" collapsed="false">
      <c r="A2378" s="425"/>
      <c r="B2378" s="426"/>
      <c r="C2378" s="430"/>
      <c r="D2378" s="5"/>
      <c r="E2378" s="5"/>
      <c r="F2378" s="423"/>
      <c r="G2378" s="423"/>
      <c r="H2378" s="423"/>
      <c r="I2378" s="423"/>
    </row>
    <row r="2379" customFormat="false" ht="12" hidden="false" customHeight="false" outlineLevel="0" collapsed="false">
      <c r="A2379" s="425"/>
      <c r="B2379" s="426"/>
      <c r="C2379" s="430"/>
      <c r="D2379" s="5"/>
      <c r="E2379" s="5"/>
      <c r="F2379" s="423"/>
      <c r="G2379" s="423"/>
      <c r="H2379" s="423"/>
      <c r="I2379" s="423"/>
    </row>
    <row r="2380" customFormat="false" ht="12" hidden="false" customHeight="false" outlineLevel="0" collapsed="false">
      <c r="A2380" s="425"/>
      <c r="B2380" s="426"/>
      <c r="C2380" s="430"/>
      <c r="D2380" s="5"/>
      <c r="E2380" s="5"/>
      <c r="F2380" s="423"/>
      <c r="G2380" s="423"/>
      <c r="H2380" s="423"/>
    </row>
    <row r="2381" customFormat="false" ht="12" hidden="false" customHeight="false" outlineLevel="0" collapsed="false">
      <c r="A2381" s="425"/>
      <c r="B2381" s="426"/>
      <c r="C2381" s="430"/>
      <c r="D2381" s="5"/>
      <c r="E2381" s="5"/>
      <c r="F2381" s="423"/>
      <c r="G2381" s="423"/>
      <c r="H2381" s="423"/>
    </row>
    <row r="2382" customFormat="false" ht="12" hidden="false" customHeight="false" outlineLevel="0" collapsed="false">
      <c r="A2382" s="425"/>
      <c r="B2382" s="426"/>
      <c r="C2382" s="430"/>
      <c r="D2382" s="5"/>
      <c r="E2382" s="5"/>
      <c r="F2382" s="5"/>
    </row>
    <row r="2383" customFormat="false" ht="12" hidden="false" customHeight="false" outlineLevel="0" collapsed="false">
      <c r="A2383" s="425"/>
      <c r="B2383" s="426"/>
      <c r="C2383" s="430"/>
      <c r="D2383" s="5"/>
      <c r="E2383" s="5"/>
      <c r="F2383" s="5"/>
    </row>
    <row r="2384" customFormat="false" ht="12" hidden="false" customHeight="false" outlineLevel="0" collapsed="false">
      <c r="A2384" s="424"/>
    </row>
    <row r="2385" customFormat="false" ht="12" hidden="false" customHeight="false" outlineLevel="0" collapsed="false">
      <c r="A2385" s="424"/>
    </row>
    <row r="2386" customFormat="false" ht="12" hidden="false" customHeight="false" outlineLevel="0" collapsed="false">
      <c r="A2386" s="424"/>
    </row>
  </sheetData>
  <mergeCells count="3">
    <mergeCell ref="A9:A10"/>
    <mergeCell ref="B9:B10"/>
    <mergeCell ref="C9:C10"/>
  </mergeCells>
  <conditionalFormatting sqref="B2362:C1048576 C2364:D2364 B2357:L2361 B1861:C1975 B1071:C1079 C1070 B1083:C1083 C1080:C1082 B1085:C1118 B1128:C1134 B1147:C1156 C1146 C1203 B1215:C1222 C1214 B1159:C1162 B1167:C1174 C1166 B1176:C1182 C1175 B1185:C1191 C1183:C1184 B1193:C1193 C1192 C670:C674 C1819 C1748:C1749 B1512:C1538 B1540:C1548 C1539 C1559 B1560:C1570 C1571:C1573 B1574:C1583 C1584:C1586 B1587:C1594 C1595 B1596:C1607 B1609:C1609 C1608 C1621 C730 C880:C881 C778:C779 B780:C789 B792:C792 C790:C791 B795:C803 C793:C794 C804:C806 C818:C819 B833:C839 C830:C832 C844:C846 B859:C879 C856:C858 B1226:C1236 B1238:C1247 C1237 C1248:C1249 B1250:C1261 B1264:C1276 C1262:C1263 C1277:C1278 B1279:C1291 C1292 B1293:C1304 B1306:C1314 C1305 C1315 B1316:C1329 C1330:C1331 B1332:C1342 B1347:C1350 C1343:C1346 C1357 B1358:C1364 C1485:C1487 B1373:C1382 C1372 C1383:C1384 B1385:C1395 B1399:C1408 C1396:C1398 B1411:C1414 C1409:C1410 C1422 B1423:C1428 C1007:C1009 B977:C985 B988:C1006 C986:C987 B1436:C1440 B882:C892 B894:C904 C893 B923:C929 C918:C922 C930:C931 C941:C943 B944:C960 B967:C972 C961:C966 B910:C917 C905:C909 B1449:C1455 C1446:C1448 B1458:C1465 C1456:C1457 C1549:C1550 B1551:C1558 C1474:C1475 B1476:C1484 C1466 B1467:C1473 B1:C63 B675:C729 B731:C751 B807:C817 B820:C829 B847:C855 B932:C940 B1120:C1124 C1119 C1157:C1158 B1195:C1199 C1194 B1204:C1213 C1223:C1225 C1434:C1435 B1488:C1510 B1611:C1620 C1610 B1622:C1666 B1750:C1755 B1820:C1859 B1977:C1994 C2079 B2099:C2112 C2097:C2098 B2114:C2132 C2113 B2135:C2141 C2133:C2134 B2144:C2155 C2142:C2143 B2158:C2190 C2156:C2157 B2192:C2196 C2191 C2197 B2198:C2356 B2080:C2096 B68:C301 B1010:C1039 B1041:C1069 C1040 B1741:C1747 C1739:C1740 B1757:C1818 C1756 B1668:C1738 C1667 B753:C777 C752 B841:C843 C840 B1126:C1126 C1125 B1136:C1145 C1135 B1202:C1202 C1200:C1201 B1164:C1165 C1163 B1352:C1356 C1351 B1366:C1371 C1365 B1416:C1421 C1415 B1430:C1433 C1429 C973:C976 B1442:C1445 C1441 B1996:C2077 C1995 C302 B303:C669">
    <cfRule type="cellIs" priority="2" operator="equal" aboveAverage="0" equalAverage="0" bottom="0" percent="0" rank="0" text="" dxfId="0">
      <formula>"ogółem"</formula>
    </cfRule>
  </conditionalFormatting>
  <conditionalFormatting sqref="B2155 A1977:A1994 A1503:A1510 A1861:A1975 A2156:A1048576 A1071:A1079 A1082:A1083 A1085:A1124 A1128:A1134 A1147:A1156 A1204:A1213 A1215:A1222 A1158:A1162 A1167:A1174 A1176:A1182 A1185:A1191 A1193:A1199 A1750:A1755 A1540:A1548 A1560:A1570 A1574:A1583 A1587:A1594 A1596:A1607 A1609:A1620 A881:A892 A731:A751 A780:A789 A795:A803 A792 A807:A817 A820:A829 A833:A839 A847:A855 A859:A879 A1225:A1236 A1238:A1247 A1250:A1261 A1264:A1276 A1278:A1291 A1293:A1304 A1306:A1314 A1316:A1329 A1331:A1342 A1346:A1350 A1358:A1364 A1488:A1501 A1373:A1382 A1385:A1395 A1397:A1408 A1410:A1414 A1423:A1428 A977:A985 A988:A1006 A1435:A1440 A894:A904 A921:A929 A932:A940 A944:A960 A963:A965 A967:A972 A675:A729 A908:A917 A1447:A1455 A1458:A1465 A1551:A1558 A1475:A1484 A1467:A1473 A2079:A2154 A1:A63 A68:A301 A1512:A1538 A1010:A1039 A1041:A1069 A1741:A1747 A1757:A1859 A1622:A1666 A1668:A1738 A753:A777 A841:A843 A1126 A1136:A1145 A1202 A1164:A1165 A1352:A1356 A1366:A1371 A1416:A1421 A1430:A1433 A1442:A1445 A1996:A2077 A303:A341 A343:A669">
    <cfRule type="cellIs" priority="3" operator="equal" aboveAverage="0" equalAverage="0" bottom="0" percent="0" rank="0" text="" dxfId="1">
      <formula>"Wydatki bieżące"</formula>
    </cfRule>
  </conditionalFormatting>
  <conditionalFormatting sqref="B2362:C1048576 C2364:E2364 B2357:L2361 B1861:C1975 B1071:C1079 C1070 B1083:C1083 C1080:C1082 B1085:C1118 B1128:C1134 B1147:C1156 C1146 C1203 B1215:C1222 C1214 B1159:C1162 B1167:C1174 C1166 B1176:C1182 C1175 B1185:C1191 C1183:C1184 B1193:C1193 C1192 C670:C674 C1819 C1748:C1749 B1512:C1538 B1540:C1548 C1539 C1559 B1560:C1570 C1571:C1573 B1574:C1583 C1584:C1586 B1587:C1594 C1595 B1596:C1607 B1609:C1609 C1608 C1621 C730 C880:C881 C778:C779 B780:C789 B792:C792 C790:C791 B795:C803 C793:C794 C804:C806 C818:C819 B833:C839 C830:C832 C844:C846 B859:C879 C856:C858 B1226:C1236 B1238:C1247 C1237 C1248:C1249 B1250:C1261 B1264:C1276 C1262:C1263 C1277:C1278 B1279:C1291 C1292 B1293:C1304 B1306:C1314 C1305 C1315 B1316:C1329 C1330:C1331 B1332:C1342 B1347:C1350 C1343:C1346 C1357 B1358:C1364 C1485:C1487 B1373:C1382 C1372 C1383:C1384 B1385:C1395 B1399:C1408 C1396:C1398 B1411:C1414 C1409:C1410 C1422 B1423:C1428 C1007:C1009 B977:C985 B988:C1006 C986:C987 B1436:C1440 B882:C892 B894:C904 C893 B923:C929 C918:C922 C930:C931 C941:C943 B944:C960 B967:C972 C961:C966 B910:C917 C905:C909 B1449:C1455 C1446:C1448 B1458:C1465 C1456:C1457 C1549:C1550 B1551:C1558 C1474:C1475 B1476:C1484 C1466 B1467:C1473 B1:C63 B675:C729 B731:C751 B807:C817 B820:C829 B847:C855 B932:C940 B1120:C1124 C1119 C1157:C1158 B1195:C1199 C1194 B1204:C1213 C1223:C1225 C1434:C1435 B1488:C1510 B1611:C1620 C1610 B1622:C1666 B1750:C1755 B1820:C1859 B1977:C1994 C2079 B2099:C2112 C2097:C2098 B2114:C2132 C2113 B2135:C2141 C2133:C2134 B2144:C2155 C2142:C2143 B2158:C2190 C2156:C2157 B2192:C2196 C2191 C2197 B2198:C2356 B2080:C2096 B68:C301 B1010:C1039 B1041:C1069 C1040 B1741:C1747 C1739:C1740 B1757:C1818 C1756 B1668:C1738 C1667 B753:C777 C752 B841:C843 C840 B1126:C1126 C1125 B1136:C1145 C1135 B1202:C1202 C1200:C1201 B1164:C1165 C1163 B1352:C1356 C1351 B1366:C1371 C1365 B1416:C1421 C1415 B1430:C1433 C1429 C973:C976 B1442:C1445 C1441 B1996:C2077 C1995 C302 B303:C669">
    <cfRule type="cellIs" priority="4" operator="equal" aboveAverage="0" equalAverage="0" bottom="0" percent="0" rank="0" text="" dxfId="2">
      <formula>"ogółem"</formula>
    </cfRule>
  </conditionalFormatting>
  <conditionalFormatting sqref="B2155 A1977:A1994 A1503:A1510 A1861:A1975 A2156:A1048576 A1071:A1079 A1082:A1083 A1085:A1124 A1128:A1134 A1147:A1156 A1204:A1213 A1215:A1222 A1158:A1162 A1167:A1174 A1176:A1182 A1185:A1191 A1193:A1199 A1750:A1755 A1540:A1548 A1560:A1570 A1574:A1583 A1587:A1594 A1596:A1607 A1609:A1620 A881:A892 A731:A751 A780:A789 A795:A803 A792 A807:A817 A820:A829 A833:A839 A847:A855 A859:A879 A1225:A1236 A1238:A1247 A1250:A1261 A1264:A1276 A1278:A1291 A1293:A1304 A1306:A1314 A1316:A1329 A1331:A1342 A1346:A1350 A1358:A1364 A1488:A1501 A1373:A1382 A1385:A1395 A1397:A1408 A1410:A1414 A1423:A1428 A977:A985 A988:A1006 A1435:A1440 A894:A904 A921:A929 A932:A940 A944:A960 A963:A965 A967:A972 A675:A729 A908:A917 A1447:A1455 A1458:A1465 A1551:A1558 A1475:A1484 A1467:A1473 A2079:A2154 A1:A63 A68:A301 A1512:A1538 A1010:A1039 A1041:A1069 A1741:A1747 A1757:A1859 A1622:A1666 A1668:A1738 A753:A777 A841:A843 A1126 A1136:A1145 A1202 A1164:A1165 A1352:A1356 A1366:A1371 A1416:A1421 A1430:A1433 A1442:A1445 A1996:A2077 A303:A341 A343:A669">
    <cfRule type="cellIs" priority="5" operator="equal" aboveAverage="0" equalAverage="0" bottom="0" percent="0" rank="0" text="" dxfId="3">
      <formula>"Wydatki bieżące"</formula>
    </cfRule>
  </conditionalFormatting>
  <conditionalFormatting sqref="B2362:C1048576 C2364:D2364 B2357:L2361 B1861:C1975 B1071:C1079 C1070 B1083:C1083 C1080:C1082 B1085:C1118 B1128:C1134 B1147:C1156 C1146 C1203 B1215:C1222 C1214 B1159:C1162 B1167:C1174 C1166 B1176:C1182 C1175 B1185:C1191 C1183:C1184 B1193:C1193 C1192 C670:C674 C1819 C1748:C1749 B1512:C1538 B1540:C1548 C1539 C1559 B1560:C1570 C1571:C1573 B1574:C1583 C1584:C1586 B1587:C1594 C1595 B1596:C1607 B1609:C1609 C1608 C1621 C730 C880:C881 C778:C779 B780:C789 B792:C792 C790:C791 B795:C803 C793:C794 C804:C806 C818:C819 B833:C839 C830:C832 C844:C846 B859:C879 C856:C858 B1226:C1236 B1238:C1247 C1237 C1248:C1249 B1250:C1261 B1264:C1276 C1262:C1263 C1277:C1278 B1279:C1291 C1292 B1293:C1304 B1306:C1314 C1305 C1315 B1316:C1329 C1330:C1331 B1332:C1342 B1347:C1350 C1343:C1346 C1357 B1358:C1364 C1485:C1487 B1373:C1382 C1372 C1383:C1384 B1385:C1395 B1399:C1408 C1396:C1398 B1411:C1414 C1409:C1410 C1422 B1423:C1428 C1007:C1009 B977:C985 B988:C1006 C986:C987 B1436:C1440 B882:C892 B894:C904 C893 B923:C929 C918:C922 C930:C931 C941:C943 B944:C960 B967:C972 C961:C966 B910:C917 C905:C909 B1449:C1455 C1446:C1448 B1458:C1465 C1456:C1457 C1549:C1550 B1551:C1558 C1474:C1475 B1476:C1484 C1466 B1467:C1473 B1:C63 B675:C729 B731:C751 B807:C817 B820:C829 B847:C855 B932:C940 B1120:C1124 C1119 C1157:C1158 B1195:C1199 C1194 B1204:C1213 C1223:C1225 C1434:C1435 B1488:C1510 B1611:C1620 C1610 B1622:C1666 B1750:C1755 B1820:C1859 B1977:C1994 C2079 B2099:C2112 C2097:C2098 B2114:C2132 C2113 B2135:C2141 C2133:C2134 B2144:C2155 C2142:C2143 B2158:C2190 C2156:C2157 B2192:C2196 C2191 C2197 B2198:C2356 B2080:C2096 B68:C301 B1010:C1039 B1041:C1069 C1040 B1741:C1747 C1739:C1740 B1757:C1818 C1756 B1668:C1738 C1667 B753:C777 C752 B841:C843 C840 B1126:C1126 C1125 B1136:C1145 C1135 B1202:C1202 C1200:C1201 B1164:C1165 C1163 B1352:C1356 C1351 B1366:C1371 C1365 B1416:C1421 C1415 B1430:C1433 C1429 C973:C976 B1442:C1445 C1441 B1996:C2077 C1995 C302 B303:C669">
    <cfRule type="cellIs" priority="6" operator="equal" aboveAverage="0" equalAverage="0" bottom="0" percent="0" rank="0" text="" dxfId="4">
      <formula>"ogółem"</formula>
    </cfRule>
    <cfRule type="cellIs" priority="7" operator="equal" aboveAverage="0" equalAverage="0" bottom="0" percent="0" rank="0" text="" dxfId="5">
      <formula>"ogółem"</formula>
    </cfRule>
  </conditionalFormatting>
  <conditionalFormatting sqref="B2155 A1977:A1994 A1503:A1510 A1861:A1975 A2156:A1048576 A1071:A1079 A1082:A1083 A1085:A1124 A1128:A1134 A1147:A1156 A1204:A1213 A1215:A1222 A1158:A1162 A1167:A1174 A1176:A1182 A1185:A1191 A1193:A1199 A1750:A1755 A1540:A1548 A1560:A1570 A1574:A1583 A1587:A1594 A1596:A1607 A1609:A1620 A881:A892 A731:A751 A780:A789 A795:A803 A792 A807:A817 A820:A829 A833:A839 A847:A855 A859:A879 A1225:A1236 A1238:A1247 A1250:A1261 A1264:A1276 A1278:A1291 A1293:A1304 A1306:A1314 A1316:A1329 A1331:A1342 A1346:A1350 A1358:A1364 A1488:A1501 A1373:A1382 A1385:A1395 A1397:A1408 A1410:A1414 A1423:A1428 A977:A985 A988:A1006 A1435:A1440 A894:A904 A921:A929 A932:A940 A944:A960 A963:A965 A967:A972 A675:A729 A908:A917 A1447:A1455 A1458:A1465 A1551:A1558 A1475:A1484 A1467:A1473 A2079:A2154 A1:A63 A68:A301 A1512:A1538 A1010:A1039 A1041:A1069 A1741:A1747 A1757:A1859 A1622:A1666 A1668:A1738 A753:A777 A841:A843 A1126 A1136:A1145 A1202 A1164:A1165 A1352:A1356 A1366:A1371 A1416:A1421 A1430:A1433 A1442:A1445 A1996:A2077 A303:A341 A343:A669">
    <cfRule type="cellIs" priority="8" operator="equal" aboveAverage="0" equalAverage="0" bottom="0" percent="0" rank="0" text="" dxfId="6">
      <formula>"Wydatki bieżące"</formula>
    </cfRule>
  </conditionalFormatting>
  <conditionalFormatting sqref="B64:C67">
    <cfRule type="cellIs" priority="9" operator="equal" aboveAverage="0" equalAverage="0" bottom="0" percent="0" rank="0" text="" dxfId="7">
      <formula>"ogółem"</formula>
    </cfRule>
  </conditionalFormatting>
  <conditionalFormatting sqref="A64:A67">
    <cfRule type="cellIs" priority="10" operator="equal" aboveAverage="0" equalAverage="0" bottom="0" percent="0" rank="0" text="" dxfId="8">
      <formula>"Wydatki bieżące"</formula>
    </cfRule>
  </conditionalFormatting>
  <conditionalFormatting sqref="B64:C67">
    <cfRule type="cellIs" priority="11" operator="equal" aboveAverage="0" equalAverage="0" bottom="0" percent="0" rank="0" text="" dxfId="9">
      <formula>"ogółem"</formula>
    </cfRule>
  </conditionalFormatting>
  <conditionalFormatting sqref="A64:A67">
    <cfRule type="cellIs" priority="12" operator="equal" aboveAverage="0" equalAverage="0" bottom="0" percent="0" rank="0" text="" dxfId="10">
      <formula>"Wydatki bieżące"</formula>
    </cfRule>
  </conditionalFormatting>
  <conditionalFormatting sqref="B64:C67">
    <cfRule type="cellIs" priority="13" operator="equal" aboveAverage="0" equalAverage="0" bottom="0" percent="0" rank="0" text="" dxfId="11">
      <formula>"ogółem"</formula>
    </cfRule>
    <cfRule type="cellIs" priority="14" operator="equal" aboveAverage="0" equalAverage="0" bottom="0" percent="0" rank="0" text="" dxfId="12">
      <formula>"ogółem"</formula>
    </cfRule>
  </conditionalFormatting>
  <conditionalFormatting sqref="A64:A67">
    <cfRule type="cellIs" priority="15" operator="equal" aboveAverage="0" equalAverage="0" bottom="0" percent="0" rank="0" text="" dxfId="13">
      <formula>"Wydatki bieżące"</formula>
    </cfRule>
  </conditionalFormatting>
  <conditionalFormatting sqref="C1084">
    <cfRule type="cellIs" priority="16" operator="equal" aboveAverage="0" equalAverage="0" bottom="0" percent="0" rank="0" text="" dxfId="14">
      <formula>"ogółem"</formula>
    </cfRule>
  </conditionalFormatting>
  <conditionalFormatting sqref="A1084">
    <cfRule type="cellIs" priority="17" operator="equal" aboveAverage="0" equalAverage="0" bottom="0" percent="0" rank="0" text="" dxfId="15">
      <formula>"Wydatki bieżące"</formula>
    </cfRule>
  </conditionalFormatting>
  <conditionalFormatting sqref="C1084">
    <cfRule type="cellIs" priority="18" operator="equal" aboveAverage="0" equalAverage="0" bottom="0" percent="0" rank="0" text="" dxfId="16">
      <formula>"ogółem"</formula>
    </cfRule>
  </conditionalFormatting>
  <conditionalFormatting sqref="A1084">
    <cfRule type="cellIs" priority="19" operator="equal" aboveAverage="0" equalAverage="0" bottom="0" percent="0" rank="0" text="" dxfId="17">
      <formula>"Wydatki bieżące"</formula>
    </cfRule>
  </conditionalFormatting>
  <conditionalFormatting sqref="C1084">
    <cfRule type="cellIs" priority="20" operator="equal" aboveAverage="0" equalAverage="0" bottom="0" percent="0" rank="0" text="" dxfId="18">
      <formula>"ogółem"</formula>
    </cfRule>
    <cfRule type="cellIs" priority="21" operator="equal" aboveAverage="0" equalAverage="0" bottom="0" percent="0" rank="0" text="" dxfId="19">
      <formula>"ogółem"</formula>
    </cfRule>
  </conditionalFormatting>
  <conditionalFormatting sqref="A1084">
    <cfRule type="cellIs" priority="22" operator="equal" aboveAverage="0" equalAverage="0" bottom="0" percent="0" rank="0" text="" dxfId="20">
      <formula>"Wydatki bieżące"</formula>
    </cfRule>
  </conditionalFormatting>
  <conditionalFormatting sqref="C1127">
    <cfRule type="cellIs" priority="23" operator="equal" aboveAverage="0" equalAverage="0" bottom="0" percent="0" rank="0" text="" dxfId="21">
      <formula>"ogółem"</formula>
    </cfRule>
  </conditionalFormatting>
  <conditionalFormatting sqref="A1127">
    <cfRule type="cellIs" priority="24" operator="equal" aboveAverage="0" equalAverage="0" bottom="0" percent="0" rank="0" text="" dxfId="22">
      <formula>"Wydatki bieżące"</formula>
    </cfRule>
  </conditionalFormatting>
  <conditionalFormatting sqref="C1127">
    <cfRule type="cellIs" priority="25" operator="equal" aboveAverage="0" equalAverage="0" bottom="0" percent="0" rank="0" text="" dxfId="23">
      <formula>"ogółem"</formula>
    </cfRule>
  </conditionalFormatting>
  <conditionalFormatting sqref="A1127">
    <cfRule type="cellIs" priority="26" operator="equal" aboveAverage="0" equalAverage="0" bottom="0" percent="0" rank="0" text="" dxfId="24">
      <formula>"Wydatki bieżące"</formula>
    </cfRule>
  </conditionalFormatting>
  <conditionalFormatting sqref="C1127">
    <cfRule type="cellIs" priority="27" operator="equal" aboveAverage="0" equalAverage="0" bottom="0" percent="0" rank="0" text="" dxfId="25">
      <formula>"ogółem"</formula>
    </cfRule>
    <cfRule type="cellIs" priority="28" operator="equal" aboveAverage="0" equalAverage="0" bottom="0" percent="0" rank="0" text="" dxfId="26">
      <formula>"ogółem"</formula>
    </cfRule>
  </conditionalFormatting>
  <conditionalFormatting sqref="A1127">
    <cfRule type="cellIs" priority="29" operator="equal" aboveAverage="0" equalAverage="0" bottom="0" percent="0" rank="0" text="" dxfId="27">
      <formula>"Wydatki bieżące"</formula>
    </cfRule>
  </conditionalFormatting>
  <conditionalFormatting sqref="C2078">
    <cfRule type="cellIs" priority="30" operator="equal" aboveAverage="0" equalAverage="0" bottom="0" percent="0" rank="0" text="" dxfId="28">
      <formula>"ogółem"</formula>
    </cfRule>
  </conditionalFormatting>
  <conditionalFormatting sqref="A2078">
    <cfRule type="cellIs" priority="31" operator="equal" aboveAverage="0" equalAverage="0" bottom="0" percent="0" rank="0" text="" dxfId="29">
      <formula>"Wydatki bieżące"</formula>
    </cfRule>
  </conditionalFormatting>
  <conditionalFormatting sqref="C2078">
    <cfRule type="cellIs" priority="32" operator="equal" aboveAverage="0" equalAverage="0" bottom="0" percent="0" rank="0" text="" dxfId="30">
      <formula>"ogółem"</formula>
    </cfRule>
  </conditionalFormatting>
  <conditionalFormatting sqref="A2078">
    <cfRule type="cellIs" priority="33" operator="equal" aboveAverage="0" equalAverage="0" bottom="0" percent="0" rank="0" text="" dxfId="31">
      <formula>"Wydatki bieżące"</formula>
    </cfRule>
  </conditionalFormatting>
  <conditionalFormatting sqref="C2078">
    <cfRule type="cellIs" priority="34" operator="equal" aboveAverage="0" equalAverage="0" bottom="0" percent="0" rank="0" text="" dxfId="32">
      <formula>"ogółem"</formula>
    </cfRule>
    <cfRule type="cellIs" priority="35" operator="equal" aboveAverage="0" equalAverage="0" bottom="0" percent="0" rank="0" text="" dxfId="33">
      <formula>"ogółem"</formula>
    </cfRule>
  </conditionalFormatting>
  <conditionalFormatting sqref="A2078">
    <cfRule type="cellIs" priority="36" operator="equal" aboveAverage="0" equalAverage="0" bottom="0" percent="0" rank="0" text="" dxfId="34">
      <formula>"Wydatki bieżące"</formula>
    </cfRule>
  </conditionalFormatting>
  <conditionalFormatting sqref="B1976:C1976">
    <cfRule type="cellIs" priority="37" operator="equal" aboveAverage="0" equalAverage="0" bottom="0" percent="0" rank="0" text="" dxfId="35">
      <formula>"ogółem"</formula>
    </cfRule>
  </conditionalFormatting>
  <conditionalFormatting sqref="A1976">
    <cfRule type="cellIs" priority="38" operator="equal" aboveAverage="0" equalAverage="0" bottom="0" percent="0" rank="0" text="" dxfId="36">
      <formula>"Wydatki bieżące"</formula>
    </cfRule>
  </conditionalFormatting>
  <conditionalFormatting sqref="B1976:C1976">
    <cfRule type="cellIs" priority="39" operator="equal" aboveAverage="0" equalAverage="0" bottom="0" percent="0" rank="0" text="" dxfId="37">
      <formula>"ogółem"</formula>
    </cfRule>
  </conditionalFormatting>
  <conditionalFormatting sqref="A1976">
    <cfRule type="cellIs" priority="40" operator="equal" aboveAverage="0" equalAverage="0" bottom="0" percent="0" rank="0" text="" dxfId="38">
      <formula>"Wydatki bieżące"</formula>
    </cfRule>
  </conditionalFormatting>
  <conditionalFormatting sqref="B1976:C1976">
    <cfRule type="cellIs" priority="41" operator="equal" aboveAverage="0" equalAverage="0" bottom="0" percent="0" rank="0" text="" dxfId="39">
      <formula>"ogółem"</formula>
    </cfRule>
    <cfRule type="cellIs" priority="42" operator="equal" aboveAverage="0" equalAverage="0" bottom="0" percent="0" rank="0" text="" dxfId="40">
      <formula>"ogółem"</formula>
    </cfRule>
  </conditionalFormatting>
  <conditionalFormatting sqref="A1976">
    <cfRule type="cellIs" priority="43" operator="equal" aboveAverage="0" equalAverage="0" bottom="0" percent="0" rank="0" text="" dxfId="41">
      <formula>"Wydatki bieżące"</formula>
    </cfRule>
  </conditionalFormatting>
  <conditionalFormatting sqref="B1511:C1511">
    <cfRule type="cellIs" priority="44" operator="equal" aboveAverage="0" equalAverage="0" bottom="0" percent="0" rank="0" text="" dxfId="42">
      <formula>"ogółem"</formula>
    </cfRule>
  </conditionalFormatting>
  <conditionalFormatting sqref="A1511">
    <cfRule type="cellIs" priority="45" operator="equal" aboveAverage="0" equalAverage="0" bottom="0" percent="0" rank="0" text="" dxfId="43">
      <formula>"Wydatki bieżące"</formula>
    </cfRule>
  </conditionalFormatting>
  <conditionalFormatting sqref="B1511:C1511">
    <cfRule type="cellIs" priority="46" operator="equal" aboveAverage="0" equalAverage="0" bottom="0" percent="0" rank="0" text="" dxfId="44">
      <formula>"ogółem"</formula>
    </cfRule>
  </conditionalFormatting>
  <conditionalFormatting sqref="A1511">
    <cfRule type="cellIs" priority="47" operator="equal" aboveAverage="0" equalAverage="0" bottom="0" percent="0" rank="0" text="" dxfId="45">
      <formula>"Wydatki bieżące"</formula>
    </cfRule>
  </conditionalFormatting>
  <conditionalFormatting sqref="B1511:C1511">
    <cfRule type="cellIs" priority="48" operator="equal" aboveAverage="0" equalAverage="0" bottom="0" percent="0" rank="0" text="" dxfId="46">
      <formula>"ogółem"</formula>
    </cfRule>
    <cfRule type="cellIs" priority="49" operator="equal" aboveAverage="0" equalAverage="0" bottom="0" percent="0" rank="0" text="" dxfId="47">
      <formula>"ogółem"</formula>
    </cfRule>
  </conditionalFormatting>
  <conditionalFormatting sqref="A1511">
    <cfRule type="cellIs" priority="50" operator="equal" aboveAverage="0" equalAverage="0" bottom="0" percent="0" rank="0" text="" dxfId="48">
      <formula>"Wydatki bieżące"</formula>
    </cfRule>
  </conditionalFormatting>
  <conditionalFormatting sqref="B1860:C1860">
    <cfRule type="cellIs" priority="51" operator="equal" aboveAverage="0" equalAverage="0" bottom="0" percent="0" rank="0" text="" dxfId="49">
      <formula>"ogółem"</formula>
    </cfRule>
  </conditionalFormatting>
  <conditionalFormatting sqref="A1860">
    <cfRule type="cellIs" priority="52" operator="equal" aboveAverage="0" equalAverage="0" bottom="0" percent="0" rank="0" text="" dxfId="50">
      <formula>"Wydatki bieżące"</formula>
    </cfRule>
  </conditionalFormatting>
  <conditionalFormatting sqref="B1860:C1860">
    <cfRule type="cellIs" priority="53" operator="equal" aboveAverage="0" equalAverage="0" bottom="0" percent="0" rank="0" text="" dxfId="51">
      <formula>"ogółem"</formula>
    </cfRule>
  </conditionalFormatting>
  <conditionalFormatting sqref="A1860">
    <cfRule type="cellIs" priority="54" operator="equal" aboveAverage="0" equalAverage="0" bottom="0" percent="0" rank="0" text="" dxfId="52">
      <formula>"Wydatki bieżące"</formula>
    </cfRule>
  </conditionalFormatting>
  <conditionalFormatting sqref="B1860:C1860">
    <cfRule type="cellIs" priority="55" operator="equal" aboveAverage="0" equalAverage="0" bottom="0" percent="0" rank="0" text="" dxfId="53">
      <formula>"ogółem"</formula>
    </cfRule>
    <cfRule type="cellIs" priority="56" operator="equal" aboveAverage="0" equalAverage="0" bottom="0" percent="0" rank="0" text="" dxfId="54">
      <formula>"ogółem"</formula>
    </cfRule>
  </conditionalFormatting>
  <conditionalFormatting sqref="A1860">
    <cfRule type="cellIs" priority="57" operator="equal" aboveAverage="0" equalAverage="0" bottom="0" percent="0" rank="0" text="" dxfId="55">
      <formula>"Wydatki bieżące"</formula>
    </cfRule>
  </conditionalFormatting>
  <conditionalFormatting sqref="B1070">
    <cfRule type="cellIs" priority="58" operator="equal" aboveAverage="0" equalAverage="0" bottom="0" percent="0" rank="0" text="" dxfId="56">
      <formula>"ogółem"</formula>
    </cfRule>
  </conditionalFormatting>
  <conditionalFormatting sqref="A1070">
    <cfRule type="cellIs" priority="59" operator="equal" aboveAverage="0" equalAverage="0" bottom="0" percent="0" rank="0" text="" dxfId="57">
      <formula>"Wydatki bieżące"</formula>
    </cfRule>
  </conditionalFormatting>
  <conditionalFormatting sqref="B1070">
    <cfRule type="cellIs" priority="60" operator="equal" aboveAverage="0" equalAverage="0" bottom="0" percent="0" rank="0" text="" dxfId="58">
      <formula>"ogółem"</formula>
    </cfRule>
  </conditionalFormatting>
  <conditionalFormatting sqref="A1070">
    <cfRule type="cellIs" priority="61" operator="equal" aboveAverage="0" equalAverage="0" bottom="0" percent="0" rank="0" text="" dxfId="59">
      <formula>"Wydatki bieżące"</formula>
    </cfRule>
  </conditionalFormatting>
  <conditionalFormatting sqref="B1070">
    <cfRule type="cellIs" priority="62" operator="equal" aboveAverage="0" equalAverage="0" bottom="0" percent="0" rank="0" text="" dxfId="60">
      <formula>"ogółem"</formula>
    </cfRule>
    <cfRule type="cellIs" priority="63" operator="equal" aboveAverage="0" equalAverage="0" bottom="0" percent="0" rank="0" text="" dxfId="61">
      <formula>"ogółem"</formula>
    </cfRule>
  </conditionalFormatting>
  <conditionalFormatting sqref="A1070">
    <cfRule type="cellIs" priority="64" operator="equal" aboveAverage="0" equalAverage="0" bottom="0" percent="0" rank="0" text="" dxfId="62">
      <formula>"Wydatki bieżące"</formula>
    </cfRule>
  </conditionalFormatting>
  <conditionalFormatting sqref="B1080">
    <cfRule type="cellIs" priority="65" operator="equal" aboveAverage="0" equalAverage="0" bottom="0" percent="0" rank="0" text="" dxfId="63">
      <formula>"ogółem"</formula>
    </cfRule>
  </conditionalFormatting>
  <conditionalFormatting sqref="A1080">
    <cfRule type="cellIs" priority="66" operator="equal" aboveAverage="0" equalAverage="0" bottom="0" percent="0" rank="0" text="" dxfId="64">
      <formula>"Wydatki bieżące"</formula>
    </cfRule>
  </conditionalFormatting>
  <conditionalFormatting sqref="B1080">
    <cfRule type="cellIs" priority="67" operator="equal" aboveAverage="0" equalAverage="0" bottom="0" percent="0" rank="0" text="" dxfId="65">
      <formula>"ogółem"</formula>
    </cfRule>
  </conditionalFormatting>
  <conditionalFormatting sqref="A1080">
    <cfRule type="cellIs" priority="68" operator="equal" aboveAverage="0" equalAverage="0" bottom="0" percent="0" rank="0" text="" dxfId="66">
      <formula>"Wydatki bieżące"</formula>
    </cfRule>
  </conditionalFormatting>
  <conditionalFormatting sqref="B1080">
    <cfRule type="cellIs" priority="69" operator="equal" aboveAverage="0" equalAverage="0" bottom="0" percent="0" rank="0" text="" dxfId="67">
      <formula>"ogółem"</formula>
    </cfRule>
    <cfRule type="cellIs" priority="70" operator="equal" aboveAverage="0" equalAverage="0" bottom="0" percent="0" rank="0" text="" dxfId="68">
      <formula>"ogółem"</formula>
    </cfRule>
  </conditionalFormatting>
  <conditionalFormatting sqref="A1080">
    <cfRule type="cellIs" priority="71" operator="equal" aboveAverage="0" equalAverage="0" bottom="0" percent="0" rank="0" text="" dxfId="69">
      <formula>"Wydatki bieżące"</formula>
    </cfRule>
  </conditionalFormatting>
  <conditionalFormatting sqref="B1082">
    <cfRule type="cellIs" priority="72" operator="equal" aboveAverage="0" equalAverage="0" bottom="0" percent="0" rank="0" text="" dxfId="70">
      <formula>"ogółem"</formula>
    </cfRule>
  </conditionalFormatting>
  <conditionalFormatting sqref="B1082">
    <cfRule type="cellIs" priority="73" operator="equal" aboveAverage="0" equalAverage="0" bottom="0" percent="0" rank="0" text="" dxfId="71">
      <formula>"ogółem"</formula>
    </cfRule>
  </conditionalFormatting>
  <conditionalFormatting sqref="B1082">
    <cfRule type="cellIs" priority="74" operator="equal" aboveAverage="0" equalAverage="0" bottom="0" percent="0" rank="0" text="" dxfId="72">
      <formula>"ogółem"</formula>
    </cfRule>
    <cfRule type="cellIs" priority="75" operator="equal" aboveAverage="0" equalAverage="0" bottom="0" percent="0" rank="0" text="" dxfId="73">
      <formula>"ogółem"</formula>
    </cfRule>
  </conditionalFormatting>
  <conditionalFormatting sqref="B1146">
    <cfRule type="cellIs" priority="76" operator="equal" aboveAverage="0" equalAverage="0" bottom="0" percent="0" rank="0" text="" dxfId="74">
      <formula>"ogółem"</formula>
    </cfRule>
  </conditionalFormatting>
  <conditionalFormatting sqref="A1146">
    <cfRule type="cellIs" priority="77" operator="equal" aboveAverage="0" equalAverage="0" bottom="0" percent="0" rank="0" text="" dxfId="75">
      <formula>"Wydatki bieżące"</formula>
    </cfRule>
  </conditionalFormatting>
  <conditionalFormatting sqref="B1146">
    <cfRule type="cellIs" priority="78" operator="equal" aboveAverage="0" equalAverage="0" bottom="0" percent="0" rank="0" text="" dxfId="76">
      <formula>"ogółem"</formula>
    </cfRule>
  </conditionalFormatting>
  <conditionalFormatting sqref="A1146">
    <cfRule type="cellIs" priority="79" operator="equal" aboveAverage="0" equalAverage="0" bottom="0" percent="0" rank="0" text="" dxfId="77">
      <formula>"Wydatki bieżące"</formula>
    </cfRule>
  </conditionalFormatting>
  <conditionalFormatting sqref="B1146">
    <cfRule type="cellIs" priority="80" operator="equal" aboveAverage="0" equalAverage="0" bottom="0" percent="0" rank="0" text="" dxfId="78">
      <formula>"ogółem"</formula>
    </cfRule>
    <cfRule type="cellIs" priority="81" operator="equal" aboveAverage="0" equalAverage="0" bottom="0" percent="0" rank="0" text="" dxfId="79">
      <formula>"ogółem"</formula>
    </cfRule>
  </conditionalFormatting>
  <conditionalFormatting sqref="A1146">
    <cfRule type="cellIs" priority="82" operator="equal" aboveAverage="0" equalAverage="0" bottom="0" percent="0" rank="0" text="" dxfId="80">
      <formula>"Wydatki bieżące"</formula>
    </cfRule>
  </conditionalFormatting>
  <conditionalFormatting sqref="B1203">
    <cfRule type="cellIs" priority="83" operator="equal" aboveAverage="0" equalAverage="0" bottom="0" percent="0" rank="0" text="" dxfId="81">
      <formula>"ogółem"</formula>
    </cfRule>
  </conditionalFormatting>
  <conditionalFormatting sqref="A1203">
    <cfRule type="cellIs" priority="84" operator="equal" aboveAverage="0" equalAverage="0" bottom="0" percent="0" rank="0" text="" dxfId="82">
      <formula>"Wydatki bieżące"</formula>
    </cfRule>
  </conditionalFormatting>
  <conditionalFormatting sqref="B1203">
    <cfRule type="cellIs" priority="85" operator="equal" aboveAverage="0" equalAverage="0" bottom="0" percent="0" rank="0" text="" dxfId="83">
      <formula>"ogółem"</formula>
    </cfRule>
  </conditionalFormatting>
  <conditionalFormatting sqref="A1203">
    <cfRule type="cellIs" priority="86" operator="equal" aboveAverage="0" equalAverage="0" bottom="0" percent="0" rank="0" text="" dxfId="84">
      <formula>"Wydatki bieżące"</formula>
    </cfRule>
  </conditionalFormatting>
  <conditionalFormatting sqref="B1203">
    <cfRule type="cellIs" priority="87" operator="equal" aboveAverage="0" equalAverage="0" bottom="0" percent="0" rank="0" text="" dxfId="85">
      <formula>"ogółem"</formula>
    </cfRule>
    <cfRule type="cellIs" priority="88" operator="equal" aboveAverage="0" equalAverage="0" bottom="0" percent="0" rank="0" text="" dxfId="86">
      <formula>"ogółem"</formula>
    </cfRule>
  </conditionalFormatting>
  <conditionalFormatting sqref="A1203">
    <cfRule type="cellIs" priority="89" operator="equal" aboveAverage="0" equalAverage="0" bottom="0" percent="0" rank="0" text="" dxfId="87">
      <formula>"Wydatki bieżące"</formula>
    </cfRule>
  </conditionalFormatting>
  <conditionalFormatting sqref="B1214">
    <cfRule type="cellIs" priority="90" operator="equal" aboveAverage="0" equalAverage="0" bottom="0" percent="0" rank="0" text="" dxfId="88">
      <formula>"ogółem"</formula>
    </cfRule>
  </conditionalFormatting>
  <conditionalFormatting sqref="A1214">
    <cfRule type="cellIs" priority="91" operator="equal" aboveAverage="0" equalAverage="0" bottom="0" percent="0" rank="0" text="" dxfId="89">
      <formula>"Wydatki bieżące"</formula>
    </cfRule>
  </conditionalFormatting>
  <conditionalFormatting sqref="B1214">
    <cfRule type="cellIs" priority="92" operator="equal" aboveAverage="0" equalAverage="0" bottom="0" percent="0" rank="0" text="" dxfId="90">
      <formula>"ogółem"</formula>
    </cfRule>
  </conditionalFormatting>
  <conditionalFormatting sqref="A1214">
    <cfRule type="cellIs" priority="93" operator="equal" aboveAverage="0" equalAverage="0" bottom="0" percent="0" rank="0" text="" dxfId="91">
      <formula>"Wydatki bieżące"</formula>
    </cfRule>
  </conditionalFormatting>
  <conditionalFormatting sqref="B1214">
    <cfRule type="cellIs" priority="94" operator="equal" aboveAverage="0" equalAverage="0" bottom="0" percent="0" rank="0" text="" dxfId="92">
      <formula>"ogółem"</formula>
    </cfRule>
    <cfRule type="cellIs" priority="95" operator="equal" aboveAverage="0" equalAverage="0" bottom="0" percent="0" rank="0" text="" dxfId="93">
      <formula>"ogółem"</formula>
    </cfRule>
  </conditionalFormatting>
  <conditionalFormatting sqref="A1214">
    <cfRule type="cellIs" priority="96" operator="equal" aboveAverage="0" equalAverage="0" bottom="0" percent="0" rank="0" text="" dxfId="94">
      <formula>"Wydatki bieżące"</formula>
    </cfRule>
  </conditionalFormatting>
  <conditionalFormatting sqref="B1223">
    <cfRule type="cellIs" priority="97" operator="equal" aboveAverage="0" equalAverage="0" bottom="0" percent="0" rank="0" text="" dxfId="95">
      <formula>"ogółem"</formula>
    </cfRule>
  </conditionalFormatting>
  <conditionalFormatting sqref="A1223">
    <cfRule type="cellIs" priority="98" operator="equal" aboveAverage="0" equalAverage="0" bottom="0" percent="0" rank="0" text="" dxfId="96">
      <formula>"Wydatki bieżące"</formula>
    </cfRule>
  </conditionalFormatting>
  <conditionalFormatting sqref="B1223">
    <cfRule type="cellIs" priority="99" operator="equal" aboveAverage="0" equalAverage="0" bottom="0" percent="0" rank="0" text="" dxfId="97">
      <formula>"ogółem"</formula>
    </cfRule>
  </conditionalFormatting>
  <conditionalFormatting sqref="A1223">
    <cfRule type="cellIs" priority="100" operator="equal" aboveAverage="0" equalAverage="0" bottom="0" percent="0" rank="0" text="" dxfId="98">
      <formula>"Wydatki bieżące"</formula>
    </cfRule>
  </conditionalFormatting>
  <conditionalFormatting sqref="B1223">
    <cfRule type="cellIs" priority="101" operator="equal" aboveAverage="0" equalAverage="0" bottom="0" percent="0" rank="0" text="" dxfId="99">
      <formula>"ogółem"</formula>
    </cfRule>
    <cfRule type="cellIs" priority="102" operator="equal" aboveAverage="0" equalAverage="0" bottom="0" percent="0" rank="0" text="" dxfId="100">
      <formula>"ogółem"</formula>
    </cfRule>
  </conditionalFormatting>
  <conditionalFormatting sqref="A1223">
    <cfRule type="cellIs" priority="103" operator="equal" aboveAverage="0" equalAverage="0" bottom="0" percent="0" rank="0" text="" dxfId="101">
      <formula>"Wydatki bieżące"</formula>
    </cfRule>
  </conditionalFormatting>
  <conditionalFormatting sqref="B1224">
    <cfRule type="cellIs" priority="104" operator="equal" aboveAverage="0" equalAverage="0" bottom="0" percent="0" rank="0" text="" dxfId="102">
      <formula>"ogółem"</formula>
    </cfRule>
  </conditionalFormatting>
  <conditionalFormatting sqref="A1224">
    <cfRule type="cellIs" priority="105" operator="equal" aboveAverage="0" equalAverage="0" bottom="0" percent="0" rank="0" text="" dxfId="103">
      <formula>"Wydatki bieżące"</formula>
    </cfRule>
  </conditionalFormatting>
  <conditionalFormatting sqref="B1224">
    <cfRule type="cellIs" priority="106" operator="equal" aboveAverage="0" equalAverage="0" bottom="0" percent="0" rank="0" text="" dxfId="104">
      <formula>"ogółem"</formula>
    </cfRule>
  </conditionalFormatting>
  <conditionalFormatting sqref="A1224">
    <cfRule type="cellIs" priority="107" operator="equal" aboveAverage="0" equalAverage="0" bottom="0" percent="0" rank="0" text="" dxfId="105">
      <formula>"Wydatki bieżące"</formula>
    </cfRule>
  </conditionalFormatting>
  <conditionalFormatting sqref="B1224">
    <cfRule type="cellIs" priority="108" operator="equal" aboveAverage="0" equalAverage="0" bottom="0" percent="0" rank="0" text="" dxfId="106">
      <formula>"ogółem"</formula>
    </cfRule>
    <cfRule type="cellIs" priority="109" operator="equal" aboveAverage="0" equalAverage="0" bottom="0" percent="0" rank="0" text="" dxfId="107">
      <formula>"ogółem"</formula>
    </cfRule>
  </conditionalFormatting>
  <conditionalFormatting sqref="A1224">
    <cfRule type="cellIs" priority="110" operator="equal" aboveAverage="0" equalAverage="0" bottom="0" percent="0" rank="0" text="" dxfId="108">
      <formula>"Wydatki bieżące"</formula>
    </cfRule>
  </conditionalFormatting>
  <conditionalFormatting sqref="B1157">
    <cfRule type="cellIs" priority="111" operator="equal" aboveAverage="0" equalAverage="0" bottom="0" percent="0" rank="0" text="" dxfId="109">
      <formula>"ogółem"</formula>
    </cfRule>
  </conditionalFormatting>
  <conditionalFormatting sqref="A1157">
    <cfRule type="cellIs" priority="112" operator="equal" aboveAverage="0" equalAverage="0" bottom="0" percent="0" rank="0" text="" dxfId="110">
      <formula>"Wydatki bieżące"</formula>
    </cfRule>
  </conditionalFormatting>
  <conditionalFormatting sqref="B1157">
    <cfRule type="cellIs" priority="113" operator="equal" aboveAverage="0" equalAverage="0" bottom="0" percent="0" rank="0" text="" dxfId="111">
      <formula>"ogółem"</formula>
    </cfRule>
  </conditionalFormatting>
  <conditionalFormatting sqref="A1157">
    <cfRule type="cellIs" priority="114" operator="equal" aboveAverage="0" equalAverage="0" bottom="0" percent="0" rank="0" text="" dxfId="112">
      <formula>"Wydatki bieżące"</formula>
    </cfRule>
  </conditionalFormatting>
  <conditionalFormatting sqref="B1157">
    <cfRule type="cellIs" priority="115" operator="equal" aboveAverage="0" equalAverage="0" bottom="0" percent="0" rank="0" text="" dxfId="113">
      <formula>"ogółem"</formula>
    </cfRule>
    <cfRule type="cellIs" priority="116" operator="equal" aboveAverage="0" equalAverage="0" bottom="0" percent="0" rank="0" text="" dxfId="114">
      <formula>"ogółem"</formula>
    </cfRule>
  </conditionalFormatting>
  <conditionalFormatting sqref="A1157">
    <cfRule type="cellIs" priority="117" operator="equal" aboveAverage="0" equalAverage="0" bottom="0" percent="0" rank="0" text="" dxfId="115">
      <formula>"Wydatki bieżące"</formula>
    </cfRule>
  </conditionalFormatting>
  <conditionalFormatting sqref="B1166">
    <cfRule type="cellIs" priority="118" operator="equal" aboveAverage="0" equalAverage="0" bottom="0" percent="0" rank="0" text="" dxfId="116">
      <formula>"ogółem"</formula>
    </cfRule>
  </conditionalFormatting>
  <conditionalFormatting sqref="A1166">
    <cfRule type="cellIs" priority="119" operator="equal" aboveAverage="0" equalAverage="0" bottom="0" percent="0" rank="0" text="" dxfId="117">
      <formula>"Wydatki bieżące"</formula>
    </cfRule>
  </conditionalFormatting>
  <conditionalFormatting sqref="B1166">
    <cfRule type="cellIs" priority="120" operator="equal" aboveAverage="0" equalAverage="0" bottom="0" percent="0" rank="0" text="" dxfId="118">
      <formula>"ogółem"</formula>
    </cfRule>
  </conditionalFormatting>
  <conditionalFormatting sqref="A1166">
    <cfRule type="cellIs" priority="121" operator="equal" aboveAverage="0" equalAverage="0" bottom="0" percent="0" rank="0" text="" dxfId="119">
      <formula>"Wydatki bieżące"</formula>
    </cfRule>
  </conditionalFormatting>
  <conditionalFormatting sqref="B1166">
    <cfRule type="cellIs" priority="122" operator="equal" aboveAverage="0" equalAverage="0" bottom="0" percent="0" rank="0" text="" dxfId="120">
      <formula>"ogółem"</formula>
    </cfRule>
    <cfRule type="cellIs" priority="123" operator="equal" aboveAverage="0" equalAverage="0" bottom="0" percent="0" rank="0" text="" dxfId="121">
      <formula>"ogółem"</formula>
    </cfRule>
  </conditionalFormatting>
  <conditionalFormatting sqref="A1166">
    <cfRule type="cellIs" priority="124" operator="equal" aboveAverage="0" equalAverage="0" bottom="0" percent="0" rank="0" text="" dxfId="122">
      <formula>"Wydatki bieżące"</formula>
    </cfRule>
  </conditionalFormatting>
  <conditionalFormatting sqref="B1175">
    <cfRule type="cellIs" priority="125" operator="equal" aboveAverage="0" equalAverage="0" bottom="0" percent="0" rank="0" text="" dxfId="123">
      <formula>"ogółem"</formula>
    </cfRule>
  </conditionalFormatting>
  <conditionalFormatting sqref="A1175">
    <cfRule type="cellIs" priority="126" operator="equal" aboveAverage="0" equalAverage="0" bottom="0" percent="0" rank="0" text="" dxfId="124">
      <formula>"Wydatki bieżące"</formula>
    </cfRule>
  </conditionalFormatting>
  <conditionalFormatting sqref="B1175">
    <cfRule type="cellIs" priority="127" operator="equal" aboveAverage="0" equalAverage="0" bottom="0" percent="0" rank="0" text="" dxfId="125">
      <formula>"ogółem"</formula>
    </cfRule>
  </conditionalFormatting>
  <conditionalFormatting sqref="A1175">
    <cfRule type="cellIs" priority="128" operator="equal" aboveAverage="0" equalAverage="0" bottom="0" percent="0" rank="0" text="" dxfId="126">
      <formula>"Wydatki bieżące"</formula>
    </cfRule>
  </conditionalFormatting>
  <conditionalFormatting sqref="B1175">
    <cfRule type="cellIs" priority="129" operator="equal" aboveAverage="0" equalAverage="0" bottom="0" percent="0" rank="0" text="" dxfId="127">
      <formula>"ogółem"</formula>
    </cfRule>
    <cfRule type="cellIs" priority="130" operator="equal" aboveAverage="0" equalAverage="0" bottom="0" percent="0" rank="0" text="" dxfId="128">
      <formula>"ogółem"</formula>
    </cfRule>
  </conditionalFormatting>
  <conditionalFormatting sqref="A1175">
    <cfRule type="cellIs" priority="131" operator="equal" aboveAverage="0" equalAverage="0" bottom="0" percent="0" rank="0" text="" dxfId="129">
      <formula>"Wydatki bieżące"</formula>
    </cfRule>
  </conditionalFormatting>
  <conditionalFormatting sqref="B1183">
    <cfRule type="cellIs" priority="132" operator="equal" aboveAverage="0" equalAverage="0" bottom="0" percent="0" rank="0" text="" dxfId="130">
      <formula>"ogółem"</formula>
    </cfRule>
  </conditionalFormatting>
  <conditionalFormatting sqref="A1183">
    <cfRule type="cellIs" priority="133" operator="equal" aboveAverage="0" equalAverage="0" bottom="0" percent="0" rank="0" text="" dxfId="131">
      <formula>"Wydatki bieżące"</formula>
    </cfRule>
  </conditionalFormatting>
  <conditionalFormatting sqref="B1183">
    <cfRule type="cellIs" priority="134" operator="equal" aboveAverage="0" equalAverage="0" bottom="0" percent="0" rank="0" text="" dxfId="132">
      <formula>"ogółem"</formula>
    </cfRule>
  </conditionalFormatting>
  <conditionalFormatting sqref="A1183">
    <cfRule type="cellIs" priority="135" operator="equal" aboveAverage="0" equalAverage="0" bottom="0" percent="0" rank="0" text="" dxfId="133">
      <formula>"Wydatki bieżące"</formula>
    </cfRule>
  </conditionalFormatting>
  <conditionalFormatting sqref="B1183">
    <cfRule type="cellIs" priority="136" operator="equal" aboveAverage="0" equalAverage="0" bottom="0" percent="0" rank="0" text="" dxfId="134">
      <formula>"ogółem"</formula>
    </cfRule>
    <cfRule type="cellIs" priority="137" operator="equal" aboveAverage="0" equalAverage="0" bottom="0" percent="0" rank="0" text="" dxfId="135">
      <formula>"ogółem"</formula>
    </cfRule>
  </conditionalFormatting>
  <conditionalFormatting sqref="A1183">
    <cfRule type="cellIs" priority="138" operator="equal" aboveAverage="0" equalAverage="0" bottom="0" percent="0" rank="0" text="" dxfId="136">
      <formula>"Wydatki bieżące"</formula>
    </cfRule>
  </conditionalFormatting>
  <conditionalFormatting sqref="B1184">
    <cfRule type="cellIs" priority="139" operator="equal" aboveAverage="0" equalAverage="0" bottom="0" percent="0" rank="0" text="" dxfId="137">
      <formula>"ogółem"</formula>
    </cfRule>
  </conditionalFormatting>
  <conditionalFormatting sqref="A1192">
    <cfRule type="cellIs" priority="140" operator="equal" aboveAverage="0" equalAverage="0" bottom="0" percent="0" rank="0" text="" dxfId="138">
      <formula>"Wydatki bieżące"</formula>
    </cfRule>
  </conditionalFormatting>
  <conditionalFormatting sqref="B1184">
    <cfRule type="cellIs" priority="141" operator="equal" aboveAverage="0" equalAverage="0" bottom="0" percent="0" rank="0" text="" dxfId="139">
      <formula>"ogółem"</formula>
    </cfRule>
  </conditionalFormatting>
  <conditionalFormatting sqref="A1192">
    <cfRule type="cellIs" priority="142" operator="equal" aboveAverage="0" equalAverage="0" bottom="0" percent="0" rank="0" text="" dxfId="140">
      <formula>"Wydatki bieżące"</formula>
    </cfRule>
  </conditionalFormatting>
  <conditionalFormatting sqref="B1184">
    <cfRule type="cellIs" priority="143" operator="equal" aboveAverage="0" equalAverage="0" bottom="0" percent="0" rank="0" text="" dxfId="141">
      <formula>"ogółem"</formula>
    </cfRule>
    <cfRule type="cellIs" priority="144" operator="equal" aboveAverage="0" equalAverage="0" bottom="0" percent="0" rank="0" text="" dxfId="142">
      <formula>"ogółem"</formula>
    </cfRule>
  </conditionalFormatting>
  <conditionalFormatting sqref="A1192">
    <cfRule type="cellIs" priority="145" operator="equal" aboveAverage="0" equalAverage="0" bottom="0" percent="0" rank="0" text="" dxfId="143">
      <formula>"Wydatki bieżące"</formula>
    </cfRule>
  </conditionalFormatting>
  <conditionalFormatting sqref="A1184">
    <cfRule type="cellIs" priority="146" operator="equal" aboveAverage="0" equalAverage="0" bottom="0" percent="0" rank="0" text="" dxfId="144">
      <formula>"Wydatki bieżące"</formula>
    </cfRule>
  </conditionalFormatting>
  <conditionalFormatting sqref="A1184">
    <cfRule type="cellIs" priority="147" operator="equal" aboveAverage="0" equalAverage="0" bottom="0" percent="0" rank="0" text="" dxfId="145">
      <formula>"Wydatki bieżące"</formula>
    </cfRule>
  </conditionalFormatting>
  <conditionalFormatting sqref="A1184">
    <cfRule type="cellIs" priority="148" operator="equal" aboveAverage="0" equalAverage="0" bottom="0" percent="0" rank="0" text="" dxfId="146">
      <formula>"Wydatki bieżące"</formula>
    </cfRule>
  </conditionalFormatting>
  <conditionalFormatting sqref="B1192">
    <cfRule type="cellIs" priority="149" operator="equal" aboveAverage="0" equalAverage="0" bottom="0" percent="0" rank="0" text="" dxfId="147">
      <formula>"ogółem"</formula>
    </cfRule>
  </conditionalFormatting>
  <conditionalFormatting sqref="A674">
    <cfRule type="cellIs" priority="150" operator="equal" aboveAverage="0" equalAverage="0" bottom="0" percent="0" rank="0" text="" dxfId="148">
      <formula>"Wydatki bieżące"</formula>
    </cfRule>
  </conditionalFormatting>
  <conditionalFormatting sqref="B1192">
    <cfRule type="cellIs" priority="151" operator="equal" aboveAverage="0" equalAverage="0" bottom="0" percent="0" rank="0" text="" dxfId="149">
      <formula>"ogółem"</formula>
    </cfRule>
  </conditionalFormatting>
  <conditionalFormatting sqref="A674">
    <cfRule type="cellIs" priority="152" operator="equal" aboveAverage="0" equalAverage="0" bottom="0" percent="0" rank="0" text="" dxfId="150">
      <formula>"Wydatki bieżące"</formula>
    </cfRule>
  </conditionalFormatting>
  <conditionalFormatting sqref="B1192">
    <cfRule type="cellIs" priority="153" operator="equal" aboveAverage="0" equalAverage="0" bottom="0" percent="0" rank="0" text="" dxfId="151">
      <formula>"ogółem"</formula>
    </cfRule>
    <cfRule type="cellIs" priority="154" operator="equal" aboveAverage="0" equalAverage="0" bottom="0" percent="0" rank="0" text="" dxfId="152">
      <formula>"ogółem"</formula>
    </cfRule>
  </conditionalFormatting>
  <conditionalFormatting sqref="A674">
    <cfRule type="cellIs" priority="155" operator="equal" aboveAverage="0" equalAverage="0" bottom="0" percent="0" rank="0" text="" dxfId="153">
      <formula>"Wydatki bieżące"</formula>
    </cfRule>
  </conditionalFormatting>
  <conditionalFormatting sqref="B670:B671">
    <cfRule type="cellIs" priority="156" operator="equal" aboveAverage="0" equalAverage="0" bottom="0" percent="0" rank="0" text="" dxfId="154">
      <formula>"ogółem"</formula>
    </cfRule>
  </conditionalFormatting>
  <conditionalFormatting sqref="A670:A671">
    <cfRule type="cellIs" priority="157" operator="equal" aboveAverage="0" equalAverage="0" bottom="0" percent="0" rank="0" text="" dxfId="155">
      <formula>"Wydatki bieżące"</formula>
    </cfRule>
  </conditionalFormatting>
  <conditionalFormatting sqref="B670:B671">
    <cfRule type="cellIs" priority="158" operator="equal" aboveAverage="0" equalAverage="0" bottom="0" percent="0" rank="0" text="" dxfId="156">
      <formula>"ogółem"</formula>
    </cfRule>
  </conditionalFormatting>
  <conditionalFormatting sqref="A670:A671">
    <cfRule type="cellIs" priority="159" operator="equal" aboveAverage="0" equalAverage="0" bottom="0" percent="0" rank="0" text="" dxfId="157">
      <formula>"Wydatki bieżące"</formula>
    </cfRule>
  </conditionalFormatting>
  <conditionalFormatting sqref="B670:B671">
    <cfRule type="cellIs" priority="160" operator="equal" aboveAverage="0" equalAverage="0" bottom="0" percent="0" rank="0" text="" dxfId="158">
      <formula>"ogółem"</formula>
    </cfRule>
    <cfRule type="cellIs" priority="161" operator="equal" aboveAverage="0" equalAverage="0" bottom="0" percent="0" rank="0" text="" dxfId="159">
      <formula>"ogółem"</formula>
    </cfRule>
  </conditionalFormatting>
  <conditionalFormatting sqref="A670:A671">
    <cfRule type="cellIs" priority="162" operator="equal" aboveAverage="0" equalAverage="0" bottom="0" percent="0" rank="0" text="" dxfId="160">
      <formula>"Wydatki bieżące"</formula>
    </cfRule>
  </conditionalFormatting>
  <conditionalFormatting sqref="B672">
    <cfRule type="cellIs" priority="163" operator="equal" aboveAverage="0" equalAverage="0" bottom="0" percent="0" rank="0" text="" dxfId="161">
      <formula>"ogółem"</formula>
    </cfRule>
  </conditionalFormatting>
  <conditionalFormatting sqref="A672">
    <cfRule type="cellIs" priority="164" operator="equal" aboveAverage="0" equalAverage="0" bottom="0" percent="0" rank="0" text="" dxfId="162">
      <formula>"Wydatki bieżące"</formula>
    </cfRule>
  </conditionalFormatting>
  <conditionalFormatting sqref="B672">
    <cfRule type="cellIs" priority="165" operator="equal" aboveAverage="0" equalAverage="0" bottom="0" percent="0" rank="0" text="" dxfId="163">
      <formula>"ogółem"</formula>
    </cfRule>
  </conditionalFormatting>
  <conditionalFormatting sqref="A672">
    <cfRule type="cellIs" priority="166" operator="equal" aboveAverage="0" equalAverage="0" bottom="0" percent="0" rank="0" text="" dxfId="164">
      <formula>"Wydatki bieżące"</formula>
    </cfRule>
  </conditionalFormatting>
  <conditionalFormatting sqref="B672">
    <cfRule type="cellIs" priority="167" operator="equal" aboveAverage="0" equalAverage="0" bottom="0" percent="0" rank="0" text="" dxfId="165">
      <formula>"ogółem"</formula>
    </cfRule>
    <cfRule type="cellIs" priority="168" operator="equal" aboveAverage="0" equalAverage="0" bottom="0" percent="0" rank="0" text="" dxfId="166">
      <formula>"ogółem"</formula>
    </cfRule>
  </conditionalFormatting>
  <conditionalFormatting sqref="A672">
    <cfRule type="cellIs" priority="169" operator="equal" aboveAverage="0" equalAverage="0" bottom="0" percent="0" rank="0" text="" dxfId="167">
      <formula>"Wydatki bieżące"</formula>
    </cfRule>
  </conditionalFormatting>
  <conditionalFormatting sqref="B673">
    <cfRule type="cellIs" priority="170" operator="equal" aboveAverage="0" equalAverage="0" bottom="0" percent="0" rank="0" text="" dxfId="168">
      <formula>"ogółem"</formula>
    </cfRule>
  </conditionalFormatting>
  <conditionalFormatting sqref="A673">
    <cfRule type="cellIs" priority="171" operator="equal" aboveAverage="0" equalAverage="0" bottom="0" percent="0" rank="0" text="" dxfId="169">
      <formula>"Wydatki bieżące"</formula>
    </cfRule>
  </conditionalFormatting>
  <conditionalFormatting sqref="B673">
    <cfRule type="cellIs" priority="172" operator="equal" aboveAverage="0" equalAverage="0" bottom="0" percent="0" rank="0" text="" dxfId="170">
      <formula>"ogółem"</formula>
    </cfRule>
  </conditionalFormatting>
  <conditionalFormatting sqref="A673">
    <cfRule type="cellIs" priority="173" operator="equal" aboveAverage="0" equalAverage="0" bottom="0" percent="0" rank="0" text="" dxfId="171">
      <formula>"Wydatki bieżące"</formula>
    </cfRule>
  </conditionalFormatting>
  <conditionalFormatting sqref="B673">
    <cfRule type="cellIs" priority="174" operator="equal" aboveAverage="0" equalAverage="0" bottom="0" percent="0" rank="0" text="" dxfId="172">
      <formula>"ogółem"</formula>
    </cfRule>
    <cfRule type="cellIs" priority="175" operator="equal" aboveAverage="0" equalAverage="0" bottom="0" percent="0" rank="0" text="" dxfId="173">
      <formula>"ogółem"</formula>
    </cfRule>
  </conditionalFormatting>
  <conditionalFormatting sqref="A673">
    <cfRule type="cellIs" priority="176" operator="equal" aboveAverage="0" equalAverage="0" bottom="0" percent="0" rank="0" text="" dxfId="174">
      <formula>"Wydatki bieżące"</formula>
    </cfRule>
  </conditionalFormatting>
  <conditionalFormatting sqref="B674">
    <cfRule type="cellIs" priority="177" operator="equal" aboveAverage="0" equalAverage="0" bottom="0" percent="0" rank="0" text="" dxfId="175">
      <formula>"ogółem"</formula>
    </cfRule>
  </conditionalFormatting>
  <conditionalFormatting sqref="A1748">
    <cfRule type="cellIs" priority="178" operator="equal" aboveAverage="0" equalAverage="0" bottom="0" percent="0" rank="0" text="" dxfId="176">
      <formula>"Wydatki bieżące"</formula>
    </cfRule>
  </conditionalFormatting>
  <conditionalFormatting sqref="B674">
    <cfRule type="cellIs" priority="179" operator="equal" aboveAverage="0" equalAverage="0" bottom="0" percent="0" rank="0" text="" dxfId="177">
      <formula>"ogółem"</formula>
    </cfRule>
  </conditionalFormatting>
  <conditionalFormatting sqref="A1748">
    <cfRule type="cellIs" priority="180" operator="equal" aboveAverage="0" equalAverage="0" bottom="0" percent="0" rank="0" text="" dxfId="178">
      <formula>"Wydatki bieżące"</formula>
    </cfRule>
  </conditionalFormatting>
  <conditionalFormatting sqref="B674">
    <cfRule type="cellIs" priority="181" operator="equal" aboveAverage="0" equalAverage="0" bottom="0" percent="0" rank="0" text="" dxfId="179">
      <formula>"ogółem"</formula>
    </cfRule>
    <cfRule type="cellIs" priority="182" operator="equal" aboveAverage="0" equalAverage="0" bottom="0" percent="0" rank="0" text="" dxfId="180">
      <formula>"ogółem"</formula>
    </cfRule>
  </conditionalFormatting>
  <conditionalFormatting sqref="A1748">
    <cfRule type="cellIs" priority="183" operator="equal" aboveAverage="0" equalAverage="0" bottom="0" percent="0" rank="0" text="" dxfId="181">
      <formula>"Wydatki bieżące"</formula>
    </cfRule>
  </conditionalFormatting>
  <conditionalFormatting sqref="B1819">
    <cfRule type="cellIs" priority="184" operator="equal" aboveAverage="0" equalAverage="0" bottom="0" percent="0" rank="0" text="" dxfId="182">
      <formula>"ogółem"</formula>
    </cfRule>
  </conditionalFormatting>
  <conditionalFormatting sqref="B1819">
    <cfRule type="cellIs" priority="185" operator="equal" aboveAverage="0" equalAverage="0" bottom="0" percent="0" rank="0" text="" dxfId="183">
      <formula>"ogółem"</formula>
    </cfRule>
  </conditionalFormatting>
  <conditionalFormatting sqref="B1819">
    <cfRule type="cellIs" priority="186" operator="equal" aboveAverage="0" equalAverage="0" bottom="0" percent="0" rank="0" text="" dxfId="184">
      <formula>"ogółem"</formula>
    </cfRule>
    <cfRule type="cellIs" priority="187" operator="equal" aboveAverage="0" equalAverage="0" bottom="0" percent="0" rank="0" text="" dxfId="185">
      <formula>"ogółem"</formula>
    </cfRule>
  </conditionalFormatting>
  <conditionalFormatting sqref="B1748">
    <cfRule type="cellIs" priority="188" operator="equal" aboveAverage="0" equalAverage="0" bottom="0" percent="0" rank="0" text="" dxfId="186">
      <formula>"ogółem"</formula>
    </cfRule>
  </conditionalFormatting>
  <conditionalFormatting sqref="A1749">
    <cfRule type="cellIs" priority="189" operator="equal" aboveAverage="0" equalAverage="0" bottom="0" percent="0" rank="0" text="" dxfId="187">
      <formula>"Wydatki bieżące"</formula>
    </cfRule>
  </conditionalFormatting>
  <conditionalFormatting sqref="B1748">
    <cfRule type="cellIs" priority="190" operator="equal" aboveAverage="0" equalAverage="0" bottom="0" percent="0" rank="0" text="" dxfId="188">
      <formula>"ogółem"</formula>
    </cfRule>
  </conditionalFormatting>
  <conditionalFormatting sqref="A1749">
    <cfRule type="cellIs" priority="191" operator="equal" aboveAverage="0" equalAverage="0" bottom="0" percent="0" rank="0" text="" dxfId="189">
      <formula>"Wydatki bieżące"</formula>
    </cfRule>
  </conditionalFormatting>
  <conditionalFormatting sqref="B1748">
    <cfRule type="cellIs" priority="192" operator="equal" aboveAverage="0" equalAverage="0" bottom="0" percent="0" rank="0" text="" dxfId="190">
      <formula>"ogółem"</formula>
    </cfRule>
    <cfRule type="cellIs" priority="193" operator="equal" aboveAverage="0" equalAverage="0" bottom="0" percent="0" rank="0" text="" dxfId="191">
      <formula>"ogółem"</formula>
    </cfRule>
  </conditionalFormatting>
  <conditionalFormatting sqref="A1749">
    <cfRule type="cellIs" priority="194" operator="equal" aboveAverage="0" equalAverage="0" bottom="0" percent="0" rank="0" text="" dxfId="192">
      <formula>"Wydatki bieżące"</formula>
    </cfRule>
  </conditionalFormatting>
  <conditionalFormatting sqref="B1749">
    <cfRule type="cellIs" priority="195" operator="equal" aboveAverage="0" equalAverage="0" bottom="0" percent="0" rank="0" text="" dxfId="193">
      <formula>"ogółem"</formula>
    </cfRule>
  </conditionalFormatting>
  <conditionalFormatting sqref="B1749">
    <cfRule type="cellIs" priority="196" operator="equal" aboveAverage="0" equalAverage="0" bottom="0" percent="0" rank="0" text="" dxfId="194">
      <formula>"ogółem"</formula>
    </cfRule>
  </conditionalFormatting>
  <conditionalFormatting sqref="B1749">
    <cfRule type="cellIs" priority="197" operator="equal" aboveAverage="0" equalAverage="0" bottom="0" percent="0" rank="0" text="" dxfId="195">
      <formula>"ogółem"</formula>
    </cfRule>
    <cfRule type="cellIs" priority="198" operator="equal" aboveAverage="0" equalAverage="0" bottom="0" percent="0" rank="0" text="" dxfId="196">
      <formula>"ogółem"</formula>
    </cfRule>
  </conditionalFormatting>
  <conditionalFormatting sqref="B1539">
    <cfRule type="cellIs" priority="199" operator="equal" aboveAverage="0" equalAverage="0" bottom="0" percent="0" rank="0" text="" dxfId="197">
      <formula>"ogółem"</formula>
    </cfRule>
  </conditionalFormatting>
  <conditionalFormatting sqref="A1539">
    <cfRule type="cellIs" priority="200" operator="equal" aboveAverage="0" equalAverage="0" bottom="0" percent="0" rank="0" text="" dxfId="198">
      <formula>"Wydatki bieżące"</formula>
    </cfRule>
  </conditionalFormatting>
  <conditionalFormatting sqref="B1539">
    <cfRule type="cellIs" priority="201" operator="equal" aboveAverage="0" equalAverage="0" bottom="0" percent="0" rank="0" text="" dxfId="199">
      <formula>"ogółem"</formula>
    </cfRule>
  </conditionalFormatting>
  <conditionalFormatting sqref="A1539">
    <cfRule type="cellIs" priority="202" operator="equal" aboveAverage="0" equalAverage="0" bottom="0" percent="0" rank="0" text="" dxfId="200">
      <formula>"Wydatki bieżące"</formula>
    </cfRule>
  </conditionalFormatting>
  <conditionalFormatting sqref="B1539">
    <cfRule type="cellIs" priority="203" operator="equal" aboveAverage="0" equalAverage="0" bottom="0" percent="0" rank="0" text="" dxfId="201">
      <formula>"ogółem"</formula>
    </cfRule>
    <cfRule type="cellIs" priority="204" operator="equal" aboveAverage="0" equalAverage="0" bottom="0" percent="0" rank="0" text="" dxfId="202">
      <formula>"ogółem"</formula>
    </cfRule>
  </conditionalFormatting>
  <conditionalFormatting sqref="A1539">
    <cfRule type="cellIs" priority="205" operator="equal" aboveAverage="0" equalAverage="0" bottom="0" percent="0" rank="0" text="" dxfId="203">
      <formula>"Wydatki bieżące"</formula>
    </cfRule>
  </conditionalFormatting>
  <conditionalFormatting sqref="B1559">
    <cfRule type="cellIs" priority="206" operator="equal" aboveAverage="0" equalAverage="0" bottom="0" percent="0" rank="0" text="" dxfId="204">
      <formula>"ogółem"</formula>
    </cfRule>
  </conditionalFormatting>
  <conditionalFormatting sqref="A1559">
    <cfRule type="cellIs" priority="207" operator="equal" aboveAverage="0" equalAverage="0" bottom="0" percent="0" rank="0" text="" dxfId="205">
      <formula>"Wydatki bieżące"</formula>
    </cfRule>
  </conditionalFormatting>
  <conditionalFormatting sqref="B1559">
    <cfRule type="cellIs" priority="208" operator="equal" aboveAverage="0" equalAverage="0" bottom="0" percent="0" rank="0" text="" dxfId="206">
      <formula>"ogółem"</formula>
    </cfRule>
  </conditionalFormatting>
  <conditionalFormatting sqref="A1559">
    <cfRule type="cellIs" priority="209" operator="equal" aboveAverage="0" equalAverage="0" bottom="0" percent="0" rank="0" text="" dxfId="207">
      <formula>"Wydatki bieżące"</formula>
    </cfRule>
  </conditionalFormatting>
  <conditionalFormatting sqref="B1559">
    <cfRule type="cellIs" priority="210" operator="equal" aboveAverage="0" equalAverage="0" bottom="0" percent="0" rank="0" text="" dxfId="208">
      <formula>"ogółem"</formula>
    </cfRule>
    <cfRule type="cellIs" priority="211" operator="equal" aboveAverage="0" equalAverage="0" bottom="0" percent="0" rank="0" text="" dxfId="209">
      <formula>"ogółem"</formula>
    </cfRule>
  </conditionalFormatting>
  <conditionalFormatting sqref="A1559">
    <cfRule type="cellIs" priority="212" operator="equal" aboveAverage="0" equalAverage="0" bottom="0" percent="0" rank="0" text="" dxfId="210">
      <formula>"Wydatki bieżące"</formula>
    </cfRule>
  </conditionalFormatting>
  <conditionalFormatting sqref="B1572">
    <cfRule type="cellIs" priority="213" operator="equal" aboveAverage="0" equalAverage="0" bottom="0" percent="0" rank="0" text="" dxfId="211">
      <formula>"ogółem"</formula>
    </cfRule>
  </conditionalFormatting>
  <conditionalFormatting sqref="A1572">
    <cfRule type="cellIs" priority="214" operator="equal" aboveAverage="0" equalAverage="0" bottom="0" percent="0" rank="0" text="" dxfId="212">
      <formula>"Wydatki bieżące"</formula>
    </cfRule>
  </conditionalFormatting>
  <conditionalFormatting sqref="B1572">
    <cfRule type="cellIs" priority="215" operator="equal" aboveAverage="0" equalAverage="0" bottom="0" percent="0" rank="0" text="" dxfId="213">
      <formula>"ogółem"</formula>
    </cfRule>
  </conditionalFormatting>
  <conditionalFormatting sqref="A1572">
    <cfRule type="cellIs" priority="216" operator="equal" aboveAverage="0" equalAverage="0" bottom="0" percent="0" rank="0" text="" dxfId="214">
      <formula>"Wydatki bieżące"</formula>
    </cfRule>
  </conditionalFormatting>
  <conditionalFormatting sqref="B1572">
    <cfRule type="cellIs" priority="217" operator="equal" aboveAverage="0" equalAverage="0" bottom="0" percent="0" rank="0" text="" dxfId="215">
      <formula>"ogółem"</formula>
    </cfRule>
    <cfRule type="cellIs" priority="218" operator="equal" aboveAverage="0" equalAverage="0" bottom="0" percent="0" rank="0" text="" dxfId="216">
      <formula>"ogółem"</formula>
    </cfRule>
  </conditionalFormatting>
  <conditionalFormatting sqref="A1572">
    <cfRule type="cellIs" priority="219" operator="equal" aboveAverage="0" equalAverage="0" bottom="0" percent="0" rank="0" text="" dxfId="217">
      <formula>"Wydatki bieżące"</formula>
    </cfRule>
  </conditionalFormatting>
  <conditionalFormatting sqref="B1573">
    <cfRule type="cellIs" priority="220" operator="equal" aboveAverage="0" equalAverage="0" bottom="0" percent="0" rank="0" text="" dxfId="218">
      <formula>"ogółem"</formula>
    </cfRule>
  </conditionalFormatting>
  <conditionalFormatting sqref="A1573">
    <cfRule type="cellIs" priority="221" operator="equal" aboveAverage="0" equalAverage="0" bottom="0" percent="0" rank="0" text="" dxfId="219">
      <formula>"Wydatki bieżące"</formula>
    </cfRule>
  </conditionalFormatting>
  <conditionalFormatting sqref="B1573">
    <cfRule type="cellIs" priority="222" operator="equal" aboveAverage="0" equalAverage="0" bottom="0" percent="0" rank="0" text="" dxfId="220">
      <formula>"ogółem"</formula>
    </cfRule>
  </conditionalFormatting>
  <conditionalFormatting sqref="A1573">
    <cfRule type="cellIs" priority="223" operator="equal" aboveAverage="0" equalAverage="0" bottom="0" percent="0" rank="0" text="" dxfId="221">
      <formula>"Wydatki bieżące"</formula>
    </cfRule>
  </conditionalFormatting>
  <conditionalFormatting sqref="B1573">
    <cfRule type="cellIs" priority="224" operator="equal" aboveAverage="0" equalAverage="0" bottom="0" percent="0" rank="0" text="" dxfId="222">
      <formula>"ogółem"</formula>
    </cfRule>
    <cfRule type="cellIs" priority="225" operator="equal" aboveAverage="0" equalAverage="0" bottom="0" percent="0" rank="0" text="" dxfId="223">
      <formula>"ogółem"</formula>
    </cfRule>
  </conditionalFormatting>
  <conditionalFormatting sqref="A1573">
    <cfRule type="cellIs" priority="226" operator="equal" aboveAverage="0" equalAverage="0" bottom="0" percent="0" rank="0" text="" dxfId="224">
      <formula>"Wydatki bieżące"</formula>
    </cfRule>
  </conditionalFormatting>
  <conditionalFormatting sqref="B1571">
    <cfRule type="cellIs" priority="227" operator="equal" aboveAverage="0" equalAverage="0" bottom="0" percent="0" rank="0" text="" dxfId="225">
      <formula>"ogółem"</formula>
    </cfRule>
  </conditionalFormatting>
  <conditionalFormatting sqref="A1571">
    <cfRule type="cellIs" priority="228" operator="equal" aboveAverage="0" equalAverage="0" bottom="0" percent="0" rank="0" text="" dxfId="226">
      <formula>"Wydatki bieżące"</formula>
    </cfRule>
  </conditionalFormatting>
  <conditionalFormatting sqref="B1571">
    <cfRule type="cellIs" priority="229" operator="equal" aboveAverage="0" equalAverage="0" bottom="0" percent="0" rank="0" text="" dxfId="227">
      <formula>"ogółem"</formula>
    </cfRule>
  </conditionalFormatting>
  <conditionalFormatting sqref="A1571">
    <cfRule type="cellIs" priority="230" operator="equal" aboveAverage="0" equalAverage="0" bottom="0" percent="0" rank="0" text="" dxfId="228">
      <formula>"Wydatki bieżące"</formula>
    </cfRule>
  </conditionalFormatting>
  <conditionalFormatting sqref="B1571">
    <cfRule type="cellIs" priority="231" operator="equal" aboveAverage="0" equalAverage="0" bottom="0" percent="0" rank="0" text="" dxfId="229">
      <formula>"ogółem"</formula>
    </cfRule>
    <cfRule type="cellIs" priority="232" operator="equal" aboveAverage="0" equalAverage="0" bottom="0" percent="0" rank="0" text="" dxfId="230">
      <formula>"ogółem"</formula>
    </cfRule>
  </conditionalFormatting>
  <conditionalFormatting sqref="A1571">
    <cfRule type="cellIs" priority="233" operator="equal" aboveAverage="0" equalAverage="0" bottom="0" percent="0" rank="0" text="" dxfId="231">
      <formula>"Wydatki bieżące"</formula>
    </cfRule>
  </conditionalFormatting>
  <conditionalFormatting sqref="B1584">
    <cfRule type="cellIs" priority="234" operator="equal" aboveAverage="0" equalAverage="0" bottom="0" percent="0" rank="0" text="" dxfId="232">
      <formula>"ogółem"</formula>
    </cfRule>
  </conditionalFormatting>
  <conditionalFormatting sqref="A1584">
    <cfRule type="cellIs" priority="235" operator="equal" aboveAverage="0" equalAverage="0" bottom="0" percent="0" rank="0" text="" dxfId="233">
      <formula>"Wydatki bieżące"</formula>
    </cfRule>
  </conditionalFormatting>
  <conditionalFormatting sqref="B1584">
    <cfRule type="cellIs" priority="236" operator="equal" aboveAverage="0" equalAverage="0" bottom="0" percent="0" rank="0" text="" dxfId="234">
      <formula>"ogółem"</formula>
    </cfRule>
  </conditionalFormatting>
  <conditionalFormatting sqref="A1584">
    <cfRule type="cellIs" priority="237" operator="equal" aboveAverage="0" equalAverage="0" bottom="0" percent="0" rank="0" text="" dxfId="235">
      <formula>"Wydatki bieżące"</formula>
    </cfRule>
  </conditionalFormatting>
  <conditionalFormatting sqref="B1584">
    <cfRule type="cellIs" priority="238" operator="equal" aboveAverage="0" equalAverage="0" bottom="0" percent="0" rank="0" text="" dxfId="236">
      <formula>"ogółem"</formula>
    </cfRule>
    <cfRule type="cellIs" priority="239" operator="equal" aboveAverage="0" equalAverage="0" bottom="0" percent="0" rank="0" text="" dxfId="237">
      <formula>"ogółem"</formula>
    </cfRule>
  </conditionalFormatting>
  <conditionalFormatting sqref="A1584">
    <cfRule type="cellIs" priority="240" operator="equal" aboveAverage="0" equalAverage="0" bottom="0" percent="0" rank="0" text="" dxfId="238">
      <formula>"Wydatki bieżące"</formula>
    </cfRule>
  </conditionalFormatting>
  <conditionalFormatting sqref="B1585">
    <cfRule type="cellIs" priority="241" operator="equal" aboveAverage="0" equalAverage="0" bottom="0" percent="0" rank="0" text="" dxfId="239">
      <formula>"ogółem"</formula>
    </cfRule>
  </conditionalFormatting>
  <conditionalFormatting sqref="A1585">
    <cfRule type="cellIs" priority="242" operator="equal" aboveAverage="0" equalAverage="0" bottom="0" percent="0" rank="0" text="" dxfId="240">
      <formula>"Wydatki bieżące"</formula>
    </cfRule>
  </conditionalFormatting>
  <conditionalFormatting sqref="B1585">
    <cfRule type="cellIs" priority="243" operator="equal" aboveAverage="0" equalAverage="0" bottom="0" percent="0" rank="0" text="" dxfId="241">
      <formula>"ogółem"</formula>
    </cfRule>
  </conditionalFormatting>
  <conditionalFormatting sqref="A1585">
    <cfRule type="cellIs" priority="244" operator="equal" aboveAverage="0" equalAverage="0" bottom="0" percent="0" rank="0" text="" dxfId="242">
      <formula>"Wydatki bieżące"</formula>
    </cfRule>
  </conditionalFormatting>
  <conditionalFormatting sqref="B1585">
    <cfRule type="cellIs" priority="245" operator="equal" aboveAverage="0" equalAverage="0" bottom="0" percent="0" rank="0" text="" dxfId="243">
      <formula>"ogółem"</formula>
    </cfRule>
    <cfRule type="cellIs" priority="246" operator="equal" aboveAverage="0" equalAverage="0" bottom="0" percent="0" rank="0" text="" dxfId="244">
      <formula>"ogółem"</formula>
    </cfRule>
  </conditionalFormatting>
  <conditionalFormatting sqref="A1585">
    <cfRule type="cellIs" priority="247" operator="equal" aboveAverage="0" equalAverage="0" bottom="0" percent="0" rank="0" text="" dxfId="245">
      <formula>"Wydatki bieżące"</formula>
    </cfRule>
  </conditionalFormatting>
  <conditionalFormatting sqref="B1586">
    <cfRule type="cellIs" priority="248" operator="equal" aboveAverage="0" equalAverage="0" bottom="0" percent="0" rank="0" text="" dxfId="246">
      <formula>"ogółem"</formula>
    </cfRule>
  </conditionalFormatting>
  <conditionalFormatting sqref="A1586">
    <cfRule type="cellIs" priority="249" operator="equal" aboveAverage="0" equalAverage="0" bottom="0" percent="0" rank="0" text="" dxfId="247">
      <formula>"Wydatki bieżące"</formula>
    </cfRule>
  </conditionalFormatting>
  <conditionalFormatting sqref="B1586">
    <cfRule type="cellIs" priority="250" operator="equal" aboveAverage="0" equalAverage="0" bottom="0" percent="0" rank="0" text="" dxfId="248">
      <formula>"ogółem"</formula>
    </cfRule>
  </conditionalFormatting>
  <conditionalFormatting sqref="A1586">
    <cfRule type="cellIs" priority="251" operator="equal" aboveAverage="0" equalAverage="0" bottom="0" percent="0" rank="0" text="" dxfId="249">
      <formula>"Wydatki bieżące"</formula>
    </cfRule>
  </conditionalFormatting>
  <conditionalFormatting sqref="B1586">
    <cfRule type="cellIs" priority="252" operator="equal" aboveAverage="0" equalAverage="0" bottom="0" percent="0" rank="0" text="" dxfId="250">
      <formula>"ogółem"</formula>
    </cfRule>
    <cfRule type="cellIs" priority="253" operator="equal" aboveAverage="0" equalAverage="0" bottom="0" percent="0" rank="0" text="" dxfId="251">
      <formula>"ogółem"</formula>
    </cfRule>
  </conditionalFormatting>
  <conditionalFormatting sqref="A1586">
    <cfRule type="cellIs" priority="254" operator="equal" aboveAverage="0" equalAverage="0" bottom="0" percent="0" rank="0" text="" dxfId="252">
      <formula>"Wydatki bieżące"</formula>
    </cfRule>
  </conditionalFormatting>
  <conditionalFormatting sqref="B1595">
    <cfRule type="cellIs" priority="255" operator="equal" aboveAverage="0" equalAverage="0" bottom="0" percent="0" rank="0" text="" dxfId="253">
      <formula>"ogółem"</formula>
    </cfRule>
  </conditionalFormatting>
  <conditionalFormatting sqref="A1595">
    <cfRule type="cellIs" priority="256" operator="equal" aboveAverage="0" equalAverage="0" bottom="0" percent="0" rank="0" text="" dxfId="254">
      <formula>"Wydatki bieżące"</formula>
    </cfRule>
  </conditionalFormatting>
  <conditionalFormatting sqref="B1595">
    <cfRule type="cellIs" priority="257" operator="equal" aboveAverage="0" equalAverage="0" bottom="0" percent="0" rank="0" text="" dxfId="255">
      <formula>"ogółem"</formula>
    </cfRule>
  </conditionalFormatting>
  <conditionalFormatting sqref="A1595">
    <cfRule type="cellIs" priority="258" operator="equal" aboveAverage="0" equalAverage="0" bottom="0" percent="0" rank="0" text="" dxfId="256">
      <formula>"Wydatki bieżące"</formula>
    </cfRule>
  </conditionalFormatting>
  <conditionalFormatting sqref="B1595">
    <cfRule type="cellIs" priority="259" operator="equal" aboveAverage="0" equalAverage="0" bottom="0" percent="0" rank="0" text="" dxfId="257">
      <formula>"ogółem"</formula>
    </cfRule>
    <cfRule type="cellIs" priority="260" operator="equal" aboveAverage="0" equalAverage="0" bottom="0" percent="0" rank="0" text="" dxfId="258">
      <formula>"ogółem"</formula>
    </cfRule>
  </conditionalFormatting>
  <conditionalFormatting sqref="A1595">
    <cfRule type="cellIs" priority="261" operator="equal" aboveAverage="0" equalAverage="0" bottom="0" percent="0" rank="0" text="" dxfId="259">
      <formula>"Wydatki bieżące"</formula>
    </cfRule>
  </conditionalFormatting>
  <conditionalFormatting sqref="B1608">
    <cfRule type="cellIs" priority="262" operator="equal" aboveAverage="0" equalAverage="0" bottom="0" percent="0" rank="0" text="" dxfId="260">
      <formula>"ogółem"</formula>
    </cfRule>
  </conditionalFormatting>
  <conditionalFormatting sqref="A1608">
    <cfRule type="cellIs" priority="263" operator="equal" aboveAverage="0" equalAverage="0" bottom="0" percent="0" rank="0" text="" dxfId="261">
      <formula>"Wydatki bieżące"</formula>
    </cfRule>
  </conditionalFormatting>
  <conditionalFormatting sqref="B1608">
    <cfRule type="cellIs" priority="264" operator="equal" aboveAverage="0" equalAverage="0" bottom="0" percent="0" rank="0" text="" dxfId="262">
      <formula>"ogółem"</formula>
    </cfRule>
  </conditionalFormatting>
  <conditionalFormatting sqref="A1608">
    <cfRule type="cellIs" priority="265" operator="equal" aboveAverage="0" equalAverage="0" bottom="0" percent="0" rank="0" text="" dxfId="263">
      <formula>"Wydatki bieżące"</formula>
    </cfRule>
  </conditionalFormatting>
  <conditionalFormatting sqref="B1608">
    <cfRule type="cellIs" priority="266" operator="equal" aboveAverage="0" equalAverage="0" bottom="0" percent="0" rank="0" text="" dxfId="264">
      <formula>"ogółem"</formula>
    </cfRule>
    <cfRule type="cellIs" priority="267" operator="equal" aboveAverage="0" equalAverage="0" bottom="0" percent="0" rank="0" text="" dxfId="265">
      <formula>"ogółem"</formula>
    </cfRule>
  </conditionalFormatting>
  <conditionalFormatting sqref="A1608">
    <cfRule type="cellIs" priority="268" operator="equal" aboveAverage="0" equalAverage="0" bottom="0" percent="0" rank="0" text="" dxfId="266">
      <formula>"Wydatki bieżące"</formula>
    </cfRule>
  </conditionalFormatting>
  <conditionalFormatting sqref="B1621">
    <cfRule type="cellIs" priority="269" operator="equal" aboveAverage="0" equalAverage="0" bottom="0" percent="0" rank="0" text="" dxfId="267">
      <formula>"ogółem"</formula>
    </cfRule>
  </conditionalFormatting>
  <conditionalFormatting sqref="A1621">
    <cfRule type="cellIs" priority="270" operator="equal" aboveAverage="0" equalAverage="0" bottom="0" percent="0" rank="0" text="" dxfId="268">
      <formula>"Wydatki bieżące"</formula>
    </cfRule>
  </conditionalFormatting>
  <conditionalFormatting sqref="B1621">
    <cfRule type="cellIs" priority="271" operator="equal" aboveAverage="0" equalAverage="0" bottom="0" percent="0" rank="0" text="" dxfId="269">
      <formula>"ogółem"</formula>
    </cfRule>
  </conditionalFormatting>
  <conditionalFormatting sqref="A1621">
    <cfRule type="cellIs" priority="272" operator="equal" aboveAverage="0" equalAverage="0" bottom="0" percent="0" rank="0" text="" dxfId="270">
      <formula>"Wydatki bieżące"</formula>
    </cfRule>
  </conditionalFormatting>
  <conditionalFormatting sqref="B1621">
    <cfRule type="cellIs" priority="273" operator="equal" aboveAverage="0" equalAverage="0" bottom="0" percent="0" rank="0" text="" dxfId="271">
      <formula>"ogółem"</formula>
    </cfRule>
    <cfRule type="cellIs" priority="274" operator="equal" aboveAverage="0" equalAverage="0" bottom="0" percent="0" rank="0" text="" dxfId="272">
      <formula>"ogółem"</formula>
    </cfRule>
  </conditionalFormatting>
  <conditionalFormatting sqref="A1621">
    <cfRule type="cellIs" priority="275" operator="equal" aboveAverage="0" equalAverage="0" bottom="0" percent="0" rank="0" text="" dxfId="273">
      <formula>"Wydatki bieżące"</formula>
    </cfRule>
  </conditionalFormatting>
  <conditionalFormatting sqref="B730">
    <cfRule type="cellIs" priority="276" operator="equal" aboveAverage="0" equalAverage="0" bottom="0" percent="0" rank="0" text="" dxfId="274">
      <formula>"ogółem"</formula>
    </cfRule>
  </conditionalFormatting>
  <conditionalFormatting sqref="A730">
    <cfRule type="cellIs" priority="277" operator="equal" aboveAverage="0" equalAverage="0" bottom="0" percent="0" rank="0" text="" dxfId="275">
      <formula>"Wydatki bieżące"</formula>
    </cfRule>
  </conditionalFormatting>
  <conditionalFormatting sqref="B730">
    <cfRule type="cellIs" priority="278" operator="equal" aboveAverage="0" equalAverage="0" bottom="0" percent="0" rank="0" text="" dxfId="276">
      <formula>"ogółem"</formula>
    </cfRule>
  </conditionalFormatting>
  <conditionalFormatting sqref="A730">
    <cfRule type="cellIs" priority="279" operator="equal" aboveAverage="0" equalAverage="0" bottom="0" percent="0" rank="0" text="" dxfId="277">
      <formula>"Wydatki bieżące"</formula>
    </cfRule>
  </conditionalFormatting>
  <conditionalFormatting sqref="B730">
    <cfRule type="cellIs" priority="280" operator="equal" aboveAverage="0" equalAverage="0" bottom="0" percent="0" rank="0" text="" dxfId="278">
      <formula>"ogółem"</formula>
    </cfRule>
    <cfRule type="cellIs" priority="281" operator="equal" aboveAverage="0" equalAverage="0" bottom="0" percent="0" rank="0" text="" dxfId="279">
      <formula>"ogółem"</formula>
    </cfRule>
  </conditionalFormatting>
  <conditionalFormatting sqref="A730">
    <cfRule type="cellIs" priority="282" operator="equal" aboveAverage="0" equalAverage="0" bottom="0" percent="0" rank="0" text="" dxfId="280">
      <formula>"Wydatki bieżące"</formula>
    </cfRule>
  </conditionalFormatting>
  <conditionalFormatting sqref="B880:B881">
    <cfRule type="cellIs" priority="283" operator="equal" aboveAverage="0" equalAverage="0" bottom="0" percent="0" rank="0" text="" dxfId="281">
      <formula>"ogółem"</formula>
    </cfRule>
  </conditionalFormatting>
  <conditionalFormatting sqref="A880">
    <cfRule type="cellIs" priority="284" operator="equal" aboveAverage="0" equalAverage="0" bottom="0" percent="0" rank="0" text="" dxfId="282">
      <formula>"Wydatki bieżące"</formula>
    </cfRule>
  </conditionalFormatting>
  <conditionalFormatting sqref="B880:B881">
    <cfRule type="cellIs" priority="285" operator="equal" aboveAverage="0" equalAverage="0" bottom="0" percent="0" rank="0" text="" dxfId="283">
      <formula>"ogółem"</formula>
    </cfRule>
  </conditionalFormatting>
  <conditionalFormatting sqref="A880">
    <cfRule type="cellIs" priority="286" operator="equal" aboveAverage="0" equalAverage="0" bottom="0" percent="0" rank="0" text="" dxfId="284">
      <formula>"Wydatki bieżące"</formula>
    </cfRule>
  </conditionalFormatting>
  <conditionalFormatting sqref="B880:B881">
    <cfRule type="cellIs" priority="287" operator="equal" aboveAverage="0" equalAverage="0" bottom="0" percent="0" rank="0" text="" dxfId="285">
      <formula>"ogółem"</formula>
    </cfRule>
    <cfRule type="cellIs" priority="288" operator="equal" aboveAverage="0" equalAverage="0" bottom="0" percent="0" rank="0" text="" dxfId="286">
      <formula>"ogółem"</formula>
    </cfRule>
  </conditionalFormatting>
  <conditionalFormatting sqref="A880">
    <cfRule type="cellIs" priority="289" operator="equal" aboveAverage="0" equalAverage="0" bottom="0" percent="0" rank="0" text="" dxfId="287">
      <formula>"Wydatki bieżące"</formula>
    </cfRule>
  </conditionalFormatting>
  <conditionalFormatting sqref="B778">
    <cfRule type="cellIs" priority="290" operator="equal" aboveAverage="0" equalAverage="0" bottom="0" percent="0" rank="0" text="" dxfId="288">
      <formula>"ogółem"</formula>
    </cfRule>
  </conditionalFormatting>
  <conditionalFormatting sqref="A778">
    <cfRule type="cellIs" priority="291" operator="equal" aboveAverage="0" equalAverage="0" bottom="0" percent="0" rank="0" text="" dxfId="289">
      <formula>"Wydatki bieżące"</formula>
    </cfRule>
  </conditionalFormatting>
  <conditionalFormatting sqref="B778">
    <cfRule type="cellIs" priority="292" operator="equal" aboveAverage="0" equalAverage="0" bottom="0" percent="0" rank="0" text="" dxfId="290">
      <formula>"ogółem"</formula>
    </cfRule>
  </conditionalFormatting>
  <conditionalFormatting sqref="A778">
    <cfRule type="cellIs" priority="293" operator="equal" aboveAverage="0" equalAverage="0" bottom="0" percent="0" rank="0" text="" dxfId="291">
      <formula>"Wydatki bieżące"</formula>
    </cfRule>
  </conditionalFormatting>
  <conditionalFormatting sqref="B778">
    <cfRule type="cellIs" priority="294" operator="equal" aboveAverage="0" equalAverage="0" bottom="0" percent="0" rank="0" text="" dxfId="292">
      <formula>"ogółem"</formula>
    </cfRule>
    <cfRule type="cellIs" priority="295" operator="equal" aboveAverage="0" equalAverage="0" bottom="0" percent="0" rank="0" text="" dxfId="293">
      <formula>"ogółem"</formula>
    </cfRule>
  </conditionalFormatting>
  <conditionalFormatting sqref="A778">
    <cfRule type="cellIs" priority="296" operator="equal" aboveAverage="0" equalAverage="0" bottom="0" percent="0" rank="0" text="" dxfId="294">
      <formula>"Wydatki bieżące"</formula>
    </cfRule>
  </conditionalFormatting>
  <conditionalFormatting sqref="B779">
    <cfRule type="cellIs" priority="297" operator="equal" aboveAverage="0" equalAverage="0" bottom="0" percent="0" rank="0" text="" dxfId="295">
      <formula>"ogółem"</formula>
    </cfRule>
  </conditionalFormatting>
  <conditionalFormatting sqref="A779">
    <cfRule type="cellIs" priority="298" operator="equal" aboveAverage="0" equalAverage="0" bottom="0" percent="0" rank="0" text="" dxfId="296">
      <formula>"Wydatki bieżące"</formula>
    </cfRule>
  </conditionalFormatting>
  <conditionalFormatting sqref="B779">
    <cfRule type="cellIs" priority="299" operator="equal" aboveAverage="0" equalAverage="0" bottom="0" percent="0" rank="0" text="" dxfId="297">
      <formula>"ogółem"</formula>
    </cfRule>
  </conditionalFormatting>
  <conditionalFormatting sqref="A779">
    <cfRule type="cellIs" priority="300" operator="equal" aboveAverage="0" equalAverage="0" bottom="0" percent="0" rank="0" text="" dxfId="298">
      <formula>"Wydatki bieżące"</formula>
    </cfRule>
  </conditionalFormatting>
  <conditionalFormatting sqref="B779">
    <cfRule type="cellIs" priority="301" operator="equal" aboveAverage="0" equalAverage="0" bottom="0" percent="0" rank="0" text="" dxfId="299">
      <formula>"ogółem"</formula>
    </cfRule>
    <cfRule type="cellIs" priority="302" operator="equal" aboveAverage="0" equalAverage="0" bottom="0" percent="0" rank="0" text="" dxfId="300">
      <formula>"ogółem"</formula>
    </cfRule>
  </conditionalFormatting>
  <conditionalFormatting sqref="A779">
    <cfRule type="cellIs" priority="303" operator="equal" aboveAverage="0" equalAverage="0" bottom="0" percent="0" rank="0" text="" dxfId="301">
      <formula>"Wydatki bieżące"</formula>
    </cfRule>
  </conditionalFormatting>
  <conditionalFormatting sqref="B790">
    <cfRule type="cellIs" priority="304" operator="equal" aboveAverage="0" equalAverage="0" bottom="0" percent="0" rank="0" text="" dxfId="302">
      <formula>"ogółem"</formula>
    </cfRule>
  </conditionalFormatting>
  <conditionalFormatting sqref="A790">
    <cfRule type="cellIs" priority="305" operator="equal" aboveAverage="0" equalAverage="0" bottom="0" percent="0" rank="0" text="" dxfId="303">
      <formula>"Wydatki bieżące"</formula>
    </cfRule>
  </conditionalFormatting>
  <conditionalFormatting sqref="B790">
    <cfRule type="cellIs" priority="306" operator="equal" aboveAverage="0" equalAverage="0" bottom="0" percent="0" rank="0" text="" dxfId="304">
      <formula>"ogółem"</formula>
    </cfRule>
  </conditionalFormatting>
  <conditionalFormatting sqref="A790">
    <cfRule type="cellIs" priority="307" operator="equal" aboveAverage="0" equalAverage="0" bottom="0" percent="0" rank="0" text="" dxfId="305">
      <formula>"Wydatki bieżące"</formula>
    </cfRule>
  </conditionalFormatting>
  <conditionalFormatting sqref="B790">
    <cfRule type="cellIs" priority="308" operator="equal" aboveAverage="0" equalAverage="0" bottom="0" percent="0" rank="0" text="" dxfId="306">
      <formula>"ogółem"</formula>
    </cfRule>
    <cfRule type="cellIs" priority="309" operator="equal" aboveAverage="0" equalAverage="0" bottom="0" percent="0" rank="0" text="" dxfId="307">
      <formula>"ogółem"</formula>
    </cfRule>
  </conditionalFormatting>
  <conditionalFormatting sqref="A790">
    <cfRule type="cellIs" priority="310" operator="equal" aboveAverage="0" equalAverage="0" bottom="0" percent="0" rank="0" text="" dxfId="308">
      <formula>"Wydatki bieżące"</formula>
    </cfRule>
  </conditionalFormatting>
  <conditionalFormatting sqref="B791">
    <cfRule type="cellIs" priority="311" operator="equal" aboveAverage="0" equalAverage="0" bottom="0" percent="0" rank="0" text="" dxfId="309">
      <formula>"ogółem"</formula>
    </cfRule>
  </conditionalFormatting>
  <conditionalFormatting sqref="A791">
    <cfRule type="cellIs" priority="312" operator="equal" aboveAverage="0" equalAverage="0" bottom="0" percent="0" rank="0" text="" dxfId="310">
      <formula>"Wydatki bieżące"</formula>
    </cfRule>
  </conditionalFormatting>
  <conditionalFormatting sqref="B791">
    <cfRule type="cellIs" priority="313" operator="equal" aboveAverage="0" equalAverage="0" bottom="0" percent="0" rank="0" text="" dxfId="311">
      <formula>"ogółem"</formula>
    </cfRule>
  </conditionalFormatting>
  <conditionalFormatting sqref="A791">
    <cfRule type="cellIs" priority="314" operator="equal" aboveAverage="0" equalAverage="0" bottom="0" percent="0" rank="0" text="" dxfId="312">
      <formula>"Wydatki bieżące"</formula>
    </cfRule>
  </conditionalFormatting>
  <conditionalFormatting sqref="B791">
    <cfRule type="cellIs" priority="315" operator="equal" aboveAverage="0" equalAverage="0" bottom="0" percent="0" rank="0" text="" dxfId="313">
      <formula>"ogółem"</formula>
    </cfRule>
    <cfRule type="cellIs" priority="316" operator="equal" aboveAverage="0" equalAverage="0" bottom="0" percent="0" rank="0" text="" dxfId="314">
      <formula>"ogółem"</formula>
    </cfRule>
  </conditionalFormatting>
  <conditionalFormatting sqref="A791">
    <cfRule type="cellIs" priority="317" operator="equal" aboveAverage="0" equalAverage="0" bottom="0" percent="0" rank="0" text="" dxfId="315">
      <formula>"Wydatki bieżące"</formula>
    </cfRule>
  </conditionalFormatting>
  <conditionalFormatting sqref="B805">
    <cfRule type="cellIs" priority="318" operator="equal" aboveAverage="0" equalAverage="0" bottom="0" percent="0" rank="0" text="" dxfId="316">
      <formula>"ogółem"</formula>
    </cfRule>
  </conditionalFormatting>
  <conditionalFormatting sqref="A805">
    <cfRule type="cellIs" priority="319" operator="equal" aboveAverage="0" equalAverage="0" bottom="0" percent="0" rank="0" text="" dxfId="317">
      <formula>"Wydatki bieżące"</formula>
    </cfRule>
  </conditionalFormatting>
  <conditionalFormatting sqref="B805">
    <cfRule type="cellIs" priority="320" operator="equal" aboveAverage="0" equalAverage="0" bottom="0" percent="0" rank="0" text="" dxfId="318">
      <formula>"ogółem"</formula>
    </cfRule>
  </conditionalFormatting>
  <conditionalFormatting sqref="A805">
    <cfRule type="cellIs" priority="321" operator="equal" aboveAverage="0" equalAverage="0" bottom="0" percent="0" rank="0" text="" dxfId="319">
      <formula>"Wydatki bieżące"</formula>
    </cfRule>
  </conditionalFormatting>
  <conditionalFormatting sqref="B805">
    <cfRule type="cellIs" priority="322" operator="equal" aboveAverage="0" equalAverage="0" bottom="0" percent="0" rank="0" text="" dxfId="320">
      <formula>"ogółem"</formula>
    </cfRule>
    <cfRule type="cellIs" priority="323" operator="equal" aboveAverage="0" equalAverage="0" bottom="0" percent="0" rank="0" text="" dxfId="321">
      <formula>"ogółem"</formula>
    </cfRule>
  </conditionalFormatting>
  <conditionalFormatting sqref="A805">
    <cfRule type="cellIs" priority="324" operator="equal" aboveAverage="0" equalAverage="0" bottom="0" percent="0" rank="0" text="" dxfId="322">
      <formula>"Wydatki bieżące"</formula>
    </cfRule>
  </conditionalFormatting>
  <conditionalFormatting sqref="B806">
    <cfRule type="cellIs" priority="325" operator="equal" aboveAverage="0" equalAverage="0" bottom="0" percent="0" rank="0" text="" dxfId="323">
      <formula>"ogółem"</formula>
    </cfRule>
  </conditionalFormatting>
  <conditionalFormatting sqref="A806">
    <cfRule type="cellIs" priority="326" operator="equal" aboveAverage="0" equalAverage="0" bottom="0" percent="0" rank="0" text="" dxfId="324">
      <formula>"Wydatki bieżące"</formula>
    </cfRule>
  </conditionalFormatting>
  <conditionalFormatting sqref="B806">
    <cfRule type="cellIs" priority="327" operator="equal" aboveAverage="0" equalAverage="0" bottom="0" percent="0" rank="0" text="" dxfId="325">
      <formula>"ogółem"</formula>
    </cfRule>
  </conditionalFormatting>
  <conditionalFormatting sqref="A806">
    <cfRule type="cellIs" priority="328" operator="equal" aboveAverage="0" equalAverage="0" bottom="0" percent="0" rank="0" text="" dxfId="326">
      <formula>"Wydatki bieżące"</formula>
    </cfRule>
  </conditionalFormatting>
  <conditionalFormatting sqref="B806">
    <cfRule type="cellIs" priority="329" operator="equal" aboveAverage="0" equalAverage="0" bottom="0" percent="0" rank="0" text="" dxfId="327">
      <formula>"ogółem"</formula>
    </cfRule>
    <cfRule type="cellIs" priority="330" operator="equal" aboveAverage="0" equalAverage="0" bottom="0" percent="0" rank="0" text="" dxfId="328">
      <formula>"ogółem"</formula>
    </cfRule>
  </conditionalFormatting>
  <conditionalFormatting sqref="A806">
    <cfRule type="cellIs" priority="331" operator="equal" aboveAverage="0" equalAverage="0" bottom="0" percent="0" rank="0" text="" dxfId="329">
      <formula>"Wydatki bieżące"</formula>
    </cfRule>
  </conditionalFormatting>
  <conditionalFormatting sqref="B818:B819">
    <cfRule type="cellIs" priority="332" operator="equal" aboveAverage="0" equalAverage="0" bottom="0" percent="0" rank="0" text="" dxfId="330">
      <formula>"ogółem"</formula>
    </cfRule>
  </conditionalFormatting>
  <conditionalFormatting sqref="A818:A819">
    <cfRule type="cellIs" priority="333" operator="equal" aboveAverage="0" equalAverage="0" bottom="0" percent="0" rank="0" text="" dxfId="331">
      <formula>"Wydatki bieżące"</formula>
    </cfRule>
  </conditionalFormatting>
  <conditionalFormatting sqref="B818:B819">
    <cfRule type="cellIs" priority="334" operator="equal" aboveAverage="0" equalAverage="0" bottom="0" percent="0" rank="0" text="" dxfId="332">
      <formula>"ogółem"</formula>
    </cfRule>
  </conditionalFormatting>
  <conditionalFormatting sqref="A818:A819">
    <cfRule type="cellIs" priority="335" operator="equal" aboveAverage="0" equalAverage="0" bottom="0" percent="0" rank="0" text="" dxfId="333">
      <formula>"Wydatki bieżące"</formula>
    </cfRule>
  </conditionalFormatting>
  <conditionalFormatting sqref="B818:B819">
    <cfRule type="cellIs" priority="336" operator="equal" aboveAverage="0" equalAverage="0" bottom="0" percent="0" rank="0" text="" dxfId="334">
      <formula>"ogółem"</formula>
    </cfRule>
    <cfRule type="cellIs" priority="337" operator="equal" aboveAverage="0" equalAverage="0" bottom="0" percent="0" rank="0" text="" dxfId="335">
      <formula>"ogółem"</formula>
    </cfRule>
  </conditionalFormatting>
  <conditionalFormatting sqref="A818:A819">
    <cfRule type="cellIs" priority="338" operator="equal" aboveAverage="0" equalAverage="0" bottom="0" percent="0" rank="0" text="" dxfId="336">
      <formula>"Wydatki bieżące"</formula>
    </cfRule>
  </conditionalFormatting>
  <conditionalFormatting sqref="B793">
    <cfRule type="cellIs" priority="339" operator="equal" aboveAverage="0" equalAverage="0" bottom="0" percent="0" rank="0" text="" dxfId="337">
      <formula>"ogółem"</formula>
    </cfRule>
  </conditionalFormatting>
  <conditionalFormatting sqref="A793">
    <cfRule type="cellIs" priority="340" operator="equal" aboveAverage="0" equalAverage="0" bottom="0" percent="0" rank="0" text="" dxfId="338">
      <formula>"Wydatki bieżące"</formula>
    </cfRule>
  </conditionalFormatting>
  <conditionalFormatting sqref="B793">
    <cfRule type="cellIs" priority="341" operator="equal" aboveAverage="0" equalAverage="0" bottom="0" percent="0" rank="0" text="" dxfId="339">
      <formula>"ogółem"</formula>
    </cfRule>
  </conditionalFormatting>
  <conditionalFormatting sqref="A793">
    <cfRule type="cellIs" priority="342" operator="equal" aboveAverage="0" equalAverage="0" bottom="0" percent="0" rank="0" text="" dxfId="340">
      <formula>"Wydatki bieżące"</formula>
    </cfRule>
  </conditionalFormatting>
  <conditionalFormatting sqref="B793">
    <cfRule type="cellIs" priority="343" operator="equal" aboveAverage="0" equalAverage="0" bottom="0" percent="0" rank="0" text="" dxfId="341">
      <formula>"ogółem"</formula>
    </cfRule>
    <cfRule type="cellIs" priority="344" operator="equal" aboveAverage="0" equalAverage="0" bottom="0" percent="0" rank="0" text="" dxfId="342">
      <formula>"ogółem"</formula>
    </cfRule>
  </conditionalFormatting>
  <conditionalFormatting sqref="A793">
    <cfRule type="cellIs" priority="345" operator="equal" aboveAverage="0" equalAverage="0" bottom="0" percent="0" rank="0" text="" dxfId="343">
      <formula>"Wydatki bieżące"</formula>
    </cfRule>
  </conditionalFormatting>
  <conditionalFormatting sqref="B794">
    <cfRule type="cellIs" priority="346" operator="equal" aboveAverage="0" equalAverage="0" bottom="0" percent="0" rank="0" text="" dxfId="344">
      <formula>"ogółem"</formula>
    </cfRule>
  </conditionalFormatting>
  <conditionalFormatting sqref="A794">
    <cfRule type="cellIs" priority="347" operator="equal" aboveAverage="0" equalAverage="0" bottom="0" percent="0" rank="0" text="" dxfId="345">
      <formula>"Wydatki bieżące"</formula>
    </cfRule>
  </conditionalFormatting>
  <conditionalFormatting sqref="B794">
    <cfRule type="cellIs" priority="348" operator="equal" aboveAverage="0" equalAverage="0" bottom="0" percent="0" rank="0" text="" dxfId="346">
      <formula>"ogółem"</formula>
    </cfRule>
  </conditionalFormatting>
  <conditionalFormatting sqref="A794">
    <cfRule type="cellIs" priority="349" operator="equal" aboveAverage="0" equalAverage="0" bottom="0" percent="0" rank="0" text="" dxfId="347">
      <formula>"Wydatki bieżące"</formula>
    </cfRule>
  </conditionalFormatting>
  <conditionalFormatting sqref="B794">
    <cfRule type="cellIs" priority="350" operator="equal" aboveAverage="0" equalAverage="0" bottom="0" percent="0" rank="0" text="" dxfId="348">
      <formula>"ogółem"</formula>
    </cfRule>
    <cfRule type="cellIs" priority="351" operator="equal" aboveAverage="0" equalAverage="0" bottom="0" percent="0" rank="0" text="" dxfId="349">
      <formula>"ogółem"</formula>
    </cfRule>
  </conditionalFormatting>
  <conditionalFormatting sqref="A794">
    <cfRule type="cellIs" priority="352" operator="equal" aboveAverage="0" equalAverage="0" bottom="0" percent="0" rank="0" text="" dxfId="350">
      <formula>"Wydatki bieżące"</formula>
    </cfRule>
  </conditionalFormatting>
  <conditionalFormatting sqref="B804">
    <cfRule type="cellIs" priority="353" operator="equal" aboveAverage="0" equalAverage="0" bottom="0" percent="0" rank="0" text="" dxfId="351">
      <formula>"ogółem"</formula>
    </cfRule>
  </conditionalFormatting>
  <conditionalFormatting sqref="A804">
    <cfRule type="cellIs" priority="354" operator="equal" aboveAverage="0" equalAverage="0" bottom="0" percent="0" rank="0" text="" dxfId="352">
      <formula>"Wydatki bieżące"</formula>
    </cfRule>
  </conditionalFormatting>
  <conditionalFormatting sqref="B804">
    <cfRule type="cellIs" priority="355" operator="equal" aboveAverage="0" equalAverage="0" bottom="0" percent="0" rank="0" text="" dxfId="353">
      <formula>"ogółem"</formula>
    </cfRule>
  </conditionalFormatting>
  <conditionalFormatting sqref="A804">
    <cfRule type="cellIs" priority="356" operator="equal" aboveAverage="0" equalAverage="0" bottom="0" percent="0" rank="0" text="" dxfId="354">
      <formula>"Wydatki bieżące"</formula>
    </cfRule>
  </conditionalFormatting>
  <conditionalFormatting sqref="B804">
    <cfRule type="cellIs" priority="357" operator="equal" aboveAverage="0" equalAverage="0" bottom="0" percent="0" rank="0" text="" dxfId="355">
      <formula>"ogółem"</formula>
    </cfRule>
    <cfRule type="cellIs" priority="358" operator="equal" aboveAverage="0" equalAverage="0" bottom="0" percent="0" rank="0" text="" dxfId="356">
      <formula>"ogółem"</formula>
    </cfRule>
  </conditionalFormatting>
  <conditionalFormatting sqref="A804">
    <cfRule type="cellIs" priority="359" operator="equal" aboveAverage="0" equalAverage="0" bottom="0" percent="0" rank="0" text="" dxfId="357">
      <formula>"Wydatki bieżące"</formula>
    </cfRule>
  </conditionalFormatting>
  <conditionalFormatting sqref="B830">
    <cfRule type="cellIs" priority="360" operator="equal" aboveAverage="0" equalAverage="0" bottom="0" percent="0" rank="0" text="" dxfId="358">
      <formula>"ogółem"</formula>
    </cfRule>
  </conditionalFormatting>
  <conditionalFormatting sqref="A830">
    <cfRule type="cellIs" priority="361" operator="equal" aboveAverage="0" equalAverage="0" bottom="0" percent="0" rank="0" text="" dxfId="359">
      <formula>"Wydatki bieżące"</formula>
    </cfRule>
  </conditionalFormatting>
  <conditionalFormatting sqref="B830">
    <cfRule type="cellIs" priority="362" operator="equal" aboveAverage="0" equalAverage="0" bottom="0" percent="0" rank="0" text="" dxfId="360">
      <formula>"ogółem"</formula>
    </cfRule>
  </conditionalFormatting>
  <conditionalFormatting sqref="A830">
    <cfRule type="cellIs" priority="363" operator="equal" aboveAverage="0" equalAverage="0" bottom="0" percent="0" rank="0" text="" dxfId="361">
      <formula>"Wydatki bieżące"</formula>
    </cfRule>
  </conditionalFormatting>
  <conditionalFormatting sqref="B830">
    <cfRule type="cellIs" priority="364" operator="equal" aboveAverage="0" equalAverage="0" bottom="0" percent="0" rank="0" text="" dxfId="362">
      <formula>"ogółem"</formula>
    </cfRule>
    <cfRule type="cellIs" priority="365" operator="equal" aboveAverage="0" equalAverage="0" bottom="0" percent="0" rank="0" text="" dxfId="363">
      <formula>"ogółem"</formula>
    </cfRule>
  </conditionalFormatting>
  <conditionalFormatting sqref="A830">
    <cfRule type="cellIs" priority="366" operator="equal" aboveAverage="0" equalAverage="0" bottom="0" percent="0" rank="0" text="" dxfId="364">
      <formula>"Wydatki bieżące"</formula>
    </cfRule>
  </conditionalFormatting>
  <conditionalFormatting sqref="B844">
    <cfRule type="cellIs" priority="367" operator="equal" aboveAverage="0" equalAverage="0" bottom="0" percent="0" rank="0" text="" dxfId="365">
      <formula>"ogółem"</formula>
    </cfRule>
  </conditionalFormatting>
  <conditionalFormatting sqref="A844">
    <cfRule type="cellIs" priority="368" operator="equal" aboveAverage="0" equalAverage="0" bottom="0" percent="0" rank="0" text="" dxfId="366">
      <formula>"Wydatki bieżące"</formula>
    </cfRule>
  </conditionalFormatting>
  <conditionalFormatting sqref="B844">
    <cfRule type="cellIs" priority="369" operator="equal" aboveAverage="0" equalAverage="0" bottom="0" percent="0" rank="0" text="" dxfId="367">
      <formula>"ogółem"</formula>
    </cfRule>
  </conditionalFormatting>
  <conditionalFormatting sqref="A844">
    <cfRule type="cellIs" priority="370" operator="equal" aboveAverage="0" equalAverage="0" bottom="0" percent="0" rank="0" text="" dxfId="368">
      <formula>"Wydatki bieżące"</formula>
    </cfRule>
  </conditionalFormatting>
  <conditionalFormatting sqref="B844">
    <cfRule type="cellIs" priority="371" operator="equal" aboveAverage="0" equalAverage="0" bottom="0" percent="0" rank="0" text="" dxfId="369">
      <formula>"ogółem"</formula>
    </cfRule>
    <cfRule type="cellIs" priority="372" operator="equal" aboveAverage="0" equalAverage="0" bottom="0" percent="0" rank="0" text="" dxfId="370">
      <formula>"ogółem"</formula>
    </cfRule>
  </conditionalFormatting>
  <conditionalFormatting sqref="A844">
    <cfRule type="cellIs" priority="373" operator="equal" aboveAverage="0" equalAverage="0" bottom="0" percent="0" rank="0" text="" dxfId="371">
      <formula>"Wydatki bieżące"</formula>
    </cfRule>
  </conditionalFormatting>
  <conditionalFormatting sqref="B845">
    <cfRule type="cellIs" priority="374" operator="equal" aboveAverage="0" equalAverage="0" bottom="0" percent="0" rank="0" text="" dxfId="372">
      <formula>"ogółem"</formula>
    </cfRule>
  </conditionalFormatting>
  <conditionalFormatting sqref="A845">
    <cfRule type="cellIs" priority="375" operator="equal" aboveAverage="0" equalAverage="0" bottom="0" percent="0" rank="0" text="" dxfId="373">
      <formula>"Wydatki bieżące"</formula>
    </cfRule>
  </conditionalFormatting>
  <conditionalFormatting sqref="B845">
    <cfRule type="cellIs" priority="376" operator="equal" aboveAverage="0" equalAverage="0" bottom="0" percent="0" rank="0" text="" dxfId="374">
      <formula>"ogółem"</formula>
    </cfRule>
  </conditionalFormatting>
  <conditionalFormatting sqref="A845">
    <cfRule type="cellIs" priority="377" operator="equal" aboveAverage="0" equalAverage="0" bottom="0" percent="0" rank="0" text="" dxfId="375">
      <formula>"Wydatki bieżące"</formula>
    </cfRule>
  </conditionalFormatting>
  <conditionalFormatting sqref="B845">
    <cfRule type="cellIs" priority="378" operator="equal" aboveAverage="0" equalAverage="0" bottom="0" percent="0" rank="0" text="" dxfId="376">
      <formula>"ogółem"</formula>
    </cfRule>
    <cfRule type="cellIs" priority="379" operator="equal" aboveAverage="0" equalAverage="0" bottom="0" percent="0" rank="0" text="" dxfId="377">
      <formula>"ogółem"</formula>
    </cfRule>
  </conditionalFormatting>
  <conditionalFormatting sqref="A845">
    <cfRule type="cellIs" priority="380" operator="equal" aboveAverage="0" equalAverage="0" bottom="0" percent="0" rank="0" text="" dxfId="378">
      <formula>"Wydatki bieżące"</formula>
    </cfRule>
  </conditionalFormatting>
  <conditionalFormatting sqref="B831">
    <cfRule type="cellIs" priority="381" operator="equal" aboveAverage="0" equalAverage="0" bottom="0" percent="0" rank="0" text="" dxfId="379">
      <formula>"ogółem"</formula>
    </cfRule>
  </conditionalFormatting>
  <conditionalFormatting sqref="A831">
    <cfRule type="cellIs" priority="382" operator="equal" aboveAverage="0" equalAverage="0" bottom="0" percent="0" rank="0" text="" dxfId="380">
      <formula>"Wydatki bieżące"</formula>
    </cfRule>
  </conditionalFormatting>
  <conditionalFormatting sqref="B831">
    <cfRule type="cellIs" priority="383" operator="equal" aboveAverage="0" equalAverage="0" bottom="0" percent="0" rank="0" text="" dxfId="381">
      <formula>"ogółem"</formula>
    </cfRule>
  </conditionalFormatting>
  <conditionalFormatting sqref="A831">
    <cfRule type="cellIs" priority="384" operator="equal" aboveAverage="0" equalAverage="0" bottom="0" percent="0" rank="0" text="" dxfId="382">
      <formula>"Wydatki bieżące"</formula>
    </cfRule>
  </conditionalFormatting>
  <conditionalFormatting sqref="B831">
    <cfRule type="cellIs" priority="385" operator="equal" aboveAverage="0" equalAverage="0" bottom="0" percent="0" rank="0" text="" dxfId="383">
      <formula>"ogółem"</formula>
    </cfRule>
    <cfRule type="cellIs" priority="386" operator="equal" aboveAverage="0" equalAverage="0" bottom="0" percent="0" rank="0" text="" dxfId="384">
      <formula>"ogółem"</formula>
    </cfRule>
  </conditionalFormatting>
  <conditionalFormatting sqref="A831">
    <cfRule type="cellIs" priority="387" operator="equal" aboveAverage="0" equalAverage="0" bottom="0" percent="0" rank="0" text="" dxfId="385">
      <formula>"Wydatki bieżące"</formula>
    </cfRule>
  </conditionalFormatting>
  <conditionalFormatting sqref="A846">
    <cfRule type="cellIs" priority="388" operator="equal" aboveAverage="0" equalAverage="0" bottom="0" percent="0" rank="0" text="" dxfId="386">
      <formula>"Wydatki bieżące"</formula>
    </cfRule>
  </conditionalFormatting>
  <conditionalFormatting sqref="B832">
    <cfRule type="cellIs" priority="389" operator="equal" aboveAverage="0" equalAverage="0" bottom="0" percent="0" rank="0" text="" dxfId="387">
      <formula>"ogółem"</formula>
    </cfRule>
  </conditionalFormatting>
  <conditionalFormatting sqref="A832">
    <cfRule type="cellIs" priority="390" operator="equal" aboveAverage="0" equalAverage="0" bottom="0" percent="0" rank="0" text="" dxfId="388">
      <formula>"Wydatki bieżące"</formula>
    </cfRule>
  </conditionalFormatting>
  <conditionalFormatting sqref="B832">
    <cfRule type="cellIs" priority="391" operator="equal" aboveAverage="0" equalAverage="0" bottom="0" percent="0" rank="0" text="" dxfId="389">
      <formula>"ogółem"</formula>
    </cfRule>
  </conditionalFormatting>
  <conditionalFormatting sqref="A832">
    <cfRule type="cellIs" priority="392" operator="equal" aboveAverage="0" equalAverage="0" bottom="0" percent="0" rank="0" text="" dxfId="390">
      <formula>"Wydatki bieżące"</formula>
    </cfRule>
  </conditionalFormatting>
  <conditionalFormatting sqref="B832">
    <cfRule type="cellIs" priority="393" operator="equal" aboveAverage="0" equalAverage="0" bottom="0" percent="0" rank="0" text="" dxfId="391">
      <formula>"ogółem"</formula>
    </cfRule>
    <cfRule type="cellIs" priority="394" operator="equal" aboveAverage="0" equalAverage="0" bottom="0" percent="0" rank="0" text="" dxfId="392">
      <formula>"ogółem"</formula>
    </cfRule>
  </conditionalFormatting>
  <conditionalFormatting sqref="A832">
    <cfRule type="cellIs" priority="395" operator="equal" aboveAverage="0" equalAverage="0" bottom="0" percent="0" rank="0" text="" dxfId="393">
      <formula>"Wydatki bieżące"</formula>
    </cfRule>
  </conditionalFormatting>
  <conditionalFormatting sqref="B846">
    <cfRule type="cellIs" priority="396" operator="equal" aboveAverage="0" equalAverage="0" bottom="0" percent="0" rank="0" text="" dxfId="394">
      <formula>"ogółem"</formula>
    </cfRule>
  </conditionalFormatting>
  <conditionalFormatting sqref="A846">
    <cfRule type="cellIs" priority="397" operator="equal" aboveAverage="0" equalAverage="0" bottom="0" percent="0" rank="0" text="" dxfId="395">
      <formula>"Wydatki bieżące"</formula>
    </cfRule>
  </conditionalFormatting>
  <conditionalFormatting sqref="B846">
    <cfRule type="cellIs" priority="398" operator="equal" aboveAverage="0" equalAverage="0" bottom="0" percent="0" rank="0" text="" dxfId="396">
      <formula>"ogółem"</formula>
    </cfRule>
  </conditionalFormatting>
  <conditionalFormatting sqref="A846">
    <cfRule type="cellIs" priority="399" operator="equal" aboveAverage="0" equalAverage="0" bottom="0" percent="0" rank="0" text="" dxfId="397">
      <formula>"Wydatki bieżące"</formula>
    </cfRule>
  </conditionalFormatting>
  <conditionalFormatting sqref="B846">
    <cfRule type="cellIs" priority="400" operator="equal" aboveAverage="0" equalAverage="0" bottom="0" percent="0" rank="0" text="" dxfId="398">
      <formula>"ogółem"</formula>
    </cfRule>
    <cfRule type="cellIs" priority="401" operator="equal" aboveAverage="0" equalAverage="0" bottom="0" percent="0" rank="0" text="" dxfId="399">
      <formula>"ogółem"</formula>
    </cfRule>
  </conditionalFormatting>
  <conditionalFormatting sqref="B856">
    <cfRule type="cellIs" priority="402" operator="equal" aboveAverage="0" equalAverage="0" bottom="0" percent="0" rank="0" text="" dxfId="400">
      <formula>"ogółem"</formula>
    </cfRule>
  </conditionalFormatting>
  <conditionalFormatting sqref="A856">
    <cfRule type="cellIs" priority="403" operator="equal" aboveAverage="0" equalAverage="0" bottom="0" percent="0" rank="0" text="" dxfId="401">
      <formula>"Wydatki bieżące"</formula>
    </cfRule>
  </conditionalFormatting>
  <conditionalFormatting sqref="B856">
    <cfRule type="cellIs" priority="404" operator="equal" aboveAverage="0" equalAverage="0" bottom="0" percent="0" rank="0" text="" dxfId="402">
      <formula>"ogółem"</formula>
    </cfRule>
  </conditionalFormatting>
  <conditionalFormatting sqref="A856">
    <cfRule type="cellIs" priority="405" operator="equal" aboveAverage="0" equalAverage="0" bottom="0" percent="0" rank="0" text="" dxfId="403">
      <formula>"Wydatki bieżące"</formula>
    </cfRule>
  </conditionalFormatting>
  <conditionalFormatting sqref="B856">
    <cfRule type="cellIs" priority="406" operator="equal" aboveAverage="0" equalAverage="0" bottom="0" percent="0" rank="0" text="" dxfId="404">
      <formula>"ogółem"</formula>
    </cfRule>
    <cfRule type="cellIs" priority="407" operator="equal" aboveAverage="0" equalAverage="0" bottom="0" percent="0" rank="0" text="" dxfId="405">
      <formula>"ogółem"</formula>
    </cfRule>
  </conditionalFormatting>
  <conditionalFormatting sqref="A856">
    <cfRule type="cellIs" priority="408" operator="equal" aboveAverage="0" equalAverage="0" bottom="0" percent="0" rank="0" text="" dxfId="406">
      <formula>"Wydatki bieżące"</formula>
    </cfRule>
  </conditionalFormatting>
  <conditionalFormatting sqref="B857">
    <cfRule type="cellIs" priority="409" operator="equal" aboveAverage="0" equalAverage="0" bottom="0" percent="0" rank="0" text="" dxfId="407">
      <formula>"ogółem"</formula>
    </cfRule>
  </conditionalFormatting>
  <conditionalFormatting sqref="A857">
    <cfRule type="cellIs" priority="410" operator="equal" aboveAverage="0" equalAverage="0" bottom="0" percent="0" rank="0" text="" dxfId="408">
      <formula>"Wydatki bieżące"</formula>
    </cfRule>
  </conditionalFormatting>
  <conditionalFormatting sqref="B857">
    <cfRule type="cellIs" priority="411" operator="equal" aboveAverage="0" equalAverage="0" bottom="0" percent="0" rank="0" text="" dxfId="409">
      <formula>"ogółem"</formula>
    </cfRule>
  </conditionalFormatting>
  <conditionalFormatting sqref="A857">
    <cfRule type="cellIs" priority="412" operator="equal" aboveAverage="0" equalAverage="0" bottom="0" percent="0" rank="0" text="" dxfId="410">
      <formula>"Wydatki bieżące"</formula>
    </cfRule>
  </conditionalFormatting>
  <conditionalFormatting sqref="B857">
    <cfRule type="cellIs" priority="413" operator="equal" aboveAverage="0" equalAverage="0" bottom="0" percent="0" rank="0" text="" dxfId="411">
      <formula>"ogółem"</formula>
    </cfRule>
    <cfRule type="cellIs" priority="414" operator="equal" aboveAverage="0" equalAverage="0" bottom="0" percent="0" rank="0" text="" dxfId="412">
      <formula>"ogółem"</formula>
    </cfRule>
  </conditionalFormatting>
  <conditionalFormatting sqref="A857">
    <cfRule type="cellIs" priority="415" operator="equal" aboveAverage="0" equalAverage="0" bottom="0" percent="0" rank="0" text="" dxfId="413">
      <formula>"Wydatki bieżące"</formula>
    </cfRule>
  </conditionalFormatting>
  <conditionalFormatting sqref="B858">
    <cfRule type="cellIs" priority="416" operator="equal" aboveAverage="0" equalAverage="0" bottom="0" percent="0" rank="0" text="" dxfId="414">
      <formula>"ogółem"</formula>
    </cfRule>
  </conditionalFormatting>
  <conditionalFormatting sqref="A858">
    <cfRule type="cellIs" priority="417" operator="equal" aboveAverage="0" equalAverage="0" bottom="0" percent="0" rank="0" text="" dxfId="415">
      <formula>"Wydatki bieżące"</formula>
    </cfRule>
  </conditionalFormatting>
  <conditionalFormatting sqref="B858">
    <cfRule type="cellIs" priority="418" operator="equal" aboveAverage="0" equalAverage="0" bottom="0" percent="0" rank="0" text="" dxfId="416">
      <formula>"ogółem"</formula>
    </cfRule>
  </conditionalFormatting>
  <conditionalFormatting sqref="A858">
    <cfRule type="cellIs" priority="419" operator="equal" aboveAverage="0" equalAverage="0" bottom="0" percent="0" rank="0" text="" dxfId="417">
      <formula>"Wydatki bieżące"</formula>
    </cfRule>
  </conditionalFormatting>
  <conditionalFormatting sqref="B858">
    <cfRule type="cellIs" priority="420" operator="equal" aboveAverage="0" equalAverage="0" bottom="0" percent="0" rank="0" text="" dxfId="418">
      <formula>"ogółem"</formula>
    </cfRule>
    <cfRule type="cellIs" priority="421" operator="equal" aboveAverage="0" equalAverage="0" bottom="0" percent="0" rank="0" text="" dxfId="419">
      <formula>"ogółem"</formula>
    </cfRule>
  </conditionalFormatting>
  <conditionalFormatting sqref="A858">
    <cfRule type="cellIs" priority="422" operator="equal" aboveAverage="0" equalAverage="0" bottom="0" percent="0" rank="0" text="" dxfId="420">
      <formula>"Wydatki bieżące"</formula>
    </cfRule>
  </conditionalFormatting>
  <conditionalFormatting sqref="B1248">
    <cfRule type="cellIs" priority="423" operator="equal" aboveAverage="0" equalAverage="0" bottom="0" percent="0" rank="0" text="" dxfId="421">
      <formula>"ogółem"</formula>
    </cfRule>
  </conditionalFormatting>
  <conditionalFormatting sqref="A1248">
    <cfRule type="cellIs" priority="424" operator="equal" aboveAverage="0" equalAverage="0" bottom="0" percent="0" rank="0" text="" dxfId="422">
      <formula>"Wydatki bieżące"</formula>
    </cfRule>
  </conditionalFormatting>
  <conditionalFormatting sqref="B1248">
    <cfRule type="cellIs" priority="425" operator="equal" aboveAverage="0" equalAverage="0" bottom="0" percent="0" rank="0" text="" dxfId="423">
      <formula>"ogółem"</formula>
    </cfRule>
  </conditionalFormatting>
  <conditionalFormatting sqref="A1248">
    <cfRule type="cellIs" priority="426" operator="equal" aboveAverage="0" equalAverage="0" bottom="0" percent="0" rank="0" text="" dxfId="424">
      <formula>"Wydatki bieżące"</formula>
    </cfRule>
  </conditionalFormatting>
  <conditionalFormatting sqref="B1248">
    <cfRule type="cellIs" priority="427" operator="equal" aboveAverage="0" equalAverage="0" bottom="0" percent="0" rank="0" text="" dxfId="425">
      <formula>"ogółem"</formula>
    </cfRule>
    <cfRule type="cellIs" priority="428" operator="equal" aboveAverage="0" equalAverage="0" bottom="0" percent="0" rank="0" text="" dxfId="426">
      <formula>"ogółem"</formula>
    </cfRule>
  </conditionalFormatting>
  <conditionalFormatting sqref="A1248">
    <cfRule type="cellIs" priority="429" operator="equal" aboveAverage="0" equalAverage="0" bottom="0" percent="0" rank="0" text="" dxfId="427">
      <formula>"Wydatki bieżące"</formula>
    </cfRule>
  </conditionalFormatting>
  <conditionalFormatting sqref="B1237">
    <cfRule type="cellIs" priority="430" operator="equal" aboveAverage="0" equalAverage="0" bottom="0" percent="0" rank="0" text="" dxfId="428">
      <formula>"ogółem"</formula>
    </cfRule>
  </conditionalFormatting>
  <conditionalFormatting sqref="A1237">
    <cfRule type="cellIs" priority="431" operator="equal" aboveAverage="0" equalAverage="0" bottom="0" percent="0" rank="0" text="" dxfId="429">
      <formula>"Wydatki bieżące"</formula>
    </cfRule>
  </conditionalFormatting>
  <conditionalFormatting sqref="B1237">
    <cfRule type="cellIs" priority="432" operator="equal" aboveAverage="0" equalAverage="0" bottom="0" percent="0" rank="0" text="" dxfId="430">
      <formula>"ogółem"</formula>
    </cfRule>
  </conditionalFormatting>
  <conditionalFormatting sqref="A1237">
    <cfRule type="cellIs" priority="433" operator="equal" aboveAverage="0" equalAverage="0" bottom="0" percent="0" rank="0" text="" dxfId="431">
      <formula>"Wydatki bieżące"</formula>
    </cfRule>
  </conditionalFormatting>
  <conditionalFormatting sqref="B1237">
    <cfRule type="cellIs" priority="434" operator="equal" aboveAverage="0" equalAverage="0" bottom="0" percent="0" rank="0" text="" dxfId="432">
      <formula>"ogółem"</formula>
    </cfRule>
    <cfRule type="cellIs" priority="435" operator="equal" aboveAverage="0" equalAverage="0" bottom="0" percent="0" rank="0" text="" dxfId="433">
      <formula>"ogółem"</formula>
    </cfRule>
  </conditionalFormatting>
  <conditionalFormatting sqref="A1237">
    <cfRule type="cellIs" priority="436" operator="equal" aboveAverage="0" equalAverage="0" bottom="0" percent="0" rank="0" text="" dxfId="434">
      <formula>"Wydatki bieżące"</formula>
    </cfRule>
  </conditionalFormatting>
  <conditionalFormatting sqref="B1249">
    <cfRule type="cellIs" priority="437" operator="equal" aboveAverage="0" equalAverage="0" bottom="0" percent="0" rank="0" text="" dxfId="435">
      <formula>"ogółem"</formula>
    </cfRule>
  </conditionalFormatting>
  <conditionalFormatting sqref="A1249">
    <cfRule type="cellIs" priority="438" operator="equal" aboveAverage="0" equalAverage="0" bottom="0" percent="0" rank="0" text="" dxfId="436">
      <formula>"Wydatki bieżące"</formula>
    </cfRule>
  </conditionalFormatting>
  <conditionalFormatting sqref="B1249">
    <cfRule type="cellIs" priority="439" operator="equal" aboveAverage="0" equalAverage="0" bottom="0" percent="0" rank="0" text="" dxfId="437">
      <formula>"ogółem"</formula>
    </cfRule>
  </conditionalFormatting>
  <conditionalFormatting sqref="A1249">
    <cfRule type="cellIs" priority="440" operator="equal" aboveAverage="0" equalAverage="0" bottom="0" percent="0" rank="0" text="" dxfId="438">
      <formula>"Wydatki bieżące"</formula>
    </cfRule>
  </conditionalFormatting>
  <conditionalFormatting sqref="B1249">
    <cfRule type="cellIs" priority="441" operator="equal" aboveAverage="0" equalAverage="0" bottom="0" percent="0" rank="0" text="" dxfId="439">
      <formula>"ogółem"</formula>
    </cfRule>
    <cfRule type="cellIs" priority="442" operator="equal" aboveAverage="0" equalAverage="0" bottom="0" percent="0" rank="0" text="" dxfId="440">
      <formula>"ogółem"</formula>
    </cfRule>
  </conditionalFormatting>
  <conditionalFormatting sqref="A1249">
    <cfRule type="cellIs" priority="443" operator="equal" aboveAverage="0" equalAverage="0" bottom="0" percent="0" rank="0" text="" dxfId="441">
      <formula>"Wydatki bieżące"</formula>
    </cfRule>
  </conditionalFormatting>
  <conditionalFormatting sqref="B1262">
    <cfRule type="cellIs" priority="444" operator="equal" aboveAverage="0" equalAverage="0" bottom="0" percent="0" rank="0" text="" dxfId="442">
      <formula>"ogółem"</formula>
    </cfRule>
  </conditionalFormatting>
  <conditionalFormatting sqref="A1262">
    <cfRule type="cellIs" priority="445" operator="equal" aboveAverage="0" equalAverage="0" bottom="0" percent="0" rank="0" text="" dxfId="443">
      <formula>"Wydatki bieżące"</formula>
    </cfRule>
  </conditionalFormatting>
  <conditionalFormatting sqref="B1262">
    <cfRule type="cellIs" priority="446" operator="equal" aboveAverage="0" equalAverage="0" bottom="0" percent="0" rank="0" text="" dxfId="444">
      <formula>"ogółem"</formula>
    </cfRule>
  </conditionalFormatting>
  <conditionalFormatting sqref="A1262">
    <cfRule type="cellIs" priority="447" operator="equal" aboveAverage="0" equalAverage="0" bottom="0" percent="0" rank="0" text="" dxfId="445">
      <formula>"Wydatki bieżące"</formula>
    </cfRule>
  </conditionalFormatting>
  <conditionalFormatting sqref="B1262">
    <cfRule type="cellIs" priority="448" operator="equal" aboveAverage="0" equalAverage="0" bottom="0" percent="0" rank="0" text="" dxfId="446">
      <formula>"ogółem"</formula>
    </cfRule>
    <cfRule type="cellIs" priority="449" operator="equal" aboveAverage="0" equalAverage="0" bottom="0" percent="0" rank="0" text="" dxfId="447">
      <formula>"ogółem"</formula>
    </cfRule>
  </conditionalFormatting>
  <conditionalFormatting sqref="A1262">
    <cfRule type="cellIs" priority="450" operator="equal" aboveAverage="0" equalAverage="0" bottom="0" percent="0" rank="0" text="" dxfId="448">
      <formula>"Wydatki bieżące"</formula>
    </cfRule>
  </conditionalFormatting>
  <conditionalFormatting sqref="B1263">
    <cfRule type="cellIs" priority="451" operator="equal" aboveAverage="0" equalAverage="0" bottom="0" percent="0" rank="0" text="" dxfId="449">
      <formula>"ogółem"</formula>
    </cfRule>
  </conditionalFormatting>
  <conditionalFormatting sqref="A1344">
    <cfRule type="cellIs" priority="452" operator="equal" aboveAverage="0" equalAverage="0" bottom="0" percent="0" rank="0" text="" dxfId="450">
      <formula>"Wydatki bieżące"</formula>
    </cfRule>
  </conditionalFormatting>
  <conditionalFormatting sqref="B1263">
    <cfRule type="cellIs" priority="453" operator="equal" aboveAverage="0" equalAverage="0" bottom="0" percent="0" rank="0" text="" dxfId="451">
      <formula>"ogółem"</formula>
    </cfRule>
  </conditionalFormatting>
  <conditionalFormatting sqref="A1344">
    <cfRule type="cellIs" priority="454" operator="equal" aboveAverage="0" equalAverage="0" bottom="0" percent="0" rank="0" text="" dxfId="452">
      <formula>"Wydatki bieżące"</formula>
    </cfRule>
  </conditionalFormatting>
  <conditionalFormatting sqref="B1263">
    <cfRule type="cellIs" priority="455" operator="equal" aboveAverage="0" equalAverage="0" bottom="0" percent="0" rank="0" text="" dxfId="453">
      <formula>"ogółem"</formula>
    </cfRule>
    <cfRule type="cellIs" priority="456" operator="equal" aboveAverage="0" equalAverage="0" bottom="0" percent="0" rank="0" text="" dxfId="454">
      <formula>"ogółem"</formula>
    </cfRule>
  </conditionalFormatting>
  <conditionalFormatting sqref="A1344">
    <cfRule type="cellIs" priority="457" operator="equal" aboveAverage="0" equalAverage="0" bottom="0" percent="0" rank="0" text="" dxfId="455">
      <formula>"Wydatki bieżące"</formula>
    </cfRule>
  </conditionalFormatting>
  <conditionalFormatting sqref="A1263">
    <cfRule type="cellIs" priority="458" operator="equal" aboveAverage="0" equalAverage="0" bottom="0" percent="0" rank="0" text="" dxfId="456">
      <formula>"Wydatki bieżące"</formula>
    </cfRule>
  </conditionalFormatting>
  <conditionalFormatting sqref="A1263">
    <cfRule type="cellIs" priority="459" operator="equal" aboveAverage="0" equalAverage="0" bottom="0" percent="0" rank="0" text="" dxfId="457">
      <formula>"Wydatki bieżące"</formula>
    </cfRule>
  </conditionalFormatting>
  <conditionalFormatting sqref="A1263">
    <cfRule type="cellIs" priority="460" operator="equal" aboveAverage="0" equalAverage="0" bottom="0" percent="0" rank="0" text="" dxfId="458">
      <formula>"Wydatki bieżące"</formula>
    </cfRule>
  </conditionalFormatting>
  <conditionalFormatting sqref="B1277:B1278">
    <cfRule type="cellIs" priority="461" operator="equal" aboveAverage="0" equalAverage="0" bottom="0" percent="0" rank="0" text="" dxfId="459">
      <formula>"ogółem"</formula>
    </cfRule>
  </conditionalFormatting>
  <conditionalFormatting sqref="A1277">
    <cfRule type="cellIs" priority="462" operator="equal" aboveAverage="0" equalAverage="0" bottom="0" percent="0" rank="0" text="" dxfId="460">
      <formula>"Wydatki bieżące"</formula>
    </cfRule>
  </conditionalFormatting>
  <conditionalFormatting sqref="B1277:B1278">
    <cfRule type="cellIs" priority="463" operator="equal" aboveAverage="0" equalAverage="0" bottom="0" percent="0" rank="0" text="" dxfId="461">
      <formula>"ogółem"</formula>
    </cfRule>
  </conditionalFormatting>
  <conditionalFormatting sqref="A1277">
    <cfRule type="cellIs" priority="464" operator="equal" aboveAverage="0" equalAverage="0" bottom="0" percent="0" rank="0" text="" dxfId="462">
      <formula>"Wydatki bieżące"</formula>
    </cfRule>
  </conditionalFormatting>
  <conditionalFormatting sqref="B1277:B1278">
    <cfRule type="cellIs" priority="465" operator="equal" aboveAverage="0" equalAverage="0" bottom="0" percent="0" rank="0" text="" dxfId="463">
      <formula>"ogółem"</formula>
    </cfRule>
    <cfRule type="cellIs" priority="466" operator="equal" aboveAverage="0" equalAverage="0" bottom="0" percent="0" rank="0" text="" dxfId="464">
      <formula>"ogółem"</formula>
    </cfRule>
  </conditionalFormatting>
  <conditionalFormatting sqref="A1277">
    <cfRule type="cellIs" priority="467" operator="equal" aboveAverage="0" equalAverage="0" bottom="0" percent="0" rank="0" text="" dxfId="465">
      <formula>"Wydatki bieżące"</formula>
    </cfRule>
  </conditionalFormatting>
  <conditionalFormatting sqref="B1344">
    <cfRule type="cellIs" priority="468" operator="equal" aboveAverage="0" equalAverage="0" bottom="0" percent="0" rank="0" text="" dxfId="466">
      <formula>"ogółem"</formula>
    </cfRule>
  </conditionalFormatting>
  <conditionalFormatting sqref="A1384">
    <cfRule type="cellIs" priority="469" operator="equal" aboveAverage="0" equalAverage="0" bottom="0" percent="0" rank="0" text="" dxfId="467">
      <formula>"Wydatki bieżące"</formula>
    </cfRule>
  </conditionalFormatting>
  <conditionalFormatting sqref="B1344">
    <cfRule type="cellIs" priority="470" operator="equal" aboveAverage="0" equalAverage="0" bottom="0" percent="0" rank="0" text="" dxfId="468">
      <formula>"ogółem"</formula>
    </cfRule>
  </conditionalFormatting>
  <conditionalFormatting sqref="A1384">
    <cfRule type="cellIs" priority="471" operator="equal" aboveAverage="0" equalAverage="0" bottom="0" percent="0" rank="0" text="" dxfId="469">
      <formula>"Wydatki bieżące"</formula>
    </cfRule>
  </conditionalFormatting>
  <conditionalFormatting sqref="B1344">
    <cfRule type="cellIs" priority="472" operator="equal" aboveAverage="0" equalAverage="0" bottom="0" percent="0" rank="0" text="" dxfId="470">
      <formula>"ogółem"</formula>
    </cfRule>
    <cfRule type="cellIs" priority="473" operator="equal" aboveAverage="0" equalAverage="0" bottom="0" percent="0" rank="0" text="" dxfId="471">
      <formula>"ogółem"</formula>
    </cfRule>
  </conditionalFormatting>
  <conditionalFormatting sqref="A1384">
    <cfRule type="cellIs" priority="474" operator="equal" aboveAverage="0" equalAverage="0" bottom="0" percent="0" rank="0" text="" dxfId="472">
      <formula>"Wydatki bieżące"</formula>
    </cfRule>
  </conditionalFormatting>
  <conditionalFormatting sqref="B1292">
    <cfRule type="cellIs" priority="475" operator="equal" aboveAverage="0" equalAverage="0" bottom="0" percent="0" rank="0" text="" dxfId="473">
      <formula>"ogółem"</formula>
    </cfRule>
  </conditionalFormatting>
  <conditionalFormatting sqref="A1292">
    <cfRule type="cellIs" priority="476" operator="equal" aboveAverage="0" equalAverage="0" bottom="0" percent="0" rank="0" text="" dxfId="474">
      <formula>"Wydatki bieżące"</formula>
    </cfRule>
  </conditionalFormatting>
  <conditionalFormatting sqref="B1292">
    <cfRule type="cellIs" priority="477" operator="equal" aboveAverage="0" equalAverage="0" bottom="0" percent="0" rank="0" text="" dxfId="475">
      <formula>"ogółem"</formula>
    </cfRule>
  </conditionalFormatting>
  <conditionalFormatting sqref="A1292">
    <cfRule type="cellIs" priority="478" operator="equal" aboveAverage="0" equalAverage="0" bottom="0" percent="0" rank="0" text="" dxfId="476">
      <formula>"Wydatki bieżące"</formula>
    </cfRule>
  </conditionalFormatting>
  <conditionalFormatting sqref="B1292">
    <cfRule type="cellIs" priority="479" operator="equal" aboveAverage="0" equalAverage="0" bottom="0" percent="0" rank="0" text="" dxfId="477">
      <formula>"ogółem"</formula>
    </cfRule>
    <cfRule type="cellIs" priority="480" operator="equal" aboveAverage="0" equalAverage="0" bottom="0" percent="0" rank="0" text="" dxfId="478">
      <formula>"ogółem"</formula>
    </cfRule>
  </conditionalFormatting>
  <conditionalFormatting sqref="A1292">
    <cfRule type="cellIs" priority="481" operator="equal" aboveAverage="0" equalAverage="0" bottom="0" percent="0" rank="0" text="" dxfId="479">
      <formula>"Wydatki bieżące"</formula>
    </cfRule>
  </conditionalFormatting>
  <conditionalFormatting sqref="B1305">
    <cfRule type="cellIs" priority="482" operator="equal" aboveAverage="0" equalAverage="0" bottom="0" percent="0" rank="0" text="" dxfId="480">
      <formula>"ogółem"</formula>
    </cfRule>
  </conditionalFormatting>
  <conditionalFormatting sqref="A1305">
    <cfRule type="cellIs" priority="483" operator="equal" aboveAverage="0" equalAverage="0" bottom="0" percent="0" rank="0" text="" dxfId="481">
      <formula>"Wydatki bieżące"</formula>
    </cfRule>
  </conditionalFormatting>
  <conditionalFormatting sqref="B1305">
    <cfRule type="cellIs" priority="484" operator="equal" aboveAverage="0" equalAverage="0" bottom="0" percent="0" rank="0" text="" dxfId="482">
      <formula>"ogółem"</formula>
    </cfRule>
  </conditionalFormatting>
  <conditionalFormatting sqref="A1305">
    <cfRule type="cellIs" priority="485" operator="equal" aboveAverage="0" equalAverage="0" bottom="0" percent="0" rank="0" text="" dxfId="483">
      <formula>"Wydatki bieżące"</formula>
    </cfRule>
  </conditionalFormatting>
  <conditionalFormatting sqref="B1305">
    <cfRule type="cellIs" priority="486" operator="equal" aboveAverage="0" equalAverage="0" bottom="0" percent="0" rank="0" text="" dxfId="484">
      <formula>"ogółem"</formula>
    </cfRule>
    <cfRule type="cellIs" priority="487" operator="equal" aboveAverage="0" equalAverage="0" bottom="0" percent="0" rank="0" text="" dxfId="485">
      <formula>"ogółem"</formula>
    </cfRule>
  </conditionalFormatting>
  <conditionalFormatting sqref="A1305">
    <cfRule type="cellIs" priority="488" operator="equal" aboveAverage="0" equalAverage="0" bottom="0" percent="0" rank="0" text="" dxfId="486">
      <formula>"Wydatki bieżące"</formula>
    </cfRule>
  </conditionalFormatting>
  <conditionalFormatting sqref="B1315">
    <cfRule type="cellIs" priority="489" operator="equal" aboveAverage="0" equalAverage="0" bottom="0" percent="0" rank="0" text="" dxfId="487">
      <formula>"ogółem"</formula>
    </cfRule>
  </conditionalFormatting>
  <conditionalFormatting sqref="A1315">
    <cfRule type="cellIs" priority="490" operator="equal" aboveAverage="0" equalAverage="0" bottom="0" percent="0" rank="0" text="" dxfId="488">
      <formula>"Wydatki bieżące"</formula>
    </cfRule>
  </conditionalFormatting>
  <conditionalFormatting sqref="B1315">
    <cfRule type="cellIs" priority="491" operator="equal" aboveAverage="0" equalAverage="0" bottom="0" percent="0" rank="0" text="" dxfId="489">
      <formula>"ogółem"</formula>
    </cfRule>
  </conditionalFormatting>
  <conditionalFormatting sqref="A1315">
    <cfRule type="cellIs" priority="492" operator="equal" aboveAverage="0" equalAverage="0" bottom="0" percent="0" rank="0" text="" dxfId="490">
      <formula>"Wydatki bieżące"</formula>
    </cfRule>
  </conditionalFormatting>
  <conditionalFormatting sqref="B1315">
    <cfRule type="cellIs" priority="493" operator="equal" aboveAverage="0" equalAverage="0" bottom="0" percent="0" rank="0" text="" dxfId="491">
      <formula>"ogółem"</formula>
    </cfRule>
    <cfRule type="cellIs" priority="494" operator="equal" aboveAverage="0" equalAverage="0" bottom="0" percent="0" rank="0" text="" dxfId="492">
      <formula>"ogółem"</formula>
    </cfRule>
  </conditionalFormatting>
  <conditionalFormatting sqref="A1315">
    <cfRule type="cellIs" priority="495" operator="equal" aboveAverage="0" equalAverage="0" bottom="0" percent="0" rank="0" text="" dxfId="493">
      <formula>"Wydatki bieżące"</formula>
    </cfRule>
  </conditionalFormatting>
  <conditionalFormatting sqref="B1330:B1331">
    <cfRule type="cellIs" priority="496" operator="equal" aboveAverage="0" equalAverage="0" bottom="0" percent="0" rank="0" text="" dxfId="494">
      <formula>"ogółem"</formula>
    </cfRule>
  </conditionalFormatting>
  <conditionalFormatting sqref="A1330">
    <cfRule type="cellIs" priority="497" operator="equal" aboveAverage="0" equalAverage="0" bottom="0" percent="0" rank="0" text="" dxfId="495">
      <formula>"Wydatki bieżące"</formula>
    </cfRule>
  </conditionalFormatting>
  <conditionalFormatting sqref="B1330:B1331">
    <cfRule type="cellIs" priority="498" operator="equal" aboveAverage="0" equalAverage="0" bottom="0" percent="0" rank="0" text="" dxfId="496">
      <formula>"ogółem"</formula>
    </cfRule>
  </conditionalFormatting>
  <conditionalFormatting sqref="A1330">
    <cfRule type="cellIs" priority="499" operator="equal" aboveAverage="0" equalAverage="0" bottom="0" percent="0" rank="0" text="" dxfId="497">
      <formula>"Wydatki bieżące"</formula>
    </cfRule>
  </conditionalFormatting>
  <conditionalFormatting sqref="B1330:B1331">
    <cfRule type="cellIs" priority="500" operator="equal" aboveAverage="0" equalAverage="0" bottom="0" percent="0" rank="0" text="" dxfId="498">
      <formula>"ogółem"</formula>
    </cfRule>
    <cfRule type="cellIs" priority="501" operator="equal" aboveAverage="0" equalAverage="0" bottom="0" percent="0" rank="0" text="" dxfId="499">
      <formula>"ogółem"</formula>
    </cfRule>
  </conditionalFormatting>
  <conditionalFormatting sqref="A1330">
    <cfRule type="cellIs" priority="502" operator="equal" aboveAverage="0" equalAverage="0" bottom="0" percent="0" rank="0" text="" dxfId="500">
      <formula>"Wydatki bieżące"</formula>
    </cfRule>
  </conditionalFormatting>
  <conditionalFormatting sqref="B1343">
    <cfRule type="cellIs" priority="503" operator="equal" aboveAverage="0" equalAverage="0" bottom="0" percent="0" rank="0" text="" dxfId="501">
      <formula>"ogółem"</formula>
    </cfRule>
  </conditionalFormatting>
  <conditionalFormatting sqref="A1343">
    <cfRule type="cellIs" priority="504" operator="equal" aboveAverage="0" equalAverage="0" bottom="0" percent="0" rank="0" text="" dxfId="502">
      <formula>"Wydatki bieżące"</formula>
    </cfRule>
  </conditionalFormatting>
  <conditionalFormatting sqref="B1343">
    <cfRule type="cellIs" priority="505" operator="equal" aboveAverage="0" equalAverage="0" bottom="0" percent="0" rank="0" text="" dxfId="503">
      <formula>"ogółem"</formula>
    </cfRule>
  </conditionalFormatting>
  <conditionalFormatting sqref="A1343">
    <cfRule type="cellIs" priority="506" operator="equal" aboveAverage="0" equalAverage="0" bottom="0" percent="0" rank="0" text="" dxfId="504">
      <formula>"Wydatki bieżące"</formula>
    </cfRule>
  </conditionalFormatting>
  <conditionalFormatting sqref="B1343">
    <cfRule type="cellIs" priority="507" operator="equal" aboveAverage="0" equalAverage="0" bottom="0" percent="0" rank="0" text="" dxfId="505">
      <formula>"ogółem"</formula>
    </cfRule>
    <cfRule type="cellIs" priority="508" operator="equal" aboveAverage="0" equalAverage="0" bottom="0" percent="0" rank="0" text="" dxfId="506">
      <formula>"ogółem"</formula>
    </cfRule>
  </conditionalFormatting>
  <conditionalFormatting sqref="A1343">
    <cfRule type="cellIs" priority="509" operator="equal" aboveAverage="0" equalAverage="0" bottom="0" percent="0" rank="0" text="" dxfId="507">
      <formula>"Wydatki bieżące"</formula>
    </cfRule>
  </conditionalFormatting>
  <conditionalFormatting sqref="B1384">
    <cfRule type="cellIs" priority="510" operator="equal" aboveAverage="0" equalAverage="0" bottom="0" percent="0" rank="0" text="" dxfId="508">
      <formula>"ogółem"</formula>
    </cfRule>
  </conditionalFormatting>
  <conditionalFormatting sqref="B1384">
    <cfRule type="cellIs" priority="511" operator="equal" aboveAverage="0" equalAverage="0" bottom="0" percent="0" rank="0" text="" dxfId="509">
      <formula>"ogółem"</formula>
    </cfRule>
  </conditionalFormatting>
  <conditionalFormatting sqref="B1384">
    <cfRule type="cellIs" priority="512" operator="equal" aboveAverage="0" equalAverage="0" bottom="0" percent="0" rank="0" text="" dxfId="510">
      <formula>"ogółem"</formula>
    </cfRule>
    <cfRule type="cellIs" priority="513" operator="equal" aboveAverage="0" equalAverage="0" bottom="0" percent="0" rank="0" text="" dxfId="511">
      <formula>"ogółem"</formula>
    </cfRule>
  </conditionalFormatting>
  <conditionalFormatting sqref="A1345">
    <cfRule type="cellIs" priority="514" operator="equal" aboveAverage="0" equalAverage="0" bottom="0" percent="0" rank="0" text="" dxfId="512">
      <formula>"Wydatki bieżące"</formula>
    </cfRule>
  </conditionalFormatting>
  <conditionalFormatting sqref="A1345">
    <cfRule type="cellIs" priority="515" operator="equal" aboveAverage="0" equalAverage="0" bottom="0" percent="0" rank="0" text="" dxfId="513">
      <formula>"Wydatki bieżące"</formula>
    </cfRule>
  </conditionalFormatting>
  <conditionalFormatting sqref="A1345">
    <cfRule type="cellIs" priority="516" operator="equal" aboveAverage="0" equalAverage="0" bottom="0" percent="0" rank="0" text="" dxfId="514">
      <formula>"Wydatki bieżące"</formula>
    </cfRule>
  </conditionalFormatting>
  <conditionalFormatting sqref="B1345:B1346">
    <cfRule type="cellIs" priority="517" operator="equal" aboveAverage="0" equalAverage="0" bottom="0" percent="0" rank="0" text="" dxfId="515">
      <formula>"ogółem"</formula>
    </cfRule>
  </conditionalFormatting>
  <conditionalFormatting sqref="B1345:B1346">
    <cfRule type="cellIs" priority="518" operator="equal" aboveAverage="0" equalAverage="0" bottom="0" percent="0" rank="0" text="" dxfId="516">
      <formula>"ogółem"</formula>
    </cfRule>
  </conditionalFormatting>
  <conditionalFormatting sqref="B1345:B1346">
    <cfRule type="cellIs" priority="519" operator="equal" aboveAverage="0" equalAverage="0" bottom="0" percent="0" rank="0" text="" dxfId="517">
      <formula>"ogółem"</formula>
    </cfRule>
    <cfRule type="cellIs" priority="520" operator="equal" aboveAverage="0" equalAverage="0" bottom="0" percent="0" rank="0" text="" dxfId="518">
      <formula>"ogółem"</formula>
    </cfRule>
  </conditionalFormatting>
  <conditionalFormatting sqref="A1357">
    <cfRule type="cellIs" priority="521" operator="equal" aboveAverage="0" equalAverage="0" bottom="0" percent="0" rank="0" text="" dxfId="519">
      <formula>"Wydatki bieżące"</formula>
    </cfRule>
  </conditionalFormatting>
  <conditionalFormatting sqref="A1357">
    <cfRule type="cellIs" priority="522" operator="equal" aboveAverage="0" equalAverage="0" bottom="0" percent="0" rank="0" text="" dxfId="520">
      <formula>"Wydatki bieżące"</formula>
    </cfRule>
  </conditionalFormatting>
  <conditionalFormatting sqref="A1357">
    <cfRule type="cellIs" priority="523" operator="equal" aboveAverage="0" equalAverage="0" bottom="0" percent="0" rank="0" text="" dxfId="521">
      <formula>"Wydatki bieżące"</formula>
    </cfRule>
  </conditionalFormatting>
  <conditionalFormatting sqref="B1357">
    <cfRule type="cellIs" priority="524" operator="equal" aboveAverage="0" equalAverage="0" bottom="0" percent="0" rank="0" text="" dxfId="522">
      <formula>"ogółem"</formula>
    </cfRule>
  </conditionalFormatting>
  <conditionalFormatting sqref="B1357">
    <cfRule type="cellIs" priority="525" operator="equal" aboveAverage="0" equalAverage="0" bottom="0" percent="0" rank="0" text="" dxfId="523">
      <formula>"ogółem"</formula>
    </cfRule>
  </conditionalFormatting>
  <conditionalFormatting sqref="B1357">
    <cfRule type="cellIs" priority="526" operator="equal" aboveAverage="0" equalAverage="0" bottom="0" percent="0" rank="0" text="" dxfId="524">
      <formula>"ogółem"</formula>
    </cfRule>
    <cfRule type="cellIs" priority="527" operator="equal" aboveAverage="0" equalAverage="0" bottom="0" percent="0" rank="0" text="" dxfId="525">
      <formula>"ogółem"</formula>
    </cfRule>
  </conditionalFormatting>
  <conditionalFormatting sqref="B1485">
    <cfRule type="cellIs" priority="528" operator="equal" aboveAverage="0" equalAverage="0" bottom="0" percent="0" rank="0" text="" dxfId="526">
      <formula>"ogółem"</formula>
    </cfRule>
  </conditionalFormatting>
  <conditionalFormatting sqref="A1485">
    <cfRule type="cellIs" priority="529" operator="equal" aboveAverage="0" equalAverage="0" bottom="0" percent="0" rank="0" text="" dxfId="527">
      <formula>"Wydatki bieżące"</formula>
    </cfRule>
  </conditionalFormatting>
  <conditionalFormatting sqref="B1485">
    <cfRule type="cellIs" priority="530" operator="equal" aboveAverage="0" equalAverage="0" bottom="0" percent="0" rank="0" text="" dxfId="528">
      <formula>"ogółem"</formula>
    </cfRule>
  </conditionalFormatting>
  <conditionalFormatting sqref="A1485">
    <cfRule type="cellIs" priority="531" operator="equal" aboveAverage="0" equalAverage="0" bottom="0" percent="0" rank="0" text="" dxfId="529">
      <formula>"Wydatki bieżące"</formula>
    </cfRule>
  </conditionalFormatting>
  <conditionalFormatting sqref="B1485">
    <cfRule type="cellIs" priority="532" operator="equal" aboveAverage="0" equalAverage="0" bottom="0" percent="0" rank="0" text="" dxfId="530">
      <formula>"ogółem"</formula>
    </cfRule>
    <cfRule type="cellIs" priority="533" operator="equal" aboveAverage="0" equalAverage="0" bottom="0" percent="0" rank="0" text="" dxfId="531">
      <formula>"ogółem"</formula>
    </cfRule>
  </conditionalFormatting>
  <conditionalFormatting sqref="A1485">
    <cfRule type="cellIs" priority="534" operator="equal" aboveAverage="0" equalAverage="0" bottom="0" percent="0" rank="0" text="" dxfId="532">
      <formula>"Wydatki bieżące"</formula>
    </cfRule>
  </conditionalFormatting>
  <conditionalFormatting sqref="B1486">
    <cfRule type="cellIs" priority="535" operator="equal" aboveAverage="0" equalAverage="0" bottom="0" percent="0" rank="0" text="" dxfId="533">
      <formula>"ogółem"</formula>
    </cfRule>
  </conditionalFormatting>
  <conditionalFormatting sqref="A1486">
    <cfRule type="cellIs" priority="536" operator="equal" aboveAverage="0" equalAverage="0" bottom="0" percent="0" rank="0" text="" dxfId="534">
      <formula>"Wydatki bieżące"</formula>
    </cfRule>
  </conditionalFormatting>
  <conditionalFormatting sqref="B1486">
    <cfRule type="cellIs" priority="537" operator="equal" aboveAverage="0" equalAverage="0" bottom="0" percent="0" rank="0" text="" dxfId="535">
      <formula>"ogółem"</formula>
    </cfRule>
  </conditionalFormatting>
  <conditionalFormatting sqref="A1486">
    <cfRule type="cellIs" priority="538" operator="equal" aboveAverage="0" equalAverage="0" bottom="0" percent="0" rank="0" text="" dxfId="536">
      <formula>"Wydatki bieżące"</formula>
    </cfRule>
  </conditionalFormatting>
  <conditionalFormatting sqref="B1486">
    <cfRule type="cellIs" priority="539" operator="equal" aboveAverage="0" equalAverage="0" bottom="0" percent="0" rank="0" text="" dxfId="537">
      <formula>"ogółem"</formula>
    </cfRule>
    <cfRule type="cellIs" priority="540" operator="equal" aboveAverage="0" equalAverage="0" bottom="0" percent="0" rank="0" text="" dxfId="538">
      <formula>"ogółem"</formula>
    </cfRule>
  </conditionalFormatting>
  <conditionalFormatting sqref="A1486">
    <cfRule type="cellIs" priority="541" operator="equal" aboveAverage="0" equalAverage="0" bottom="0" percent="0" rank="0" text="" dxfId="539">
      <formula>"Wydatki bieżące"</formula>
    </cfRule>
  </conditionalFormatting>
  <conditionalFormatting sqref="B1487">
    <cfRule type="cellIs" priority="542" operator="equal" aboveAverage="0" equalAverage="0" bottom="0" percent="0" rank="0" text="" dxfId="540">
      <formula>"ogółem"</formula>
    </cfRule>
  </conditionalFormatting>
  <conditionalFormatting sqref="A1487">
    <cfRule type="cellIs" priority="543" operator="equal" aboveAverage="0" equalAverage="0" bottom="0" percent="0" rank="0" text="" dxfId="541">
      <formula>"Wydatki bieżące"</formula>
    </cfRule>
  </conditionalFormatting>
  <conditionalFormatting sqref="B1487">
    <cfRule type="cellIs" priority="544" operator="equal" aboveAverage="0" equalAverage="0" bottom="0" percent="0" rank="0" text="" dxfId="542">
      <formula>"ogółem"</formula>
    </cfRule>
  </conditionalFormatting>
  <conditionalFormatting sqref="A1487">
    <cfRule type="cellIs" priority="545" operator="equal" aboveAverage="0" equalAverage="0" bottom="0" percent="0" rank="0" text="" dxfId="543">
      <formula>"Wydatki bieżące"</formula>
    </cfRule>
  </conditionalFormatting>
  <conditionalFormatting sqref="B1487">
    <cfRule type="cellIs" priority="546" operator="equal" aboveAverage="0" equalAverage="0" bottom="0" percent="0" rank="0" text="" dxfId="544">
      <formula>"ogółem"</formula>
    </cfRule>
    <cfRule type="cellIs" priority="547" operator="equal" aboveAverage="0" equalAverage="0" bottom="0" percent="0" rank="0" text="" dxfId="545">
      <formula>"ogółem"</formula>
    </cfRule>
  </conditionalFormatting>
  <conditionalFormatting sqref="A1487">
    <cfRule type="cellIs" priority="548" operator="equal" aboveAverage="0" equalAverage="0" bottom="0" percent="0" rank="0" text="" dxfId="546">
      <formula>"Wydatki bieżące"</formula>
    </cfRule>
  </conditionalFormatting>
  <conditionalFormatting sqref="A1372">
    <cfRule type="cellIs" priority="549" operator="equal" aboveAverage="0" equalAverage="0" bottom="0" percent="0" rank="0" text="" dxfId="547">
      <formula>"Wydatki bieżące"</formula>
    </cfRule>
  </conditionalFormatting>
  <conditionalFormatting sqref="A1372">
    <cfRule type="cellIs" priority="550" operator="equal" aboveAverage="0" equalAverage="0" bottom="0" percent="0" rank="0" text="" dxfId="548">
      <formula>"Wydatki bieżące"</formula>
    </cfRule>
  </conditionalFormatting>
  <conditionalFormatting sqref="A1372">
    <cfRule type="cellIs" priority="551" operator="equal" aboveAverage="0" equalAverage="0" bottom="0" percent="0" rank="0" text="" dxfId="549">
      <formula>"Wydatki bieżące"</formula>
    </cfRule>
  </conditionalFormatting>
  <conditionalFormatting sqref="B1372">
    <cfRule type="cellIs" priority="552" operator="equal" aboveAverage="0" equalAverage="0" bottom="0" percent="0" rank="0" text="" dxfId="550">
      <formula>"ogółem"</formula>
    </cfRule>
  </conditionalFormatting>
  <conditionalFormatting sqref="B1372">
    <cfRule type="cellIs" priority="553" operator="equal" aboveAverage="0" equalAverage="0" bottom="0" percent="0" rank="0" text="" dxfId="551">
      <formula>"ogółem"</formula>
    </cfRule>
  </conditionalFormatting>
  <conditionalFormatting sqref="B1372">
    <cfRule type="cellIs" priority="554" operator="equal" aboveAverage="0" equalAverage="0" bottom="0" percent="0" rank="0" text="" dxfId="552">
      <formula>"ogółem"</formula>
    </cfRule>
    <cfRule type="cellIs" priority="555" operator="equal" aboveAverage="0" equalAverage="0" bottom="0" percent="0" rank="0" text="" dxfId="553">
      <formula>"ogółem"</formula>
    </cfRule>
  </conditionalFormatting>
  <conditionalFormatting sqref="A1383">
    <cfRule type="cellIs" priority="556" operator="equal" aboveAverage="0" equalAverage="0" bottom="0" percent="0" rank="0" text="" dxfId="554">
      <formula>"Wydatki bieżące"</formula>
    </cfRule>
  </conditionalFormatting>
  <conditionalFormatting sqref="A1383">
    <cfRule type="cellIs" priority="557" operator="equal" aboveAverage="0" equalAverage="0" bottom="0" percent="0" rank="0" text="" dxfId="555">
      <formula>"Wydatki bieżące"</formula>
    </cfRule>
  </conditionalFormatting>
  <conditionalFormatting sqref="A1383">
    <cfRule type="cellIs" priority="558" operator="equal" aboveAverage="0" equalAverage="0" bottom="0" percent="0" rank="0" text="" dxfId="556">
      <formula>"Wydatki bieżące"</formula>
    </cfRule>
  </conditionalFormatting>
  <conditionalFormatting sqref="B1383">
    <cfRule type="cellIs" priority="559" operator="equal" aboveAverage="0" equalAverage="0" bottom="0" percent="0" rank="0" text="" dxfId="557">
      <formula>"ogółem"</formula>
    </cfRule>
  </conditionalFormatting>
  <conditionalFormatting sqref="B1383">
    <cfRule type="cellIs" priority="560" operator="equal" aboveAverage="0" equalAverage="0" bottom="0" percent="0" rank="0" text="" dxfId="558">
      <formula>"ogółem"</formula>
    </cfRule>
  </conditionalFormatting>
  <conditionalFormatting sqref="B1383">
    <cfRule type="cellIs" priority="561" operator="equal" aboveAverage="0" equalAverage="0" bottom="0" percent="0" rank="0" text="" dxfId="559">
      <formula>"ogółem"</formula>
    </cfRule>
    <cfRule type="cellIs" priority="562" operator="equal" aboveAverage="0" equalAverage="0" bottom="0" percent="0" rank="0" text="" dxfId="560">
      <formula>"ogółem"</formula>
    </cfRule>
  </conditionalFormatting>
  <conditionalFormatting sqref="A1396">
    <cfRule type="cellIs" priority="563" operator="equal" aboveAverage="0" equalAverage="0" bottom="0" percent="0" rank="0" text="" dxfId="561">
      <formula>"Wydatki bieżące"</formula>
    </cfRule>
  </conditionalFormatting>
  <conditionalFormatting sqref="A1396">
    <cfRule type="cellIs" priority="564" operator="equal" aboveAverage="0" equalAverage="0" bottom="0" percent="0" rank="0" text="" dxfId="562">
      <formula>"Wydatki bieżące"</formula>
    </cfRule>
  </conditionalFormatting>
  <conditionalFormatting sqref="A1396">
    <cfRule type="cellIs" priority="565" operator="equal" aboveAverage="0" equalAverage="0" bottom="0" percent="0" rank="0" text="" dxfId="563">
      <formula>"Wydatki bieżące"</formula>
    </cfRule>
  </conditionalFormatting>
  <conditionalFormatting sqref="B1396:B1398">
    <cfRule type="cellIs" priority="566" operator="equal" aboveAverage="0" equalAverage="0" bottom="0" percent="0" rank="0" text="" dxfId="564">
      <formula>"ogółem"</formula>
    </cfRule>
  </conditionalFormatting>
  <conditionalFormatting sqref="B1396:B1398">
    <cfRule type="cellIs" priority="567" operator="equal" aboveAverage="0" equalAverage="0" bottom="0" percent="0" rank="0" text="" dxfId="565">
      <formula>"ogółem"</formula>
    </cfRule>
  </conditionalFormatting>
  <conditionalFormatting sqref="B1396:B1398">
    <cfRule type="cellIs" priority="568" operator="equal" aboveAverage="0" equalAverage="0" bottom="0" percent="0" rank="0" text="" dxfId="566">
      <formula>"ogółem"</formula>
    </cfRule>
    <cfRule type="cellIs" priority="569" operator="equal" aboveAverage="0" equalAverage="0" bottom="0" percent="0" rank="0" text="" dxfId="567">
      <formula>"ogółem"</formula>
    </cfRule>
  </conditionalFormatting>
  <conditionalFormatting sqref="A1409">
    <cfRule type="cellIs" priority="570" operator="equal" aboveAverage="0" equalAverage="0" bottom="0" percent="0" rank="0" text="" dxfId="568">
      <formula>"Wydatki bieżące"</formula>
    </cfRule>
  </conditionalFormatting>
  <conditionalFormatting sqref="A1409">
    <cfRule type="cellIs" priority="571" operator="equal" aboveAverage="0" equalAverage="0" bottom="0" percent="0" rank="0" text="" dxfId="569">
      <formula>"Wydatki bieżące"</formula>
    </cfRule>
  </conditionalFormatting>
  <conditionalFormatting sqref="A1409">
    <cfRule type="cellIs" priority="572" operator="equal" aboveAverage="0" equalAverage="0" bottom="0" percent="0" rank="0" text="" dxfId="570">
      <formula>"Wydatki bieżące"</formula>
    </cfRule>
  </conditionalFormatting>
  <conditionalFormatting sqref="B1409:B1410">
    <cfRule type="cellIs" priority="573" operator="equal" aboveAverage="0" equalAverage="0" bottom="0" percent="0" rank="0" text="" dxfId="571">
      <formula>"ogółem"</formula>
    </cfRule>
  </conditionalFormatting>
  <conditionalFormatting sqref="B1409:B1410">
    <cfRule type="cellIs" priority="574" operator="equal" aboveAverage="0" equalAverage="0" bottom="0" percent="0" rank="0" text="" dxfId="572">
      <formula>"ogółem"</formula>
    </cfRule>
  </conditionalFormatting>
  <conditionalFormatting sqref="B1409:B1410">
    <cfRule type="cellIs" priority="575" operator="equal" aboveAverage="0" equalAverage="0" bottom="0" percent="0" rank="0" text="" dxfId="573">
      <formula>"ogółem"</formula>
    </cfRule>
    <cfRule type="cellIs" priority="576" operator="equal" aboveAverage="0" equalAverage="0" bottom="0" percent="0" rank="0" text="" dxfId="574">
      <formula>"ogółem"</formula>
    </cfRule>
  </conditionalFormatting>
  <conditionalFormatting sqref="A1422">
    <cfRule type="cellIs" priority="577" operator="equal" aboveAverage="0" equalAverage="0" bottom="0" percent="0" rank="0" text="" dxfId="575">
      <formula>"Wydatki bieżące"</formula>
    </cfRule>
  </conditionalFormatting>
  <conditionalFormatting sqref="A1422">
    <cfRule type="cellIs" priority="578" operator="equal" aboveAverage="0" equalAverage="0" bottom="0" percent="0" rank="0" text="" dxfId="576">
      <formula>"Wydatki bieżące"</formula>
    </cfRule>
  </conditionalFormatting>
  <conditionalFormatting sqref="A1422">
    <cfRule type="cellIs" priority="579" operator="equal" aboveAverage="0" equalAverage="0" bottom="0" percent="0" rank="0" text="" dxfId="577">
      <formula>"Wydatki bieżące"</formula>
    </cfRule>
  </conditionalFormatting>
  <conditionalFormatting sqref="B1422">
    <cfRule type="cellIs" priority="580" operator="equal" aboveAverage="0" equalAverage="0" bottom="0" percent="0" rank="0" text="" dxfId="578">
      <formula>"ogółem"</formula>
    </cfRule>
  </conditionalFormatting>
  <conditionalFormatting sqref="B1422">
    <cfRule type="cellIs" priority="581" operator="equal" aboveAverage="0" equalAverage="0" bottom="0" percent="0" rank="0" text="" dxfId="579">
      <formula>"ogółem"</formula>
    </cfRule>
  </conditionalFormatting>
  <conditionalFormatting sqref="B1422">
    <cfRule type="cellIs" priority="582" operator="equal" aboveAverage="0" equalAverage="0" bottom="0" percent="0" rank="0" text="" dxfId="580">
      <formula>"ogółem"</formula>
    </cfRule>
    <cfRule type="cellIs" priority="583" operator="equal" aboveAverage="0" equalAverage="0" bottom="0" percent="0" rank="0" text="" dxfId="581">
      <formula>"ogółem"</formula>
    </cfRule>
  </conditionalFormatting>
  <conditionalFormatting sqref="B1007:B1008">
    <cfRule type="cellIs" priority="584" operator="equal" aboveAverage="0" equalAverage="0" bottom="0" percent="0" rank="0" text="" dxfId="582">
      <formula>"ogółem"</formula>
    </cfRule>
  </conditionalFormatting>
  <conditionalFormatting sqref="A1007:A1008">
    <cfRule type="cellIs" priority="585" operator="equal" aboveAverage="0" equalAverage="0" bottom="0" percent="0" rank="0" text="" dxfId="583">
      <formula>"Wydatki bieżące"</formula>
    </cfRule>
  </conditionalFormatting>
  <conditionalFormatting sqref="B1007:B1008">
    <cfRule type="cellIs" priority="586" operator="equal" aboveAverage="0" equalAverage="0" bottom="0" percent="0" rank="0" text="" dxfId="584">
      <formula>"ogółem"</formula>
    </cfRule>
  </conditionalFormatting>
  <conditionalFormatting sqref="A1007:A1008">
    <cfRule type="cellIs" priority="587" operator="equal" aboveAverage="0" equalAverage="0" bottom="0" percent="0" rank="0" text="" dxfId="585">
      <formula>"Wydatki bieżące"</formula>
    </cfRule>
  </conditionalFormatting>
  <conditionalFormatting sqref="B1007:B1008">
    <cfRule type="cellIs" priority="588" operator="equal" aboveAverage="0" equalAverage="0" bottom="0" percent="0" rank="0" text="" dxfId="586">
      <formula>"ogółem"</formula>
    </cfRule>
    <cfRule type="cellIs" priority="589" operator="equal" aboveAverage="0" equalAverage="0" bottom="0" percent="0" rank="0" text="" dxfId="587">
      <formula>"ogółem"</formula>
    </cfRule>
  </conditionalFormatting>
  <conditionalFormatting sqref="A1007:A1008">
    <cfRule type="cellIs" priority="590" operator="equal" aboveAverage="0" equalAverage="0" bottom="0" percent="0" rank="0" text="" dxfId="588">
      <formula>"Wydatki bieżące"</formula>
    </cfRule>
  </conditionalFormatting>
  <conditionalFormatting sqref="B1009">
    <cfRule type="cellIs" priority="591" operator="equal" aboveAverage="0" equalAverage="0" bottom="0" percent="0" rank="0" text="" dxfId="589">
      <formula>"ogółem"</formula>
    </cfRule>
  </conditionalFormatting>
  <conditionalFormatting sqref="A1009">
    <cfRule type="cellIs" priority="592" operator="equal" aboveAverage="0" equalAverage="0" bottom="0" percent="0" rank="0" text="" dxfId="590">
      <formula>"Wydatki bieżące"</formula>
    </cfRule>
  </conditionalFormatting>
  <conditionalFormatting sqref="B1009">
    <cfRule type="cellIs" priority="593" operator="equal" aboveAverage="0" equalAverage="0" bottom="0" percent="0" rank="0" text="" dxfId="591">
      <formula>"ogółem"</formula>
    </cfRule>
  </conditionalFormatting>
  <conditionalFormatting sqref="A1009">
    <cfRule type="cellIs" priority="594" operator="equal" aboveAverage="0" equalAverage="0" bottom="0" percent="0" rank="0" text="" dxfId="592">
      <formula>"Wydatki bieżące"</formula>
    </cfRule>
  </conditionalFormatting>
  <conditionalFormatting sqref="B1009">
    <cfRule type="cellIs" priority="595" operator="equal" aboveAverage="0" equalAverage="0" bottom="0" percent="0" rank="0" text="" dxfId="593">
      <formula>"ogółem"</formula>
    </cfRule>
    <cfRule type="cellIs" priority="596" operator="equal" aboveAverage="0" equalAverage="0" bottom="0" percent="0" rank="0" text="" dxfId="594">
      <formula>"ogółem"</formula>
    </cfRule>
  </conditionalFormatting>
  <conditionalFormatting sqref="A1009">
    <cfRule type="cellIs" priority="597" operator="equal" aboveAverage="0" equalAverage="0" bottom="0" percent="0" rank="0" text="" dxfId="595">
      <formula>"Wydatki bieżące"</formula>
    </cfRule>
  </conditionalFormatting>
  <conditionalFormatting sqref="B974:B975">
    <cfRule type="cellIs" priority="598" operator="equal" aboveAverage="0" equalAverage="0" bottom="0" percent="0" rank="0" text="" dxfId="596">
      <formula>"ogółem"</formula>
    </cfRule>
  </conditionalFormatting>
  <conditionalFormatting sqref="A974:A975">
    <cfRule type="cellIs" priority="599" operator="equal" aboveAverage="0" equalAverage="0" bottom="0" percent="0" rank="0" text="" dxfId="597">
      <formula>"Wydatki bieżące"</formula>
    </cfRule>
  </conditionalFormatting>
  <conditionalFormatting sqref="B974:B975">
    <cfRule type="cellIs" priority="600" operator="equal" aboveAverage="0" equalAverage="0" bottom="0" percent="0" rank="0" text="" dxfId="598">
      <formula>"ogółem"</formula>
    </cfRule>
  </conditionalFormatting>
  <conditionalFormatting sqref="A974:A975">
    <cfRule type="cellIs" priority="601" operator="equal" aboveAverage="0" equalAverage="0" bottom="0" percent="0" rank="0" text="" dxfId="599">
      <formula>"Wydatki bieżące"</formula>
    </cfRule>
  </conditionalFormatting>
  <conditionalFormatting sqref="B974:B975">
    <cfRule type="cellIs" priority="602" operator="equal" aboveAverage="0" equalAverage="0" bottom="0" percent="0" rank="0" text="" dxfId="600">
      <formula>"ogółem"</formula>
    </cfRule>
    <cfRule type="cellIs" priority="603" operator="equal" aboveAverage="0" equalAverage="0" bottom="0" percent="0" rank="0" text="" dxfId="601">
      <formula>"ogółem"</formula>
    </cfRule>
  </conditionalFormatting>
  <conditionalFormatting sqref="A974:A975">
    <cfRule type="cellIs" priority="604" operator="equal" aboveAverage="0" equalAverage="0" bottom="0" percent="0" rank="0" text="" dxfId="602">
      <formula>"Wydatki bieżące"</formula>
    </cfRule>
  </conditionalFormatting>
  <conditionalFormatting sqref="A893">
    <cfRule type="cellIs" priority="605" operator="equal" aboveAverage="0" equalAverage="0" bottom="0" percent="0" rank="0" text="" dxfId="603">
      <formula>"Wydatki bieżące"</formula>
    </cfRule>
  </conditionalFormatting>
  <conditionalFormatting sqref="B976">
    <cfRule type="cellIs" priority="606" operator="equal" aboveAverage="0" equalAverage="0" bottom="0" percent="0" rank="0" text="" dxfId="604">
      <formula>"ogółem"</formula>
    </cfRule>
  </conditionalFormatting>
  <conditionalFormatting sqref="A976">
    <cfRule type="cellIs" priority="607" operator="equal" aboveAverage="0" equalAverage="0" bottom="0" percent="0" rank="0" text="" dxfId="605">
      <formula>"Wydatki bieżące"</formula>
    </cfRule>
  </conditionalFormatting>
  <conditionalFormatting sqref="B976">
    <cfRule type="cellIs" priority="608" operator="equal" aboveAverage="0" equalAverage="0" bottom="0" percent="0" rank="0" text="" dxfId="606">
      <formula>"ogółem"</formula>
    </cfRule>
  </conditionalFormatting>
  <conditionalFormatting sqref="A976">
    <cfRule type="cellIs" priority="609" operator="equal" aboveAverage="0" equalAverage="0" bottom="0" percent="0" rank="0" text="" dxfId="607">
      <formula>"Wydatki bieżące"</formula>
    </cfRule>
  </conditionalFormatting>
  <conditionalFormatting sqref="B976">
    <cfRule type="cellIs" priority="610" operator="equal" aboveAverage="0" equalAverage="0" bottom="0" percent="0" rank="0" text="" dxfId="608">
      <formula>"ogółem"</formula>
    </cfRule>
    <cfRule type="cellIs" priority="611" operator="equal" aboveAverage="0" equalAverage="0" bottom="0" percent="0" rank="0" text="" dxfId="609">
      <formula>"ogółem"</formula>
    </cfRule>
  </conditionalFormatting>
  <conditionalFormatting sqref="A976">
    <cfRule type="cellIs" priority="612" operator="equal" aboveAverage="0" equalAverage="0" bottom="0" percent="0" rank="0" text="" dxfId="610">
      <formula>"Wydatki bieżące"</formula>
    </cfRule>
  </conditionalFormatting>
  <conditionalFormatting sqref="B986:B987">
    <cfRule type="cellIs" priority="613" operator="equal" aboveAverage="0" equalAverage="0" bottom="0" percent="0" rank="0" text="" dxfId="611">
      <formula>"ogółem"</formula>
    </cfRule>
  </conditionalFormatting>
  <conditionalFormatting sqref="A986:A987">
    <cfRule type="cellIs" priority="614" operator="equal" aboveAverage="0" equalAverage="0" bottom="0" percent="0" rank="0" text="" dxfId="612">
      <formula>"Wydatki bieżące"</formula>
    </cfRule>
  </conditionalFormatting>
  <conditionalFormatting sqref="B986:B987">
    <cfRule type="cellIs" priority="615" operator="equal" aboveAverage="0" equalAverage="0" bottom="0" percent="0" rank="0" text="" dxfId="613">
      <formula>"ogółem"</formula>
    </cfRule>
  </conditionalFormatting>
  <conditionalFormatting sqref="A986:A987">
    <cfRule type="cellIs" priority="616" operator="equal" aboveAverage="0" equalAverage="0" bottom="0" percent="0" rank="0" text="" dxfId="614">
      <formula>"Wydatki bieżące"</formula>
    </cfRule>
  </conditionalFormatting>
  <conditionalFormatting sqref="B986:B987">
    <cfRule type="cellIs" priority="617" operator="equal" aboveAverage="0" equalAverage="0" bottom="0" percent="0" rank="0" text="" dxfId="615">
      <formula>"ogółem"</formula>
    </cfRule>
    <cfRule type="cellIs" priority="618" operator="equal" aboveAverage="0" equalAverage="0" bottom="0" percent="0" rank="0" text="" dxfId="616">
      <formula>"ogółem"</formula>
    </cfRule>
  </conditionalFormatting>
  <conditionalFormatting sqref="A986:A987">
    <cfRule type="cellIs" priority="619" operator="equal" aboveAverage="0" equalAverage="0" bottom="0" percent="0" rank="0" text="" dxfId="617">
      <formula>"Wydatki bieżące"</formula>
    </cfRule>
  </conditionalFormatting>
  <conditionalFormatting sqref="A1434">
    <cfRule type="cellIs" priority="620" operator="equal" aboveAverage="0" equalAverage="0" bottom="0" percent="0" rank="0" text="" dxfId="618">
      <formula>"Wydatki bieżące"</formula>
    </cfRule>
  </conditionalFormatting>
  <conditionalFormatting sqref="A1434">
    <cfRule type="cellIs" priority="621" operator="equal" aboveAverage="0" equalAverage="0" bottom="0" percent="0" rank="0" text="" dxfId="619">
      <formula>"Wydatki bieżące"</formula>
    </cfRule>
  </conditionalFormatting>
  <conditionalFormatting sqref="A1434">
    <cfRule type="cellIs" priority="622" operator="equal" aboveAverage="0" equalAverage="0" bottom="0" percent="0" rank="0" text="" dxfId="620">
      <formula>"Wydatki bieżące"</formula>
    </cfRule>
  </conditionalFormatting>
  <conditionalFormatting sqref="B1434">
    <cfRule type="cellIs" priority="623" operator="equal" aboveAverage="0" equalAverage="0" bottom="0" percent="0" rank="0" text="" dxfId="621">
      <formula>"ogółem"</formula>
    </cfRule>
  </conditionalFormatting>
  <conditionalFormatting sqref="B1434">
    <cfRule type="cellIs" priority="624" operator="equal" aboveAverage="0" equalAverage="0" bottom="0" percent="0" rank="0" text="" dxfId="622">
      <formula>"ogółem"</formula>
    </cfRule>
  </conditionalFormatting>
  <conditionalFormatting sqref="B1434">
    <cfRule type="cellIs" priority="625" operator="equal" aboveAverage="0" equalAverage="0" bottom="0" percent="0" rank="0" text="" dxfId="623">
      <formula>"ogółem"</formula>
    </cfRule>
    <cfRule type="cellIs" priority="626" operator="equal" aboveAverage="0" equalAverage="0" bottom="0" percent="0" rank="0" text="" dxfId="624">
      <formula>"ogółem"</formula>
    </cfRule>
  </conditionalFormatting>
  <conditionalFormatting sqref="B893">
    <cfRule type="cellIs" priority="627" operator="equal" aboveAverage="0" equalAverage="0" bottom="0" percent="0" rank="0" text="" dxfId="625">
      <formula>"ogółem"</formula>
    </cfRule>
  </conditionalFormatting>
  <conditionalFormatting sqref="A893">
    <cfRule type="cellIs" priority="628" operator="equal" aboveAverage="0" equalAverage="0" bottom="0" percent="0" rank="0" text="" dxfId="626">
      <formula>"Wydatki bieżące"</formula>
    </cfRule>
  </conditionalFormatting>
  <conditionalFormatting sqref="B893">
    <cfRule type="cellIs" priority="629" operator="equal" aboveAverage="0" equalAverage="0" bottom="0" percent="0" rank="0" text="" dxfId="627">
      <formula>"ogółem"</formula>
    </cfRule>
  </conditionalFormatting>
  <conditionalFormatting sqref="A893">
    <cfRule type="cellIs" priority="630" operator="equal" aboveAverage="0" equalAverage="0" bottom="0" percent="0" rank="0" text="" dxfId="628">
      <formula>"Wydatki bieżące"</formula>
    </cfRule>
  </conditionalFormatting>
  <conditionalFormatting sqref="B893">
    <cfRule type="cellIs" priority="631" operator="equal" aboveAverage="0" equalAverage="0" bottom="0" percent="0" rank="0" text="" dxfId="629">
      <formula>"ogółem"</formula>
    </cfRule>
    <cfRule type="cellIs" priority="632" operator="equal" aboveAverage="0" equalAverage="0" bottom="0" percent="0" rank="0" text="" dxfId="630">
      <formula>"ogółem"</formula>
    </cfRule>
  </conditionalFormatting>
  <conditionalFormatting sqref="A931">
    <cfRule type="cellIs" priority="633" operator="equal" aboveAverage="0" equalAverage="0" bottom="0" percent="0" rank="0" text="" dxfId="631">
      <formula>"Wydatki bieżące"</formula>
    </cfRule>
  </conditionalFormatting>
  <conditionalFormatting sqref="B918">
    <cfRule type="cellIs" priority="634" operator="equal" aboveAverage="0" equalAverage="0" bottom="0" percent="0" rank="0" text="" dxfId="632">
      <formula>"ogółem"</formula>
    </cfRule>
  </conditionalFormatting>
  <conditionalFormatting sqref="A918">
    <cfRule type="cellIs" priority="635" operator="equal" aboveAverage="0" equalAverage="0" bottom="0" percent="0" rank="0" text="" dxfId="633">
      <formula>"Wydatki bieżące"</formula>
    </cfRule>
  </conditionalFormatting>
  <conditionalFormatting sqref="B918">
    <cfRule type="cellIs" priority="636" operator="equal" aboveAverage="0" equalAverage="0" bottom="0" percent="0" rank="0" text="" dxfId="634">
      <formula>"ogółem"</formula>
    </cfRule>
  </conditionalFormatting>
  <conditionalFormatting sqref="A918">
    <cfRule type="cellIs" priority="637" operator="equal" aboveAverage="0" equalAverage="0" bottom="0" percent="0" rank="0" text="" dxfId="635">
      <formula>"Wydatki bieżące"</formula>
    </cfRule>
  </conditionalFormatting>
  <conditionalFormatting sqref="B918">
    <cfRule type="cellIs" priority="638" operator="equal" aboveAverage="0" equalAverage="0" bottom="0" percent="0" rank="0" text="" dxfId="636">
      <formula>"ogółem"</formula>
    </cfRule>
    <cfRule type="cellIs" priority="639" operator="equal" aboveAverage="0" equalAverage="0" bottom="0" percent="0" rank="0" text="" dxfId="637">
      <formula>"ogółem"</formula>
    </cfRule>
  </conditionalFormatting>
  <conditionalFormatting sqref="A918">
    <cfRule type="cellIs" priority="640" operator="equal" aboveAverage="0" equalAverage="0" bottom="0" percent="0" rank="0" text="" dxfId="638">
      <formula>"Wydatki bieżące"</formula>
    </cfRule>
  </conditionalFormatting>
  <conditionalFormatting sqref="A919">
    <cfRule type="cellIs" priority="641" operator="equal" aboveAverage="0" equalAverage="0" bottom="0" percent="0" rank="0" text="" dxfId="639">
      <formula>"Wydatki bieżące"</formula>
    </cfRule>
  </conditionalFormatting>
  <conditionalFormatting sqref="B919">
    <cfRule type="cellIs" priority="642" operator="equal" aboveAverage="0" equalAverage="0" bottom="0" percent="0" rank="0" text="" dxfId="640">
      <formula>"ogółem"</formula>
    </cfRule>
  </conditionalFormatting>
  <conditionalFormatting sqref="A919">
    <cfRule type="cellIs" priority="643" operator="equal" aboveAverage="0" equalAverage="0" bottom="0" percent="0" rank="0" text="" dxfId="641">
      <formula>"Wydatki bieżące"</formula>
    </cfRule>
  </conditionalFormatting>
  <conditionalFormatting sqref="B919">
    <cfRule type="cellIs" priority="644" operator="equal" aboveAverage="0" equalAverage="0" bottom="0" percent="0" rank="0" text="" dxfId="642">
      <formula>"ogółem"</formula>
    </cfRule>
  </conditionalFormatting>
  <conditionalFormatting sqref="A919">
    <cfRule type="cellIs" priority="645" operator="equal" aboveAverage="0" equalAverage="0" bottom="0" percent="0" rank="0" text="" dxfId="643">
      <formula>"Wydatki bieżące"</formula>
    </cfRule>
  </conditionalFormatting>
  <conditionalFormatting sqref="B919">
    <cfRule type="cellIs" priority="646" operator="equal" aboveAverage="0" equalAverage="0" bottom="0" percent="0" rank="0" text="" dxfId="644">
      <formula>"ogółem"</formula>
    </cfRule>
    <cfRule type="cellIs" priority="647" operator="equal" aboveAverage="0" equalAverage="0" bottom="0" percent="0" rank="0" text="" dxfId="645">
      <formula>"ogółem"</formula>
    </cfRule>
  </conditionalFormatting>
  <conditionalFormatting sqref="B920:B922">
    <cfRule type="cellIs" priority="648" operator="equal" aboveAverage="0" equalAverage="0" bottom="0" percent="0" rank="0" text="" dxfId="646">
      <formula>"ogółem"</formula>
    </cfRule>
  </conditionalFormatting>
  <conditionalFormatting sqref="A920">
    <cfRule type="cellIs" priority="649" operator="equal" aboveAverage="0" equalAverage="0" bottom="0" percent="0" rank="0" text="" dxfId="647">
      <formula>"Wydatki bieżące"</formula>
    </cfRule>
  </conditionalFormatting>
  <conditionalFormatting sqref="B920:B922">
    <cfRule type="cellIs" priority="650" operator="equal" aboveAverage="0" equalAverage="0" bottom="0" percent="0" rank="0" text="" dxfId="648">
      <formula>"ogółem"</formula>
    </cfRule>
  </conditionalFormatting>
  <conditionalFormatting sqref="A920">
    <cfRule type="cellIs" priority="651" operator="equal" aboveAverage="0" equalAverage="0" bottom="0" percent="0" rank="0" text="" dxfId="649">
      <formula>"Wydatki bieżące"</formula>
    </cfRule>
  </conditionalFormatting>
  <conditionalFormatting sqref="B920:B922">
    <cfRule type="cellIs" priority="652" operator="equal" aboveAverage="0" equalAverage="0" bottom="0" percent="0" rank="0" text="" dxfId="650">
      <formula>"ogółem"</formula>
    </cfRule>
    <cfRule type="cellIs" priority="653" operator="equal" aboveAverage="0" equalAverage="0" bottom="0" percent="0" rank="0" text="" dxfId="651">
      <formula>"ogółem"</formula>
    </cfRule>
  </conditionalFormatting>
  <conditionalFormatting sqref="A920">
    <cfRule type="cellIs" priority="654" operator="equal" aboveAverage="0" equalAverage="0" bottom="0" percent="0" rank="0" text="" dxfId="652">
      <formula>"Wydatki bieżące"</formula>
    </cfRule>
  </conditionalFormatting>
  <conditionalFormatting sqref="A930">
    <cfRule type="cellIs" priority="655" operator="equal" aboveAverage="0" equalAverage="0" bottom="0" percent="0" rank="0" text="" dxfId="653">
      <formula>"Wydatki bieżące"</formula>
    </cfRule>
  </conditionalFormatting>
  <conditionalFormatting sqref="B930">
    <cfRule type="cellIs" priority="656" operator="equal" aboveAverage="0" equalAverage="0" bottom="0" percent="0" rank="0" text="" dxfId="654">
      <formula>"ogółem"</formula>
    </cfRule>
  </conditionalFormatting>
  <conditionalFormatting sqref="A930">
    <cfRule type="cellIs" priority="657" operator="equal" aboveAverage="0" equalAverage="0" bottom="0" percent="0" rank="0" text="" dxfId="655">
      <formula>"Wydatki bieżące"</formula>
    </cfRule>
  </conditionalFormatting>
  <conditionalFormatting sqref="B930">
    <cfRule type="cellIs" priority="658" operator="equal" aboveAverage="0" equalAverage="0" bottom="0" percent="0" rank="0" text="" dxfId="656">
      <formula>"ogółem"</formula>
    </cfRule>
  </conditionalFormatting>
  <conditionalFormatting sqref="A930">
    <cfRule type="cellIs" priority="659" operator="equal" aboveAverage="0" equalAverage="0" bottom="0" percent="0" rank="0" text="" dxfId="657">
      <formula>"Wydatki bieżące"</formula>
    </cfRule>
  </conditionalFormatting>
  <conditionalFormatting sqref="B930">
    <cfRule type="cellIs" priority="660" operator="equal" aboveAverage="0" equalAverage="0" bottom="0" percent="0" rank="0" text="" dxfId="658">
      <formula>"ogółem"</formula>
    </cfRule>
    <cfRule type="cellIs" priority="661" operator="equal" aboveAverage="0" equalAverage="0" bottom="0" percent="0" rank="0" text="" dxfId="659">
      <formula>"ogółem"</formula>
    </cfRule>
  </conditionalFormatting>
  <conditionalFormatting sqref="B931">
    <cfRule type="cellIs" priority="662" operator="equal" aboveAverage="0" equalAverage="0" bottom="0" percent="0" rank="0" text="" dxfId="660">
      <formula>"ogółem"</formula>
    </cfRule>
  </conditionalFormatting>
  <conditionalFormatting sqref="A931">
    <cfRule type="cellIs" priority="663" operator="equal" aboveAverage="0" equalAverage="0" bottom="0" percent="0" rank="0" text="" dxfId="661">
      <formula>"Wydatki bieżące"</formula>
    </cfRule>
  </conditionalFormatting>
  <conditionalFormatting sqref="B931">
    <cfRule type="cellIs" priority="664" operator="equal" aboveAverage="0" equalAverage="0" bottom="0" percent="0" rank="0" text="" dxfId="662">
      <formula>"ogółem"</formula>
    </cfRule>
  </conditionalFormatting>
  <conditionalFormatting sqref="A931">
    <cfRule type="cellIs" priority="665" operator="equal" aboveAverage="0" equalAverage="0" bottom="0" percent="0" rank="0" text="" dxfId="663">
      <formula>"Wydatki bieżące"</formula>
    </cfRule>
  </conditionalFormatting>
  <conditionalFormatting sqref="B931">
    <cfRule type="cellIs" priority="666" operator="equal" aboveAverage="0" equalAverage="0" bottom="0" percent="0" rank="0" text="" dxfId="664">
      <formula>"ogółem"</formula>
    </cfRule>
    <cfRule type="cellIs" priority="667" operator="equal" aboveAverage="0" equalAverage="0" bottom="0" percent="0" rank="0" text="" dxfId="665">
      <formula>"ogółem"</formula>
    </cfRule>
  </conditionalFormatting>
  <conditionalFormatting sqref="B941:B942">
    <cfRule type="cellIs" priority="668" operator="equal" aboveAverage="0" equalAverage="0" bottom="0" percent="0" rank="0" text="" dxfId="666">
      <formula>"ogółem"</formula>
    </cfRule>
  </conditionalFormatting>
  <conditionalFormatting sqref="A941:A942">
    <cfRule type="cellIs" priority="669" operator="equal" aboveAverage="0" equalAverage="0" bottom="0" percent="0" rank="0" text="" dxfId="667">
      <formula>"Wydatki bieżące"</formula>
    </cfRule>
  </conditionalFormatting>
  <conditionalFormatting sqref="B941:B942">
    <cfRule type="cellIs" priority="670" operator="equal" aboveAverage="0" equalAverage="0" bottom="0" percent="0" rank="0" text="" dxfId="668">
      <formula>"ogółem"</formula>
    </cfRule>
  </conditionalFormatting>
  <conditionalFormatting sqref="A941:A942">
    <cfRule type="cellIs" priority="671" operator="equal" aboveAverage="0" equalAverage="0" bottom="0" percent="0" rank="0" text="" dxfId="669">
      <formula>"Wydatki bieżące"</formula>
    </cfRule>
  </conditionalFormatting>
  <conditionalFormatting sqref="B941:B942">
    <cfRule type="cellIs" priority="672" operator="equal" aboveAverage="0" equalAverage="0" bottom="0" percent="0" rank="0" text="" dxfId="670">
      <formula>"ogółem"</formula>
    </cfRule>
    <cfRule type="cellIs" priority="673" operator="equal" aboveAverage="0" equalAverage="0" bottom="0" percent="0" rank="0" text="" dxfId="671">
      <formula>"ogółem"</formula>
    </cfRule>
  </conditionalFormatting>
  <conditionalFormatting sqref="A941:A942">
    <cfRule type="cellIs" priority="674" operator="equal" aboveAverage="0" equalAverage="0" bottom="0" percent="0" rank="0" text="" dxfId="672">
      <formula>"Wydatki bieżące"</formula>
    </cfRule>
  </conditionalFormatting>
  <conditionalFormatting sqref="A943">
    <cfRule type="cellIs" priority="675" operator="equal" aboveAverage="0" equalAverage="0" bottom="0" percent="0" rank="0" text="" dxfId="673">
      <formula>"Wydatki bieżące"</formula>
    </cfRule>
  </conditionalFormatting>
  <conditionalFormatting sqref="B943">
    <cfRule type="cellIs" priority="676" operator="equal" aboveAverage="0" equalAverage="0" bottom="0" percent="0" rank="0" text="" dxfId="674">
      <formula>"ogółem"</formula>
    </cfRule>
  </conditionalFormatting>
  <conditionalFormatting sqref="A943">
    <cfRule type="cellIs" priority="677" operator="equal" aboveAverage="0" equalAverage="0" bottom="0" percent="0" rank="0" text="" dxfId="675">
      <formula>"Wydatki bieżące"</formula>
    </cfRule>
  </conditionalFormatting>
  <conditionalFormatting sqref="B943">
    <cfRule type="cellIs" priority="678" operator="equal" aboveAverage="0" equalAverage="0" bottom="0" percent="0" rank="0" text="" dxfId="676">
      <formula>"ogółem"</formula>
    </cfRule>
  </conditionalFormatting>
  <conditionalFormatting sqref="A943">
    <cfRule type="cellIs" priority="679" operator="equal" aboveAverage="0" equalAverage="0" bottom="0" percent="0" rank="0" text="" dxfId="677">
      <formula>"Wydatki bieżące"</formula>
    </cfRule>
  </conditionalFormatting>
  <conditionalFormatting sqref="B943">
    <cfRule type="cellIs" priority="680" operator="equal" aboveAverage="0" equalAverage="0" bottom="0" percent="0" rank="0" text="" dxfId="678">
      <formula>"ogółem"</formula>
    </cfRule>
    <cfRule type="cellIs" priority="681" operator="equal" aboveAverage="0" equalAverage="0" bottom="0" percent="0" rank="0" text="" dxfId="679">
      <formula>"ogółem"</formula>
    </cfRule>
  </conditionalFormatting>
  <conditionalFormatting sqref="B961">
    <cfRule type="cellIs" priority="682" operator="equal" aboveAverage="0" equalAverage="0" bottom="0" percent="0" rank="0" text="" dxfId="680">
      <formula>"ogółem"</formula>
    </cfRule>
  </conditionalFormatting>
  <conditionalFormatting sqref="A961">
    <cfRule type="cellIs" priority="683" operator="equal" aboveAverage="0" equalAverage="0" bottom="0" percent="0" rank="0" text="" dxfId="681">
      <formula>"Wydatki bieżące"</formula>
    </cfRule>
  </conditionalFormatting>
  <conditionalFormatting sqref="B961">
    <cfRule type="cellIs" priority="684" operator="equal" aboveAverage="0" equalAverage="0" bottom="0" percent="0" rank="0" text="" dxfId="682">
      <formula>"ogółem"</formula>
    </cfRule>
  </conditionalFormatting>
  <conditionalFormatting sqref="A961">
    <cfRule type="cellIs" priority="685" operator="equal" aboveAverage="0" equalAverage="0" bottom="0" percent="0" rank="0" text="" dxfId="683">
      <formula>"Wydatki bieżące"</formula>
    </cfRule>
  </conditionalFormatting>
  <conditionalFormatting sqref="B961">
    <cfRule type="cellIs" priority="686" operator="equal" aboveAverage="0" equalAverage="0" bottom="0" percent="0" rank="0" text="" dxfId="684">
      <formula>"ogółem"</formula>
    </cfRule>
    <cfRule type="cellIs" priority="687" operator="equal" aboveAverage="0" equalAverage="0" bottom="0" percent="0" rank="0" text="" dxfId="685">
      <formula>"ogółem"</formula>
    </cfRule>
  </conditionalFormatting>
  <conditionalFormatting sqref="A961">
    <cfRule type="cellIs" priority="688" operator="equal" aboveAverage="0" equalAverage="0" bottom="0" percent="0" rank="0" text="" dxfId="686">
      <formula>"Wydatki bieżące"</formula>
    </cfRule>
  </conditionalFormatting>
  <conditionalFormatting sqref="A962">
    <cfRule type="cellIs" priority="689" operator="equal" aboveAverage="0" equalAverage="0" bottom="0" percent="0" rank="0" text="" dxfId="687">
      <formula>"Wydatki bieżące"</formula>
    </cfRule>
  </conditionalFormatting>
  <conditionalFormatting sqref="B962:B965">
    <cfRule type="cellIs" priority="690" operator="equal" aboveAverage="0" equalAverage="0" bottom="0" percent="0" rank="0" text="" dxfId="688">
      <formula>"ogółem"</formula>
    </cfRule>
  </conditionalFormatting>
  <conditionalFormatting sqref="A962">
    <cfRule type="cellIs" priority="691" operator="equal" aboveAverage="0" equalAverage="0" bottom="0" percent="0" rank="0" text="" dxfId="689">
      <formula>"Wydatki bieżące"</formula>
    </cfRule>
  </conditionalFormatting>
  <conditionalFormatting sqref="B962:B965">
    <cfRule type="cellIs" priority="692" operator="equal" aboveAverage="0" equalAverage="0" bottom="0" percent="0" rank="0" text="" dxfId="690">
      <formula>"ogółem"</formula>
    </cfRule>
  </conditionalFormatting>
  <conditionalFormatting sqref="A962">
    <cfRule type="cellIs" priority="693" operator="equal" aboveAverage="0" equalAverage="0" bottom="0" percent="0" rank="0" text="" dxfId="691">
      <formula>"Wydatki bieżące"</formula>
    </cfRule>
  </conditionalFormatting>
  <conditionalFormatting sqref="B962:B965">
    <cfRule type="cellIs" priority="694" operator="equal" aboveAverage="0" equalAverage="0" bottom="0" percent="0" rank="0" text="" dxfId="692">
      <formula>"ogółem"</formula>
    </cfRule>
    <cfRule type="cellIs" priority="695" operator="equal" aboveAverage="0" equalAverage="0" bottom="0" percent="0" rank="0" text="" dxfId="693">
      <formula>"ogółem"</formula>
    </cfRule>
  </conditionalFormatting>
  <conditionalFormatting sqref="B966">
    <cfRule type="cellIs" priority="696" operator="equal" aboveAverage="0" equalAverage="0" bottom="0" percent="0" rank="0" text="" dxfId="694">
      <formula>"ogółem"</formula>
    </cfRule>
  </conditionalFormatting>
  <conditionalFormatting sqref="A966">
    <cfRule type="cellIs" priority="697" operator="equal" aboveAverage="0" equalAverage="0" bottom="0" percent="0" rank="0" text="" dxfId="695">
      <formula>"Wydatki bieżące"</formula>
    </cfRule>
  </conditionalFormatting>
  <conditionalFormatting sqref="B966">
    <cfRule type="cellIs" priority="698" operator="equal" aboveAverage="0" equalAverage="0" bottom="0" percent="0" rank="0" text="" dxfId="696">
      <formula>"ogółem"</formula>
    </cfRule>
  </conditionalFormatting>
  <conditionalFormatting sqref="A966">
    <cfRule type="cellIs" priority="699" operator="equal" aboveAverage="0" equalAverage="0" bottom="0" percent="0" rank="0" text="" dxfId="697">
      <formula>"Wydatki bieżące"</formula>
    </cfRule>
  </conditionalFormatting>
  <conditionalFormatting sqref="B966">
    <cfRule type="cellIs" priority="700" operator="equal" aboveAverage="0" equalAverage="0" bottom="0" percent="0" rank="0" text="" dxfId="698">
      <formula>"ogółem"</formula>
    </cfRule>
    <cfRule type="cellIs" priority="701" operator="equal" aboveAverage="0" equalAverage="0" bottom="0" percent="0" rank="0" text="" dxfId="699">
      <formula>"ogółem"</formula>
    </cfRule>
  </conditionalFormatting>
  <conditionalFormatting sqref="A966">
    <cfRule type="cellIs" priority="702" operator="equal" aboveAverage="0" equalAverage="0" bottom="0" percent="0" rank="0" text="" dxfId="700">
      <formula>"Wydatki bieżące"</formula>
    </cfRule>
  </conditionalFormatting>
  <conditionalFormatting sqref="B905:B909">
    <cfRule type="cellIs" priority="703" operator="equal" aboveAverage="0" equalAverage="0" bottom="0" percent="0" rank="0" text="" dxfId="701">
      <formula>"ogółem"</formula>
    </cfRule>
  </conditionalFormatting>
  <conditionalFormatting sqref="A905:A907">
    <cfRule type="cellIs" priority="704" operator="equal" aboveAverage="0" equalAverage="0" bottom="0" percent="0" rank="0" text="" dxfId="702">
      <formula>"Wydatki bieżące"</formula>
    </cfRule>
  </conditionalFormatting>
  <conditionalFormatting sqref="B905:B909">
    <cfRule type="cellIs" priority="705" operator="equal" aboveAverage="0" equalAverage="0" bottom="0" percent="0" rank="0" text="" dxfId="703">
      <formula>"ogółem"</formula>
    </cfRule>
  </conditionalFormatting>
  <conditionalFormatting sqref="A905:A907">
    <cfRule type="cellIs" priority="706" operator="equal" aboveAverage="0" equalAverage="0" bottom="0" percent="0" rank="0" text="" dxfId="704">
      <formula>"Wydatki bieżące"</formula>
    </cfRule>
  </conditionalFormatting>
  <conditionalFormatting sqref="B905:B909">
    <cfRule type="cellIs" priority="707" operator="equal" aboveAverage="0" equalAverage="0" bottom="0" percent="0" rank="0" text="" dxfId="705">
      <formula>"ogółem"</formula>
    </cfRule>
    <cfRule type="cellIs" priority="708" operator="equal" aboveAverage="0" equalAverage="0" bottom="0" percent="0" rank="0" text="" dxfId="706">
      <formula>"ogółem"</formula>
    </cfRule>
  </conditionalFormatting>
  <conditionalFormatting sqref="A905:A907">
    <cfRule type="cellIs" priority="709" operator="equal" aboveAverage="0" equalAverage="0" bottom="0" percent="0" rank="0" text="" dxfId="707">
      <formula>"Wydatki bieżące"</formula>
    </cfRule>
  </conditionalFormatting>
  <conditionalFormatting sqref="A1446">
    <cfRule type="cellIs" priority="710" operator="equal" aboveAverage="0" equalAverage="0" bottom="0" percent="0" rank="0" text="" dxfId="708">
      <formula>"Wydatki bieżące"</formula>
    </cfRule>
  </conditionalFormatting>
  <conditionalFormatting sqref="A1446">
    <cfRule type="cellIs" priority="711" operator="equal" aboveAverage="0" equalAverage="0" bottom="0" percent="0" rank="0" text="" dxfId="709">
      <formula>"Wydatki bieżące"</formula>
    </cfRule>
  </conditionalFormatting>
  <conditionalFormatting sqref="A1446">
    <cfRule type="cellIs" priority="712" operator="equal" aboveAverage="0" equalAverage="0" bottom="0" percent="0" rank="0" text="" dxfId="710">
      <formula>"Wydatki bieżące"</formula>
    </cfRule>
  </conditionalFormatting>
  <conditionalFormatting sqref="B1446:B1448">
    <cfRule type="cellIs" priority="713" operator="equal" aboveAverage="0" equalAverage="0" bottom="0" percent="0" rank="0" text="" dxfId="711">
      <formula>"ogółem"</formula>
    </cfRule>
  </conditionalFormatting>
  <conditionalFormatting sqref="B1446:B1448">
    <cfRule type="cellIs" priority="714" operator="equal" aboveAverage="0" equalAverage="0" bottom="0" percent="0" rank="0" text="" dxfId="712">
      <formula>"ogółem"</formula>
    </cfRule>
  </conditionalFormatting>
  <conditionalFormatting sqref="B1446:B1448">
    <cfRule type="cellIs" priority="715" operator="equal" aboveAverage="0" equalAverage="0" bottom="0" percent="0" rank="0" text="" dxfId="713">
      <formula>"ogółem"</formula>
    </cfRule>
    <cfRule type="cellIs" priority="716" operator="equal" aboveAverage="0" equalAverage="0" bottom="0" percent="0" rank="0" text="" dxfId="714">
      <formula>"ogółem"</formula>
    </cfRule>
  </conditionalFormatting>
  <conditionalFormatting sqref="A1456">
    <cfRule type="cellIs" priority="717" operator="equal" aboveAverage="0" equalAverage="0" bottom="0" percent="0" rank="0" text="" dxfId="715">
      <formula>"Wydatki bieżące"</formula>
    </cfRule>
  </conditionalFormatting>
  <conditionalFormatting sqref="A1456">
    <cfRule type="cellIs" priority="718" operator="equal" aboveAverage="0" equalAverage="0" bottom="0" percent="0" rank="0" text="" dxfId="716">
      <formula>"Wydatki bieżące"</formula>
    </cfRule>
  </conditionalFormatting>
  <conditionalFormatting sqref="A1456">
    <cfRule type="cellIs" priority="719" operator="equal" aboveAverage="0" equalAverage="0" bottom="0" percent="0" rank="0" text="" dxfId="717">
      <formula>"Wydatki bieżące"</formula>
    </cfRule>
  </conditionalFormatting>
  <conditionalFormatting sqref="B1456">
    <cfRule type="cellIs" priority="720" operator="equal" aboveAverage="0" equalAverage="0" bottom="0" percent="0" rank="0" text="" dxfId="718">
      <formula>"ogółem"</formula>
    </cfRule>
  </conditionalFormatting>
  <conditionalFormatting sqref="B1456">
    <cfRule type="cellIs" priority="721" operator="equal" aboveAverage="0" equalAverage="0" bottom="0" percent="0" rank="0" text="" dxfId="719">
      <formula>"ogółem"</formula>
    </cfRule>
  </conditionalFormatting>
  <conditionalFormatting sqref="B1456">
    <cfRule type="cellIs" priority="722" operator="equal" aboveAverage="0" equalAverage="0" bottom="0" percent="0" rank="0" text="" dxfId="720">
      <formula>"ogółem"</formula>
    </cfRule>
    <cfRule type="cellIs" priority="723" operator="equal" aboveAverage="0" equalAverage="0" bottom="0" percent="0" rank="0" text="" dxfId="721">
      <formula>"ogółem"</formula>
    </cfRule>
  </conditionalFormatting>
  <conditionalFormatting sqref="A1457">
    <cfRule type="cellIs" priority="724" operator="equal" aboveAverage="0" equalAverage="0" bottom="0" percent="0" rank="0" text="" dxfId="722">
      <formula>"Wydatki bieżące"</formula>
    </cfRule>
  </conditionalFormatting>
  <conditionalFormatting sqref="A1457">
    <cfRule type="cellIs" priority="725" operator="equal" aboveAverage="0" equalAverage="0" bottom="0" percent="0" rank="0" text="" dxfId="723">
      <formula>"Wydatki bieżące"</formula>
    </cfRule>
  </conditionalFormatting>
  <conditionalFormatting sqref="A1457">
    <cfRule type="cellIs" priority="726" operator="equal" aboveAverage="0" equalAverage="0" bottom="0" percent="0" rank="0" text="" dxfId="724">
      <formula>"Wydatki bieżące"</formula>
    </cfRule>
  </conditionalFormatting>
  <conditionalFormatting sqref="B1457">
    <cfRule type="cellIs" priority="727" operator="equal" aboveAverage="0" equalAverage="0" bottom="0" percent="0" rank="0" text="" dxfId="725">
      <formula>"ogółem"</formula>
    </cfRule>
  </conditionalFormatting>
  <conditionalFormatting sqref="B1457">
    <cfRule type="cellIs" priority="728" operator="equal" aboveAverage="0" equalAverage="0" bottom="0" percent="0" rank="0" text="" dxfId="726">
      <formula>"ogółem"</formula>
    </cfRule>
  </conditionalFormatting>
  <conditionalFormatting sqref="B1457">
    <cfRule type="cellIs" priority="729" operator="equal" aboveAverage="0" equalAverage="0" bottom="0" percent="0" rank="0" text="" dxfId="727">
      <formula>"ogółem"</formula>
    </cfRule>
    <cfRule type="cellIs" priority="730" operator="equal" aboveAverage="0" equalAverage="0" bottom="0" percent="0" rank="0" text="" dxfId="728">
      <formula>"ogółem"</formula>
    </cfRule>
  </conditionalFormatting>
  <conditionalFormatting sqref="B1549">
    <cfRule type="cellIs" priority="731" operator="equal" aboveAverage="0" equalAverage="0" bottom="0" percent="0" rank="0" text="" dxfId="729">
      <formula>"ogółem"</formula>
    </cfRule>
  </conditionalFormatting>
  <conditionalFormatting sqref="A1549">
    <cfRule type="cellIs" priority="732" operator="equal" aboveAverage="0" equalAverage="0" bottom="0" percent="0" rank="0" text="" dxfId="730">
      <formula>"Wydatki bieżące"</formula>
    </cfRule>
  </conditionalFormatting>
  <conditionalFormatting sqref="B1549">
    <cfRule type="cellIs" priority="733" operator="equal" aboveAverage="0" equalAverage="0" bottom="0" percent="0" rank="0" text="" dxfId="731">
      <formula>"ogółem"</formula>
    </cfRule>
  </conditionalFormatting>
  <conditionalFormatting sqref="A1549">
    <cfRule type="cellIs" priority="734" operator="equal" aboveAverage="0" equalAverage="0" bottom="0" percent="0" rank="0" text="" dxfId="732">
      <formula>"Wydatki bieżące"</formula>
    </cfRule>
  </conditionalFormatting>
  <conditionalFormatting sqref="B1549">
    <cfRule type="cellIs" priority="735" operator="equal" aboveAverage="0" equalAverage="0" bottom="0" percent="0" rank="0" text="" dxfId="733">
      <formula>"ogółem"</formula>
    </cfRule>
    <cfRule type="cellIs" priority="736" operator="equal" aboveAverage="0" equalAverage="0" bottom="0" percent="0" rank="0" text="" dxfId="734">
      <formula>"ogółem"</formula>
    </cfRule>
  </conditionalFormatting>
  <conditionalFormatting sqref="A1549">
    <cfRule type="cellIs" priority="737" operator="equal" aboveAverage="0" equalAverage="0" bottom="0" percent="0" rank="0" text="" dxfId="735">
      <formula>"Wydatki bieżące"</formula>
    </cfRule>
  </conditionalFormatting>
  <conditionalFormatting sqref="B1550">
    <cfRule type="cellIs" priority="738" operator="equal" aboveAverage="0" equalAverage="0" bottom="0" percent="0" rank="0" text="" dxfId="736">
      <formula>"ogółem"</formula>
    </cfRule>
  </conditionalFormatting>
  <conditionalFormatting sqref="A1550">
    <cfRule type="cellIs" priority="739" operator="equal" aboveAverage="0" equalAverage="0" bottom="0" percent="0" rank="0" text="" dxfId="737">
      <formula>"Wydatki bieżące"</formula>
    </cfRule>
  </conditionalFormatting>
  <conditionalFormatting sqref="B1550">
    <cfRule type="cellIs" priority="740" operator="equal" aboveAverage="0" equalAverage="0" bottom="0" percent="0" rank="0" text="" dxfId="738">
      <formula>"ogółem"</formula>
    </cfRule>
  </conditionalFormatting>
  <conditionalFormatting sqref="A1550">
    <cfRule type="cellIs" priority="741" operator="equal" aboveAverage="0" equalAverage="0" bottom="0" percent="0" rank="0" text="" dxfId="739">
      <formula>"Wydatki bieżące"</formula>
    </cfRule>
  </conditionalFormatting>
  <conditionalFormatting sqref="B1550">
    <cfRule type="cellIs" priority="742" operator="equal" aboveAverage="0" equalAverage="0" bottom="0" percent="0" rank="0" text="" dxfId="740">
      <formula>"ogółem"</formula>
    </cfRule>
    <cfRule type="cellIs" priority="743" operator="equal" aboveAverage="0" equalAverage="0" bottom="0" percent="0" rank="0" text="" dxfId="741">
      <formula>"ogółem"</formula>
    </cfRule>
  </conditionalFormatting>
  <conditionalFormatting sqref="A1550">
    <cfRule type="cellIs" priority="744" operator="equal" aboveAverage="0" equalAverage="0" bottom="0" percent="0" rank="0" text="" dxfId="742">
      <formula>"Wydatki bieżące"</formula>
    </cfRule>
  </conditionalFormatting>
  <conditionalFormatting sqref="A1474">
    <cfRule type="cellIs" priority="745" operator="equal" aboveAverage="0" equalAverage="0" bottom="0" percent="0" rank="0" text="" dxfId="743">
      <formula>"Wydatki bieżące"</formula>
    </cfRule>
  </conditionalFormatting>
  <conditionalFormatting sqref="A1474">
    <cfRule type="cellIs" priority="746" operator="equal" aboveAverage="0" equalAverage="0" bottom="0" percent="0" rank="0" text="" dxfId="744">
      <formula>"Wydatki bieżące"</formula>
    </cfRule>
  </conditionalFormatting>
  <conditionalFormatting sqref="A1474">
    <cfRule type="cellIs" priority="747" operator="equal" aboveAverage="0" equalAverage="0" bottom="0" percent="0" rank="0" text="" dxfId="745">
      <formula>"Wydatki bieżące"</formula>
    </cfRule>
  </conditionalFormatting>
  <conditionalFormatting sqref="B1474:B1475">
    <cfRule type="cellIs" priority="748" operator="equal" aboveAverage="0" equalAverage="0" bottom="0" percent="0" rank="0" text="" dxfId="746">
      <formula>"ogółem"</formula>
    </cfRule>
  </conditionalFormatting>
  <conditionalFormatting sqref="B1474:B1475">
    <cfRule type="cellIs" priority="749" operator="equal" aboveAverage="0" equalAverage="0" bottom="0" percent="0" rank="0" text="" dxfId="747">
      <formula>"ogółem"</formula>
    </cfRule>
  </conditionalFormatting>
  <conditionalFormatting sqref="B1474:B1475">
    <cfRule type="cellIs" priority="750" operator="equal" aboveAverage="0" equalAverage="0" bottom="0" percent="0" rank="0" text="" dxfId="748">
      <formula>"ogółem"</formula>
    </cfRule>
    <cfRule type="cellIs" priority="751" operator="equal" aboveAverage="0" equalAverage="0" bottom="0" percent="0" rank="0" text="" dxfId="749">
      <formula>"ogółem"</formula>
    </cfRule>
  </conditionalFormatting>
  <conditionalFormatting sqref="A1466">
    <cfRule type="cellIs" priority="752" operator="equal" aboveAverage="0" equalAverage="0" bottom="0" percent="0" rank="0" text="" dxfId="750">
      <formula>"Wydatki bieżące"</formula>
    </cfRule>
  </conditionalFormatting>
  <conditionalFormatting sqref="A1466">
    <cfRule type="cellIs" priority="753" operator="equal" aboveAverage="0" equalAverage="0" bottom="0" percent="0" rank="0" text="" dxfId="751">
      <formula>"Wydatki bieżące"</formula>
    </cfRule>
  </conditionalFormatting>
  <conditionalFormatting sqref="A1466">
    <cfRule type="cellIs" priority="754" operator="equal" aboveAverage="0" equalAverage="0" bottom="0" percent="0" rank="0" text="" dxfId="752">
      <formula>"Wydatki bieżące"</formula>
    </cfRule>
  </conditionalFormatting>
  <conditionalFormatting sqref="B1466">
    <cfRule type="cellIs" priority="755" operator="equal" aboveAverage="0" equalAverage="0" bottom="0" percent="0" rank="0" text="" dxfId="753">
      <formula>"ogółem"</formula>
    </cfRule>
  </conditionalFormatting>
  <conditionalFormatting sqref="B1466">
    <cfRule type="cellIs" priority="756" operator="equal" aboveAverage="0" equalAverage="0" bottom="0" percent="0" rank="0" text="" dxfId="754">
      <formula>"ogółem"</formula>
    </cfRule>
  </conditionalFormatting>
  <conditionalFormatting sqref="B1466">
    <cfRule type="cellIs" priority="757" operator="equal" aboveAverage="0" equalAverage="0" bottom="0" percent="0" rank="0" text="" dxfId="755">
      <formula>"ogółem"</formula>
    </cfRule>
    <cfRule type="cellIs" priority="758" operator="equal" aboveAverage="0" equalAverage="0" bottom="0" percent="0" rank="0" text="" dxfId="756">
      <formula>"ogółem"</formula>
    </cfRule>
  </conditionalFormatting>
  <conditionalFormatting sqref="B1084">
    <cfRule type="cellIs" priority="759" operator="equal" aboveAverage="0" equalAverage="0" bottom="0" percent="0" rank="0" text="" dxfId="757">
      <formula>"ogółem"</formula>
    </cfRule>
  </conditionalFormatting>
  <conditionalFormatting sqref="B1084">
    <cfRule type="cellIs" priority="760" operator="equal" aboveAverage="0" equalAverage="0" bottom="0" percent="0" rank="0" text="" dxfId="758">
      <formula>"ogółem"</formula>
    </cfRule>
  </conditionalFormatting>
  <conditionalFormatting sqref="B1084">
    <cfRule type="cellIs" priority="761" operator="equal" aboveAverage="0" equalAverage="0" bottom="0" percent="0" rank="0" text="" dxfId="759">
      <formula>"ogółem"</formula>
    </cfRule>
    <cfRule type="cellIs" priority="762" operator="equal" aboveAverage="0" equalAverage="0" bottom="0" percent="0" rank="0" text="" dxfId="760">
      <formula>"ogółem"</formula>
    </cfRule>
  </conditionalFormatting>
  <conditionalFormatting sqref="B1119">
    <cfRule type="cellIs" priority="763" operator="equal" aboveAverage="0" equalAverage="0" bottom="0" percent="0" rank="0" text="" dxfId="761">
      <formula>"ogółem"</formula>
    </cfRule>
  </conditionalFormatting>
  <conditionalFormatting sqref="B1119">
    <cfRule type="cellIs" priority="764" operator="equal" aboveAverage="0" equalAverage="0" bottom="0" percent="0" rank="0" text="" dxfId="762">
      <formula>"ogółem"</formula>
    </cfRule>
  </conditionalFormatting>
  <conditionalFormatting sqref="B1119">
    <cfRule type="cellIs" priority="765" operator="equal" aboveAverage="0" equalAverage="0" bottom="0" percent="0" rank="0" text="" dxfId="763">
      <formula>"ogółem"</formula>
    </cfRule>
    <cfRule type="cellIs" priority="766" operator="equal" aboveAverage="0" equalAverage="0" bottom="0" percent="0" rank="0" text="" dxfId="764">
      <formula>"ogółem"</formula>
    </cfRule>
  </conditionalFormatting>
  <conditionalFormatting sqref="B1127">
    <cfRule type="cellIs" priority="767" operator="equal" aboveAverage="0" equalAverage="0" bottom="0" percent="0" rank="0" text="" dxfId="765">
      <formula>"ogółem"</formula>
    </cfRule>
  </conditionalFormatting>
  <conditionalFormatting sqref="B1127">
    <cfRule type="cellIs" priority="768" operator="equal" aboveAverage="0" equalAverage="0" bottom="0" percent="0" rank="0" text="" dxfId="766">
      <formula>"ogółem"</formula>
    </cfRule>
  </conditionalFormatting>
  <conditionalFormatting sqref="B1127">
    <cfRule type="cellIs" priority="769" operator="equal" aboveAverage="0" equalAverage="0" bottom="0" percent="0" rank="0" text="" dxfId="767">
      <formula>"ogółem"</formula>
    </cfRule>
    <cfRule type="cellIs" priority="770" operator="equal" aboveAverage="0" equalAverage="0" bottom="0" percent="0" rank="0" text="" dxfId="768">
      <formula>"ogółem"</formula>
    </cfRule>
  </conditionalFormatting>
  <conditionalFormatting sqref="B1158">
    <cfRule type="cellIs" priority="771" operator="equal" aboveAverage="0" equalAverage="0" bottom="0" percent="0" rank="0" text="" dxfId="769">
      <formula>"ogółem"</formula>
    </cfRule>
  </conditionalFormatting>
  <conditionalFormatting sqref="B1158">
    <cfRule type="cellIs" priority="772" operator="equal" aboveAverage="0" equalAverage="0" bottom="0" percent="0" rank="0" text="" dxfId="770">
      <formula>"ogółem"</formula>
    </cfRule>
  </conditionalFormatting>
  <conditionalFormatting sqref="B1158">
    <cfRule type="cellIs" priority="773" operator="equal" aboveAverage="0" equalAverage="0" bottom="0" percent="0" rank="0" text="" dxfId="771">
      <formula>"ogółem"</formula>
    </cfRule>
    <cfRule type="cellIs" priority="774" operator="equal" aboveAverage="0" equalAverage="0" bottom="0" percent="0" rank="0" text="" dxfId="772">
      <formula>"ogółem"</formula>
    </cfRule>
  </conditionalFormatting>
  <conditionalFormatting sqref="B1194">
    <cfRule type="cellIs" priority="775" operator="equal" aboveAverage="0" equalAverage="0" bottom="0" percent="0" rank="0" text="" dxfId="773">
      <formula>"ogółem"</formula>
    </cfRule>
  </conditionalFormatting>
  <conditionalFormatting sqref="B1194">
    <cfRule type="cellIs" priority="776" operator="equal" aboveAverage="0" equalAverage="0" bottom="0" percent="0" rank="0" text="" dxfId="774">
      <formula>"ogółem"</formula>
    </cfRule>
  </conditionalFormatting>
  <conditionalFormatting sqref="B1194">
    <cfRule type="cellIs" priority="777" operator="equal" aboveAverage="0" equalAverage="0" bottom="0" percent="0" rank="0" text="" dxfId="775">
      <formula>"ogółem"</formula>
    </cfRule>
    <cfRule type="cellIs" priority="778" operator="equal" aboveAverage="0" equalAverage="0" bottom="0" percent="0" rank="0" text="" dxfId="776">
      <formula>"ogółem"</formula>
    </cfRule>
  </conditionalFormatting>
  <conditionalFormatting sqref="B1225">
    <cfRule type="cellIs" priority="779" operator="equal" aboveAverage="0" equalAverage="0" bottom="0" percent="0" rank="0" text="" dxfId="777">
      <formula>"ogółem"</formula>
    </cfRule>
  </conditionalFormatting>
  <conditionalFormatting sqref="B1225">
    <cfRule type="cellIs" priority="780" operator="equal" aboveAverage="0" equalAverage="0" bottom="0" percent="0" rank="0" text="" dxfId="778">
      <formula>"ogółem"</formula>
    </cfRule>
  </conditionalFormatting>
  <conditionalFormatting sqref="B1225">
    <cfRule type="cellIs" priority="781" operator="equal" aboveAverage="0" equalAverage="0" bottom="0" percent="0" rank="0" text="" dxfId="779">
      <formula>"ogółem"</formula>
    </cfRule>
    <cfRule type="cellIs" priority="782" operator="equal" aboveAverage="0" equalAverage="0" bottom="0" percent="0" rank="0" text="" dxfId="780">
      <formula>"ogółem"</formula>
    </cfRule>
  </conditionalFormatting>
  <conditionalFormatting sqref="B1435">
    <cfRule type="cellIs" priority="783" operator="equal" aboveAverage="0" equalAverage="0" bottom="0" percent="0" rank="0" text="" dxfId="781">
      <formula>"ogółem"</formula>
    </cfRule>
  </conditionalFormatting>
  <conditionalFormatting sqref="B1435">
    <cfRule type="cellIs" priority="784" operator="equal" aboveAverage="0" equalAverage="0" bottom="0" percent="0" rank="0" text="" dxfId="782">
      <formula>"ogółem"</formula>
    </cfRule>
  </conditionalFormatting>
  <conditionalFormatting sqref="B1435">
    <cfRule type="cellIs" priority="785" operator="equal" aboveAverage="0" equalAverage="0" bottom="0" percent="0" rank="0" text="" dxfId="783">
      <formula>"ogółem"</formula>
    </cfRule>
    <cfRule type="cellIs" priority="786" operator="equal" aboveAverage="0" equalAverage="0" bottom="0" percent="0" rank="0" text="" dxfId="784">
      <formula>"ogółem"</formula>
    </cfRule>
  </conditionalFormatting>
  <conditionalFormatting sqref="B1610">
    <cfRule type="cellIs" priority="787" operator="equal" aboveAverage="0" equalAverage="0" bottom="0" percent="0" rank="0" text="" dxfId="785">
      <formula>"ogółem"</formula>
    </cfRule>
  </conditionalFormatting>
  <conditionalFormatting sqref="B1610">
    <cfRule type="cellIs" priority="788" operator="equal" aboveAverage="0" equalAverage="0" bottom="0" percent="0" rank="0" text="" dxfId="786">
      <formula>"ogółem"</formula>
    </cfRule>
  </conditionalFormatting>
  <conditionalFormatting sqref="B1610">
    <cfRule type="cellIs" priority="789" operator="equal" aboveAverage="0" equalAverage="0" bottom="0" percent="0" rank="0" text="" dxfId="787">
      <formula>"ogółem"</formula>
    </cfRule>
    <cfRule type="cellIs" priority="790" operator="equal" aboveAverage="0" equalAverage="0" bottom="0" percent="0" rank="0" text="" dxfId="788">
      <formula>"ogółem"</formula>
    </cfRule>
  </conditionalFormatting>
  <conditionalFormatting sqref="B2078:B2079">
    <cfRule type="cellIs" priority="791" operator="equal" aboveAverage="0" equalAverage="0" bottom="0" percent="0" rank="0" text="" dxfId="789">
      <formula>"ogółem"</formula>
    </cfRule>
  </conditionalFormatting>
  <conditionalFormatting sqref="B2078:B2079">
    <cfRule type="cellIs" priority="792" operator="equal" aboveAverage="0" equalAverage="0" bottom="0" percent="0" rank="0" text="" dxfId="790">
      <formula>"ogółem"</formula>
    </cfRule>
  </conditionalFormatting>
  <conditionalFormatting sqref="B2078:B2079">
    <cfRule type="cellIs" priority="793" operator="equal" aboveAverage="0" equalAverage="0" bottom="0" percent="0" rank="0" text="" dxfId="791">
      <formula>"ogółem"</formula>
    </cfRule>
    <cfRule type="cellIs" priority="794" operator="equal" aboveAverage="0" equalAverage="0" bottom="0" percent="0" rank="0" text="" dxfId="792">
      <formula>"ogółem"</formula>
    </cfRule>
  </conditionalFormatting>
  <conditionalFormatting sqref="B2097:B2098">
    <cfRule type="cellIs" priority="795" operator="equal" aboveAverage="0" equalAverage="0" bottom="0" percent="0" rank="0" text="" dxfId="793">
      <formula>"ogółem"</formula>
    </cfRule>
  </conditionalFormatting>
  <conditionalFormatting sqref="B2097:B2098">
    <cfRule type="cellIs" priority="796" operator="equal" aboveAverage="0" equalAverage="0" bottom="0" percent="0" rank="0" text="" dxfId="794">
      <formula>"ogółem"</formula>
    </cfRule>
  </conditionalFormatting>
  <conditionalFormatting sqref="B2097:B2098">
    <cfRule type="cellIs" priority="797" operator="equal" aboveAverage="0" equalAverage="0" bottom="0" percent="0" rank="0" text="" dxfId="795">
      <formula>"ogółem"</formula>
    </cfRule>
    <cfRule type="cellIs" priority="798" operator="equal" aboveAverage="0" equalAverage="0" bottom="0" percent="0" rank="0" text="" dxfId="796">
      <formula>"ogółem"</formula>
    </cfRule>
  </conditionalFormatting>
  <conditionalFormatting sqref="B2113">
    <cfRule type="cellIs" priority="799" operator="equal" aboveAverage="0" equalAverage="0" bottom="0" percent="0" rank="0" text="" dxfId="797">
      <formula>"ogółem"</formula>
    </cfRule>
  </conditionalFormatting>
  <conditionalFormatting sqref="B2113">
    <cfRule type="cellIs" priority="800" operator="equal" aboveAverage="0" equalAverage="0" bottom="0" percent="0" rank="0" text="" dxfId="798">
      <formula>"ogółem"</formula>
    </cfRule>
  </conditionalFormatting>
  <conditionalFormatting sqref="B2113">
    <cfRule type="cellIs" priority="801" operator="equal" aboveAverage="0" equalAverage="0" bottom="0" percent="0" rank="0" text="" dxfId="799">
      <formula>"ogółem"</formula>
    </cfRule>
    <cfRule type="cellIs" priority="802" operator="equal" aboveAverage="0" equalAverage="0" bottom="0" percent="0" rank="0" text="" dxfId="800">
      <formula>"ogółem"</formula>
    </cfRule>
  </conditionalFormatting>
  <conditionalFormatting sqref="B2133:B2134">
    <cfRule type="cellIs" priority="803" operator="equal" aboveAverage="0" equalAverage="0" bottom="0" percent="0" rank="0" text="" dxfId="801">
      <formula>"ogółem"</formula>
    </cfRule>
  </conditionalFormatting>
  <conditionalFormatting sqref="B2133:B2134">
    <cfRule type="cellIs" priority="804" operator="equal" aboveAverage="0" equalAverage="0" bottom="0" percent="0" rank="0" text="" dxfId="802">
      <formula>"ogółem"</formula>
    </cfRule>
  </conditionalFormatting>
  <conditionalFormatting sqref="B2133:B2134">
    <cfRule type="cellIs" priority="805" operator="equal" aboveAverage="0" equalAverage="0" bottom="0" percent="0" rank="0" text="" dxfId="803">
      <formula>"ogółem"</formula>
    </cfRule>
    <cfRule type="cellIs" priority="806" operator="equal" aboveAverage="0" equalAverage="0" bottom="0" percent="0" rank="0" text="" dxfId="804">
      <formula>"ogółem"</formula>
    </cfRule>
  </conditionalFormatting>
  <conditionalFormatting sqref="B2142:B2143">
    <cfRule type="cellIs" priority="807" operator="equal" aboveAverage="0" equalAverage="0" bottom="0" percent="0" rank="0" text="" dxfId="805">
      <formula>"ogółem"</formula>
    </cfRule>
  </conditionalFormatting>
  <conditionalFormatting sqref="B2142:B2143">
    <cfRule type="cellIs" priority="808" operator="equal" aboveAverage="0" equalAverage="0" bottom="0" percent="0" rank="0" text="" dxfId="806">
      <formula>"ogółem"</formula>
    </cfRule>
  </conditionalFormatting>
  <conditionalFormatting sqref="B2142:B2143">
    <cfRule type="cellIs" priority="809" operator="equal" aboveAverage="0" equalAverage="0" bottom="0" percent="0" rank="0" text="" dxfId="807">
      <formula>"ogółem"</formula>
    </cfRule>
    <cfRule type="cellIs" priority="810" operator="equal" aboveAverage="0" equalAverage="0" bottom="0" percent="0" rank="0" text="" dxfId="808">
      <formula>"ogółem"</formula>
    </cfRule>
  </conditionalFormatting>
  <conditionalFormatting sqref="B2156:B2157">
    <cfRule type="cellIs" priority="811" operator="equal" aboveAverage="0" equalAverage="0" bottom="0" percent="0" rank="0" text="" dxfId="809">
      <formula>"ogółem"</formula>
    </cfRule>
  </conditionalFormatting>
  <conditionalFormatting sqref="B2156:B2157">
    <cfRule type="cellIs" priority="812" operator="equal" aboveAverage="0" equalAverage="0" bottom="0" percent="0" rank="0" text="" dxfId="810">
      <formula>"ogółem"</formula>
    </cfRule>
  </conditionalFormatting>
  <conditionalFormatting sqref="B2156:B2157">
    <cfRule type="cellIs" priority="813" operator="equal" aboveAverage="0" equalAverage="0" bottom="0" percent="0" rank="0" text="" dxfId="811">
      <formula>"ogółem"</formula>
    </cfRule>
    <cfRule type="cellIs" priority="814" operator="equal" aboveAverage="0" equalAverage="0" bottom="0" percent="0" rank="0" text="" dxfId="812">
      <formula>"ogółem"</formula>
    </cfRule>
  </conditionalFormatting>
  <conditionalFormatting sqref="B2191">
    <cfRule type="cellIs" priority="815" operator="equal" aboveAverage="0" equalAverage="0" bottom="0" percent="0" rank="0" text="" dxfId="813">
      <formula>"ogółem"</formula>
    </cfRule>
  </conditionalFormatting>
  <conditionalFormatting sqref="B2191">
    <cfRule type="cellIs" priority="816" operator="equal" aboveAverage="0" equalAverage="0" bottom="0" percent="0" rank="0" text="" dxfId="814">
      <formula>"ogółem"</formula>
    </cfRule>
  </conditionalFormatting>
  <conditionalFormatting sqref="B2191">
    <cfRule type="cellIs" priority="817" operator="equal" aboveAverage="0" equalAverage="0" bottom="0" percent="0" rank="0" text="" dxfId="815">
      <formula>"ogółem"</formula>
    </cfRule>
    <cfRule type="cellIs" priority="818" operator="equal" aboveAverage="0" equalAverage="0" bottom="0" percent="0" rank="0" text="" dxfId="816">
      <formula>"ogółem"</formula>
    </cfRule>
  </conditionalFormatting>
  <conditionalFormatting sqref="B2197">
    <cfRule type="cellIs" priority="819" operator="equal" aboveAverage="0" equalAverage="0" bottom="0" percent="0" rank="0" text="" dxfId="817">
      <formula>"ogółem"</formula>
    </cfRule>
  </conditionalFormatting>
  <conditionalFormatting sqref="B2197">
    <cfRule type="cellIs" priority="820" operator="equal" aboveAverage="0" equalAverage="0" bottom="0" percent="0" rank="0" text="" dxfId="818">
      <formula>"ogółem"</formula>
    </cfRule>
  </conditionalFormatting>
  <conditionalFormatting sqref="B2197">
    <cfRule type="cellIs" priority="821" operator="equal" aboveAverage="0" equalAverage="0" bottom="0" percent="0" rank="0" text="" dxfId="819">
      <formula>"ogółem"</formula>
    </cfRule>
    <cfRule type="cellIs" priority="822" operator="equal" aboveAverage="0" equalAverage="0" bottom="0" percent="0" rank="0" text="" dxfId="820">
      <formula>"ogółem"</formula>
    </cfRule>
  </conditionalFormatting>
  <conditionalFormatting sqref="B1040">
    <cfRule type="cellIs" priority="823" operator="equal" aboveAverage="0" equalAverage="0" bottom="0" percent="0" rank="0" text="" dxfId="821">
      <formula>"ogółem"</formula>
    </cfRule>
  </conditionalFormatting>
  <conditionalFormatting sqref="A1040">
    <cfRule type="cellIs" priority="824" operator="equal" aboveAverage="0" equalAverage="0" bottom="0" percent="0" rank="0" text="" dxfId="822">
      <formula>"Wydatki bieżące"</formula>
    </cfRule>
  </conditionalFormatting>
  <conditionalFormatting sqref="B1040">
    <cfRule type="cellIs" priority="825" operator="equal" aboveAverage="0" equalAverage="0" bottom="0" percent="0" rank="0" text="" dxfId="823">
      <formula>"ogółem"</formula>
    </cfRule>
  </conditionalFormatting>
  <conditionalFormatting sqref="A1040">
    <cfRule type="cellIs" priority="826" operator="equal" aboveAverage="0" equalAverage="0" bottom="0" percent="0" rank="0" text="" dxfId="824">
      <formula>"Wydatki bieżące"</formula>
    </cfRule>
  </conditionalFormatting>
  <conditionalFormatting sqref="B1040">
    <cfRule type="cellIs" priority="827" operator="equal" aboveAverage="0" equalAverage="0" bottom="0" percent="0" rank="0" text="" dxfId="825">
      <formula>"ogółem"</formula>
    </cfRule>
    <cfRule type="cellIs" priority="828" operator="equal" aboveAverage="0" equalAverage="0" bottom="0" percent="0" rank="0" text="" dxfId="826">
      <formula>"ogółem"</formula>
    </cfRule>
  </conditionalFormatting>
  <conditionalFormatting sqref="A1040">
    <cfRule type="cellIs" priority="829" operator="equal" aboveAverage="0" equalAverage="0" bottom="0" percent="0" rank="0" text="" dxfId="827">
      <formula>"Wydatki bieżące"</formula>
    </cfRule>
  </conditionalFormatting>
  <conditionalFormatting sqref="B1739:B1740">
    <cfRule type="cellIs" priority="830" operator="equal" aboveAverage="0" equalAverage="0" bottom="0" percent="0" rank="0" text="" dxfId="828">
      <formula>"ogółem"</formula>
    </cfRule>
  </conditionalFormatting>
  <conditionalFormatting sqref="A1739:A1740">
    <cfRule type="cellIs" priority="831" operator="equal" aboveAverage="0" equalAverage="0" bottom="0" percent="0" rank="0" text="" dxfId="829">
      <formula>"Wydatki bieżące"</formula>
    </cfRule>
  </conditionalFormatting>
  <conditionalFormatting sqref="B1739:B1740">
    <cfRule type="cellIs" priority="832" operator="equal" aboveAverage="0" equalAverage="0" bottom="0" percent="0" rank="0" text="" dxfId="830">
      <formula>"ogółem"</formula>
    </cfRule>
  </conditionalFormatting>
  <conditionalFormatting sqref="A1739:A1740">
    <cfRule type="cellIs" priority="833" operator="equal" aboveAverage="0" equalAverage="0" bottom="0" percent="0" rank="0" text="" dxfId="831">
      <formula>"Wydatki bieżące"</formula>
    </cfRule>
  </conditionalFormatting>
  <conditionalFormatting sqref="B1739:B1740">
    <cfRule type="cellIs" priority="834" operator="equal" aboveAverage="0" equalAverage="0" bottom="0" percent="0" rank="0" text="" dxfId="832">
      <formula>"ogółem"</formula>
    </cfRule>
    <cfRule type="cellIs" priority="835" operator="equal" aboveAverage="0" equalAverage="0" bottom="0" percent="0" rank="0" text="" dxfId="833">
      <formula>"ogółem"</formula>
    </cfRule>
  </conditionalFormatting>
  <conditionalFormatting sqref="A1739:A1740">
    <cfRule type="cellIs" priority="836" operator="equal" aboveAverage="0" equalAverage="0" bottom="0" percent="0" rank="0" text="" dxfId="834">
      <formula>"Wydatki bieżące"</formula>
    </cfRule>
  </conditionalFormatting>
  <conditionalFormatting sqref="B1756">
    <cfRule type="cellIs" priority="837" operator="equal" aboveAverage="0" equalAverage="0" bottom="0" percent="0" rank="0" text="" dxfId="835">
      <formula>"ogółem"</formula>
    </cfRule>
  </conditionalFormatting>
  <conditionalFormatting sqref="A1756">
    <cfRule type="cellIs" priority="838" operator="equal" aboveAverage="0" equalAverage="0" bottom="0" percent="0" rank="0" text="" dxfId="836">
      <formula>"Wydatki bieżące"</formula>
    </cfRule>
  </conditionalFormatting>
  <conditionalFormatting sqref="B1756">
    <cfRule type="cellIs" priority="839" operator="equal" aboveAverage="0" equalAverage="0" bottom="0" percent="0" rank="0" text="" dxfId="837">
      <formula>"ogółem"</formula>
    </cfRule>
  </conditionalFormatting>
  <conditionalFormatting sqref="A1756">
    <cfRule type="cellIs" priority="840" operator="equal" aboveAverage="0" equalAverage="0" bottom="0" percent="0" rank="0" text="" dxfId="838">
      <formula>"Wydatki bieżące"</formula>
    </cfRule>
  </conditionalFormatting>
  <conditionalFormatting sqref="B1756">
    <cfRule type="cellIs" priority="841" operator="equal" aboveAverage="0" equalAverage="0" bottom="0" percent="0" rank="0" text="" dxfId="839">
      <formula>"ogółem"</formula>
    </cfRule>
    <cfRule type="cellIs" priority="842" operator="equal" aboveAverage="0" equalAverage="0" bottom="0" percent="0" rank="0" text="" dxfId="840">
      <formula>"ogółem"</formula>
    </cfRule>
  </conditionalFormatting>
  <conditionalFormatting sqref="A1756">
    <cfRule type="cellIs" priority="843" operator="equal" aboveAverage="0" equalAverage="0" bottom="0" percent="0" rank="0" text="" dxfId="841">
      <formula>"Wydatki bieżące"</formula>
    </cfRule>
  </conditionalFormatting>
  <conditionalFormatting sqref="B1667">
    <cfRule type="cellIs" priority="844" operator="equal" aboveAverage="0" equalAverage="0" bottom="0" percent="0" rank="0" text="" dxfId="842">
      <formula>"ogółem"</formula>
    </cfRule>
  </conditionalFormatting>
  <conditionalFormatting sqref="A1667">
    <cfRule type="cellIs" priority="845" operator="equal" aboveAverage="0" equalAverage="0" bottom="0" percent="0" rank="0" text="" dxfId="843">
      <formula>"Wydatki bieżące"</formula>
    </cfRule>
  </conditionalFormatting>
  <conditionalFormatting sqref="B1667">
    <cfRule type="cellIs" priority="846" operator="equal" aboveAverage="0" equalAverage="0" bottom="0" percent="0" rank="0" text="" dxfId="844">
      <formula>"ogółem"</formula>
    </cfRule>
  </conditionalFormatting>
  <conditionalFormatting sqref="A1667">
    <cfRule type="cellIs" priority="847" operator="equal" aboveAverage="0" equalAverage="0" bottom="0" percent="0" rank="0" text="" dxfId="845">
      <formula>"Wydatki bieżące"</formula>
    </cfRule>
  </conditionalFormatting>
  <conditionalFormatting sqref="B1667">
    <cfRule type="cellIs" priority="848" operator="equal" aboveAverage="0" equalAverage="0" bottom="0" percent="0" rank="0" text="" dxfId="846">
      <formula>"ogółem"</formula>
    </cfRule>
    <cfRule type="cellIs" priority="849" operator="equal" aboveAverage="0" equalAverage="0" bottom="0" percent="0" rank="0" text="" dxfId="847">
      <formula>"ogółem"</formula>
    </cfRule>
  </conditionalFormatting>
  <conditionalFormatting sqref="A1667">
    <cfRule type="cellIs" priority="850" operator="equal" aboveAverage="0" equalAverage="0" bottom="0" percent="0" rank="0" text="" dxfId="848">
      <formula>"Wydatki bieżące"</formula>
    </cfRule>
  </conditionalFormatting>
  <conditionalFormatting sqref="B752">
    <cfRule type="cellIs" priority="851" operator="equal" aboveAverage="0" equalAverage="0" bottom="0" percent="0" rank="0" text="" dxfId="849">
      <formula>"ogółem"</formula>
    </cfRule>
  </conditionalFormatting>
  <conditionalFormatting sqref="A752">
    <cfRule type="cellIs" priority="852" operator="equal" aboveAverage="0" equalAverage="0" bottom="0" percent="0" rank="0" text="" dxfId="850">
      <formula>"Wydatki bieżące"</formula>
    </cfRule>
  </conditionalFormatting>
  <conditionalFormatting sqref="B752">
    <cfRule type="cellIs" priority="853" operator="equal" aboveAverage="0" equalAverage="0" bottom="0" percent="0" rank="0" text="" dxfId="851">
      <formula>"ogółem"</formula>
    </cfRule>
  </conditionalFormatting>
  <conditionalFormatting sqref="A752">
    <cfRule type="cellIs" priority="854" operator="equal" aboveAverage="0" equalAverage="0" bottom="0" percent="0" rank="0" text="" dxfId="852">
      <formula>"Wydatki bieżące"</formula>
    </cfRule>
  </conditionalFormatting>
  <conditionalFormatting sqref="B752">
    <cfRule type="cellIs" priority="855" operator="equal" aboveAverage="0" equalAverage="0" bottom="0" percent="0" rank="0" text="" dxfId="853">
      <formula>"ogółem"</formula>
    </cfRule>
    <cfRule type="cellIs" priority="856" operator="equal" aboveAverage="0" equalAverage="0" bottom="0" percent="0" rank="0" text="" dxfId="854">
      <formula>"ogółem"</formula>
    </cfRule>
  </conditionalFormatting>
  <conditionalFormatting sqref="A752">
    <cfRule type="cellIs" priority="857" operator="equal" aboveAverage="0" equalAverage="0" bottom="0" percent="0" rank="0" text="" dxfId="855">
      <formula>"Wydatki bieżące"</formula>
    </cfRule>
  </conditionalFormatting>
  <conditionalFormatting sqref="B840">
    <cfRule type="cellIs" priority="858" operator="equal" aboveAverage="0" equalAverage="0" bottom="0" percent="0" rank="0" text="" dxfId="856">
      <formula>"ogółem"</formula>
    </cfRule>
  </conditionalFormatting>
  <conditionalFormatting sqref="A840">
    <cfRule type="cellIs" priority="859" operator="equal" aboveAverage="0" equalAverage="0" bottom="0" percent="0" rank="0" text="" dxfId="857">
      <formula>"Wydatki bieżące"</formula>
    </cfRule>
  </conditionalFormatting>
  <conditionalFormatting sqref="B840">
    <cfRule type="cellIs" priority="860" operator="equal" aboveAverage="0" equalAverage="0" bottom="0" percent="0" rank="0" text="" dxfId="858">
      <formula>"ogółem"</formula>
    </cfRule>
  </conditionalFormatting>
  <conditionalFormatting sqref="A840">
    <cfRule type="cellIs" priority="861" operator="equal" aboveAverage="0" equalAverage="0" bottom="0" percent="0" rank="0" text="" dxfId="859">
      <formula>"Wydatki bieżące"</formula>
    </cfRule>
  </conditionalFormatting>
  <conditionalFormatting sqref="B840">
    <cfRule type="cellIs" priority="862" operator="equal" aboveAverage="0" equalAverage="0" bottom="0" percent="0" rank="0" text="" dxfId="860">
      <formula>"ogółem"</formula>
    </cfRule>
    <cfRule type="cellIs" priority="863" operator="equal" aboveAverage="0" equalAverage="0" bottom="0" percent="0" rank="0" text="" dxfId="861">
      <formula>"ogółem"</formula>
    </cfRule>
  </conditionalFormatting>
  <conditionalFormatting sqref="A840">
    <cfRule type="cellIs" priority="864" operator="equal" aboveAverage="0" equalAverage="0" bottom="0" percent="0" rank="0" text="" dxfId="862">
      <formula>"Wydatki bieżące"</formula>
    </cfRule>
  </conditionalFormatting>
  <conditionalFormatting sqref="B1081">
    <cfRule type="cellIs" priority="865" operator="equal" aboveAverage="0" equalAverage="0" bottom="0" percent="0" rank="0" text="" dxfId="863">
      <formula>"ogółem"</formula>
    </cfRule>
  </conditionalFormatting>
  <conditionalFormatting sqref="A1081">
    <cfRule type="cellIs" priority="866" operator="equal" aboveAverage="0" equalAverage="0" bottom="0" percent="0" rank="0" text="" dxfId="864">
      <formula>"Wydatki bieżące"</formula>
    </cfRule>
  </conditionalFormatting>
  <conditionalFormatting sqref="B1081">
    <cfRule type="cellIs" priority="867" operator="equal" aboveAverage="0" equalAverage="0" bottom="0" percent="0" rank="0" text="" dxfId="865">
      <formula>"ogółem"</formula>
    </cfRule>
  </conditionalFormatting>
  <conditionalFormatting sqref="A1081">
    <cfRule type="cellIs" priority="868" operator="equal" aboveAverage="0" equalAverage="0" bottom="0" percent="0" rank="0" text="" dxfId="866">
      <formula>"Wydatki bieżące"</formula>
    </cfRule>
  </conditionalFormatting>
  <conditionalFormatting sqref="B1081">
    <cfRule type="cellIs" priority="869" operator="equal" aboveAverage="0" equalAverage="0" bottom="0" percent="0" rank="0" text="" dxfId="867">
      <formula>"ogółem"</formula>
    </cfRule>
    <cfRule type="cellIs" priority="870" operator="equal" aboveAverage="0" equalAverage="0" bottom="0" percent="0" rank="0" text="" dxfId="868">
      <formula>"ogółem"</formula>
    </cfRule>
  </conditionalFormatting>
  <conditionalFormatting sqref="A1081">
    <cfRule type="cellIs" priority="871" operator="equal" aboveAverage="0" equalAverage="0" bottom="0" percent="0" rank="0" text="" dxfId="869">
      <formula>"Wydatki bieżące"</formula>
    </cfRule>
  </conditionalFormatting>
  <conditionalFormatting sqref="B1125">
    <cfRule type="cellIs" priority="872" operator="equal" aboveAverage="0" equalAverage="0" bottom="0" percent="0" rank="0" text="" dxfId="870">
      <formula>"ogółem"</formula>
    </cfRule>
  </conditionalFormatting>
  <conditionalFormatting sqref="A1125">
    <cfRule type="cellIs" priority="873" operator="equal" aboveAverage="0" equalAverage="0" bottom="0" percent="0" rank="0" text="" dxfId="871">
      <formula>"Wydatki bieżące"</formula>
    </cfRule>
  </conditionalFormatting>
  <conditionalFormatting sqref="B1125">
    <cfRule type="cellIs" priority="874" operator="equal" aboveAverage="0" equalAverage="0" bottom="0" percent="0" rank="0" text="" dxfId="872">
      <formula>"ogółem"</formula>
    </cfRule>
  </conditionalFormatting>
  <conditionalFormatting sqref="A1125">
    <cfRule type="cellIs" priority="875" operator="equal" aboveAverage="0" equalAverage="0" bottom="0" percent="0" rank="0" text="" dxfId="873">
      <formula>"Wydatki bieżące"</formula>
    </cfRule>
  </conditionalFormatting>
  <conditionalFormatting sqref="B1125">
    <cfRule type="cellIs" priority="876" operator="equal" aboveAverage="0" equalAverage="0" bottom="0" percent="0" rank="0" text="" dxfId="874">
      <formula>"ogółem"</formula>
    </cfRule>
    <cfRule type="cellIs" priority="877" operator="equal" aboveAverage="0" equalAverage="0" bottom="0" percent="0" rank="0" text="" dxfId="875">
      <formula>"ogółem"</formula>
    </cfRule>
  </conditionalFormatting>
  <conditionalFormatting sqref="A1125">
    <cfRule type="cellIs" priority="878" operator="equal" aboveAverage="0" equalAverage="0" bottom="0" percent="0" rank="0" text="" dxfId="876">
      <formula>"Wydatki bieżące"</formula>
    </cfRule>
  </conditionalFormatting>
  <conditionalFormatting sqref="A1135">
    <cfRule type="cellIs" priority="879" operator="equal" aboveAverage="0" equalAverage="0" bottom="0" percent="0" rank="0" text="" dxfId="877">
      <formula>"Wydatki bieżące"</formula>
    </cfRule>
  </conditionalFormatting>
  <conditionalFormatting sqref="B1135">
    <cfRule type="cellIs" priority="880" operator="equal" aboveAverage="0" equalAverage="0" bottom="0" percent="0" rank="0" text="" dxfId="878">
      <formula>"ogółem"</formula>
    </cfRule>
  </conditionalFormatting>
  <conditionalFormatting sqref="A1135">
    <cfRule type="cellIs" priority="881" operator="equal" aboveAverage="0" equalAverage="0" bottom="0" percent="0" rank="0" text="" dxfId="879">
      <formula>"Wydatki bieżące"</formula>
    </cfRule>
  </conditionalFormatting>
  <conditionalFormatting sqref="B1135">
    <cfRule type="cellIs" priority="882" operator="equal" aboveAverage="0" equalAverage="0" bottom="0" percent="0" rank="0" text="" dxfId="880">
      <formula>"ogółem"</formula>
    </cfRule>
  </conditionalFormatting>
  <conditionalFormatting sqref="A1135">
    <cfRule type="cellIs" priority="883" operator="equal" aboveAverage="0" equalAverage="0" bottom="0" percent="0" rank="0" text="" dxfId="881">
      <formula>"Wydatki bieżące"</formula>
    </cfRule>
  </conditionalFormatting>
  <conditionalFormatting sqref="B1135">
    <cfRule type="cellIs" priority="884" operator="equal" aboveAverage="0" equalAverage="0" bottom="0" percent="0" rank="0" text="" dxfId="882">
      <formula>"ogółem"</formula>
    </cfRule>
    <cfRule type="cellIs" priority="885" operator="equal" aboveAverage="0" equalAverage="0" bottom="0" percent="0" rank="0" text="" dxfId="883">
      <formula>"ogółem"</formula>
    </cfRule>
  </conditionalFormatting>
  <conditionalFormatting sqref="A1201">
    <cfRule type="cellIs" priority="886" operator="equal" aboveAverage="0" equalAverage="0" bottom="0" percent="0" rank="0" text="" dxfId="884">
      <formula>"Wydatki bieżące"</formula>
    </cfRule>
  </conditionalFormatting>
  <conditionalFormatting sqref="B1200">
    <cfRule type="cellIs" priority="887" operator="equal" aboveAverage="0" equalAverage="0" bottom="0" percent="0" rank="0" text="" dxfId="885">
      <formula>"ogółem"</formula>
    </cfRule>
  </conditionalFormatting>
  <conditionalFormatting sqref="A1200">
    <cfRule type="cellIs" priority="888" operator="equal" aboveAverage="0" equalAverage="0" bottom="0" percent="0" rank="0" text="" dxfId="886">
      <formula>"Wydatki bieżące"</formula>
    </cfRule>
  </conditionalFormatting>
  <conditionalFormatting sqref="B1200">
    <cfRule type="cellIs" priority="889" operator="equal" aboveAverage="0" equalAverage="0" bottom="0" percent="0" rank="0" text="" dxfId="887">
      <formula>"ogółem"</formula>
    </cfRule>
  </conditionalFormatting>
  <conditionalFormatting sqref="A1200">
    <cfRule type="cellIs" priority="890" operator="equal" aboveAverage="0" equalAverage="0" bottom="0" percent="0" rank="0" text="" dxfId="888">
      <formula>"Wydatki bieżące"</formula>
    </cfRule>
  </conditionalFormatting>
  <conditionalFormatting sqref="B1200">
    <cfRule type="cellIs" priority="891" operator="equal" aboveAverage="0" equalAverage="0" bottom="0" percent="0" rank="0" text="" dxfId="889">
      <formula>"ogółem"</formula>
    </cfRule>
    <cfRule type="cellIs" priority="892" operator="equal" aboveAverage="0" equalAverage="0" bottom="0" percent="0" rank="0" text="" dxfId="890">
      <formula>"ogółem"</formula>
    </cfRule>
  </conditionalFormatting>
  <conditionalFormatting sqref="A1200">
    <cfRule type="cellIs" priority="893" operator="equal" aboveAverage="0" equalAverage="0" bottom="0" percent="0" rank="0" text="" dxfId="891">
      <formula>"Wydatki bieżące"</formula>
    </cfRule>
  </conditionalFormatting>
  <conditionalFormatting sqref="B1201">
    <cfRule type="cellIs" priority="894" operator="equal" aboveAverage="0" equalAverage="0" bottom="0" percent="0" rank="0" text="" dxfId="892">
      <formula>"ogółem"</formula>
    </cfRule>
  </conditionalFormatting>
  <conditionalFormatting sqref="A1201">
    <cfRule type="cellIs" priority="895" operator="equal" aboveAverage="0" equalAverage="0" bottom="0" percent="0" rank="0" text="" dxfId="893">
      <formula>"Wydatki bieżące"</formula>
    </cfRule>
  </conditionalFormatting>
  <conditionalFormatting sqref="B1201">
    <cfRule type="cellIs" priority="896" operator="equal" aboveAverage="0" equalAverage="0" bottom="0" percent="0" rank="0" text="" dxfId="894">
      <formula>"ogółem"</formula>
    </cfRule>
  </conditionalFormatting>
  <conditionalFormatting sqref="A1201">
    <cfRule type="cellIs" priority="897" operator="equal" aboveAverage="0" equalAverage="0" bottom="0" percent="0" rank="0" text="" dxfId="895">
      <formula>"Wydatki bieżące"</formula>
    </cfRule>
  </conditionalFormatting>
  <conditionalFormatting sqref="B1201">
    <cfRule type="cellIs" priority="898" operator="equal" aboveAverage="0" equalAverage="0" bottom="0" percent="0" rank="0" text="" dxfId="896">
      <formula>"ogółem"</formula>
    </cfRule>
    <cfRule type="cellIs" priority="899" operator="equal" aboveAverage="0" equalAverage="0" bottom="0" percent="0" rank="0" text="" dxfId="897">
      <formula>"ogółem"</formula>
    </cfRule>
  </conditionalFormatting>
  <conditionalFormatting sqref="A1163">
    <cfRule type="cellIs" priority="900" operator="equal" aboveAverage="0" equalAverage="0" bottom="0" percent="0" rank="0" text="" dxfId="898">
      <formula>"Wydatki bieżące"</formula>
    </cfRule>
  </conditionalFormatting>
  <conditionalFormatting sqref="B1163">
    <cfRule type="cellIs" priority="901" operator="equal" aboveAverage="0" equalAverage="0" bottom="0" percent="0" rank="0" text="" dxfId="899">
      <formula>"ogółem"</formula>
    </cfRule>
  </conditionalFormatting>
  <conditionalFormatting sqref="A1163">
    <cfRule type="cellIs" priority="902" operator="equal" aboveAverage="0" equalAverage="0" bottom="0" percent="0" rank="0" text="" dxfId="900">
      <formula>"Wydatki bieżące"</formula>
    </cfRule>
  </conditionalFormatting>
  <conditionalFormatting sqref="B1163">
    <cfRule type="cellIs" priority="903" operator="equal" aboveAverage="0" equalAverage="0" bottom="0" percent="0" rank="0" text="" dxfId="901">
      <formula>"ogółem"</formula>
    </cfRule>
  </conditionalFormatting>
  <conditionalFormatting sqref="A1163">
    <cfRule type="cellIs" priority="904" operator="equal" aboveAverage="0" equalAverage="0" bottom="0" percent="0" rank="0" text="" dxfId="902">
      <formula>"Wydatki bieżące"</formula>
    </cfRule>
  </conditionalFormatting>
  <conditionalFormatting sqref="B1163">
    <cfRule type="cellIs" priority="905" operator="equal" aboveAverage="0" equalAverage="0" bottom="0" percent="0" rank="0" text="" dxfId="903">
      <formula>"ogółem"</formula>
    </cfRule>
    <cfRule type="cellIs" priority="906" operator="equal" aboveAverage="0" equalAverage="0" bottom="0" percent="0" rank="0" text="" dxfId="904">
      <formula>"ogółem"</formula>
    </cfRule>
  </conditionalFormatting>
  <conditionalFormatting sqref="A1351">
    <cfRule type="cellIs" priority="907" operator="equal" aboveAverage="0" equalAverage="0" bottom="0" percent="0" rank="0" text="" dxfId="905">
      <formula>"Wydatki bieżące"</formula>
    </cfRule>
  </conditionalFormatting>
  <conditionalFormatting sqref="B1351">
    <cfRule type="cellIs" priority="908" operator="equal" aboveAverage="0" equalAverage="0" bottom="0" percent="0" rank="0" text="" dxfId="906">
      <formula>"ogółem"</formula>
    </cfRule>
  </conditionalFormatting>
  <conditionalFormatting sqref="A1351">
    <cfRule type="cellIs" priority="909" operator="equal" aboveAverage="0" equalAverage="0" bottom="0" percent="0" rank="0" text="" dxfId="907">
      <formula>"Wydatki bieżące"</formula>
    </cfRule>
  </conditionalFormatting>
  <conditionalFormatting sqref="B1351">
    <cfRule type="cellIs" priority="910" operator="equal" aboveAverage="0" equalAverage="0" bottom="0" percent="0" rank="0" text="" dxfId="908">
      <formula>"ogółem"</formula>
    </cfRule>
  </conditionalFormatting>
  <conditionalFormatting sqref="A1351">
    <cfRule type="cellIs" priority="911" operator="equal" aboveAverage="0" equalAverage="0" bottom="0" percent="0" rank="0" text="" dxfId="909">
      <formula>"Wydatki bieżące"</formula>
    </cfRule>
  </conditionalFormatting>
  <conditionalFormatting sqref="B1351">
    <cfRule type="cellIs" priority="912" operator="equal" aboveAverage="0" equalAverage="0" bottom="0" percent="0" rank="0" text="" dxfId="910">
      <formula>"ogółem"</formula>
    </cfRule>
    <cfRule type="cellIs" priority="913" operator="equal" aboveAverage="0" equalAverage="0" bottom="0" percent="0" rank="0" text="" dxfId="911">
      <formula>"ogółem"</formula>
    </cfRule>
  </conditionalFormatting>
  <conditionalFormatting sqref="A1365">
    <cfRule type="cellIs" priority="914" operator="equal" aboveAverage="0" equalAverage="0" bottom="0" percent="0" rank="0" text="" dxfId="912">
      <formula>"Wydatki bieżące"</formula>
    </cfRule>
  </conditionalFormatting>
  <conditionalFormatting sqref="B1365">
    <cfRule type="cellIs" priority="915" operator="equal" aboveAverage="0" equalAverage="0" bottom="0" percent="0" rank="0" text="" dxfId="913">
      <formula>"ogółem"</formula>
    </cfRule>
  </conditionalFormatting>
  <conditionalFormatting sqref="A1365">
    <cfRule type="cellIs" priority="916" operator="equal" aboveAverage="0" equalAverage="0" bottom="0" percent="0" rank="0" text="" dxfId="914">
      <formula>"Wydatki bieżące"</formula>
    </cfRule>
  </conditionalFormatting>
  <conditionalFormatting sqref="B1365">
    <cfRule type="cellIs" priority="917" operator="equal" aboveAverage="0" equalAverage="0" bottom="0" percent="0" rank="0" text="" dxfId="915">
      <formula>"ogółem"</formula>
    </cfRule>
  </conditionalFormatting>
  <conditionalFormatting sqref="A1365">
    <cfRule type="cellIs" priority="918" operator="equal" aboveAverage="0" equalAverage="0" bottom="0" percent="0" rank="0" text="" dxfId="916">
      <formula>"Wydatki bieżące"</formula>
    </cfRule>
  </conditionalFormatting>
  <conditionalFormatting sqref="B1365">
    <cfRule type="cellIs" priority="919" operator="equal" aboveAverage="0" equalAverage="0" bottom="0" percent="0" rank="0" text="" dxfId="917">
      <formula>"ogółem"</formula>
    </cfRule>
    <cfRule type="cellIs" priority="920" operator="equal" aboveAverage="0" equalAverage="0" bottom="0" percent="0" rank="0" text="" dxfId="918">
      <formula>"ogółem"</formula>
    </cfRule>
  </conditionalFormatting>
  <conditionalFormatting sqref="B1415">
    <cfRule type="cellIs" priority="921" operator="equal" aboveAverage="0" equalAverage="0" bottom="0" percent="0" rank="0" text="" dxfId="919">
      <formula>"ogółem"</formula>
    </cfRule>
  </conditionalFormatting>
  <conditionalFormatting sqref="A1415">
    <cfRule type="cellIs" priority="922" operator="equal" aboveAverage="0" equalAverage="0" bottom="0" percent="0" rank="0" text="" dxfId="920">
      <formula>"Wydatki bieżące"</formula>
    </cfRule>
  </conditionalFormatting>
  <conditionalFormatting sqref="B1415">
    <cfRule type="cellIs" priority="923" operator="equal" aboveAverage="0" equalAverage="0" bottom="0" percent="0" rank="0" text="" dxfId="921">
      <formula>"ogółem"</formula>
    </cfRule>
  </conditionalFormatting>
  <conditionalFormatting sqref="A1415">
    <cfRule type="cellIs" priority="924" operator="equal" aboveAverage="0" equalAverage="0" bottom="0" percent="0" rank="0" text="" dxfId="922">
      <formula>"Wydatki bieżące"</formula>
    </cfRule>
  </conditionalFormatting>
  <conditionalFormatting sqref="B1415">
    <cfRule type="cellIs" priority="925" operator="equal" aboveAverage="0" equalAverage="0" bottom="0" percent="0" rank="0" text="" dxfId="923">
      <formula>"ogółem"</formula>
    </cfRule>
    <cfRule type="cellIs" priority="926" operator="equal" aboveAverage="0" equalAverage="0" bottom="0" percent="0" rank="0" text="" dxfId="924">
      <formula>"ogółem"</formula>
    </cfRule>
  </conditionalFormatting>
  <conditionalFormatting sqref="A1415">
    <cfRule type="cellIs" priority="927" operator="equal" aboveAverage="0" equalAverage="0" bottom="0" percent="0" rank="0" text="" dxfId="925">
      <formula>"Wydatki bieżące"</formula>
    </cfRule>
  </conditionalFormatting>
  <conditionalFormatting sqref="B1429">
    <cfRule type="cellIs" priority="928" operator="equal" aboveAverage="0" equalAverage="0" bottom="0" percent="0" rank="0" text="" dxfId="926">
      <formula>"ogółem"</formula>
    </cfRule>
  </conditionalFormatting>
  <conditionalFormatting sqref="A1429">
    <cfRule type="cellIs" priority="929" operator="equal" aboveAverage="0" equalAverage="0" bottom="0" percent="0" rank="0" text="" dxfId="927">
      <formula>"Wydatki bieżące"</formula>
    </cfRule>
  </conditionalFormatting>
  <conditionalFormatting sqref="B1429">
    <cfRule type="cellIs" priority="930" operator="equal" aboveAverage="0" equalAverage="0" bottom="0" percent="0" rank="0" text="" dxfId="928">
      <formula>"ogółem"</formula>
    </cfRule>
  </conditionalFormatting>
  <conditionalFormatting sqref="A1429">
    <cfRule type="cellIs" priority="931" operator="equal" aboveAverage="0" equalAverage="0" bottom="0" percent="0" rank="0" text="" dxfId="929">
      <formula>"Wydatki bieżące"</formula>
    </cfRule>
  </conditionalFormatting>
  <conditionalFormatting sqref="B1429">
    <cfRule type="cellIs" priority="932" operator="equal" aboveAverage="0" equalAverage="0" bottom="0" percent="0" rank="0" text="" dxfId="930">
      <formula>"ogółem"</formula>
    </cfRule>
    <cfRule type="cellIs" priority="933" operator="equal" aboveAverage="0" equalAverage="0" bottom="0" percent="0" rank="0" text="" dxfId="931">
      <formula>"ogółem"</formula>
    </cfRule>
  </conditionalFormatting>
  <conditionalFormatting sqref="A1429">
    <cfRule type="cellIs" priority="934" operator="equal" aboveAverage="0" equalAverage="0" bottom="0" percent="0" rank="0" text="" dxfId="932">
      <formula>"Wydatki bieżące"</formula>
    </cfRule>
  </conditionalFormatting>
  <conditionalFormatting sqref="B973">
    <cfRule type="cellIs" priority="935" operator="equal" aboveAverage="0" equalAverage="0" bottom="0" percent="0" rank="0" text="" dxfId="933">
      <formula>"ogółem"</formula>
    </cfRule>
  </conditionalFormatting>
  <conditionalFormatting sqref="A973">
    <cfRule type="cellIs" priority="936" operator="equal" aboveAverage="0" equalAverage="0" bottom="0" percent="0" rank="0" text="" dxfId="934">
      <formula>"Wydatki bieżące"</formula>
    </cfRule>
  </conditionalFormatting>
  <conditionalFormatting sqref="B973">
    <cfRule type="cellIs" priority="937" operator="equal" aboveAverage="0" equalAverage="0" bottom="0" percent="0" rank="0" text="" dxfId="935">
      <formula>"ogółem"</formula>
    </cfRule>
  </conditionalFormatting>
  <conditionalFormatting sqref="A973">
    <cfRule type="cellIs" priority="938" operator="equal" aboveAverage="0" equalAverage="0" bottom="0" percent="0" rank="0" text="" dxfId="936">
      <formula>"Wydatki bieżące"</formula>
    </cfRule>
  </conditionalFormatting>
  <conditionalFormatting sqref="B973">
    <cfRule type="cellIs" priority="939" operator="equal" aboveAverage="0" equalAverage="0" bottom="0" percent="0" rank="0" text="" dxfId="937">
      <formula>"ogółem"</formula>
    </cfRule>
    <cfRule type="cellIs" priority="940" operator="equal" aboveAverage="0" equalAverage="0" bottom="0" percent="0" rank="0" text="" dxfId="938">
      <formula>"ogółem"</formula>
    </cfRule>
  </conditionalFormatting>
  <conditionalFormatting sqref="A973">
    <cfRule type="cellIs" priority="941" operator="equal" aboveAverage="0" equalAverage="0" bottom="0" percent="0" rank="0" text="" dxfId="939">
      <formula>"Wydatki bieżące"</formula>
    </cfRule>
  </conditionalFormatting>
  <conditionalFormatting sqref="B1441">
    <cfRule type="cellIs" priority="942" operator="equal" aboveAverage="0" equalAverage="0" bottom="0" percent="0" rank="0" text="" dxfId="940">
      <formula>"ogółem"</formula>
    </cfRule>
  </conditionalFormatting>
  <conditionalFormatting sqref="A1441">
    <cfRule type="cellIs" priority="943" operator="equal" aboveAverage="0" equalAverage="0" bottom="0" percent="0" rank="0" text="" dxfId="941">
      <formula>"Wydatki bieżące"</formula>
    </cfRule>
  </conditionalFormatting>
  <conditionalFormatting sqref="B1441">
    <cfRule type="cellIs" priority="944" operator="equal" aboveAverage="0" equalAverage="0" bottom="0" percent="0" rank="0" text="" dxfId="942">
      <formula>"ogółem"</formula>
    </cfRule>
  </conditionalFormatting>
  <conditionalFormatting sqref="A1441">
    <cfRule type="cellIs" priority="945" operator="equal" aboveAverage="0" equalAverage="0" bottom="0" percent="0" rank="0" text="" dxfId="943">
      <formula>"Wydatki bieżące"</formula>
    </cfRule>
  </conditionalFormatting>
  <conditionalFormatting sqref="B1441">
    <cfRule type="cellIs" priority="946" operator="equal" aboveAverage="0" equalAverage="0" bottom="0" percent="0" rank="0" text="" dxfId="944">
      <formula>"ogółem"</formula>
    </cfRule>
    <cfRule type="cellIs" priority="947" operator="equal" aboveAverage="0" equalAverage="0" bottom="0" percent="0" rank="0" text="" dxfId="945">
      <formula>"ogółem"</formula>
    </cfRule>
  </conditionalFormatting>
  <conditionalFormatting sqref="A1441">
    <cfRule type="cellIs" priority="948" operator="equal" aboveAverage="0" equalAverage="0" bottom="0" percent="0" rank="0" text="" dxfId="946">
      <formula>"Wydatki bieżące"</formula>
    </cfRule>
  </conditionalFormatting>
  <conditionalFormatting sqref="B1995">
    <cfRule type="cellIs" priority="949" operator="equal" aboveAverage="0" equalAverage="0" bottom="0" percent="0" rank="0" text="" dxfId="947">
      <formula>"ogółem"</formula>
    </cfRule>
  </conditionalFormatting>
  <conditionalFormatting sqref="A1995">
    <cfRule type="cellIs" priority="950" operator="equal" aboveAverage="0" equalAverage="0" bottom="0" percent="0" rank="0" text="" dxfId="948">
      <formula>"Wydatki bieżące"</formula>
    </cfRule>
  </conditionalFormatting>
  <conditionalFormatting sqref="B1995">
    <cfRule type="cellIs" priority="951" operator="equal" aboveAverage="0" equalAverage="0" bottom="0" percent="0" rank="0" text="" dxfId="949">
      <formula>"ogółem"</formula>
    </cfRule>
  </conditionalFormatting>
  <conditionalFormatting sqref="A1995">
    <cfRule type="cellIs" priority="952" operator="equal" aboveAverage="0" equalAverage="0" bottom="0" percent="0" rank="0" text="" dxfId="950">
      <formula>"Wydatki bieżące"</formula>
    </cfRule>
  </conditionalFormatting>
  <conditionalFormatting sqref="B1995">
    <cfRule type="cellIs" priority="953" operator="equal" aboveAverage="0" equalAverage="0" bottom="0" percent="0" rank="0" text="" dxfId="951">
      <formula>"ogółem"</formula>
    </cfRule>
    <cfRule type="cellIs" priority="954" operator="equal" aboveAverage="0" equalAverage="0" bottom="0" percent="0" rank="0" text="" dxfId="952">
      <formula>"ogółem"</formula>
    </cfRule>
  </conditionalFormatting>
  <conditionalFormatting sqref="A1995">
    <cfRule type="cellIs" priority="955" operator="equal" aboveAverage="0" equalAverage="0" bottom="0" percent="0" rank="0" text="" dxfId="953">
      <formula>"Wydatki bieżące"</formula>
    </cfRule>
  </conditionalFormatting>
  <conditionalFormatting sqref="B302">
    <cfRule type="cellIs" priority="956" operator="equal" aboveAverage="0" equalAverage="0" bottom="0" percent="0" rank="0" text="" dxfId="954">
      <formula>"ogółem"</formula>
    </cfRule>
  </conditionalFormatting>
  <conditionalFormatting sqref="A302">
    <cfRule type="cellIs" priority="957" operator="equal" aboveAverage="0" equalAverage="0" bottom="0" percent="0" rank="0" text="" dxfId="955">
      <formula>"Wydatki bieżące"</formula>
    </cfRule>
  </conditionalFormatting>
  <conditionalFormatting sqref="B302">
    <cfRule type="cellIs" priority="958" operator="equal" aboveAverage="0" equalAverage="0" bottom="0" percent="0" rank="0" text="" dxfId="956">
      <formula>"ogółem"</formula>
    </cfRule>
  </conditionalFormatting>
  <conditionalFormatting sqref="A302">
    <cfRule type="cellIs" priority="959" operator="equal" aboveAverage="0" equalAverage="0" bottom="0" percent="0" rank="0" text="" dxfId="957">
      <formula>"Wydatki bieżące"</formula>
    </cfRule>
  </conditionalFormatting>
  <conditionalFormatting sqref="B302">
    <cfRule type="cellIs" priority="960" operator="equal" aboveAverage="0" equalAverage="0" bottom="0" percent="0" rank="0" text="" dxfId="958">
      <formula>"ogółem"</formula>
    </cfRule>
    <cfRule type="cellIs" priority="961" operator="equal" aboveAverage="0" equalAverage="0" bottom="0" percent="0" rank="0" text="" dxfId="959">
      <formula>"ogółem"</formula>
    </cfRule>
  </conditionalFormatting>
  <conditionalFormatting sqref="A302">
    <cfRule type="cellIs" priority="962" operator="equal" aboveAverage="0" equalAverage="0" bottom="0" percent="0" rank="0" text="" dxfId="960">
      <formula>"Wydatki bieżące"</formula>
    </cfRule>
  </conditionalFormatting>
  <printOptions headings="false" gridLines="false" gridLinesSet="true" horizontalCentered="true" verticalCentered="false"/>
  <pageMargins left="0.39375" right="0.354166666666667" top="0.472222222222222" bottom="0.669444444444445" header="0.511811023622047" footer="0.511811023622047"/>
  <pageSetup paperSize="9" scale="5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2" manualBreakCount="32">
    <brk id="76" man="true" max="16383" min="0"/>
    <brk id="135" man="true" max="16383" min="0"/>
    <brk id="193" man="true" max="16383" min="0"/>
    <brk id="251" man="true" max="16383" min="0"/>
    <brk id="314" man="true" max="16383" min="0"/>
    <brk id="374" man="true" max="16383" min="0"/>
    <brk id="448" man="true" max="16383" min="0"/>
    <brk id="536" man="true" max="16383" min="0"/>
    <brk id="628" man="true" max="16383" min="0"/>
    <brk id="686" man="true" max="16383" min="0"/>
    <brk id="759" man="true" max="16383" min="0"/>
    <brk id="829" man="true" max="16383" min="0"/>
    <brk id="904" man="true" max="16383" min="0"/>
    <brk id="972" man="true" max="16383" min="0"/>
    <brk id="1045" man="true" max="16383" min="0"/>
    <brk id="1120" man="true" max="16383" min="0"/>
    <brk id="1191" man="true" max="16383" min="0"/>
    <brk id="1267" man="true" max="16383" min="0"/>
    <brk id="1343" man="true" max="16383" min="0"/>
    <brk id="1415" man="true" max="16383" min="0"/>
    <brk id="1481" man="true" max="16383" min="0"/>
    <brk id="1555" man="true" max="16383" min="0"/>
    <brk id="1627" man="true" max="16383" min="0"/>
    <brk id="1695" man="true" max="16383" min="0"/>
    <brk id="1770" man="true" max="16383" min="0"/>
    <brk id="1847" man="true" max="16383" min="0"/>
    <brk id="1936" man="true" max="16383" min="0"/>
    <brk id="2015" man="true" max="16383" min="0"/>
    <brk id="2073" man="true" max="16383" min="0"/>
    <brk id="2134" man="true" max="16383" min="0"/>
    <brk id="2197" man="true" max="16383" min="0"/>
    <brk id="2288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07"/>
  <sheetViews>
    <sheetView showFormulas="false" showGridLines="true" showRowColHeaders="true" showZeros="true" rightToLeft="false" tabSelected="false" showOutlineSymbols="true" defaultGridColor="true" view="normal" topLeftCell="A2281" colorId="64" zoomScale="100" zoomScaleNormal="100" zoomScalePageLayoutView="100" workbookViewId="0">
      <selection pane="topLeft" activeCell="I2307" activeCellId="1" sqref="C1:E1 I230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434" width="16.42"/>
  </cols>
  <sheetData>
    <row r="1" customFormat="false" ht="32.8" hidden="false" customHeight="false" outlineLevel="0" collapsed="false">
      <c r="A1" s="62" t="s">
        <v>9</v>
      </c>
      <c r="B1" s="63" t="s">
        <v>10</v>
      </c>
      <c r="C1" s="64" t="s">
        <v>22</v>
      </c>
      <c r="D1" s="64" t="s">
        <v>23</v>
      </c>
      <c r="E1" s="65" t="s">
        <v>24</v>
      </c>
      <c r="F1" s="59" t="s">
        <v>22</v>
      </c>
      <c r="G1" s="59" t="s">
        <v>25</v>
      </c>
      <c r="H1" s="65" t="s">
        <v>24</v>
      </c>
      <c r="I1" s="64" t="s">
        <v>22</v>
      </c>
      <c r="J1" s="64" t="s">
        <v>23</v>
      </c>
      <c r="K1" s="65" t="s">
        <v>24</v>
      </c>
    </row>
    <row r="2" customFormat="false" ht="57.45" hidden="false" customHeight="false" outlineLevel="0" collapsed="false">
      <c r="A2" s="66" t="s">
        <v>26</v>
      </c>
      <c r="B2" s="67" t="s">
        <v>19</v>
      </c>
      <c r="C2" s="69" t="n">
        <f aca="false">SUM(C4:C8)</f>
        <v>4878343</v>
      </c>
      <c r="D2" s="69" t="n">
        <f aca="false">SUM(D4:D8)</f>
        <v>3838629</v>
      </c>
      <c r="E2" s="69" t="n">
        <f aca="false">SUM(C2:D2)</f>
        <v>8716972</v>
      </c>
      <c r="F2" s="70" t="n">
        <f aca="false">SUM(F4:F8)</f>
        <v>8794408</v>
      </c>
      <c r="G2" s="71" t="n">
        <f aca="false">SUM(G4:G8)</f>
        <v>3896077</v>
      </c>
      <c r="H2" s="72" t="n">
        <f aca="false">SUM(F2:G2)</f>
        <v>12690485</v>
      </c>
      <c r="I2" s="69" t="n">
        <f aca="false">SUM(I4:I8)</f>
        <v>5136119</v>
      </c>
      <c r="J2" s="69" t="n">
        <f aca="false">SUM(J4:J8)</f>
        <v>4361460</v>
      </c>
      <c r="K2" s="69" t="n">
        <f aca="false">SUM(I2:J2)</f>
        <v>9497579</v>
      </c>
    </row>
    <row r="3" customFormat="false" ht="22.35" hidden="false" customHeight="false" outlineLevel="0" collapsed="false">
      <c r="A3" s="74" t="s">
        <v>27</v>
      </c>
      <c r="B3" s="75"/>
      <c r="C3" s="77" t="n">
        <f aca="false">SUM(C4:C7)</f>
        <v>4878343</v>
      </c>
      <c r="D3" s="78" t="n">
        <f aca="false">SUM(D4:D7)</f>
        <v>3838629</v>
      </c>
      <c r="E3" s="77" t="n">
        <f aca="false">SUM(C3:D3)</f>
        <v>8716972</v>
      </c>
      <c r="F3" s="79" t="n">
        <f aca="false">SUM(F4:F7)</f>
        <v>5084408</v>
      </c>
      <c r="G3" s="80" t="n">
        <f aca="false">SUM(G4:G9)</f>
        <v>3896077</v>
      </c>
      <c r="H3" s="79" t="n">
        <f aca="false">SUM(F3:G3)</f>
        <v>8980485</v>
      </c>
      <c r="I3" s="77" t="n">
        <f aca="false">SUM(I4:I7)</f>
        <v>5076119</v>
      </c>
      <c r="J3" s="78" t="n">
        <f aca="false">SUM(J4:J7)</f>
        <v>4361460</v>
      </c>
      <c r="K3" s="77" t="n">
        <f aca="false">SUM(I3:J3)</f>
        <v>9437579</v>
      </c>
    </row>
    <row r="4" customFormat="false" ht="43.25" hidden="false" customHeight="false" outlineLevel="0" collapsed="false">
      <c r="A4" s="82" t="s">
        <v>29</v>
      </c>
      <c r="B4" s="54" t="n">
        <v>0</v>
      </c>
      <c r="C4" s="77"/>
      <c r="D4" s="83" t="n">
        <v>247654</v>
      </c>
      <c r="E4" s="77" t="n">
        <f aca="false">SUM(C4:D4)</f>
        <v>247654</v>
      </c>
      <c r="F4" s="84"/>
      <c r="G4" s="85" t="n">
        <v>251360</v>
      </c>
      <c r="H4" s="79" t="n">
        <f aca="false">SUM(F4:G4)</f>
        <v>251360</v>
      </c>
      <c r="I4" s="77"/>
      <c r="J4" s="83" t="n">
        <v>281385</v>
      </c>
      <c r="K4" s="77" t="n">
        <f aca="false">SUM(I4:J4)</f>
        <v>281385</v>
      </c>
    </row>
    <row r="5" customFormat="false" ht="32.8" hidden="false" customHeight="false" outlineLevel="0" collapsed="false">
      <c r="A5" s="82" t="s">
        <v>30</v>
      </c>
      <c r="B5" s="54" t="s">
        <v>31</v>
      </c>
      <c r="C5" s="77" t="n">
        <v>3900000</v>
      </c>
      <c r="D5" s="77" t="n">
        <v>3590975</v>
      </c>
      <c r="E5" s="77" t="n">
        <f aca="false">SUM(C5:D5)</f>
        <v>7490975</v>
      </c>
      <c r="F5" s="79" t="n">
        <f aca="false">44800+4000000+70200</f>
        <v>4115000</v>
      </c>
      <c r="G5" s="85" t="n">
        <v>3644717</v>
      </c>
      <c r="H5" s="79" t="n">
        <f aca="false">SUM(F5:G5)</f>
        <v>7759717</v>
      </c>
      <c r="I5" s="77" t="n">
        <v>4040000</v>
      </c>
      <c r="J5" s="77" t="n">
        <v>4080075</v>
      </c>
      <c r="K5" s="77" t="n">
        <f aca="false">SUM(I5:J5)</f>
        <v>8120075</v>
      </c>
    </row>
    <row r="6" customFormat="false" ht="32.8" hidden="false" customHeight="false" outlineLevel="0" collapsed="false">
      <c r="A6" s="87" t="s">
        <v>33</v>
      </c>
      <c r="B6" s="54" t="s">
        <v>34</v>
      </c>
      <c r="C6" s="77" t="n">
        <v>932343</v>
      </c>
      <c r="D6" s="77"/>
      <c r="E6" s="77" t="n">
        <f aca="false">SUM(C6:D6)</f>
        <v>932343</v>
      </c>
      <c r="F6" s="79" t="n">
        <v>923408</v>
      </c>
      <c r="G6" s="88"/>
      <c r="H6" s="79" t="n">
        <f aca="false">SUM(F6:G6)</f>
        <v>923408</v>
      </c>
      <c r="I6" s="77" t="n">
        <v>1036119</v>
      </c>
      <c r="J6" s="77"/>
      <c r="K6" s="77" t="n">
        <f aca="false">SUM(I6:J6)</f>
        <v>1036119</v>
      </c>
    </row>
    <row r="7" customFormat="false" ht="43.25" hidden="false" customHeight="false" outlineLevel="0" collapsed="false">
      <c r="A7" s="82" t="s">
        <v>36</v>
      </c>
      <c r="B7" s="54" t="s">
        <v>37</v>
      </c>
      <c r="C7" s="77" t="n">
        <f aca="false">25000+21000</f>
        <v>46000</v>
      </c>
      <c r="D7" s="77"/>
      <c r="E7" s="77" t="n">
        <f aca="false">SUM(C7:D7)</f>
        <v>46000</v>
      </c>
      <c r="F7" s="79" t="n">
        <v>46000</v>
      </c>
      <c r="G7" s="88"/>
      <c r="H7" s="79" t="n">
        <f aca="false">SUM(F7:G7)</f>
        <v>46000</v>
      </c>
      <c r="I7" s="77"/>
      <c r="J7" s="77"/>
      <c r="K7" s="77" t="n">
        <f aca="false">SUM(I7:J7)</f>
        <v>0</v>
      </c>
    </row>
    <row r="8" customFormat="false" ht="43.25" hidden="false" customHeight="false" outlineLevel="0" collapsed="false">
      <c r="A8" s="82" t="s">
        <v>39</v>
      </c>
      <c r="B8" s="54" t="s">
        <v>40</v>
      </c>
      <c r="C8" s="77"/>
      <c r="D8" s="77"/>
      <c r="E8" s="77"/>
      <c r="F8" s="79" t="n">
        <v>3710000</v>
      </c>
      <c r="G8" s="88"/>
      <c r="H8" s="79" t="n">
        <f aca="false">SUM(F8:G8)</f>
        <v>3710000</v>
      </c>
      <c r="I8" s="77" t="n">
        <v>60000</v>
      </c>
      <c r="J8" s="77"/>
      <c r="K8" s="77" t="n">
        <f aca="false">SUM(I8:J8)</f>
        <v>60000</v>
      </c>
    </row>
    <row r="9" customFormat="false" ht="12.8" hidden="false" customHeight="false" outlineLevel="0" collapsed="false">
      <c r="A9" s="82"/>
      <c r="B9" s="54"/>
      <c r="C9" s="77"/>
      <c r="D9" s="77"/>
      <c r="E9" s="77" t="n">
        <f aca="false">SUM(C9:D9)</f>
        <v>0</v>
      </c>
      <c r="F9" s="79"/>
      <c r="G9" s="88"/>
      <c r="H9" s="79"/>
      <c r="I9" s="77"/>
      <c r="J9" s="77"/>
      <c r="K9" s="77" t="n">
        <f aca="false">SUM(I9:J9)</f>
        <v>0</v>
      </c>
    </row>
    <row r="10" customFormat="false" ht="35.05" hidden="false" customHeight="false" outlineLevel="0" collapsed="false">
      <c r="A10" s="66" t="s">
        <v>41</v>
      </c>
      <c r="B10" s="67" t="s">
        <v>19</v>
      </c>
      <c r="C10" s="69" t="n">
        <f aca="false">SUM(C13:C13)</f>
        <v>440000</v>
      </c>
      <c r="D10" s="69" t="n">
        <f aca="false">SUM(D12:D13)</f>
        <v>2228881</v>
      </c>
      <c r="E10" s="69" t="n">
        <f aca="false">SUM(C10:D10)</f>
        <v>2668881</v>
      </c>
      <c r="F10" s="72" t="n">
        <f aca="false">SUM(F12:F13)</f>
        <v>440000</v>
      </c>
      <c r="G10" s="89" t="n">
        <f aca="false">SUM(G12:G13)</f>
        <v>1885199</v>
      </c>
      <c r="H10" s="72" t="n">
        <f aca="false">SUM(F10:G10)</f>
        <v>2325199</v>
      </c>
      <c r="I10" s="69" t="n">
        <f aca="false">SUM(I12:I13)</f>
        <v>500000</v>
      </c>
      <c r="J10" s="69" t="n">
        <f aca="false">SUM(J12:J13)</f>
        <v>2532461</v>
      </c>
      <c r="K10" s="69" t="n">
        <f aca="false">SUM(I10:J10)</f>
        <v>3032461</v>
      </c>
    </row>
    <row r="11" customFormat="false" ht="22.35" hidden="false" customHeight="false" outlineLevel="0" collapsed="false">
      <c r="A11" s="74" t="s">
        <v>27</v>
      </c>
      <c r="B11" s="75"/>
      <c r="C11" s="78" t="n">
        <f aca="false">SUM(C13:C13)</f>
        <v>440000</v>
      </c>
      <c r="D11" s="78" t="n">
        <f aca="false">SUM(D12:D13)</f>
        <v>2228881</v>
      </c>
      <c r="E11" s="77" t="n">
        <f aca="false">SUM(C11:D11)</f>
        <v>2668881</v>
      </c>
      <c r="F11" s="90" t="n">
        <f aca="false">SUM(F12:F13)</f>
        <v>440000</v>
      </c>
      <c r="G11" s="80" t="n">
        <f aca="false">SUM(G12:G13)</f>
        <v>1885199</v>
      </c>
      <c r="H11" s="79" t="n">
        <f aca="false">SUM(F11:G11)</f>
        <v>2325199</v>
      </c>
      <c r="I11" s="78" t="n">
        <f aca="false">SUM(I12:I13)</f>
        <v>500000</v>
      </c>
      <c r="J11" s="78" t="n">
        <f aca="false">SUM(J12:J13)</f>
        <v>2532461</v>
      </c>
      <c r="K11" s="77" t="n">
        <f aca="false">SUM(I11:J11)</f>
        <v>3032461</v>
      </c>
    </row>
    <row r="12" customFormat="false" ht="43.25" hidden="false" customHeight="false" outlineLevel="0" collapsed="false">
      <c r="A12" s="82" t="s">
        <v>29</v>
      </c>
      <c r="B12" s="54" t="n">
        <v>0</v>
      </c>
      <c r="C12" s="77"/>
      <c r="D12" s="83" t="n">
        <v>247654</v>
      </c>
      <c r="E12" s="77" t="n">
        <f aca="false">SUM(C12:D12)</f>
        <v>247654</v>
      </c>
      <c r="F12" s="84"/>
      <c r="G12" s="85" t="n">
        <v>251360</v>
      </c>
      <c r="H12" s="79" t="n">
        <f aca="false">SUM(F12:G12)</f>
        <v>251360</v>
      </c>
      <c r="I12" s="77"/>
      <c r="J12" s="83" t="n">
        <v>281385</v>
      </c>
      <c r="K12" s="77" t="n">
        <f aca="false">SUM(I12:J12)</f>
        <v>281385</v>
      </c>
    </row>
    <row r="13" customFormat="false" ht="53.7" hidden="false" customHeight="false" outlineLevel="0" collapsed="false">
      <c r="A13" s="82" t="s">
        <v>42</v>
      </c>
      <c r="B13" s="54" t="s">
        <v>43</v>
      </c>
      <c r="C13" s="77" t="n">
        <v>440000</v>
      </c>
      <c r="D13" s="77" t="n">
        <v>1981227</v>
      </c>
      <c r="E13" s="77" t="n">
        <f aca="false">SUM(C13:D13)</f>
        <v>2421227</v>
      </c>
      <c r="F13" s="79" t="n">
        <v>440000</v>
      </c>
      <c r="G13" s="85" t="n">
        <v>1633839</v>
      </c>
      <c r="H13" s="79" t="n">
        <f aca="false">SUM(F13:G13)</f>
        <v>2073839</v>
      </c>
      <c r="I13" s="77" t="n">
        <v>500000</v>
      </c>
      <c r="J13" s="77" t="n">
        <v>2251076</v>
      </c>
      <c r="K13" s="77" t="n">
        <f aca="false">SUM(I13:J13)</f>
        <v>2751076</v>
      </c>
    </row>
    <row r="14" customFormat="false" ht="12.8" hidden="false" customHeight="false" outlineLevel="0" collapsed="false">
      <c r="A14" s="91"/>
      <c r="B14" s="92"/>
      <c r="C14" s="94"/>
      <c r="D14" s="94"/>
      <c r="E14" s="94" t="n">
        <f aca="false">SUM(C14:D14)</f>
        <v>0</v>
      </c>
      <c r="F14" s="95"/>
      <c r="G14" s="96"/>
      <c r="H14" s="95"/>
      <c r="I14" s="94"/>
      <c r="J14" s="94"/>
      <c r="K14" s="94" t="n">
        <f aca="false">SUM(I14:J14)</f>
        <v>0</v>
      </c>
    </row>
    <row r="15" customFormat="false" ht="57.45" hidden="false" customHeight="false" outlineLevel="0" collapsed="false">
      <c r="A15" s="66" t="s">
        <v>45</v>
      </c>
      <c r="B15" s="67" t="s">
        <v>19</v>
      </c>
      <c r="C15" s="69" t="n">
        <f aca="false">SUM(C18:C18)</f>
        <v>140000</v>
      </c>
      <c r="D15" s="69" t="n">
        <f aca="false">SUM(D17:D18)</f>
        <v>2971841</v>
      </c>
      <c r="E15" s="69" t="n">
        <f aca="false">SUM(C15:D15)</f>
        <v>3111841</v>
      </c>
      <c r="F15" s="72" t="n">
        <f aca="false">SUM(F17:F18)</f>
        <v>90000</v>
      </c>
      <c r="G15" s="89" t="n">
        <f aca="false">SUM(G17:G18)</f>
        <v>2953478</v>
      </c>
      <c r="H15" s="72" t="n">
        <f aca="false">SUM(F15:G15)</f>
        <v>3043478</v>
      </c>
      <c r="I15" s="69" t="n">
        <f aca="false">SUM(I18:I18)</f>
        <v>90000</v>
      </c>
      <c r="J15" s="69" t="n">
        <f aca="false">SUM(J17:J18)</f>
        <v>4080076</v>
      </c>
      <c r="K15" s="69" t="n">
        <f aca="false">SUM(I15:J15)</f>
        <v>4170076</v>
      </c>
    </row>
    <row r="16" customFormat="false" ht="22.35" hidden="false" customHeight="false" outlineLevel="0" collapsed="false">
      <c r="A16" s="99" t="s">
        <v>27</v>
      </c>
      <c r="B16" s="100"/>
      <c r="C16" s="78" t="n">
        <f aca="false">SUM(C18:C18)</f>
        <v>140000</v>
      </c>
      <c r="D16" s="78" t="n">
        <f aca="false">SUM(D17:D19)</f>
        <v>2971841</v>
      </c>
      <c r="E16" s="78" t="n">
        <f aca="false">SUM(C16:D16)</f>
        <v>3111841</v>
      </c>
      <c r="F16" s="90" t="n">
        <f aca="false">SUM(F17:F19)</f>
        <v>90000</v>
      </c>
      <c r="G16" s="80" t="n">
        <f aca="false">SUM(G17:G19)</f>
        <v>2953478</v>
      </c>
      <c r="H16" s="90" t="n">
        <f aca="false">SUM(F16:G16)</f>
        <v>3043478</v>
      </c>
      <c r="I16" s="78" t="n">
        <f aca="false">SUM(I18:I18)</f>
        <v>90000</v>
      </c>
      <c r="J16" s="78" t="n">
        <f aca="false">SUM(J17:J19)</f>
        <v>4080076</v>
      </c>
      <c r="K16" s="78" t="n">
        <f aca="false">SUM(I16:J16)</f>
        <v>4170076</v>
      </c>
    </row>
    <row r="17" customFormat="false" ht="43.25" hidden="false" customHeight="false" outlineLevel="0" collapsed="false">
      <c r="A17" s="87" t="s">
        <v>46</v>
      </c>
      <c r="B17" s="103" t="n">
        <v>0</v>
      </c>
      <c r="C17" s="77"/>
      <c r="D17" s="83" t="n">
        <v>520072</v>
      </c>
      <c r="E17" s="77" t="n">
        <f aca="false">SUM(C17:D17)</f>
        <v>520072</v>
      </c>
      <c r="F17" s="84"/>
      <c r="G17" s="85" t="n">
        <v>527856</v>
      </c>
      <c r="H17" s="79" t="n">
        <f aca="false">SUM(F17:G17)</f>
        <v>527856</v>
      </c>
      <c r="I17" s="77"/>
      <c r="J17" s="83" t="n">
        <v>590908</v>
      </c>
      <c r="K17" s="77" t="n">
        <f aca="false">SUM(I17:J17)</f>
        <v>590908</v>
      </c>
    </row>
    <row r="18" customFormat="false" ht="43.25" hidden="false" customHeight="false" outlineLevel="0" collapsed="false">
      <c r="A18" s="82" t="s">
        <v>47</v>
      </c>
      <c r="B18" s="54" t="s">
        <v>48</v>
      </c>
      <c r="C18" s="77" t="n">
        <v>140000</v>
      </c>
      <c r="D18" s="77" t="n">
        <v>2451769</v>
      </c>
      <c r="E18" s="77" t="n">
        <f aca="false">SUM(C18:D18)</f>
        <v>2591769</v>
      </c>
      <c r="F18" s="79" t="n">
        <v>90000</v>
      </c>
      <c r="G18" s="85" t="n">
        <v>2425622</v>
      </c>
      <c r="H18" s="79" t="n">
        <f aca="false">SUM(F18:G18)</f>
        <v>2515622</v>
      </c>
      <c r="I18" s="77" t="n">
        <v>90000</v>
      </c>
      <c r="J18" s="77" t="n">
        <v>3489168</v>
      </c>
      <c r="K18" s="77" t="n">
        <f aca="false">SUM(I18:J18)</f>
        <v>3579168</v>
      </c>
    </row>
    <row r="19" customFormat="false" ht="12.8" hidden="false" customHeight="false" outlineLevel="0" collapsed="false">
      <c r="A19" s="82"/>
      <c r="B19" s="54"/>
      <c r="C19" s="77"/>
      <c r="D19" s="77"/>
      <c r="E19" s="77" t="n">
        <f aca="false">SUM(C19:D19)</f>
        <v>0</v>
      </c>
      <c r="F19" s="79"/>
      <c r="G19" s="88"/>
      <c r="H19" s="79"/>
      <c r="I19" s="77"/>
      <c r="J19" s="77"/>
      <c r="K19" s="77" t="n">
        <f aca="false">SUM(I19:J19)</f>
        <v>0</v>
      </c>
    </row>
    <row r="20" customFormat="false" ht="46.25" hidden="false" customHeight="false" outlineLevel="0" collapsed="false">
      <c r="A20" s="66" t="s">
        <v>50</v>
      </c>
      <c r="B20" s="67" t="s">
        <v>19</v>
      </c>
      <c r="C20" s="69" t="n">
        <f aca="false">SUM(C23:C29)</f>
        <v>77430000</v>
      </c>
      <c r="D20" s="69" t="n">
        <f aca="false">SUM(D22:D28)</f>
        <v>2197924</v>
      </c>
      <c r="E20" s="69" t="n">
        <f aca="false">SUM(C20:D20)</f>
        <v>79627924</v>
      </c>
      <c r="F20" s="72" t="n">
        <f aca="false">SUM(F23:F29)</f>
        <v>229330742</v>
      </c>
      <c r="G20" s="89" t="n">
        <f aca="false">SUM(G22:G28)</f>
        <v>2105138</v>
      </c>
      <c r="H20" s="72" t="n">
        <f aca="false">SUM(F20:G20)</f>
        <v>231435880</v>
      </c>
      <c r="I20" s="69" t="n">
        <f aca="false">SUM(I23:I28)</f>
        <v>200000</v>
      </c>
      <c r="J20" s="69" t="n">
        <f aca="false">SUM(J22:J28)</f>
        <v>2497288</v>
      </c>
      <c r="K20" s="69" t="n">
        <f aca="false">SUM(I20:J20)</f>
        <v>2697288</v>
      </c>
    </row>
    <row r="21" customFormat="false" ht="22.35" hidden="false" customHeight="false" outlineLevel="0" collapsed="false">
      <c r="A21" s="74" t="s">
        <v>27</v>
      </c>
      <c r="B21" s="75"/>
      <c r="C21" s="78" t="n">
        <f aca="false">SUM(C22:C25)</f>
        <v>77430000</v>
      </c>
      <c r="D21" s="78" t="n">
        <f aca="false">SUM(D22:D25)</f>
        <v>2197924</v>
      </c>
      <c r="E21" s="77" t="n">
        <f aca="false">SUM(C21:D21)</f>
        <v>79627924</v>
      </c>
      <c r="F21" s="90" t="n">
        <f aca="false">SUM(F22:F25)</f>
        <v>75753329</v>
      </c>
      <c r="G21" s="80" t="n">
        <f aca="false">SUM(G22:G25)</f>
        <v>2105138</v>
      </c>
      <c r="H21" s="79" t="n">
        <f aca="false">SUM(F21:G21)</f>
        <v>77858467</v>
      </c>
      <c r="I21" s="77" t="n">
        <f aca="false">SUM(I22:I25)</f>
        <v>200000</v>
      </c>
      <c r="J21" s="78" t="n">
        <f aca="false">SUM(J22:J25)</f>
        <v>2497288</v>
      </c>
      <c r="K21" s="77" t="n">
        <f aca="false">SUM(I21:J21)</f>
        <v>2697288</v>
      </c>
    </row>
    <row r="22" customFormat="false" ht="43.25" hidden="false" customHeight="false" outlineLevel="0" collapsed="false">
      <c r="A22" s="82" t="s">
        <v>29</v>
      </c>
      <c r="B22" s="54" t="n">
        <v>0</v>
      </c>
      <c r="C22" s="77"/>
      <c r="D22" s="83" t="n">
        <v>340523</v>
      </c>
      <c r="E22" s="77" t="n">
        <f aca="false">SUM(C22:D22)</f>
        <v>340523</v>
      </c>
      <c r="F22" s="84"/>
      <c r="G22" s="85" t="n">
        <v>345620</v>
      </c>
      <c r="H22" s="79" t="n">
        <f aca="false">SUM(F22:G22)</f>
        <v>345620</v>
      </c>
      <c r="I22" s="77"/>
      <c r="J22" s="83" t="n">
        <v>386904</v>
      </c>
      <c r="K22" s="77" t="n">
        <f aca="false">SUM(I22:J22)</f>
        <v>386904</v>
      </c>
    </row>
    <row r="23" customFormat="false" ht="43.25" hidden="false" customHeight="false" outlineLevel="0" collapsed="false">
      <c r="A23" s="82" t="s">
        <v>51</v>
      </c>
      <c r="B23" s="54" t="s">
        <v>52</v>
      </c>
      <c r="C23" s="77" t="n">
        <v>210000</v>
      </c>
      <c r="D23" s="77" t="n">
        <v>1176354</v>
      </c>
      <c r="E23" s="77" t="n">
        <f aca="false">SUM(C23:D23)</f>
        <v>1386354</v>
      </c>
      <c r="F23" s="79" t="n">
        <f aca="false">135000+75000</f>
        <v>210000</v>
      </c>
      <c r="G23" s="85" t="n">
        <v>1068279</v>
      </c>
      <c r="H23" s="79" t="n">
        <f aca="false">SUM(F23:G23)</f>
        <v>1278279</v>
      </c>
      <c r="I23" s="77" t="n">
        <v>200000</v>
      </c>
      <c r="J23" s="77" t="n">
        <v>1336577</v>
      </c>
      <c r="K23" s="77" t="n">
        <f aca="false">SUM(I23:J23)</f>
        <v>1536577</v>
      </c>
    </row>
    <row r="24" customFormat="false" ht="22.35" hidden="false" customHeight="false" outlineLevel="0" collapsed="false">
      <c r="A24" s="82" t="s">
        <v>54</v>
      </c>
      <c r="B24" s="54" t="s">
        <v>55</v>
      </c>
      <c r="C24" s="77" t="n">
        <v>220000</v>
      </c>
      <c r="D24" s="77" t="n">
        <v>619134</v>
      </c>
      <c r="E24" s="77" t="n">
        <f aca="false">SUM(C24:D24)</f>
        <v>839134</v>
      </c>
      <c r="F24" s="79" t="n">
        <v>3329</v>
      </c>
      <c r="G24" s="85" t="n">
        <v>628399</v>
      </c>
      <c r="H24" s="79" t="n">
        <f aca="false">SUM(F24:G24)</f>
        <v>631728</v>
      </c>
      <c r="I24" s="77"/>
      <c r="J24" s="77" t="n">
        <v>703461</v>
      </c>
      <c r="K24" s="77" t="n">
        <f aca="false">SUM(I24:J24)</f>
        <v>703461</v>
      </c>
    </row>
    <row r="25" customFormat="false" ht="43.25" hidden="false" customHeight="false" outlineLevel="0" collapsed="false">
      <c r="A25" s="82" t="s">
        <v>57</v>
      </c>
      <c r="B25" s="54" t="s">
        <v>58</v>
      </c>
      <c r="C25" s="77" t="n">
        <v>77000000</v>
      </c>
      <c r="D25" s="77" t="n">
        <v>61913</v>
      </c>
      <c r="E25" s="77" t="n">
        <f aca="false">SUM(C25:D25)</f>
        <v>77061913</v>
      </c>
      <c r="F25" s="79" t="n">
        <v>75540000</v>
      </c>
      <c r="G25" s="85" t="n">
        <v>62840</v>
      </c>
      <c r="H25" s="79" t="n">
        <f aca="false">SUM(F25:G25)</f>
        <v>75602840</v>
      </c>
      <c r="I25" s="77"/>
      <c r="J25" s="77" t="n">
        <v>70346</v>
      </c>
      <c r="K25" s="77" t="n">
        <f aca="false">SUM(I25:J25)</f>
        <v>70346</v>
      </c>
    </row>
    <row r="26" customFormat="false" ht="74.6" hidden="false" customHeight="false" outlineLevel="0" collapsed="false">
      <c r="A26" s="82" t="s">
        <v>59</v>
      </c>
      <c r="B26" s="54" t="s">
        <v>60</v>
      </c>
      <c r="C26" s="77"/>
      <c r="D26" s="77"/>
      <c r="E26" s="77" t="n">
        <f aca="false">SUM(C26:D26)</f>
        <v>0</v>
      </c>
      <c r="F26" s="79" t="n">
        <v>148839615</v>
      </c>
      <c r="G26" s="88"/>
      <c r="H26" s="79" t="n">
        <f aca="false">SUM(F26:G26)</f>
        <v>148839615</v>
      </c>
      <c r="I26" s="77"/>
      <c r="J26" s="77"/>
      <c r="K26" s="77" t="n">
        <f aca="false">SUM(I26:J26)</f>
        <v>0</v>
      </c>
    </row>
    <row r="27" customFormat="false" ht="32.8" hidden="false" customHeight="false" outlineLevel="0" collapsed="false">
      <c r="A27" s="82" t="s">
        <v>62</v>
      </c>
      <c r="B27" s="54" t="s">
        <v>63</v>
      </c>
      <c r="C27" s="77"/>
      <c r="D27" s="77"/>
      <c r="E27" s="77" t="n">
        <f aca="false">SUM(C27:D27)</f>
        <v>0</v>
      </c>
      <c r="F27" s="79" t="n">
        <f aca="false">25000+100000+50000</f>
        <v>175000</v>
      </c>
      <c r="G27" s="88"/>
      <c r="H27" s="79" t="n">
        <f aca="false">SUM(F27:G27)</f>
        <v>175000</v>
      </c>
      <c r="I27" s="77"/>
      <c r="J27" s="77"/>
      <c r="K27" s="77" t="n">
        <f aca="false">SUM(I27:J27)</f>
        <v>0</v>
      </c>
    </row>
    <row r="28" customFormat="false" ht="22.35" hidden="false" customHeight="false" outlineLevel="0" collapsed="false">
      <c r="A28" s="82" t="s">
        <v>65</v>
      </c>
      <c r="B28" s="54" t="s">
        <v>66</v>
      </c>
      <c r="C28" s="77"/>
      <c r="D28" s="77"/>
      <c r="E28" s="77" t="n">
        <f aca="false">SUM(C28:D28)</f>
        <v>0</v>
      </c>
      <c r="F28" s="79" t="n">
        <f aca="false">300000+1095000+1850000+970000+73800+125405+148593</f>
        <v>4562798</v>
      </c>
      <c r="G28" s="88"/>
      <c r="H28" s="79" t="n">
        <f aca="false">SUM(F28:G28)</f>
        <v>4562798</v>
      </c>
      <c r="I28" s="77"/>
      <c r="J28" s="77"/>
      <c r="K28" s="77" t="n">
        <f aca="false">SUM(I28:J28)</f>
        <v>0</v>
      </c>
    </row>
    <row r="29" customFormat="false" ht="12.8" hidden="false" customHeight="false" outlineLevel="0" collapsed="false">
      <c r="A29" s="82"/>
      <c r="B29" s="54"/>
      <c r="C29" s="77"/>
      <c r="D29" s="77"/>
      <c r="E29" s="77" t="n">
        <f aca="false">SUM(C29:D29)</f>
        <v>0</v>
      </c>
      <c r="F29" s="79"/>
      <c r="G29" s="88"/>
      <c r="H29" s="79"/>
      <c r="I29" s="77"/>
      <c r="J29" s="77"/>
      <c r="K29" s="77" t="n">
        <f aca="false">SUM(I29:J29)</f>
        <v>0</v>
      </c>
    </row>
    <row r="30" customFormat="false" ht="57.45" hidden="false" customHeight="false" outlineLevel="0" collapsed="false">
      <c r="A30" s="66" t="s">
        <v>68</v>
      </c>
      <c r="B30" s="67" t="s">
        <v>19</v>
      </c>
      <c r="C30" s="69" t="n">
        <f aca="false">SUM(C33:C35)</f>
        <v>798400</v>
      </c>
      <c r="D30" s="69" t="n">
        <f aca="false">SUM(D32:D35)</f>
        <v>2600361</v>
      </c>
      <c r="E30" s="69" t="n">
        <f aca="false">SUM(C30:D30)</f>
        <v>3398761</v>
      </c>
      <c r="F30" s="72" t="n">
        <f aca="false">SUM(F33:F35)</f>
        <v>798400</v>
      </c>
      <c r="G30" s="89" t="n">
        <f aca="false">SUM(G32:G35)</f>
        <v>2513598</v>
      </c>
      <c r="H30" s="72" t="n">
        <f aca="false">SUM(F30:G30)</f>
        <v>3311998</v>
      </c>
      <c r="I30" s="69" t="n">
        <f aca="false">SUM(I32:I36)</f>
        <v>820000</v>
      </c>
      <c r="J30" s="69" t="n">
        <f aca="false">SUM(J32:J35)</f>
        <v>2954538</v>
      </c>
      <c r="K30" s="69" t="n">
        <f aca="false">SUM(I30:J30)</f>
        <v>3774538</v>
      </c>
    </row>
    <row r="31" customFormat="false" ht="22.35" hidden="false" customHeight="false" outlineLevel="0" collapsed="false">
      <c r="A31" s="74" t="s">
        <v>27</v>
      </c>
      <c r="B31" s="75"/>
      <c r="C31" s="78" t="n">
        <f aca="false">SUM(C33:C35)</f>
        <v>798400</v>
      </c>
      <c r="D31" s="78" t="n">
        <f aca="false">SUM(D32:D35)</f>
        <v>2600361</v>
      </c>
      <c r="E31" s="77" t="n">
        <f aca="false">SUM(C31:D31)</f>
        <v>3398761</v>
      </c>
      <c r="F31" s="90" t="n">
        <f aca="false">SUM(F33:F35)</f>
        <v>798400</v>
      </c>
      <c r="G31" s="80" t="n">
        <f aca="false">SUM(G32:G35)</f>
        <v>2513598</v>
      </c>
      <c r="H31" s="79" t="n">
        <f aca="false">SUM(F31:G31)</f>
        <v>3311998</v>
      </c>
      <c r="I31" s="77" t="n">
        <f aca="false">SUM(I33:I35)</f>
        <v>820000</v>
      </c>
      <c r="J31" s="78" t="n">
        <f aca="false">SUM(J32:J35)</f>
        <v>2954538</v>
      </c>
      <c r="K31" s="77" t="n">
        <f aca="false">SUM(I31:J31)</f>
        <v>3774538</v>
      </c>
    </row>
    <row r="32" customFormat="false" ht="43.25" hidden="false" customHeight="false" outlineLevel="0" collapsed="false">
      <c r="A32" s="82" t="s">
        <v>29</v>
      </c>
      <c r="B32" s="54" t="n">
        <v>0</v>
      </c>
      <c r="C32" s="77"/>
      <c r="D32" s="83" t="n">
        <v>371480</v>
      </c>
      <c r="E32" s="77" t="n">
        <f aca="false">SUM(C32:D32)</f>
        <v>371480</v>
      </c>
      <c r="F32" s="84"/>
      <c r="G32" s="85" t="n">
        <v>251361</v>
      </c>
      <c r="H32" s="79" t="n">
        <f aca="false">SUM(F32:G32)</f>
        <v>251361</v>
      </c>
      <c r="I32" s="77"/>
      <c r="J32" s="83" t="n">
        <v>422077</v>
      </c>
      <c r="K32" s="77" t="n">
        <f aca="false">SUM(I32:J32)</f>
        <v>422077</v>
      </c>
    </row>
    <row r="33" customFormat="false" ht="43.25" hidden="false" customHeight="false" outlineLevel="0" collapsed="false">
      <c r="A33" s="82" t="s">
        <v>69</v>
      </c>
      <c r="B33" s="54" t="s">
        <v>70</v>
      </c>
      <c r="C33" s="77" t="n">
        <v>31000</v>
      </c>
      <c r="D33" s="77" t="n">
        <v>866787</v>
      </c>
      <c r="E33" s="77" t="n">
        <f aca="false">SUM(C33:D33)</f>
        <v>897787</v>
      </c>
      <c r="F33" s="79" t="n">
        <v>31000</v>
      </c>
      <c r="G33" s="85" t="n">
        <v>754079</v>
      </c>
      <c r="H33" s="79" t="n">
        <f aca="false">SUM(F33:G33)</f>
        <v>785079</v>
      </c>
      <c r="I33" s="77" t="n">
        <v>34500</v>
      </c>
      <c r="J33" s="77" t="n">
        <v>844154</v>
      </c>
      <c r="K33" s="77" t="n">
        <f aca="false">SUM(I33:J33)</f>
        <v>878654</v>
      </c>
    </row>
    <row r="34" customFormat="false" ht="32.8" hidden="false" customHeight="false" outlineLevel="0" collapsed="false">
      <c r="A34" s="82" t="s">
        <v>72</v>
      </c>
      <c r="B34" s="54" t="s">
        <v>73</v>
      </c>
      <c r="C34" s="77" t="n">
        <v>79500</v>
      </c>
      <c r="D34" s="77" t="n">
        <v>619134</v>
      </c>
      <c r="E34" s="77" t="n">
        <f aca="false">SUM(C34:D34)</f>
        <v>698634</v>
      </c>
      <c r="F34" s="79" t="n">
        <f aca="false">42000+37500</f>
        <v>79500</v>
      </c>
      <c r="G34" s="85" t="n">
        <v>628399</v>
      </c>
      <c r="H34" s="79" t="n">
        <f aca="false">SUM(F34:G34)</f>
        <v>707899</v>
      </c>
      <c r="I34" s="77" t="n">
        <v>70000</v>
      </c>
      <c r="J34" s="77" t="n">
        <v>703461</v>
      </c>
      <c r="K34" s="77" t="n">
        <f aca="false">SUM(I34:J34)</f>
        <v>773461</v>
      </c>
    </row>
    <row r="35" customFormat="false" ht="43.25" hidden="false" customHeight="false" outlineLevel="0" collapsed="false">
      <c r="A35" s="82" t="s">
        <v>75</v>
      </c>
      <c r="B35" s="54" t="s">
        <v>76</v>
      </c>
      <c r="C35" s="77" t="n">
        <v>687900</v>
      </c>
      <c r="D35" s="77" t="n">
        <v>742960</v>
      </c>
      <c r="E35" s="77" t="n">
        <f aca="false">SUM(C35:D35)</f>
        <v>1430860</v>
      </c>
      <c r="F35" s="79" t="n">
        <v>687900</v>
      </c>
      <c r="G35" s="85" t="n">
        <v>879759</v>
      </c>
      <c r="H35" s="79" t="n">
        <f aca="false">SUM(F35:G35)</f>
        <v>1567659</v>
      </c>
      <c r="I35" s="77" t="n">
        <v>715500</v>
      </c>
      <c r="J35" s="77" t="n">
        <v>984846</v>
      </c>
      <c r="K35" s="77" t="n">
        <f aca="false">SUM(I35:J35)</f>
        <v>1700346</v>
      </c>
    </row>
    <row r="36" customFormat="false" ht="22.35" hidden="false" customHeight="false" outlineLevel="0" collapsed="false">
      <c r="A36" s="82" t="s">
        <v>65</v>
      </c>
      <c r="B36" s="54" t="s">
        <v>66</v>
      </c>
      <c r="C36" s="77"/>
      <c r="D36" s="77"/>
      <c r="E36" s="77"/>
      <c r="F36" s="79"/>
      <c r="G36" s="88"/>
      <c r="H36" s="79"/>
      <c r="I36" s="77"/>
      <c r="J36" s="77"/>
      <c r="K36" s="77"/>
    </row>
    <row r="37" customFormat="false" ht="12.8" hidden="false" customHeight="false" outlineLevel="0" collapsed="false">
      <c r="A37" s="82"/>
      <c r="B37" s="54"/>
      <c r="C37" s="77"/>
      <c r="D37" s="77"/>
      <c r="E37" s="77" t="n">
        <f aca="false">SUM(C37:D37)</f>
        <v>0</v>
      </c>
      <c r="F37" s="79"/>
      <c r="G37" s="88"/>
      <c r="H37" s="79"/>
      <c r="I37" s="77"/>
      <c r="J37" s="77"/>
      <c r="K37" s="77" t="n">
        <f aca="false">SUM(I37:J37)</f>
        <v>0</v>
      </c>
    </row>
    <row r="38" customFormat="false" ht="46.25" hidden="false" customHeight="false" outlineLevel="0" collapsed="false">
      <c r="A38" s="105" t="s">
        <v>79</v>
      </c>
      <c r="B38" s="106" t="s">
        <v>19</v>
      </c>
      <c r="C38" s="108" t="n">
        <f aca="false">SUM(C40:C50)</f>
        <v>26045500</v>
      </c>
      <c r="D38" s="108" t="n">
        <f aca="false">SUM(D40:D50)</f>
        <v>15602168</v>
      </c>
      <c r="E38" s="108" t="n">
        <f aca="false">SUM(C38:D38)</f>
        <v>41647668</v>
      </c>
      <c r="F38" s="109" t="n">
        <f aca="false">SUM(F40:F50)</f>
        <v>43130140</v>
      </c>
      <c r="G38" s="110" t="n">
        <f aca="false">SUM(G40:G50)</f>
        <v>16212707</v>
      </c>
      <c r="H38" s="109" t="n">
        <f aca="false">SUM(F38:G38)</f>
        <v>59342847</v>
      </c>
      <c r="I38" s="108" t="n">
        <f aca="false">SUM(I40:I50)</f>
        <v>32072500</v>
      </c>
      <c r="J38" s="108" t="n">
        <f aca="false">SUM(J40:J50)</f>
        <v>19134148</v>
      </c>
      <c r="K38" s="108" t="n">
        <f aca="false">SUM(I38:J38)</f>
        <v>51206648</v>
      </c>
    </row>
    <row r="39" customFormat="false" ht="22.35" hidden="false" customHeight="false" outlineLevel="0" collapsed="false">
      <c r="A39" s="87" t="s">
        <v>27</v>
      </c>
      <c r="B39" s="113"/>
      <c r="C39" s="77" t="n">
        <f aca="false">SUM(C40:C48)</f>
        <v>26045500</v>
      </c>
      <c r="D39" s="77" t="n">
        <f aca="false">SUM(D40:D48)</f>
        <v>15602168</v>
      </c>
      <c r="E39" s="77" t="n">
        <f aca="false">SUM(C39:D39)</f>
        <v>41647668</v>
      </c>
      <c r="F39" s="79" t="n">
        <f aca="false">SUM(F40:F48)</f>
        <v>31424540</v>
      </c>
      <c r="G39" s="88" t="n">
        <f aca="false">SUM(G40:G48)</f>
        <v>16175003</v>
      </c>
      <c r="H39" s="79" t="n">
        <f aca="false">SUM(F39:G39)</f>
        <v>47599543</v>
      </c>
      <c r="I39" s="77" t="n">
        <f aca="false">SUM(I40:I49)</f>
        <v>32072500</v>
      </c>
      <c r="J39" s="77" t="n">
        <f aca="false">SUM(J40:J49)</f>
        <v>19134148</v>
      </c>
      <c r="K39" s="77" t="n">
        <f aca="false">SUM(I39:J39)</f>
        <v>51206648</v>
      </c>
    </row>
    <row r="40" customFormat="false" ht="43.25" hidden="false" customHeight="false" outlineLevel="0" collapsed="false">
      <c r="A40" s="82" t="s">
        <v>29</v>
      </c>
      <c r="B40" s="54" t="n">
        <v>0</v>
      </c>
      <c r="C40" s="77"/>
      <c r="D40" s="77" t="n">
        <v>1362094</v>
      </c>
      <c r="E40" s="77" t="n">
        <f aca="false">SUM(C40:D40)</f>
        <v>1362094</v>
      </c>
      <c r="F40" s="79"/>
      <c r="G40" s="88" t="n">
        <v>1445319</v>
      </c>
      <c r="H40" s="79" t="n">
        <f aca="false">SUM(F40:G40)</f>
        <v>1445319</v>
      </c>
      <c r="I40" s="77"/>
      <c r="J40" s="77" t="n">
        <v>1688307</v>
      </c>
      <c r="K40" s="77" t="n">
        <f aca="false">SUM(I40:J40)</f>
        <v>1688307</v>
      </c>
    </row>
    <row r="41" customFormat="false" ht="53.7" hidden="false" customHeight="false" outlineLevel="0" collapsed="false">
      <c r="A41" s="87" t="s">
        <v>80</v>
      </c>
      <c r="B41" s="103" t="s">
        <v>81</v>
      </c>
      <c r="C41" s="77" t="n">
        <v>25930000</v>
      </c>
      <c r="D41" s="77" t="n">
        <v>13063720</v>
      </c>
      <c r="E41" s="77" t="n">
        <f aca="false">SUM(C41:D41)</f>
        <v>38993720</v>
      </c>
      <c r="F41" s="79" t="n">
        <v>31224440</v>
      </c>
      <c r="G41" s="88" t="n">
        <v>14453188</v>
      </c>
      <c r="H41" s="79" t="n">
        <f aca="false">SUM(F41:G41)</f>
        <v>45677628</v>
      </c>
      <c r="I41" s="77" t="n">
        <v>31855000</v>
      </c>
      <c r="J41" s="77" t="n">
        <v>16531341</v>
      </c>
      <c r="K41" s="77" t="n">
        <f aca="false">SUM(I41:J41)</f>
        <v>48386341</v>
      </c>
    </row>
    <row r="42" customFormat="false" ht="32.8" hidden="false" customHeight="false" outlineLevel="0" collapsed="false">
      <c r="A42" s="87" t="s">
        <v>33</v>
      </c>
      <c r="B42" s="54" t="s">
        <v>34</v>
      </c>
      <c r="C42" s="77" t="n">
        <v>45500</v>
      </c>
      <c r="D42" s="77"/>
      <c r="E42" s="77" t="n">
        <f aca="false">SUM(C42:D42)</f>
        <v>45500</v>
      </c>
      <c r="F42" s="79" t="n">
        <v>36100</v>
      </c>
      <c r="G42" s="88"/>
      <c r="H42" s="79" t="n">
        <f aca="false">SUM(F42:G42)</f>
        <v>36100</v>
      </c>
      <c r="I42" s="77" t="n">
        <v>47500</v>
      </c>
      <c r="J42" s="77"/>
      <c r="K42" s="77" t="n">
        <f aca="false">SUM(I42:J42)</f>
        <v>47500</v>
      </c>
    </row>
    <row r="43" customFormat="false" ht="32.8" hidden="false" customHeight="false" outlineLevel="0" collapsed="false">
      <c r="A43" s="87" t="s">
        <v>84</v>
      </c>
      <c r="B43" s="54" t="s">
        <v>85</v>
      </c>
      <c r="C43" s="77"/>
      <c r="D43" s="77" t="n">
        <v>371480</v>
      </c>
      <c r="E43" s="77" t="n">
        <f aca="false">SUM(C43:D43)</f>
        <v>371480</v>
      </c>
      <c r="F43" s="79"/>
      <c r="G43" s="88" t="n">
        <v>62840</v>
      </c>
      <c r="H43" s="79" t="n">
        <f aca="false">SUM(F43:G43)</f>
        <v>62840</v>
      </c>
      <c r="I43" s="77"/>
      <c r="J43" s="77" t="n">
        <v>281385</v>
      </c>
      <c r="K43" s="77" t="n">
        <f aca="false">SUM(I43:J43)</f>
        <v>281385</v>
      </c>
    </row>
    <row r="44" customFormat="false" ht="53.7" hidden="false" customHeight="false" outlineLevel="0" collapsed="false">
      <c r="A44" s="87" t="s">
        <v>87</v>
      </c>
      <c r="B44" s="54" t="s">
        <v>88</v>
      </c>
      <c r="C44" s="77"/>
      <c r="D44" s="77" t="n">
        <v>123827</v>
      </c>
      <c r="E44" s="77" t="n">
        <f aca="false">SUM(C44:D44)</f>
        <v>123827</v>
      </c>
      <c r="F44" s="79"/>
      <c r="G44" s="88" t="n">
        <v>62840</v>
      </c>
      <c r="H44" s="79" t="n">
        <f aca="false">SUM(F44:G44)</f>
        <v>62840</v>
      </c>
      <c r="I44" s="77"/>
      <c r="J44" s="77"/>
      <c r="K44" s="77" t="n">
        <f aca="false">SUM(I44:J44)</f>
        <v>0</v>
      </c>
    </row>
    <row r="45" customFormat="false" ht="32.8" hidden="false" customHeight="false" outlineLevel="0" collapsed="false">
      <c r="A45" s="87" t="s">
        <v>90</v>
      </c>
      <c r="B45" s="54" t="s">
        <v>91</v>
      </c>
      <c r="C45" s="77"/>
      <c r="D45" s="77" t="n">
        <v>247653</v>
      </c>
      <c r="E45" s="77" t="n">
        <f aca="false">SUM(C45:D45)</f>
        <v>247653</v>
      </c>
      <c r="F45" s="79"/>
      <c r="G45" s="88" t="n">
        <v>25136</v>
      </c>
      <c r="H45" s="79" t="n">
        <f aca="false">SUM(F45:G45)</f>
        <v>25136</v>
      </c>
      <c r="I45" s="77"/>
      <c r="J45" s="77" t="n">
        <v>281385</v>
      </c>
      <c r="K45" s="77" t="n">
        <f aca="false">SUM(I45:J45)</f>
        <v>281385</v>
      </c>
    </row>
    <row r="46" customFormat="false" ht="22.35" hidden="false" customHeight="false" outlineLevel="0" collapsed="false">
      <c r="A46" s="87" t="s">
        <v>93</v>
      </c>
      <c r="B46" s="54" t="s">
        <v>94</v>
      </c>
      <c r="C46" s="77" t="n">
        <v>70000</v>
      </c>
      <c r="D46" s="77" t="n">
        <v>61913</v>
      </c>
      <c r="E46" s="77" t="n">
        <f aca="false">SUM(C46:D46)</f>
        <v>131913</v>
      </c>
      <c r="F46" s="79" t="n">
        <v>164000</v>
      </c>
      <c r="G46" s="88" t="n">
        <v>25136</v>
      </c>
      <c r="H46" s="79" t="n">
        <f aca="false">SUM(F46:G46)</f>
        <v>189136</v>
      </c>
      <c r="I46" s="77" t="n">
        <v>170000</v>
      </c>
      <c r="J46" s="77" t="n">
        <v>70346</v>
      </c>
      <c r="K46" s="77" t="n">
        <f aca="false">SUM(I46:J46)</f>
        <v>240346</v>
      </c>
    </row>
    <row r="47" customFormat="false" ht="32.8" hidden="false" customHeight="false" outlineLevel="0" collapsed="false">
      <c r="A47" s="87" t="s">
        <v>96</v>
      </c>
      <c r="B47" s="54" t="s">
        <v>97</v>
      </c>
      <c r="C47" s="77"/>
      <c r="D47" s="77" t="n">
        <v>123827</v>
      </c>
      <c r="E47" s="77" t="n">
        <f aca="false">SUM(C47:D47)</f>
        <v>123827</v>
      </c>
      <c r="F47" s="79"/>
      <c r="G47" s="88" t="n">
        <v>37704</v>
      </c>
      <c r="H47" s="79" t="n">
        <f aca="false">SUM(F47:G47)</f>
        <v>37704</v>
      </c>
      <c r="I47" s="77"/>
      <c r="J47" s="77"/>
      <c r="K47" s="77" t="n">
        <f aca="false">SUM(I47:J47)</f>
        <v>0</v>
      </c>
    </row>
    <row r="48" customFormat="false" ht="74.6" hidden="false" customHeight="false" outlineLevel="0" collapsed="false">
      <c r="A48" s="87" t="s">
        <v>99</v>
      </c>
      <c r="B48" s="54" t="s">
        <v>100</v>
      </c>
      <c r="C48" s="77"/>
      <c r="D48" s="77" t="n">
        <v>247654</v>
      </c>
      <c r="E48" s="77" t="n">
        <f aca="false">SUM(C48:D48)</f>
        <v>247654</v>
      </c>
      <c r="F48" s="79"/>
      <c r="G48" s="88" t="n">
        <v>62840</v>
      </c>
      <c r="H48" s="79" t="n">
        <f aca="false">SUM(F48:G48)</f>
        <v>62840</v>
      </c>
      <c r="I48" s="77"/>
      <c r="J48" s="77" t="n">
        <v>140692</v>
      </c>
      <c r="K48" s="77" t="n">
        <f aca="false">SUM(I48:J48)</f>
        <v>140692</v>
      </c>
    </row>
    <row r="49" customFormat="false" ht="64.15" hidden="false" customHeight="false" outlineLevel="0" collapsed="false">
      <c r="A49" s="87" t="s">
        <v>102</v>
      </c>
      <c r="B49" s="54" t="s">
        <v>103</v>
      </c>
      <c r="C49" s="77"/>
      <c r="D49" s="77"/>
      <c r="E49" s="77"/>
      <c r="F49" s="79"/>
      <c r="G49" s="88" t="n">
        <v>37704</v>
      </c>
      <c r="H49" s="79" t="n">
        <f aca="false">SUM(F49:G49)</f>
        <v>37704</v>
      </c>
      <c r="I49" s="77"/>
      <c r="J49" s="77" t="n">
        <v>140692</v>
      </c>
      <c r="K49" s="77" t="n">
        <f aca="false">SUM(I49:J49)</f>
        <v>140692</v>
      </c>
    </row>
    <row r="50" customFormat="false" ht="22.35" hidden="false" customHeight="false" outlineLevel="0" collapsed="false">
      <c r="A50" s="87" t="s">
        <v>65</v>
      </c>
      <c r="B50" s="54" t="s">
        <v>66</v>
      </c>
      <c r="C50" s="77"/>
      <c r="D50" s="77"/>
      <c r="E50" s="77"/>
      <c r="F50" s="79" t="n">
        <v>11705600</v>
      </c>
      <c r="G50" s="88"/>
      <c r="H50" s="79" t="n">
        <f aca="false">SUM(F50:G50)</f>
        <v>11705600</v>
      </c>
      <c r="I50" s="77"/>
      <c r="J50" s="77"/>
      <c r="K50" s="77" t="n">
        <f aca="false">SUM(I50:J50)</f>
        <v>0</v>
      </c>
    </row>
    <row r="51" customFormat="false" ht="12.8" hidden="false" customHeight="false" outlineLevel="0" collapsed="false">
      <c r="A51" s="87"/>
      <c r="B51" s="54"/>
      <c r="C51" s="77"/>
      <c r="D51" s="77"/>
      <c r="E51" s="77"/>
      <c r="F51" s="79"/>
      <c r="G51" s="88"/>
      <c r="H51" s="79"/>
      <c r="I51" s="77"/>
      <c r="J51" s="77"/>
      <c r="K51" s="77"/>
    </row>
    <row r="52" customFormat="false" ht="46.25" hidden="false" customHeight="false" outlineLevel="0" collapsed="false">
      <c r="A52" s="66" t="s">
        <v>105</v>
      </c>
      <c r="B52" s="116" t="s">
        <v>19</v>
      </c>
      <c r="C52" s="69" t="n">
        <f aca="false">SUM(C54:C56)</f>
        <v>0</v>
      </c>
      <c r="D52" s="69" t="n">
        <f aca="false">SUM(D54:D56)</f>
        <v>3095668</v>
      </c>
      <c r="E52" s="69" t="n">
        <f aca="false">SUM(C52:D52)</f>
        <v>3095668</v>
      </c>
      <c r="F52" s="72"/>
      <c r="G52" s="89" t="n">
        <f aca="false">SUM(G54:G56)</f>
        <v>4524476</v>
      </c>
      <c r="H52" s="72" t="n">
        <f aca="false">SUM(F52:G52)</f>
        <v>4524476</v>
      </c>
      <c r="I52" s="69" t="n">
        <f aca="false">SUM(I54:I56)</f>
        <v>80000</v>
      </c>
      <c r="J52" s="69" t="n">
        <f aca="false">SUM(J54:J56)</f>
        <v>5064921</v>
      </c>
      <c r="K52" s="69" t="n">
        <f aca="false">SUM(I52:J52)</f>
        <v>5144921</v>
      </c>
    </row>
    <row r="53" customFormat="false" ht="22.35" hidden="false" customHeight="false" outlineLevel="0" collapsed="false">
      <c r="A53" s="87" t="s">
        <v>27</v>
      </c>
      <c r="B53" s="100"/>
      <c r="C53" s="119" t="n">
        <f aca="false">SUM(C54:C55)</f>
        <v>0</v>
      </c>
      <c r="D53" s="119" t="n">
        <f aca="false">SUM(D54:D55)</f>
        <v>3095668</v>
      </c>
      <c r="E53" s="119" t="n">
        <f aca="false">SUM(C53:D53)</f>
        <v>3095668</v>
      </c>
      <c r="F53" s="120" t="n">
        <f aca="false">SUM(F54:F55)</f>
        <v>0</v>
      </c>
      <c r="G53" s="121" t="n">
        <f aca="false">SUM(G54:G55)</f>
        <v>4524476</v>
      </c>
      <c r="H53" s="120" t="n">
        <f aca="false">SUM(F53:G53)</f>
        <v>4524476</v>
      </c>
      <c r="I53" s="119" t="n">
        <f aca="false">SUM(I54:I55)</f>
        <v>80000</v>
      </c>
      <c r="J53" s="119" t="n">
        <f aca="false">SUM(J54:J55)</f>
        <v>5064921</v>
      </c>
      <c r="K53" s="119" t="n">
        <f aca="false">SUM(I53:J53)</f>
        <v>5144921</v>
      </c>
    </row>
    <row r="54" customFormat="false" ht="43.25" hidden="false" customHeight="false" outlineLevel="0" collapsed="false">
      <c r="A54" s="87" t="s">
        <v>29</v>
      </c>
      <c r="B54" s="103" t="n">
        <v>0</v>
      </c>
      <c r="C54" s="83"/>
      <c r="D54" s="83" t="n">
        <v>619134</v>
      </c>
      <c r="E54" s="123" t="n">
        <f aca="false">SUM(C54:D54)</f>
        <v>619134</v>
      </c>
      <c r="F54" s="84"/>
      <c r="G54" s="85" t="n">
        <v>628399</v>
      </c>
      <c r="H54" s="124" t="n">
        <f aca="false">SUM(F54:G54)</f>
        <v>628399</v>
      </c>
      <c r="I54" s="123"/>
      <c r="J54" s="83" t="n">
        <v>703461</v>
      </c>
      <c r="K54" s="123" t="n">
        <f aca="false">SUM(I54:J54)</f>
        <v>703461</v>
      </c>
    </row>
    <row r="55" customFormat="false" ht="64.15" hidden="false" customHeight="false" outlineLevel="0" collapsed="false">
      <c r="A55" s="87" t="s">
        <v>106</v>
      </c>
      <c r="B55" s="103" t="s">
        <v>107</v>
      </c>
      <c r="C55" s="77"/>
      <c r="D55" s="77" t="n">
        <v>2476534</v>
      </c>
      <c r="E55" s="123" t="n">
        <f aca="false">SUM(C55:D55)</f>
        <v>2476534</v>
      </c>
      <c r="F55" s="79"/>
      <c r="G55" s="85" t="n">
        <v>3896077</v>
      </c>
      <c r="H55" s="124" t="n">
        <f aca="false">SUM(F55:G55)</f>
        <v>3896077</v>
      </c>
      <c r="I55" s="123" t="n">
        <v>80000</v>
      </c>
      <c r="J55" s="77" t="n">
        <v>4361460</v>
      </c>
      <c r="K55" s="123" t="n">
        <f aca="false">SUM(I55:J55)</f>
        <v>4441460</v>
      </c>
    </row>
    <row r="56" customFormat="false" ht="12.8" hidden="false" customHeight="false" outlineLevel="0" collapsed="false">
      <c r="A56" s="87"/>
      <c r="B56" s="54"/>
      <c r="C56" s="77"/>
      <c r="D56" s="77"/>
      <c r="E56" s="77"/>
      <c r="F56" s="79"/>
      <c r="G56" s="88"/>
      <c r="H56" s="79"/>
      <c r="I56" s="77"/>
      <c r="J56" s="77"/>
      <c r="K56" s="77"/>
    </row>
    <row r="57" customFormat="false" ht="35.05" hidden="false" customHeight="false" outlineLevel="0" collapsed="false">
      <c r="A57" s="66" t="s">
        <v>109</v>
      </c>
      <c r="B57" s="116" t="s">
        <v>19</v>
      </c>
      <c r="C57" s="69" t="n">
        <f aca="false">SUM(C59:C66)</f>
        <v>2500000</v>
      </c>
      <c r="D57" s="69" t="n">
        <f aca="false">SUM(D59:D66)</f>
        <v>5696029</v>
      </c>
      <c r="E57" s="69" t="n">
        <f aca="false">SUM(C57:D57)</f>
        <v>8196029</v>
      </c>
      <c r="F57" s="72" t="n">
        <f aca="false">SUM(F59:F66)</f>
        <v>2998870</v>
      </c>
      <c r="G57" s="89" t="n">
        <f aca="false">SUM(G59:G66)</f>
        <v>5781275</v>
      </c>
      <c r="H57" s="72" t="n">
        <f aca="false">SUM(F57:G57)</f>
        <v>8780145</v>
      </c>
      <c r="I57" s="69" t="n">
        <f aca="false">SUM(I59:I66)</f>
        <v>2949000</v>
      </c>
      <c r="J57" s="69" t="n">
        <f aca="false">SUM(J59:J66)</f>
        <v>6471844</v>
      </c>
      <c r="K57" s="69" t="n">
        <f aca="false">SUM(I57:J57)</f>
        <v>9420844</v>
      </c>
    </row>
    <row r="58" customFormat="false" ht="22.35" hidden="false" customHeight="false" outlineLevel="0" collapsed="false">
      <c r="A58" s="87" t="s">
        <v>27</v>
      </c>
      <c r="B58" s="100"/>
      <c r="C58" s="119" t="n">
        <f aca="false">SUM(C59:C66)</f>
        <v>2500000</v>
      </c>
      <c r="D58" s="119" t="n">
        <f aca="false">SUM(D59:D66)</f>
        <v>5696029</v>
      </c>
      <c r="E58" s="119" t="n">
        <f aca="false">SUM(C58:D58)</f>
        <v>8196029</v>
      </c>
      <c r="F58" s="120" t="n">
        <f aca="false">SUM(F59:F66)</f>
        <v>2998870</v>
      </c>
      <c r="G58" s="121" t="n">
        <f aca="false">SUM(G59:G66)</f>
        <v>5781275</v>
      </c>
      <c r="H58" s="120" t="n">
        <f aca="false">SUM(F58:G58)</f>
        <v>8780145</v>
      </c>
      <c r="I58" s="119" t="n">
        <f aca="false">SUM(I59:I66)</f>
        <v>2949000</v>
      </c>
      <c r="J58" s="119" t="n">
        <f aca="false">SUM(J59:J66)</f>
        <v>6471844</v>
      </c>
      <c r="K58" s="119" t="n">
        <f aca="false">SUM(I58:J58)</f>
        <v>9420844</v>
      </c>
    </row>
    <row r="59" customFormat="false" ht="43.25" hidden="false" customHeight="false" outlineLevel="0" collapsed="false">
      <c r="A59" s="87" t="s">
        <v>29</v>
      </c>
      <c r="B59" s="103" t="n">
        <v>0</v>
      </c>
      <c r="C59" s="123"/>
      <c r="D59" s="83" t="n">
        <v>742960</v>
      </c>
      <c r="E59" s="123" t="n">
        <f aca="false">SUM(C59:D59)</f>
        <v>742960</v>
      </c>
      <c r="F59" s="84"/>
      <c r="G59" s="85" t="n">
        <v>754079</v>
      </c>
      <c r="H59" s="124" t="n">
        <f aca="false">SUM(F59:G59)</f>
        <v>754079</v>
      </c>
      <c r="I59" s="123"/>
      <c r="J59" s="83" t="n">
        <v>844153</v>
      </c>
      <c r="K59" s="123" t="n">
        <f aca="false">SUM(I59:J59)</f>
        <v>844153</v>
      </c>
    </row>
    <row r="60" customFormat="false" ht="22.35" hidden="false" customHeight="false" outlineLevel="0" collapsed="false">
      <c r="A60" s="87" t="s">
        <v>110</v>
      </c>
      <c r="B60" s="103" t="s">
        <v>111</v>
      </c>
      <c r="C60" s="123" t="n">
        <v>312500</v>
      </c>
      <c r="D60" s="77" t="n">
        <v>990614</v>
      </c>
      <c r="E60" s="123" t="n">
        <f aca="false">SUM(C60:D60)</f>
        <v>1303114</v>
      </c>
      <c r="F60" s="79" t="n">
        <v>520250</v>
      </c>
      <c r="G60" s="85" t="n">
        <v>1005439</v>
      </c>
      <c r="H60" s="124" t="n">
        <f aca="false">SUM(F60:G60)</f>
        <v>1525689</v>
      </c>
      <c r="I60" s="123" t="n">
        <v>424300</v>
      </c>
      <c r="J60" s="77" t="n">
        <v>1125538</v>
      </c>
      <c r="K60" s="123" t="n">
        <f aca="false">SUM(I60:J60)</f>
        <v>1549838</v>
      </c>
    </row>
    <row r="61" customFormat="false" ht="53.7" hidden="false" customHeight="false" outlineLevel="0" collapsed="false">
      <c r="A61" s="82" t="s">
        <v>112</v>
      </c>
      <c r="B61" s="103" t="s">
        <v>113</v>
      </c>
      <c r="C61" s="123"/>
      <c r="D61" s="77" t="n">
        <v>247653</v>
      </c>
      <c r="E61" s="123" t="n">
        <f aca="false">SUM(C61:D61)</f>
        <v>247653</v>
      </c>
      <c r="F61" s="79"/>
      <c r="G61" s="85" t="n">
        <v>251360</v>
      </c>
      <c r="H61" s="124" t="n">
        <f aca="false">SUM(F61:G61)</f>
        <v>251360</v>
      </c>
      <c r="I61" s="123"/>
      <c r="J61" s="77" t="n">
        <v>281385</v>
      </c>
      <c r="K61" s="123" t="n">
        <f aca="false">SUM(I61:J61)</f>
        <v>281385</v>
      </c>
    </row>
    <row r="62" customFormat="false" ht="22.35" hidden="false" customHeight="false" outlineLevel="0" collapsed="false">
      <c r="A62" s="82" t="s">
        <v>115</v>
      </c>
      <c r="B62" s="103" t="s">
        <v>116</v>
      </c>
      <c r="C62" s="123" t="n">
        <v>317100</v>
      </c>
      <c r="D62" s="77" t="n">
        <v>1095867</v>
      </c>
      <c r="E62" s="123" t="n">
        <f aca="false">SUM(C62:D62)</f>
        <v>1412967</v>
      </c>
      <c r="F62" s="79" t="n">
        <v>628220</v>
      </c>
      <c r="G62" s="85" t="n">
        <v>1112267</v>
      </c>
      <c r="H62" s="124" t="n">
        <f aca="false">SUM(F62:G62)</f>
        <v>1740487</v>
      </c>
      <c r="I62" s="123" t="n">
        <v>421700</v>
      </c>
      <c r="J62" s="77" t="n">
        <v>1245127</v>
      </c>
      <c r="K62" s="123" t="n">
        <f aca="false">SUM(I62:J62)</f>
        <v>1666827</v>
      </c>
    </row>
    <row r="63" customFormat="false" ht="74.6" hidden="false" customHeight="false" outlineLevel="0" collapsed="false">
      <c r="A63" s="82" t="s">
        <v>118</v>
      </c>
      <c r="B63" s="103" t="s">
        <v>119</v>
      </c>
      <c r="C63" s="123" t="n">
        <v>50400</v>
      </c>
      <c r="D63" s="77" t="n">
        <v>2228881</v>
      </c>
      <c r="E63" s="123" t="n">
        <f aca="false">SUM(C63:D63)</f>
        <v>2279281</v>
      </c>
      <c r="F63" s="79" t="n">
        <v>50400</v>
      </c>
      <c r="G63" s="85" t="n">
        <v>2262238</v>
      </c>
      <c r="H63" s="124" t="n">
        <f aca="false">SUM(F63:G63)</f>
        <v>2312638</v>
      </c>
      <c r="I63" s="123"/>
      <c r="J63" s="77" t="n">
        <v>2532460</v>
      </c>
      <c r="K63" s="123" t="n">
        <f aca="false">SUM(I63:J63)</f>
        <v>2532460</v>
      </c>
    </row>
    <row r="64" customFormat="false" ht="22.35" hidden="false" customHeight="false" outlineLevel="0" collapsed="false">
      <c r="A64" s="126" t="s">
        <v>121</v>
      </c>
      <c r="B64" s="127" t="s">
        <v>122</v>
      </c>
      <c r="C64" s="129"/>
      <c r="D64" s="130" t="n">
        <v>247653</v>
      </c>
      <c r="E64" s="129" t="n">
        <f aca="false">SUM(C64:D64)</f>
        <v>247653</v>
      </c>
      <c r="F64" s="131"/>
      <c r="G64" s="132" t="n">
        <v>251360</v>
      </c>
      <c r="H64" s="133" t="n">
        <f aca="false">SUM(F64:G64)</f>
        <v>251360</v>
      </c>
      <c r="I64" s="129"/>
      <c r="J64" s="130" t="n">
        <v>281385</v>
      </c>
      <c r="K64" s="129" t="n">
        <f aca="false">SUM(I64:J64)</f>
        <v>281385</v>
      </c>
    </row>
    <row r="65" customFormat="false" ht="43.25" hidden="false" customHeight="false" outlineLevel="0" collapsed="false">
      <c r="A65" s="82" t="s">
        <v>124</v>
      </c>
      <c r="B65" s="103" t="s">
        <v>125</v>
      </c>
      <c r="C65" s="123" t="n">
        <v>500000</v>
      </c>
      <c r="D65" s="77" t="n">
        <v>123827</v>
      </c>
      <c r="E65" s="123" t="n">
        <f aca="false">SUM(C65:D65)</f>
        <v>623827</v>
      </c>
      <c r="F65" s="79" t="n">
        <v>500000</v>
      </c>
      <c r="G65" s="85" t="n">
        <v>125680</v>
      </c>
      <c r="H65" s="124" t="n">
        <f aca="false">SUM(F65:G65)</f>
        <v>625680</v>
      </c>
      <c r="I65" s="123" t="n">
        <v>693000</v>
      </c>
      <c r="J65" s="77" t="n">
        <v>140692</v>
      </c>
      <c r="K65" s="123" t="n">
        <f aca="false">SUM(I65:J65)</f>
        <v>833692</v>
      </c>
    </row>
    <row r="66" customFormat="false" ht="85.05" hidden="false" customHeight="false" outlineLevel="0" collapsed="false">
      <c r="A66" s="82" t="s">
        <v>127</v>
      </c>
      <c r="B66" s="103" t="s">
        <v>128</v>
      </c>
      <c r="C66" s="123" t="n">
        <v>1320000</v>
      </c>
      <c r="D66" s="77" t="n">
        <v>18574</v>
      </c>
      <c r="E66" s="123" t="n">
        <f aca="false">SUM(C66:D66)</f>
        <v>1338574</v>
      </c>
      <c r="F66" s="79" t="n">
        <v>1300000</v>
      </c>
      <c r="G66" s="85" t="n">
        <v>18852</v>
      </c>
      <c r="H66" s="124" t="n">
        <f aca="false">SUM(F66:G66)</f>
        <v>1318852</v>
      </c>
      <c r="I66" s="123" t="n">
        <v>1410000</v>
      </c>
      <c r="J66" s="77" t="n">
        <v>21104</v>
      </c>
      <c r="K66" s="123" t="n">
        <f aca="false">SUM(I66:J66)</f>
        <v>1431104</v>
      </c>
    </row>
    <row r="67" customFormat="false" ht="12.8" hidden="false" customHeight="false" outlineLevel="0" collapsed="false">
      <c r="A67" s="82"/>
      <c r="B67" s="103"/>
      <c r="C67" s="77"/>
      <c r="D67" s="77"/>
      <c r="E67" s="123" t="n">
        <f aca="false">SUM(C67:D67)</f>
        <v>0</v>
      </c>
      <c r="F67" s="79"/>
      <c r="G67" s="88"/>
      <c r="H67" s="124"/>
      <c r="I67" s="123"/>
      <c r="J67" s="77"/>
      <c r="K67" s="123" t="n">
        <f aca="false">SUM(I67:J67)</f>
        <v>0</v>
      </c>
    </row>
    <row r="68" customFormat="false" ht="46.25" hidden="false" customHeight="false" outlineLevel="0" collapsed="false">
      <c r="A68" s="66" t="s">
        <v>130</v>
      </c>
      <c r="B68" s="135" t="s">
        <v>19</v>
      </c>
      <c r="C68" s="69" t="n">
        <f aca="false">SUM(C70:C72)</f>
        <v>2900000</v>
      </c>
      <c r="D68" s="69" t="n">
        <f aca="false">SUM(D70:D72)</f>
        <v>3714802</v>
      </c>
      <c r="E68" s="69" t="n">
        <f aca="false">SUM(C68:D68)</f>
        <v>6614802</v>
      </c>
      <c r="F68" s="72" t="n">
        <f aca="false">SUM(F70:F72)</f>
        <v>3105000</v>
      </c>
      <c r="G68" s="89" t="n">
        <f aca="false">SUM(G70:G72)</f>
        <v>3770397</v>
      </c>
      <c r="H68" s="72" t="n">
        <f aca="false">SUM(F68:G68)</f>
        <v>6875397</v>
      </c>
      <c r="I68" s="69" t="n">
        <f aca="false">SUM(I70:I72)</f>
        <v>3100000</v>
      </c>
      <c r="J68" s="69" t="n">
        <f aca="false">SUM(J70:J72)</f>
        <v>4220768</v>
      </c>
      <c r="K68" s="69" t="n">
        <f aca="false">SUM(I68:J68)</f>
        <v>7320768</v>
      </c>
    </row>
    <row r="69" customFormat="false" ht="22.35" hidden="false" customHeight="false" outlineLevel="0" collapsed="false">
      <c r="A69" s="87" t="s">
        <v>27</v>
      </c>
      <c r="B69" s="103"/>
      <c r="C69" s="83" t="n">
        <f aca="false">SUM(C70:C72)</f>
        <v>2900000</v>
      </c>
      <c r="D69" s="83" t="n">
        <f aca="false">SUM(D70:D72)</f>
        <v>3714802</v>
      </c>
      <c r="E69" s="83" t="n">
        <f aca="false">SUM(C69:D69)</f>
        <v>6614802</v>
      </c>
      <c r="F69" s="84" t="n">
        <f aca="false">SUM(F70:F72)</f>
        <v>3105000</v>
      </c>
      <c r="G69" s="85" t="n">
        <f aca="false">SUM(G70:G72)</f>
        <v>3770397</v>
      </c>
      <c r="H69" s="84" t="n">
        <f aca="false">SUM(F69:G69)</f>
        <v>6875397</v>
      </c>
      <c r="I69" s="83" t="n">
        <f aca="false">SUM(I70:I72)</f>
        <v>3100000</v>
      </c>
      <c r="J69" s="83" t="n">
        <f aca="false">SUM(J70:J72)</f>
        <v>4220768</v>
      </c>
      <c r="K69" s="83" t="n">
        <f aca="false">SUM(I69:J69)</f>
        <v>7320768</v>
      </c>
    </row>
    <row r="70" customFormat="false" ht="43.25" hidden="false" customHeight="false" outlineLevel="0" collapsed="false">
      <c r="A70" s="87" t="s">
        <v>29</v>
      </c>
      <c r="B70" s="103" t="n">
        <v>0</v>
      </c>
      <c r="C70" s="83"/>
      <c r="D70" s="83" t="n">
        <v>650091</v>
      </c>
      <c r="E70" s="83" t="n">
        <f aca="false">SUM(C70:D70)</f>
        <v>650091</v>
      </c>
      <c r="F70" s="84"/>
      <c r="G70" s="85" t="n">
        <v>659819</v>
      </c>
      <c r="H70" s="84" t="n">
        <f aca="false">SUM(F70:G70)</f>
        <v>659819</v>
      </c>
      <c r="I70" s="83"/>
      <c r="J70" s="83" t="n">
        <v>738634</v>
      </c>
      <c r="K70" s="83" t="n">
        <f aca="false">SUM(I70:J70)</f>
        <v>738634</v>
      </c>
    </row>
    <row r="71" customFormat="false" ht="32.8" hidden="false" customHeight="false" outlineLevel="0" collapsed="false">
      <c r="A71" s="82" t="s">
        <v>131</v>
      </c>
      <c r="B71" s="54" t="s">
        <v>132</v>
      </c>
      <c r="C71" s="77" t="n">
        <v>2830000</v>
      </c>
      <c r="D71" s="77" t="n">
        <v>3058520</v>
      </c>
      <c r="E71" s="77" t="n">
        <f aca="false">SUM(C71:D71)</f>
        <v>5888520</v>
      </c>
      <c r="F71" s="79" t="n">
        <f aca="false">2297000+738000</f>
        <v>3035000</v>
      </c>
      <c r="G71" s="85" t="n">
        <v>3104294</v>
      </c>
      <c r="H71" s="79" t="n">
        <f aca="false">SUM(F71:G71)</f>
        <v>6139294</v>
      </c>
      <c r="I71" s="77" t="n">
        <v>3030000</v>
      </c>
      <c r="J71" s="77" t="n">
        <v>3475099</v>
      </c>
      <c r="K71" s="77" t="n">
        <f aca="false">SUM(I71:J71)</f>
        <v>6505099</v>
      </c>
    </row>
    <row r="72" customFormat="false" ht="32.8" hidden="false" customHeight="false" outlineLevel="0" collapsed="false">
      <c r="A72" s="82" t="s">
        <v>134</v>
      </c>
      <c r="B72" s="54" t="s">
        <v>135</v>
      </c>
      <c r="C72" s="77" t="n">
        <v>70000</v>
      </c>
      <c r="D72" s="77" t="n">
        <v>6191</v>
      </c>
      <c r="E72" s="77" t="n">
        <f aca="false">SUM(C72:D72)</f>
        <v>76191</v>
      </c>
      <c r="F72" s="79" t="n">
        <v>70000</v>
      </c>
      <c r="G72" s="85" t="n">
        <v>6284</v>
      </c>
      <c r="H72" s="79" t="n">
        <f aca="false">SUM(F72:G72)</f>
        <v>76284</v>
      </c>
      <c r="I72" s="77" t="n">
        <v>70000</v>
      </c>
      <c r="J72" s="77" t="n">
        <v>7035</v>
      </c>
      <c r="K72" s="77" t="n">
        <f aca="false">SUM(I72:J72)</f>
        <v>77035</v>
      </c>
    </row>
    <row r="73" customFormat="false" ht="12.8" hidden="false" customHeight="false" outlineLevel="0" collapsed="false">
      <c r="A73" s="82"/>
      <c r="B73" s="54"/>
      <c r="C73" s="77"/>
      <c r="D73" s="77"/>
      <c r="E73" s="77" t="n">
        <f aca="false">SUM(C73:D73)</f>
        <v>0</v>
      </c>
      <c r="F73" s="79"/>
      <c r="G73" s="88"/>
      <c r="H73" s="79"/>
      <c r="I73" s="77"/>
      <c r="J73" s="77"/>
      <c r="K73" s="77" t="n">
        <f aca="false">SUM(I73:J73)</f>
        <v>0</v>
      </c>
    </row>
    <row r="74" customFormat="false" ht="46.25" hidden="false" customHeight="false" outlineLevel="0" collapsed="false">
      <c r="A74" s="66" t="s">
        <v>137</v>
      </c>
      <c r="B74" s="116" t="s">
        <v>19</v>
      </c>
      <c r="C74" s="139" t="n">
        <f aca="false">SUM(C76:C91)</f>
        <v>146582781</v>
      </c>
      <c r="D74" s="139" t="n">
        <f aca="false">SUM(D76:D91)</f>
        <v>13001806</v>
      </c>
      <c r="E74" s="139" t="n">
        <f aca="false">SUM(C74:D74)</f>
        <v>159584587</v>
      </c>
      <c r="F74" s="109" t="n">
        <f aca="false">SUM(F76:F91)</f>
        <v>202039957.76</v>
      </c>
      <c r="G74" s="110" t="n">
        <f aca="false">SUM(G76:G91)</f>
        <v>13699109</v>
      </c>
      <c r="H74" s="109" t="n">
        <f aca="false">SUM(F74:G74)</f>
        <v>215739066.76</v>
      </c>
      <c r="I74" s="139" t="n">
        <f aca="false">SUM(I76:I91)</f>
        <v>152912881</v>
      </c>
      <c r="J74" s="139" t="n">
        <f aca="false">SUM(J76:J91)</f>
        <v>15194764</v>
      </c>
      <c r="K74" s="139" t="n">
        <f aca="false">SUM(I74:J74)</f>
        <v>168107645</v>
      </c>
    </row>
    <row r="75" customFormat="false" ht="22.35" hidden="false" customHeight="false" outlineLevel="0" collapsed="false">
      <c r="A75" s="82" t="s">
        <v>27</v>
      </c>
      <c r="B75" s="103"/>
      <c r="C75" s="77" t="n">
        <f aca="false">SUM(C76:C91)</f>
        <v>146582781</v>
      </c>
      <c r="D75" s="77" t="n">
        <f aca="false">SUM(D76:D91)</f>
        <v>13001806</v>
      </c>
      <c r="E75" s="77" t="n">
        <f aca="false">SUM(C75:D75)</f>
        <v>159584587</v>
      </c>
      <c r="F75" s="79" t="n">
        <f aca="false">SUM(F76:F91)</f>
        <v>202039957.76</v>
      </c>
      <c r="G75" s="88" t="n">
        <f aca="false">SUM(G76:G91)</f>
        <v>13699109</v>
      </c>
      <c r="H75" s="79" t="n">
        <f aca="false">SUM(F75:G75)</f>
        <v>215739066.76</v>
      </c>
      <c r="I75" s="77" t="n">
        <f aca="false">SUM(I76:I91)</f>
        <v>152912881</v>
      </c>
      <c r="J75" s="77" t="n">
        <f aca="false">SUM(J76:J91)</f>
        <v>15194764</v>
      </c>
      <c r="K75" s="77" t="n">
        <f aca="false">SUM(I75:J75)</f>
        <v>168107645</v>
      </c>
    </row>
    <row r="76" customFormat="false" ht="43.25" hidden="false" customHeight="false" outlineLevel="0" collapsed="false">
      <c r="A76" s="82" t="s">
        <v>29</v>
      </c>
      <c r="B76" s="103" t="n">
        <v>0</v>
      </c>
      <c r="C76" s="77"/>
      <c r="D76" s="77" t="n">
        <v>990614</v>
      </c>
      <c r="E76" s="77" t="n">
        <f aca="false">SUM(C76:D76)</f>
        <v>990614</v>
      </c>
      <c r="F76" s="79"/>
      <c r="G76" s="88" t="n">
        <v>1256799</v>
      </c>
      <c r="H76" s="79" t="n">
        <f aca="false">SUM(F76:G76)</f>
        <v>1256799</v>
      </c>
      <c r="I76" s="77"/>
      <c r="J76" s="77" t="n">
        <v>1406923</v>
      </c>
      <c r="K76" s="77" t="n">
        <f aca="false">SUM(I76:J76)</f>
        <v>1406923</v>
      </c>
    </row>
    <row r="77" customFormat="false" ht="53.7" hidden="false" customHeight="false" outlineLevel="0" collapsed="false">
      <c r="A77" s="82" t="s">
        <v>138</v>
      </c>
      <c r="B77" s="103" t="s">
        <v>139</v>
      </c>
      <c r="C77" s="77" t="n">
        <v>15256900</v>
      </c>
      <c r="D77" s="77" t="n">
        <v>2228881</v>
      </c>
      <c r="E77" s="77" t="n">
        <f aca="false">SUM(C77:D77)</f>
        <v>17485781</v>
      </c>
      <c r="F77" s="79" t="n">
        <v>20436290.27</v>
      </c>
      <c r="G77" s="88" t="n">
        <v>2513597</v>
      </c>
      <c r="H77" s="79" t="n">
        <f aca="false">SUM(F77:G77)</f>
        <v>22949887.27</v>
      </c>
      <c r="I77" s="77" t="n">
        <v>19395000</v>
      </c>
      <c r="J77" s="77" t="n">
        <v>2813845</v>
      </c>
      <c r="K77" s="77" t="n">
        <f aca="false">SUM(I77:J77)</f>
        <v>22208845</v>
      </c>
    </row>
    <row r="78" customFormat="false" ht="53.7" hidden="false" customHeight="false" outlineLevel="0" collapsed="false">
      <c r="A78" s="82" t="s">
        <v>141</v>
      </c>
      <c r="B78" s="103" t="s">
        <v>142</v>
      </c>
      <c r="C78" s="77" t="n">
        <v>30000</v>
      </c>
      <c r="D78" s="77" t="n">
        <v>61913</v>
      </c>
      <c r="E78" s="77" t="n">
        <f aca="false">SUM(C78:D78)</f>
        <v>91913</v>
      </c>
      <c r="F78" s="79" t="n">
        <v>30000</v>
      </c>
      <c r="G78" s="88" t="n">
        <v>62840</v>
      </c>
      <c r="H78" s="79" t="n">
        <f aca="false">SUM(F78:G78)</f>
        <v>92840</v>
      </c>
      <c r="I78" s="77"/>
      <c r="J78" s="77"/>
      <c r="K78" s="77" t="n">
        <f aca="false">SUM(I78:J78)</f>
        <v>0</v>
      </c>
    </row>
    <row r="79" customFormat="false" ht="85.05" hidden="false" customHeight="false" outlineLevel="0" collapsed="false">
      <c r="A79" s="87" t="s">
        <v>144</v>
      </c>
      <c r="B79" s="103" t="s">
        <v>145</v>
      </c>
      <c r="C79" s="77" t="n">
        <v>130625881</v>
      </c>
      <c r="D79" s="77" t="n">
        <v>6810470</v>
      </c>
      <c r="E79" s="77" t="n">
        <f aca="false">SUM(C79:D79)</f>
        <v>137436351</v>
      </c>
      <c r="F79" s="79" t="n">
        <f aca="false">132686712.57-0.07</f>
        <v>132686712.5</v>
      </c>
      <c r="G79" s="88" t="n">
        <v>6912394</v>
      </c>
      <c r="H79" s="79" t="n">
        <f aca="false">SUM(F79:G79)</f>
        <v>139599106.5</v>
      </c>
      <c r="I79" s="77" t="n">
        <v>132837881</v>
      </c>
      <c r="J79" s="77" t="n">
        <v>7597382</v>
      </c>
      <c r="K79" s="77" t="n">
        <f aca="false">SUM(I79:J79)</f>
        <v>140435263</v>
      </c>
    </row>
    <row r="80" customFormat="false" ht="53.7" hidden="false" customHeight="false" outlineLevel="0" collapsed="false">
      <c r="A80" s="82" t="s">
        <v>146</v>
      </c>
      <c r="B80" s="103" t="s">
        <v>147</v>
      </c>
      <c r="C80" s="77"/>
      <c r="D80" s="77" t="n">
        <v>123827</v>
      </c>
      <c r="E80" s="77" t="n">
        <f aca="false">SUM(C80:D80)</f>
        <v>123827</v>
      </c>
      <c r="F80" s="79" t="n">
        <v>3361307.56</v>
      </c>
      <c r="G80" s="88" t="n">
        <v>125680</v>
      </c>
      <c r="H80" s="79" t="n">
        <f aca="false">SUM(F80:G80)</f>
        <v>3486987.56</v>
      </c>
      <c r="I80" s="77"/>
      <c r="J80" s="77" t="n">
        <v>140692</v>
      </c>
      <c r="K80" s="77" t="n">
        <f aca="false">SUM(I80:J80)</f>
        <v>140692</v>
      </c>
    </row>
    <row r="81" customFormat="false" ht="53.7" hidden="false" customHeight="false" outlineLevel="0" collapsed="false">
      <c r="A81" s="82" t="s">
        <v>149</v>
      </c>
      <c r="B81" s="103" t="s">
        <v>150</v>
      </c>
      <c r="C81" s="77"/>
      <c r="D81" s="77" t="n">
        <v>495307</v>
      </c>
      <c r="E81" s="77" t="n">
        <f aca="false">SUM(C81:D81)</f>
        <v>495307</v>
      </c>
      <c r="F81" s="79" t="n">
        <v>53696</v>
      </c>
      <c r="G81" s="88" t="n">
        <v>502720</v>
      </c>
      <c r="H81" s="79" t="n">
        <f aca="false">SUM(F81:G81)</f>
        <v>556416</v>
      </c>
      <c r="I81" s="77"/>
      <c r="J81" s="77" t="n">
        <v>703461</v>
      </c>
      <c r="K81" s="77" t="n">
        <f aca="false">SUM(I81:J81)</f>
        <v>703461</v>
      </c>
    </row>
    <row r="82" customFormat="false" ht="53.7" hidden="false" customHeight="false" outlineLevel="0" collapsed="false">
      <c r="A82" s="82" t="s">
        <v>152</v>
      </c>
      <c r="B82" s="103" t="s">
        <v>153</v>
      </c>
      <c r="C82" s="77" t="n">
        <v>400000</v>
      </c>
      <c r="D82" s="77" t="n">
        <v>123827</v>
      </c>
      <c r="E82" s="77" t="n">
        <f aca="false">SUM(C82:D82)</f>
        <v>523827</v>
      </c>
      <c r="F82" s="79" t="n">
        <v>709583.21</v>
      </c>
      <c r="G82" s="88" t="n">
        <v>125680</v>
      </c>
      <c r="H82" s="79" t="n">
        <f aca="false">SUM(F82:G82)</f>
        <v>835263.21</v>
      </c>
      <c r="I82" s="77" t="n">
        <v>380000</v>
      </c>
      <c r="J82" s="77" t="n">
        <v>70346</v>
      </c>
      <c r="K82" s="77" t="n">
        <f aca="false">SUM(I82:J82)</f>
        <v>450346</v>
      </c>
    </row>
    <row r="83" customFormat="false" ht="32.8" hidden="false" customHeight="false" outlineLevel="0" collapsed="false">
      <c r="A83" s="82" t="s">
        <v>155</v>
      </c>
      <c r="B83" s="103" t="s">
        <v>156</v>
      </c>
      <c r="C83" s="77" t="n">
        <v>50000</v>
      </c>
      <c r="D83" s="77" t="n">
        <v>495307</v>
      </c>
      <c r="E83" s="77" t="n">
        <f aca="false">SUM(C83:D83)</f>
        <v>545307</v>
      </c>
      <c r="F83" s="79" t="n">
        <v>50000</v>
      </c>
      <c r="G83" s="88" t="n">
        <v>502720</v>
      </c>
      <c r="H83" s="79" t="n">
        <f aca="false">SUM(F83:G83)</f>
        <v>552720</v>
      </c>
      <c r="I83" s="77" t="n">
        <v>80000</v>
      </c>
      <c r="J83" s="77" t="n">
        <v>562769</v>
      </c>
      <c r="K83" s="77" t="n">
        <f aca="false">SUM(I83:J83)</f>
        <v>642769</v>
      </c>
    </row>
    <row r="84" customFormat="false" ht="22.35" hidden="false" customHeight="false" outlineLevel="0" collapsed="false">
      <c r="A84" s="82" t="s">
        <v>158</v>
      </c>
      <c r="B84" s="103" t="s">
        <v>159</v>
      </c>
      <c r="C84" s="77" t="n">
        <v>200000</v>
      </c>
      <c r="D84" s="77" t="n">
        <v>123827</v>
      </c>
      <c r="E84" s="77" t="n">
        <f aca="false">SUM(C84:D84)</f>
        <v>323827</v>
      </c>
      <c r="F84" s="79" t="n">
        <v>694557.39</v>
      </c>
      <c r="G84" s="88" t="n">
        <v>125680</v>
      </c>
      <c r="H84" s="79" t="n">
        <f aca="false">SUM(F84:G84)</f>
        <v>820237.39</v>
      </c>
      <c r="I84" s="77" t="n">
        <v>200000</v>
      </c>
      <c r="J84" s="77" t="n">
        <v>140692</v>
      </c>
      <c r="K84" s="77" t="n">
        <f aca="false">SUM(I84:J84)</f>
        <v>340692</v>
      </c>
    </row>
    <row r="85" customFormat="false" ht="22.35" hidden="false" customHeight="false" outlineLevel="0" collapsed="false">
      <c r="A85" s="82" t="s">
        <v>161</v>
      </c>
      <c r="B85" s="103" t="s">
        <v>162</v>
      </c>
      <c r="C85" s="77"/>
      <c r="D85" s="77" t="n">
        <v>12383</v>
      </c>
      <c r="E85" s="77" t="n">
        <f aca="false">SUM(C85:D85)</f>
        <v>12383</v>
      </c>
      <c r="F85" s="79" t="n">
        <v>19957.84</v>
      </c>
      <c r="G85" s="88" t="n">
        <v>12568</v>
      </c>
      <c r="H85" s="79" t="n">
        <f aca="false">SUM(F85:G85)</f>
        <v>32525.84</v>
      </c>
      <c r="I85" s="77"/>
      <c r="J85" s="77" t="n">
        <v>7035</v>
      </c>
      <c r="K85" s="77" t="n">
        <f aca="false">SUM(I85:J85)</f>
        <v>7035</v>
      </c>
    </row>
    <row r="86" customFormat="false" ht="43.25" hidden="false" customHeight="false" outlineLevel="0" collapsed="false">
      <c r="A86" s="82" t="s">
        <v>164</v>
      </c>
      <c r="B86" s="103" t="s">
        <v>165</v>
      </c>
      <c r="C86" s="77"/>
      <c r="D86" s="77" t="n">
        <v>247652</v>
      </c>
      <c r="E86" s="77" t="n">
        <f aca="false">SUM(C86:D86)</f>
        <v>247652</v>
      </c>
      <c r="F86" s="79"/>
      <c r="G86" s="88" t="n">
        <v>251360</v>
      </c>
      <c r="H86" s="79" t="n">
        <f aca="false">SUM(F86:G86)</f>
        <v>251360</v>
      </c>
      <c r="I86" s="77"/>
      <c r="J86" s="77" t="n">
        <v>422077</v>
      </c>
      <c r="K86" s="77" t="n">
        <f aca="false">SUM(I86:J86)</f>
        <v>422077</v>
      </c>
    </row>
    <row r="87" customFormat="false" ht="22.35" hidden="false" customHeight="false" outlineLevel="0" collapsed="false">
      <c r="A87" s="82" t="s">
        <v>167</v>
      </c>
      <c r="B87" s="103" t="s">
        <v>168</v>
      </c>
      <c r="C87" s="77" t="n">
        <v>20000</v>
      </c>
      <c r="D87" s="77" t="n">
        <v>123827</v>
      </c>
      <c r="E87" s="77" t="n">
        <f aca="false">SUM(C87:D87)</f>
        <v>143827</v>
      </c>
      <c r="F87" s="79" t="n">
        <v>20000</v>
      </c>
      <c r="G87" s="88" t="n">
        <v>125680</v>
      </c>
      <c r="H87" s="79" t="n">
        <f aca="false">SUM(F87:G87)</f>
        <v>145680</v>
      </c>
      <c r="I87" s="77" t="n">
        <v>20000</v>
      </c>
      <c r="J87" s="77" t="n">
        <v>211039</v>
      </c>
      <c r="K87" s="77" t="n">
        <f aca="false">SUM(I87:J87)</f>
        <v>231039</v>
      </c>
    </row>
    <row r="88" customFormat="false" ht="22.35" hidden="false" customHeight="false" outlineLevel="0" collapsed="false">
      <c r="A88" s="82" t="s">
        <v>170</v>
      </c>
      <c r="B88" s="103" t="s">
        <v>171</v>
      </c>
      <c r="C88" s="77"/>
      <c r="D88" s="77" t="n">
        <v>1163971</v>
      </c>
      <c r="E88" s="77" t="n">
        <f aca="false">SUM(C88:D88)</f>
        <v>1163971</v>
      </c>
      <c r="F88" s="79" t="n">
        <v>7528500</v>
      </c>
      <c r="G88" s="88" t="n">
        <v>879759</v>
      </c>
      <c r="H88" s="79" t="n">
        <f aca="false">SUM(F88:G88)</f>
        <v>8408259</v>
      </c>
      <c r="I88" s="77"/>
      <c r="J88" s="77" t="n">
        <v>28138</v>
      </c>
      <c r="K88" s="77" t="n">
        <f aca="false">SUM(I88:J88)</f>
        <v>28138</v>
      </c>
    </row>
    <row r="89" customFormat="false" ht="43.25" hidden="false" customHeight="false" outlineLevel="0" collapsed="false">
      <c r="A89" s="82" t="s">
        <v>173</v>
      </c>
      <c r="B89" s="103" t="s">
        <v>174</v>
      </c>
      <c r="C89" s="77"/>
      <c r="D89" s="77"/>
      <c r="E89" s="77"/>
      <c r="F89" s="79" t="n">
        <v>232382.15</v>
      </c>
      <c r="G89" s="88" t="n">
        <v>301632</v>
      </c>
      <c r="H89" s="79" t="n">
        <f aca="false">SUM(F89:G89)</f>
        <v>534014.15</v>
      </c>
      <c r="I89" s="77"/>
      <c r="J89" s="77" t="n">
        <v>1083330</v>
      </c>
      <c r="K89" s="77" t="n">
        <f aca="false">SUM(I89:J89)</f>
        <v>1083330</v>
      </c>
    </row>
    <row r="90" customFormat="false" ht="22.35" hidden="false" customHeight="false" outlineLevel="0" collapsed="false">
      <c r="A90" s="82" t="s">
        <v>175</v>
      </c>
      <c r="B90" s="103" t="s">
        <v>176</v>
      </c>
      <c r="C90" s="77"/>
      <c r="D90" s="77"/>
      <c r="E90" s="77"/>
      <c r="F90" s="79" t="n">
        <v>3185734.64</v>
      </c>
      <c r="G90" s="88"/>
      <c r="H90" s="79" t="n">
        <f aca="false">SUM(F90:G90)</f>
        <v>3185734.64</v>
      </c>
      <c r="I90" s="77"/>
      <c r="J90" s="77" t="n">
        <v>7035</v>
      </c>
      <c r="K90" s="77" t="n">
        <f aca="false">SUM(I90:J90)</f>
        <v>7035</v>
      </c>
    </row>
    <row r="91" customFormat="false" ht="32.8" hidden="false" customHeight="false" outlineLevel="0" collapsed="false">
      <c r="A91" s="82" t="s">
        <v>177</v>
      </c>
      <c r="B91" s="54" t="s">
        <v>178</v>
      </c>
      <c r="C91" s="77"/>
      <c r="D91" s="77"/>
      <c r="E91" s="77" t="n">
        <f aca="false">SUM(C91:D91)</f>
        <v>0</v>
      </c>
      <c r="F91" s="79" t="n">
        <v>33031236.2</v>
      </c>
      <c r="G91" s="88"/>
      <c r="H91" s="79" t="n">
        <f aca="false">SUM(F91:G91)</f>
        <v>33031236.2</v>
      </c>
      <c r="I91" s="77"/>
      <c r="J91" s="77"/>
      <c r="K91" s="77" t="n">
        <f aca="false">SUM(I91:J91)</f>
        <v>0</v>
      </c>
    </row>
    <row r="92" customFormat="false" ht="12.8" hidden="false" customHeight="false" outlineLevel="0" collapsed="false">
      <c r="A92" s="82"/>
      <c r="B92" s="103"/>
      <c r="C92" s="77"/>
      <c r="D92" s="77"/>
      <c r="E92" s="77"/>
      <c r="F92" s="79"/>
      <c r="G92" s="88"/>
      <c r="H92" s="79"/>
      <c r="I92" s="77"/>
      <c r="J92" s="77"/>
      <c r="K92" s="77"/>
    </row>
    <row r="93" customFormat="false" ht="35.05" hidden="false" customHeight="false" outlineLevel="0" collapsed="false">
      <c r="A93" s="66" t="s">
        <v>180</v>
      </c>
      <c r="B93" s="67" t="s">
        <v>19</v>
      </c>
      <c r="C93" s="139" t="n">
        <f aca="false">SUM(C96:C96)</f>
        <v>132000</v>
      </c>
      <c r="D93" s="139" t="n">
        <f aca="false">SUM(D95:D96)</f>
        <v>9534658</v>
      </c>
      <c r="E93" s="139" t="n">
        <f aca="false">SUM(C93:D93)</f>
        <v>9666658</v>
      </c>
      <c r="F93" s="109" t="n">
        <f aca="false">SUM(F96:F96)</f>
        <v>216000</v>
      </c>
      <c r="G93" s="110" t="n">
        <f aca="false">SUM(G95:G96)</f>
        <v>10167504</v>
      </c>
      <c r="H93" s="109" t="n">
        <f aca="false">SUM(F93:G93)</f>
        <v>10383504</v>
      </c>
      <c r="I93" s="139" t="n">
        <f aca="false">SUM(I96:I96)</f>
        <v>130000</v>
      </c>
      <c r="J93" s="139" t="n">
        <f aca="false">SUM(J95:J96)</f>
        <v>11536766</v>
      </c>
      <c r="K93" s="139" t="n">
        <f aca="false">SUM(I93:J93)</f>
        <v>11666766</v>
      </c>
    </row>
    <row r="94" customFormat="false" ht="22.35" hidden="false" customHeight="false" outlineLevel="0" collapsed="false">
      <c r="A94" s="82" t="s">
        <v>27</v>
      </c>
      <c r="B94" s="141"/>
      <c r="C94" s="143" t="n">
        <f aca="false">SUM(C95:C96)</f>
        <v>132000</v>
      </c>
      <c r="D94" s="143" t="n">
        <f aca="false">SUM(D95:D96)</f>
        <v>9534658</v>
      </c>
      <c r="E94" s="77" t="n">
        <f aca="false">SUM(C94:D94)</f>
        <v>9666658</v>
      </c>
      <c r="F94" s="79" t="n">
        <f aca="false">SUM(F95:F96)</f>
        <v>216000</v>
      </c>
      <c r="G94" s="88" t="n">
        <f aca="false">SUM(G95:G96)</f>
        <v>10167504</v>
      </c>
      <c r="H94" s="79" t="n">
        <f aca="false">SUM(F94:G94)</f>
        <v>10383504</v>
      </c>
      <c r="I94" s="77" t="n">
        <f aca="false">SUM(I95:I96)</f>
        <v>130000</v>
      </c>
      <c r="J94" s="143" t="n">
        <f aca="false">SUM(J95:J96)</f>
        <v>11536766</v>
      </c>
      <c r="K94" s="77" t="n">
        <f aca="false">SUM(I94:J94)</f>
        <v>11666766</v>
      </c>
    </row>
    <row r="95" customFormat="false" ht="43.25" hidden="false" customHeight="false" outlineLevel="0" collapsed="false">
      <c r="A95" s="82" t="s">
        <v>29</v>
      </c>
      <c r="B95" s="54" t="n">
        <v>0</v>
      </c>
      <c r="C95" s="77"/>
      <c r="D95" s="143" t="n">
        <v>556941</v>
      </c>
      <c r="E95" s="77" t="n">
        <f aca="false">SUM(C95:D95)</f>
        <v>556941</v>
      </c>
      <c r="F95" s="144"/>
      <c r="G95" s="88" t="n">
        <v>628400</v>
      </c>
      <c r="H95" s="79" t="n">
        <f aca="false">SUM(F95:G95)</f>
        <v>628400</v>
      </c>
      <c r="I95" s="77"/>
      <c r="J95" s="143" t="n">
        <v>703461</v>
      </c>
      <c r="K95" s="77" t="n">
        <f aca="false">SUM(I95:J95)</f>
        <v>703461</v>
      </c>
    </row>
    <row r="96" customFormat="false" ht="105.95" hidden="false" customHeight="false" outlineLevel="0" collapsed="false">
      <c r="A96" s="82" t="s">
        <v>181</v>
      </c>
      <c r="B96" s="54" t="s">
        <v>182</v>
      </c>
      <c r="C96" s="77" t="n">
        <v>132000</v>
      </c>
      <c r="D96" s="77" t="n">
        <v>8977717</v>
      </c>
      <c r="E96" s="77" t="n">
        <f aca="false">SUM(C96:D96)</f>
        <v>9109717</v>
      </c>
      <c r="F96" s="79" t="n">
        <v>216000</v>
      </c>
      <c r="G96" s="88" t="n">
        <v>9539104</v>
      </c>
      <c r="H96" s="79" t="n">
        <f aca="false">SUM(F96:G96)</f>
        <v>9755104</v>
      </c>
      <c r="I96" s="77" t="n">
        <v>130000</v>
      </c>
      <c r="J96" s="77" t="n">
        <v>10833305</v>
      </c>
      <c r="K96" s="77" t="n">
        <f aca="false">SUM(I96:J96)</f>
        <v>10963305</v>
      </c>
    </row>
    <row r="97" customFormat="false" ht="12.8" hidden="false" customHeight="false" outlineLevel="0" collapsed="false">
      <c r="A97" s="82"/>
      <c r="B97" s="54"/>
      <c r="C97" s="77"/>
      <c r="D97" s="77"/>
      <c r="E97" s="77" t="n">
        <f aca="false">SUM(C97:D97)</f>
        <v>0</v>
      </c>
      <c r="F97" s="79"/>
      <c r="G97" s="88"/>
      <c r="H97" s="79"/>
      <c r="I97" s="77"/>
      <c r="J97" s="77"/>
      <c r="K97" s="77" t="n">
        <f aca="false">SUM(I97:J97)</f>
        <v>0</v>
      </c>
    </row>
    <row r="98" customFormat="false" ht="46.25" hidden="false" customHeight="false" outlineLevel="0" collapsed="false">
      <c r="A98" s="66" t="s">
        <v>184</v>
      </c>
      <c r="B98" s="67" t="s">
        <v>19</v>
      </c>
      <c r="C98" s="69" t="n">
        <f aca="false">SUM(C100:C103)</f>
        <v>430000</v>
      </c>
      <c r="D98" s="69" t="n">
        <f aca="false">SUM(D100:D103)</f>
        <v>25012999</v>
      </c>
      <c r="E98" s="139" t="n">
        <f aca="false">SUM(C98:D98)</f>
        <v>25442999</v>
      </c>
      <c r="F98" s="72" t="n">
        <f aca="false">SUM(F100:F103)</f>
        <v>273900</v>
      </c>
      <c r="G98" s="89" t="n">
        <f aca="false">SUM(G100:G103)</f>
        <v>25387340</v>
      </c>
      <c r="H98" s="109" t="n">
        <f aca="false">SUM(F98:G98)</f>
        <v>25661240</v>
      </c>
      <c r="I98" s="139" t="n">
        <f aca="false">SUM(I100:I103)</f>
        <v>380000</v>
      </c>
      <c r="J98" s="69" t="n">
        <f aca="false">SUM(J100:J103)</f>
        <v>28138453</v>
      </c>
      <c r="K98" s="139" t="n">
        <f aca="false">SUM(I98:J98)</f>
        <v>28518453</v>
      </c>
    </row>
    <row r="99" customFormat="false" ht="22.35" hidden="false" customHeight="false" outlineLevel="0" collapsed="false">
      <c r="A99" s="82" t="s">
        <v>27</v>
      </c>
      <c r="B99" s="54"/>
      <c r="C99" s="83" t="n">
        <f aca="false">SUM(C100:C103)</f>
        <v>430000</v>
      </c>
      <c r="D99" s="83" t="n">
        <f aca="false">SUM(D100:D103)</f>
        <v>25012999</v>
      </c>
      <c r="E99" s="77" t="n">
        <f aca="false">SUM(C99:D99)</f>
        <v>25442999</v>
      </c>
      <c r="F99" s="84" t="n">
        <f aca="false">SUM(F100:F103)</f>
        <v>273900</v>
      </c>
      <c r="G99" s="85" t="n">
        <f aca="false">SUM(G100:G103)</f>
        <v>25387340</v>
      </c>
      <c r="H99" s="79" t="n">
        <f aca="false">SUM(F99:G99)</f>
        <v>25661240</v>
      </c>
      <c r="I99" s="77" t="n">
        <f aca="false">SUM(I100:I103)</f>
        <v>380000</v>
      </c>
      <c r="J99" s="83" t="n">
        <f aca="false">SUM(J100:J103)</f>
        <v>28138453</v>
      </c>
      <c r="K99" s="77" t="n">
        <f aca="false">SUM(I99:J99)</f>
        <v>28518453</v>
      </c>
    </row>
    <row r="100" customFormat="false" ht="43.25" hidden="false" customHeight="false" outlineLevel="0" collapsed="false">
      <c r="A100" s="82" t="s">
        <v>29</v>
      </c>
      <c r="B100" s="54" t="n">
        <v>0</v>
      </c>
      <c r="C100" s="77"/>
      <c r="D100" s="83" t="n">
        <v>2971841</v>
      </c>
      <c r="E100" s="77" t="n">
        <f aca="false">SUM(C100:D100)</f>
        <v>2971841</v>
      </c>
      <c r="F100" s="84"/>
      <c r="G100" s="85" t="n">
        <v>3267677</v>
      </c>
      <c r="H100" s="79" t="n">
        <f aca="false">SUM(F100:G100)</f>
        <v>3267677</v>
      </c>
      <c r="I100" s="77"/>
      <c r="J100" s="83" t="n">
        <v>3657999</v>
      </c>
      <c r="K100" s="77" t="n">
        <f aca="false">SUM(I100:J100)</f>
        <v>3657999</v>
      </c>
    </row>
    <row r="101" customFormat="false" ht="126.85" hidden="false" customHeight="false" outlineLevel="0" collapsed="false">
      <c r="A101" s="82" t="s">
        <v>185</v>
      </c>
      <c r="B101" s="54" t="s">
        <v>186</v>
      </c>
      <c r="C101" s="77" t="n">
        <v>229000</v>
      </c>
      <c r="D101" s="77" t="n">
        <v>9101265</v>
      </c>
      <c r="E101" s="77" t="n">
        <f aca="false">SUM(C101:D101)</f>
        <v>9330265</v>
      </c>
      <c r="F101" s="79" t="n">
        <v>122900</v>
      </c>
      <c r="G101" s="85" t="n">
        <v>8986113</v>
      </c>
      <c r="H101" s="79" t="n">
        <f aca="false">SUM(F101:G101)</f>
        <v>9109013</v>
      </c>
      <c r="I101" s="77" t="n">
        <v>122000</v>
      </c>
      <c r="J101" s="77" t="n">
        <v>9975082</v>
      </c>
      <c r="K101" s="77" t="n">
        <f aca="false">SUM(I101:J101)</f>
        <v>10097082</v>
      </c>
    </row>
    <row r="102" customFormat="false" ht="64.15" hidden="false" customHeight="false" outlineLevel="0" collapsed="false">
      <c r="A102" s="82" t="s">
        <v>188</v>
      </c>
      <c r="B102" s="54" t="s">
        <v>189</v>
      </c>
      <c r="C102" s="77" t="n">
        <v>200000</v>
      </c>
      <c r="D102" s="77" t="n">
        <v>12927510</v>
      </c>
      <c r="E102" s="77" t="n">
        <f aca="false">SUM(C102:D102)</f>
        <v>13127510</v>
      </c>
      <c r="F102" s="79" t="n">
        <v>150000</v>
      </c>
      <c r="G102" s="85" t="n">
        <v>13120982</v>
      </c>
      <c r="H102" s="79" t="n">
        <f aca="false">SUM(F102:G102)</f>
        <v>13270982</v>
      </c>
      <c r="I102" s="77" t="n">
        <v>258000</v>
      </c>
      <c r="J102" s="77" t="n">
        <v>14491303</v>
      </c>
      <c r="K102" s="77" t="n">
        <f aca="false">SUM(I102:J102)</f>
        <v>14749303</v>
      </c>
    </row>
    <row r="103" customFormat="false" ht="85.05" hidden="false" customHeight="false" outlineLevel="0" collapsed="false">
      <c r="A103" s="82" t="s">
        <v>191</v>
      </c>
      <c r="B103" s="54" t="s">
        <v>192</v>
      </c>
      <c r="C103" s="77" t="n">
        <v>1000</v>
      </c>
      <c r="D103" s="77" t="n">
        <v>12383</v>
      </c>
      <c r="E103" s="77" t="n">
        <f aca="false">SUM(C103:D103)</f>
        <v>13383</v>
      </c>
      <c r="F103" s="79" t="n">
        <v>1000</v>
      </c>
      <c r="G103" s="85" t="n">
        <v>12568</v>
      </c>
      <c r="H103" s="79" t="n">
        <f aca="false">SUM(F103:G103)</f>
        <v>13568</v>
      </c>
      <c r="I103" s="77"/>
      <c r="J103" s="77" t="n">
        <v>14069</v>
      </c>
      <c r="K103" s="77" t="n">
        <f aca="false">SUM(I103:J103)</f>
        <v>14069</v>
      </c>
    </row>
    <row r="104" customFormat="false" ht="12.8" hidden="false" customHeight="false" outlineLevel="0" collapsed="false">
      <c r="A104" s="82"/>
      <c r="B104" s="54"/>
      <c r="C104" s="77"/>
      <c r="D104" s="77"/>
      <c r="E104" s="77"/>
      <c r="F104" s="79"/>
      <c r="G104" s="88"/>
      <c r="H104" s="79"/>
      <c r="I104" s="77"/>
      <c r="J104" s="77"/>
      <c r="K104" s="77"/>
    </row>
    <row r="105" customFormat="false" ht="68.65" hidden="false" customHeight="false" outlineLevel="0" collapsed="false">
      <c r="A105" s="66" t="s">
        <v>194</v>
      </c>
      <c r="B105" s="127" t="s">
        <v>19</v>
      </c>
      <c r="C105" s="139" t="n">
        <f aca="false">SUM(C107:C122)</f>
        <v>3998450</v>
      </c>
      <c r="D105" s="139" t="n">
        <f aca="false">SUM(D107:D122)</f>
        <v>5696029</v>
      </c>
      <c r="E105" s="139" t="n">
        <f aca="false">SUM(C105:D105)</f>
        <v>9694479</v>
      </c>
      <c r="F105" s="109" t="n">
        <f aca="false">SUM(F107:F122)</f>
        <v>6915760</v>
      </c>
      <c r="G105" s="110" t="n">
        <f aca="false">SUM(G107:G122)</f>
        <v>5592756</v>
      </c>
      <c r="H105" s="109" t="n">
        <f aca="false">SUM(F105:G105)</f>
        <v>12508516</v>
      </c>
      <c r="I105" s="139" t="n">
        <f aca="false">SUM(I107:I122)</f>
        <v>4150080</v>
      </c>
      <c r="J105" s="139" t="n">
        <f aca="false">SUM(J107:J122)</f>
        <v>6471844</v>
      </c>
      <c r="K105" s="139" t="n">
        <f aca="false">SUM(I105:J105)</f>
        <v>10621924</v>
      </c>
    </row>
    <row r="106" customFormat="false" ht="22.35" hidden="false" customHeight="false" outlineLevel="0" collapsed="false">
      <c r="A106" s="99" t="s">
        <v>27</v>
      </c>
      <c r="B106" s="100"/>
      <c r="C106" s="145" t="n">
        <f aca="false">SUM(C107:C120)</f>
        <v>3998450</v>
      </c>
      <c r="D106" s="145" t="n">
        <f aca="false">SUM(D107:D120)</f>
        <v>5696029</v>
      </c>
      <c r="E106" s="145" t="n">
        <f aca="false">SUM(C106:D106)</f>
        <v>9694479</v>
      </c>
      <c r="F106" s="146" t="n">
        <f aca="false">SUM(F107:F120)</f>
        <v>4511760</v>
      </c>
      <c r="G106" s="147" t="n">
        <f aca="false">SUM(G107:G120)</f>
        <v>5592756</v>
      </c>
      <c r="H106" s="146" t="n">
        <f aca="false">SUM(F106:G106)</f>
        <v>10104516</v>
      </c>
      <c r="I106" s="145" t="n">
        <f aca="false">SUM(I107:I120)</f>
        <v>4150080</v>
      </c>
      <c r="J106" s="145" t="n">
        <f aca="false">SUM(J107:J120)</f>
        <v>6471844</v>
      </c>
      <c r="K106" s="145" t="n">
        <f aca="false">SUM(I106:J106)</f>
        <v>10621924</v>
      </c>
    </row>
    <row r="107" customFormat="false" ht="43.25" hidden="false" customHeight="false" outlineLevel="0" collapsed="false">
      <c r="A107" s="87" t="s">
        <v>29</v>
      </c>
      <c r="B107" s="103" t="n">
        <v>0</v>
      </c>
      <c r="C107" s="77"/>
      <c r="D107" s="77" t="n">
        <v>656282</v>
      </c>
      <c r="E107" s="77" t="n">
        <f aca="false">SUM(C107:D107)</f>
        <v>656282</v>
      </c>
      <c r="F107" s="79"/>
      <c r="G107" s="88" t="n">
        <v>628399</v>
      </c>
      <c r="H107" s="79" t="n">
        <f aca="false">SUM(F107:G107)</f>
        <v>628399</v>
      </c>
      <c r="I107" s="77"/>
      <c r="J107" s="77" t="n">
        <v>745669</v>
      </c>
      <c r="K107" s="77" t="n">
        <f aca="false">SUM(I107:J107)</f>
        <v>745669</v>
      </c>
    </row>
    <row r="108" customFormat="false" ht="64.15" hidden="false" customHeight="false" outlineLevel="0" collapsed="false">
      <c r="A108" s="82" t="s">
        <v>195</v>
      </c>
      <c r="B108" s="103" t="s">
        <v>196</v>
      </c>
      <c r="C108" s="77" t="n">
        <v>56000</v>
      </c>
      <c r="D108" s="77" t="n">
        <v>866787</v>
      </c>
      <c r="E108" s="77" t="n">
        <f aca="false">SUM(C108:D108)</f>
        <v>922787</v>
      </c>
      <c r="F108" s="79" t="n">
        <v>56000</v>
      </c>
      <c r="G108" s="88" t="n">
        <v>628399</v>
      </c>
      <c r="H108" s="79" t="n">
        <f aca="false">SUM(F108:G108)</f>
        <v>684399</v>
      </c>
      <c r="I108" s="77" t="n">
        <v>56000</v>
      </c>
      <c r="J108" s="77" t="n">
        <v>844154</v>
      </c>
      <c r="K108" s="77" t="n">
        <f aca="false">SUM(I108:J108)</f>
        <v>900154</v>
      </c>
    </row>
    <row r="109" customFormat="false" ht="32.8" hidden="false" customHeight="false" outlineLevel="0" collapsed="false">
      <c r="A109" s="87" t="s">
        <v>198</v>
      </c>
      <c r="B109" s="103" t="s">
        <v>199</v>
      </c>
      <c r="C109" s="77" t="n">
        <v>57700</v>
      </c>
      <c r="D109" s="77" t="n">
        <v>371480</v>
      </c>
      <c r="E109" s="77" t="n">
        <f aca="false">SUM(C109:D109)</f>
        <v>429180</v>
      </c>
      <c r="F109" s="79" t="n">
        <v>63950</v>
      </c>
      <c r="G109" s="88" t="n">
        <v>502720</v>
      </c>
      <c r="H109" s="79" t="n">
        <f aca="false">SUM(F109:G109)</f>
        <v>566670</v>
      </c>
      <c r="I109" s="77" t="n">
        <v>73680</v>
      </c>
      <c r="J109" s="77" t="n">
        <v>422077</v>
      </c>
      <c r="K109" s="77" t="n">
        <f aca="false">SUM(I109:J109)</f>
        <v>495757</v>
      </c>
    </row>
    <row r="110" customFormat="false" ht="105.95" hidden="false" customHeight="false" outlineLevel="0" collapsed="false">
      <c r="A110" s="82" t="s">
        <v>201</v>
      </c>
      <c r="B110" s="103" t="s">
        <v>202</v>
      </c>
      <c r="C110" s="77" t="n">
        <v>188000</v>
      </c>
      <c r="D110" s="77" t="n">
        <v>1609747</v>
      </c>
      <c r="E110" s="77" t="n">
        <f aca="false">SUM(C110:D110)</f>
        <v>1797747</v>
      </c>
      <c r="F110" s="79" t="n">
        <v>178050</v>
      </c>
      <c r="G110" s="88" t="n">
        <v>1633839</v>
      </c>
      <c r="H110" s="79" t="n">
        <f aca="false">SUM(F110:G110)</f>
        <v>1811889</v>
      </c>
      <c r="I110" s="77" t="n">
        <v>187000</v>
      </c>
      <c r="J110" s="77" t="n">
        <v>1829000</v>
      </c>
      <c r="K110" s="77" t="n">
        <f aca="false">SUM(I110:J110)</f>
        <v>2016000</v>
      </c>
    </row>
    <row r="111" customFormat="false" ht="85.05" hidden="false" customHeight="false" outlineLevel="0" collapsed="false">
      <c r="A111" s="82" t="s">
        <v>204</v>
      </c>
      <c r="B111" s="103" t="s">
        <v>205</v>
      </c>
      <c r="C111" s="77" t="n">
        <v>871500</v>
      </c>
      <c r="D111" s="77" t="n">
        <v>260036</v>
      </c>
      <c r="E111" s="77" t="n">
        <f aca="false">SUM(C111:D111)</f>
        <v>1131536</v>
      </c>
      <c r="F111" s="79" t="n">
        <v>822500</v>
      </c>
      <c r="G111" s="88" t="n">
        <v>251360</v>
      </c>
      <c r="H111" s="79" t="n">
        <f aca="false">SUM(F111:G111)</f>
        <v>1073860</v>
      </c>
      <c r="I111" s="77" t="n">
        <v>751500</v>
      </c>
      <c r="J111" s="77" t="n">
        <v>379869</v>
      </c>
      <c r="K111" s="77" t="n">
        <f aca="false">SUM(I111:J111)</f>
        <v>1131369</v>
      </c>
    </row>
    <row r="112" customFormat="false" ht="74.6" hidden="false" customHeight="false" outlineLevel="0" collapsed="false">
      <c r="A112" s="87" t="s">
        <v>207</v>
      </c>
      <c r="B112" s="54" t="s">
        <v>208</v>
      </c>
      <c r="C112" s="77" t="n">
        <v>340000</v>
      </c>
      <c r="D112" s="77" t="n">
        <v>619134</v>
      </c>
      <c r="E112" s="77" t="n">
        <f aca="false">SUM(C112:D112)</f>
        <v>959134</v>
      </c>
      <c r="F112" s="79" t="n">
        <v>310000</v>
      </c>
      <c r="G112" s="88" t="n">
        <v>628399</v>
      </c>
      <c r="H112" s="79" t="n">
        <f aca="false">SUM(F112:G112)</f>
        <v>938399</v>
      </c>
      <c r="I112" s="77" t="n">
        <v>410000</v>
      </c>
      <c r="J112" s="77" t="n">
        <v>703461</v>
      </c>
      <c r="K112" s="77" t="n">
        <f aca="false">SUM(I112:J112)</f>
        <v>1113461</v>
      </c>
    </row>
    <row r="113" customFormat="false" ht="53.7" hidden="false" customHeight="false" outlineLevel="0" collapsed="false">
      <c r="A113" s="82" t="s">
        <v>210</v>
      </c>
      <c r="B113" s="103" t="s">
        <v>211</v>
      </c>
      <c r="C113" s="77" t="n">
        <f aca="false">2270000-500000</f>
        <v>1770000</v>
      </c>
      <c r="D113" s="77" t="n">
        <v>532455</v>
      </c>
      <c r="E113" s="77" t="n">
        <f aca="false">SUM(C113:D113)</f>
        <v>2302455</v>
      </c>
      <c r="F113" s="79" t="n">
        <v>2184510</v>
      </c>
      <c r="G113" s="88" t="n">
        <v>527856</v>
      </c>
      <c r="H113" s="79" t="n">
        <f aca="false">SUM(F113:G113)</f>
        <v>2712366</v>
      </c>
      <c r="I113" s="77" t="n">
        <v>1801400</v>
      </c>
      <c r="J113" s="77" t="n">
        <v>675323</v>
      </c>
      <c r="K113" s="77" t="n">
        <f aca="false">SUM(I113:J113)</f>
        <v>2476723</v>
      </c>
    </row>
    <row r="114" customFormat="false" ht="32.8" hidden="false" customHeight="false" outlineLevel="0" collapsed="false">
      <c r="A114" s="82" t="s">
        <v>213</v>
      </c>
      <c r="B114" s="103" t="s">
        <v>214</v>
      </c>
      <c r="C114" s="77" t="n">
        <v>19500</v>
      </c>
      <c r="D114" s="77" t="n">
        <v>495307</v>
      </c>
      <c r="E114" s="77" t="n">
        <f aca="false">SUM(C114:D114)</f>
        <v>514807</v>
      </c>
      <c r="F114" s="79" t="n">
        <v>19500</v>
      </c>
      <c r="G114" s="88" t="n">
        <v>502720</v>
      </c>
      <c r="H114" s="79" t="n">
        <f aca="false">SUM(F114:G114)</f>
        <v>522220</v>
      </c>
      <c r="I114" s="77" t="n">
        <v>21100</v>
      </c>
      <c r="J114" s="77" t="n">
        <v>562769</v>
      </c>
      <c r="K114" s="77" t="n">
        <f aca="false">SUM(I114:J114)</f>
        <v>583869</v>
      </c>
    </row>
    <row r="115" customFormat="false" ht="64.15" hidden="false" customHeight="false" outlineLevel="0" collapsed="false">
      <c r="A115" s="87" t="s">
        <v>216</v>
      </c>
      <c r="B115" s="103" t="s">
        <v>217</v>
      </c>
      <c r="C115" s="77"/>
      <c r="D115" s="77" t="n">
        <v>284801</v>
      </c>
      <c r="E115" s="77" t="n">
        <f aca="false">SUM(C115:D115)</f>
        <v>284801</v>
      </c>
      <c r="F115" s="79"/>
      <c r="G115" s="149" t="n">
        <v>289064</v>
      </c>
      <c r="H115" s="79" t="n">
        <f aca="false">SUM(F115:G115)</f>
        <v>289064</v>
      </c>
      <c r="I115" s="77"/>
      <c r="J115" s="77" t="n">
        <v>309522</v>
      </c>
      <c r="K115" s="77" t="n">
        <f aca="false">SUM(I115:J115)</f>
        <v>309522</v>
      </c>
    </row>
    <row r="116" customFormat="false" ht="32.8" hidden="false" customHeight="false" outlineLevel="0" collapsed="false">
      <c r="A116" s="87" t="s">
        <v>219</v>
      </c>
      <c r="B116" s="54" t="s">
        <v>220</v>
      </c>
      <c r="C116" s="77" t="n">
        <v>440500</v>
      </c>
      <c r="D116" s="77"/>
      <c r="E116" s="77" t="n">
        <f aca="false">SUM(C116:D116)</f>
        <v>440500</v>
      </c>
      <c r="F116" s="79" t="n">
        <v>440500</v>
      </c>
      <c r="G116" s="88"/>
      <c r="H116" s="79" t="n">
        <f aca="false">SUM(F116:G116)</f>
        <v>440500</v>
      </c>
      <c r="I116" s="77" t="n">
        <v>269400</v>
      </c>
      <c r="J116" s="77"/>
      <c r="K116" s="77" t="n">
        <f aca="false">SUM(I116:J116)</f>
        <v>269400</v>
      </c>
    </row>
    <row r="117" customFormat="false" ht="32.8" hidden="false" customHeight="false" outlineLevel="0" collapsed="false">
      <c r="A117" s="87" t="s">
        <v>222</v>
      </c>
      <c r="B117" s="54" t="s">
        <v>223</v>
      </c>
      <c r="C117" s="77"/>
      <c r="D117" s="77"/>
      <c r="E117" s="77"/>
      <c r="F117" s="79"/>
      <c r="G117" s="88"/>
      <c r="H117" s="79"/>
      <c r="I117" s="77" t="n">
        <v>208500</v>
      </c>
      <c r="J117" s="77"/>
      <c r="K117" s="77" t="n">
        <f aca="false">SUM(I117:J117)</f>
        <v>208500</v>
      </c>
    </row>
    <row r="118" customFormat="false" ht="32.8" hidden="false" customHeight="false" outlineLevel="0" collapsed="false">
      <c r="A118" s="87" t="s">
        <v>33</v>
      </c>
      <c r="B118" s="54" t="s">
        <v>34</v>
      </c>
      <c r="C118" s="77" t="n">
        <v>255250</v>
      </c>
      <c r="D118" s="77"/>
      <c r="E118" s="77" t="n">
        <f aca="false">SUM(C118:D118)</f>
        <v>255250</v>
      </c>
      <c r="F118" s="79" t="n">
        <v>272250</v>
      </c>
      <c r="G118" s="88"/>
      <c r="H118" s="79" t="n">
        <f aca="false">SUM(F118:G118)</f>
        <v>272250</v>
      </c>
      <c r="I118" s="77" t="n">
        <v>371500</v>
      </c>
      <c r="J118" s="77"/>
      <c r="K118" s="77" t="n">
        <f aca="false">SUM(I118:J118)</f>
        <v>371500</v>
      </c>
    </row>
    <row r="119" customFormat="false" ht="116.4" hidden="false" customHeight="false" outlineLevel="0" collapsed="false">
      <c r="A119" s="87" t="s">
        <v>225</v>
      </c>
      <c r="B119" s="54" t="s">
        <v>226</v>
      </c>
      <c r="C119" s="77"/>
      <c r="D119" s="77"/>
      <c r="E119" s="77"/>
      <c r="F119" s="79" t="n">
        <v>150000</v>
      </c>
      <c r="G119" s="88"/>
      <c r="H119" s="79" t="n">
        <f aca="false">SUM(F119:G119)</f>
        <v>150000</v>
      </c>
      <c r="I119" s="77"/>
      <c r="J119" s="77"/>
      <c r="K119" s="77"/>
    </row>
    <row r="120" customFormat="false" ht="32.8" hidden="false" customHeight="false" outlineLevel="0" collapsed="false">
      <c r="A120" s="87" t="s">
        <v>177</v>
      </c>
      <c r="B120" s="54" t="s">
        <v>178</v>
      </c>
      <c r="C120" s="77"/>
      <c r="D120" s="77"/>
      <c r="E120" s="77"/>
      <c r="F120" s="79" t="n">
        <v>14500</v>
      </c>
      <c r="G120" s="88"/>
      <c r="H120" s="79" t="n">
        <f aca="false">SUM(F120:G120)</f>
        <v>14500</v>
      </c>
      <c r="I120" s="77"/>
      <c r="J120" s="77"/>
      <c r="K120" s="77" t="n">
        <f aca="false">SUM(I120:J120)</f>
        <v>0</v>
      </c>
    </row>
    <row r="121" customFormat="false" ht="32.8" hidden="false" customHeight="false" outlineLevel="0" collapsed="false">
      <c r="A121" s="87" t="s">
        <v>62</v>
      </c>
      <c r="B121" s="54" t="s">
        <v>63</v>
      </c>
      <c r="C121" s="77"/>
      <c r="D121" s="77"/>
      <c r="E121" s="77" t="n">
        <f aca="false">SUM(C121:D121)</f>
        <v>0</v>
      </c>
      <c r="F121" s="79" t="n">
        <v>452000</v>
      </c>
      <c r="G121" s="88"/>
      <c r="H121" s="79" t="n">
        <f aca="false">SUM(F121:G121)</f>
        <v>452000</v>
      </c>
      <c r="I121" s="77"/>
      <c r="J121" s="77"/>
      <c r="K121" s="77" t="n">
        <f aca="false">SUM(I121:J121)</f>
        <v>0</v>
      </c>
    </row>
    <row r="122" customFormat="false" ht="22.35" hidden="false" customHeight="false" outlineLevel="0" collapsed="false">
      <c r="A122" s="87" t="s">
        <v>65</v>
      </c>
      <c r="B122" s="54" t="s">
        <v>66</v>
      </c>
      <c r="C122" s="77"/>
      <c r="D122" s="77"/>
      <c r="E122" s="77" t="n">
        <f aca="false">SUM(C122:D122)</f>
        <v>0</v>
      </c>
      <c r="F122" s="79" t="n">
        <v>1952000</v>
      </c>
      <c r="G122" s="88"/>
      <c r="H122" s="79" t="n">
        <f aca="false">SUM(F122:G122)</f>
        <v>1952000</v>
      </c>
      <c r="I122" s="77"/>
      <c r="J122" s="77"/>
      <c r="K122" s="77" t="n">
        <f aca="false">SUM(I122:J122)</f>
        <v>0</v>
      </c>
    </row>
    <row r="123" customFormat="false" ht="12.8" hidden="false" customHeight="false" outlineLevel="0" collapsed="false">
      <c r="A123" s="150"/>
      <c r="B123" s="127"/>
      <c r="C123" s="130"/>
      <c r="D123" s="130"/>
      <c r="E123" s="130"/>
      <c r="F123" s="131"/>
      <c r="G123" s="151"/>
      <c r="H123" s="131"/>
      <c r="I123" s="130"/>
      <c r="J123" s="130"/>
      <c r="K123" s="130"/>
    </row>
    <row r="124" customFormat="false" ht="35.05" hidden="false" customHeight="false" outlineLevel="0" collapsed="false">
      <c r="A124" s="66" t="s">
        <v>230</v>
      </c>
      <c r="B124" s="67" t="s">
        <v>19</v>
      </c>
      <c r="C124" s="69" t="n">
        <f aca="false">SUM(C126:C130)</f>
        <v>394935251</v>
      </c>
      <c r="D124" s="139" t="n">
        <f aca="false">SUM(D126:D130)</f>
        <v>9658485</v>
      </c>
      <c r="E124" s="139" t="n">
        <f aca="false">SUM(C124:D124)</f>
        <v>404593736</v>
      </c>
      <c r="F124" s="72" t="n">
        <f aca="false">SUM(F126:F130)</f>
        <v>378035251</v>
      </c>
      <c r="G124" s="110" t="n">
        <f aca="false">SUM(G126:G130)</f>
        <v>8978321</v>
      </c>
      <c r="H124" s="109" t="n">
        <f aca="false">SUM(F124:G124)</f>
        <v>387013572</v>
      </c>
      <c r="I124" s="139" t="n">
        <f aca="false">SUM(I126:I130)</f>
        <v>395895265</v>
      </c>
      <c r="J124" s="139" t="n">
        <f aca="false">SUM(J126:J130)</f>
        <v>10692612</v>
      </c>
      <c r="K124" s="139" t="n">
        <f aca="false">SUM(I124:J124)</f>
        <v>406587877</v>
      </c>
    </row>
    <row r="125" customFormat="false" ht="22.35" hidden="false" customHeight="false" outlineLevel="0" collapsed="false">
      <c r="A125" s="99" t="s">
        <v>27</v>
      </c>
      <c r="B125" s="100"/>
      <c r="C125" s="78" t="n">
        <f aca="false">SUM(C126:C130)</f>
        <v>394935251</v>
      </c>
      <c r="D125" s="78" t="n">
        <f aca="false">SUM(D126:D130)</f>
        <v>9658485</v>
      </c>
      <c r="E125" s="78" t="n">
        <f aca="false">SUM(C125:D125)</f>
        <v>404593736</v>
      </c>
      <c r="F125" s="90" t="n">
        <f aca="false">SUM(F126:F130)</f>
        <v>378035251</v>
      </c>
      <c r="G125" s="80" t="n">
        <f aca="false">SUM(G126:G130)</f>
        <v>8978321</v>
      </c>
      <c r="H125" s="90" t="n">
        <f aca="false">SUM(F125:G125)</f>
        <v>387013572</v>
      </c>
      <c r="I125" s="78" t="n">
        <f aca="false">SUM(I126:I130)</f>
        <v>395895265</v>
      </c>
      <c r="J125" s="78" t="n">
        <f aca="false">SUM(J126:J130)</f>
        <v>10692612</v>
      </c>
      <c r="K125" s="78" t="n">
        <f aca="false">SUM(I125:J125)</f>
        <v>406587877</v>
      </c>
    </row>
    <row r="126" customFormat="false" ht="43.25" hidden="false" customHeight="false" outlineLevel="0" collapsed="false">
      <c r="A126" s="87" t="s">
        <v>29</v>
      </c>
      <c r="B126" s="103" t="n">
        <v>0</v>
      </c>
      <c r="C126" s="77"/>
      <c r="D126" s="83" t="n">
        <v>990614</v>
      </c>
      <c r="E126" s="77" t="n">
        <f aca="false">SUM(C126:D126)</f>
        <v>990614</v>
      </c>
      <c r="F126" s="84"/>
      <c r="G126" s="85" t="n">
        <v>879759</v>
      </c>
      <c r="H126" s="79" t="n">
        <f aca="false">SUM(F126:G126)</f>
        <v>879759</v>
      </c>
      <c r="I126" s="77"/>
      <c r="J126" s="83" t="n">
        <v>1125538</v>
      </c>
      <c r="K126" s="77" t="n">
        <f aca="false">SUM(I126:J126)</f>
        <v>1125538</v>
      </c>
    </row>
    <row r="127" customFormat="false" ht="95.5" hidden="false" customHeight="false" outlineLevel="0" collapsed="false">
      <c r="A127" s="87" t="s">
        <v>231</v>
      </c>
      <c r="B127" s="103" t="s">
        <v>232</v>
      </c>
      <c r="C127" s="77"/>
      <c r="D127" s="77" t="n">
        <v>4333936</v>
      </c>
      <c r="E127" s="77" t="n">
        <f aca="false">SUM(C127:D127)</f>
        <v>4333936</v>
      </c>
      <c r="F127" s="79"/>
      <c r="G127" s="85" t="n">
        <v>4202485</v>
      </c>
      <c r="H127" s="79" t="n">
        <f aca="false">SUM(F127:G127)</f>
        <v>4202485</v>
      </c>
      <c r="I127" s="77"/>
      <c r="J127" s="77" t="n">
        <v>4924229</v>
      </c>
      <c r="K127" s="77" t="n">
        <f aca="false">SUM(I127:J127)</f>
        <v>4924229</v>
      </c>
    </row>
    <row r="128" customFormat="false" ht="85.05" hidden="false" customHeight="false" outlineLevel="0" collapsed="false">
      <c r="A128" s="87" t="s">
        <v>234</v>
      </c>
      <c r="B128" s="103" t="s">
        <v>235</v>
      </c>
      <c r="C128" s="77" t="n">
        <v>500000</v>
      </c>
      <c r="D128" s="77" t="n">
        <v>2971841</v>
      </c>
      <c r="E128" s="77" t="n">
        <f aca="false">SUM(C128:D128)</f>
        <v>3471841</v>
      </c>
      <c r="F128" s="79" t="n">
        <v>500000</v>
      </c>
      <c r="G128" s="85" t="n">
        <v>2890638</v>
      </c>
      <c r="H128" s="79" t="n">
        <f aca="false">SUM(F128:G128)</f>
        <v>3390638</v>
      </c>
      <c r="I128" s="77" t="n">
        <v>80000</v>
      </c>
      <c r="J128" s="77" t="n">
        <v>3376615</v>
      </c>
      <c r="K128" s="77" t="n">
        <f aca="false">SUM(I128:J128)</f>
        <v>3456615</v>
      </c>
    </row>
    <row r="129" customFormat="false" ht="95.5" hidden="false" customHeight="false" outlineLevel="0" collapsed="false">
      <c r="A129" s="87" t="s">
        <v>237</v>
      </c>
      <c r="B129" s="103" t="s">
        <v>238</v>
      </c>
      <c r="C129" s="77" t="n">
        <f aca="false">334500000+59935251</f>
        <v>394435251</v>
      </c>
      <c r="D129" s="77" t="n">
        <v>619133</v>
      </c>
      <c r="E129" s="77" t="n">
        <f aca="false">SUM(C129:D129)</f>
        <v>395054384</v>
      </c>
      <c r="F129" s="79" t="n">
        <f aca="false">378035251-500000</f>
        <v>377535251</v>
      </c>
      <c r="G129" s="85" t="n">
        <v>502720</v>
      </c>
      <c r="H129" s="79" t="n">
        <f aca="false">SUM(F129:G129)</f>
        <v>378037971</v>
      </c>
      <c r="I129" s="77" t="n">
        <f aca="false">368920000+25887922+10343-3000</f>
        <v>394815265</v>
      </c>
      <c r="J129" s="77" t="n">
        <v>703461</v>
      </c>
      <c r="K129" s="77" t="n">
        <f aca="false">SUM(I129:J129)</f>
        <v>395518726</v>
      </c>
    </row>
    <row r="130" customFormat="false" ht="74.6" hidden="false" customHeight="false" outlineLevel="0" collapsed="false">
      <c r="A130" s="87" t="s">
        <v>240</v>
      </c>
      <c r="B130" s="103" t="s">
        <v>241</v>
      </c>
      <c r="C130" s="77"/>
      <c r="D130" s="77" t="n">
        <v>742961</v>
      </c>
      <c r="E130" s="77" t="n">
        <f aca="false">SUM(C130:D130)</f>
        <v>742961</v>
      </c>
      <c r="F130" s="79"/>
      <c r="G130" s="85" t="n">
        <v>502719</v>
      </c>
      <c r="H130" s="79" t="n">
        <f aca="false">SUM(F130:G130)</f>
        <v>502719</v>
      </c>
      <c r="I130" s="77" t="n">
        <v>1000000</v>
      </c>
      <c r="J130" s="77" t="n">
        <v>562769</v>
      </c>
      <c r="K130" s="77" t="n">
        <f aca="false">SUM(I130:J130)</f>
        <v>1562769</v>
      </c>
    </row>
    <row r="131" customFormat="false" ht="12.8" hidden="false" customHeight="false" outlineLevel="0" collapsed="false">
      <c r="A131" s="87"/>
      <c r="B131" s="103"/>
      <c r="C131" s="77"/>
      <c r="D131" s="77"/>
      <c r="E131" s="77"/>
      <c r="F131" s="79"/>
      <c r="G131" s="88"/>
      <c r="H131" s="79"/>
      <c r="I131" s="77"/>
      <c r="J131" s="77"/>
      <c r="K131" s="77"/>
    </row>
    <row r="132" customFormat="false" ht="46.25" hidden="false" customHeight="false" outlineLevel="0" collapsed="false">
      <c r="A132" s="66" t="s">
        <v>243</v>
      </c>
      <c r="B132" s="135" t="s">
        <v>19</v>
      </c>
      <c r="C132" s="139" t="n">
        <f aca="false">SUM(C134:C141)</f>
        <v>429300</v>
      </c>
      <c r="D132" s="139" t="n">
        <f aca="false">SUM(D134:D141)</f>
        <v>8172564</v>
      </c>
      <c r="E132" s="152" t="n">
        <f aca="false">SUM(C132:D132)</f>
        <v>8601864</v>
      </c>
      <c r="F132" s="109" t="n">
        <f aca="false">SUM(F134:F141)</f>
        <v>15957724</v>
      </c>
      <c r="G132" s="110" t="n">
        <f aca="false">SUM(G134:G141)</f>
        <v>8294873</v>
      </c>
      <c r="H132" s="153" t="n">
        <f aca="false">SUM(F132:G132)</f>
        <v>24252597</v>
      </c>
      <c r="I132" s="139" t="n">
        <f aca="false">SUM(I134:I141)</f>
        <v>412544</v>
      </c>
      <c r="J132" s="139" t="n">
        <f aca="false">SUM(J134:J141)</f>
        <v>9285689</v>
      </c>
      <c r="K132" s="152" t="n">
        <f aca="false">SUM(I132:J132)</f>
        <v>9698233</v>
      </c>
    </row>
    <row r="133" customFormat="false" ht="22.35" hidden="false" customHeight="false" outlineLevel="0" collapsed="false">
      <c r="A133" s="74" t="s">
        <v>27</v>
      </c>
      <c r="B133" s="75"/>
      <c r="C133" s="78" t="n">
        <f aca="false">SUM(C134:C139)</f>
        <v>429300</v>
      </c>
      <c r="D133" s="78" t="n">
        <f aca="false">SUM(D134:D139)</f>
        <v>8172564</v>
      </c>
      <c r="E133" s="119" t="n">
        <f aca="false">SUM(C133:D133)</f>
        <v>8601864</v>
      </c>
      <c r="F133" s="90" t="n">
        <f aca="false">SUM(F134:F139)</f>
        <v>510979</v>
      </c>
      <c r="G133" s="80" t="n">
        <f aca="false">SUM(G134:G139)</f>
        <v>8294873</v>
      </c>
      <c r="H133" s="120" t="n">
        <f aca="false">SUM(F133:G133)</f>
        <v>8805852</v>
      </c>
      <c r="I133" s="78" t="n">
        <f aca="false">SUM(I134:I140)</f>
        <v>412544</v>
      </c>
      <c r="J133" s="78" t="n">
        <f aca="false">SUM(J134:J140)</f>
        <v>9285689</v>
      </c>
      <c r="K133" s="119" t="n">
        <f aca="false">SUM(I133:J133)</f>
        <v>9698233</v>
      </c>
    </row>
    <row r="134" customFormat="false" ht="43.25" hidden="false" customHeight="false" outlineLevel="0" collapsed="false">
      <c r="A134" s="82" t="s">
        <v>29</v>
      </c>
      <c r="B134" s="54" t="n">
        <v>0</v>
      </c>
      <c r="C134" s="123"/>
      <c r="D134" s="83" t="n">
        <v>1077293</v>
      </c>
      <c r="E134" s="123" t="n">
        <f aca="false">SUM(C134:D134)</f>
        <v>1077293</v>
      </c>
      <c r="F134" s="84"/>
      <c r="G134" s="85" t="n">
        <v>1099699</v>
      </c>
      <c r="H134" s="124" t="n">
        <f aca="false">SUM(F134:G134)</f>
        <v>1099699</v>
      </c>
      <c r="I134" s="123"/>
      <c r="J134" s="83" t="n">
        <v>1231057</v>
      </c>
      <c r="K134" s="123" t="n">
        <f aca="false">SUM(I134:J134)</f>
        <v>1231057</v>
      </c>
    </row>
    <row r="135" customFormat="false" ht="116.4" hidden="false" customHeight="false" outlineLevel="0" collapsed="false">
      <c r="A135" s="82" t="s">
        <v>244</v>
      </c>
      <c r="B135" s="103" t="s">
        <v>245</v>
      </c>
      <c r="C135" s="123" t="n">
        <v>7200</v>
      </c>
      <c r="D135" s="77" t="n">
        <v>1114441</v>
      </c>
      <c r="E135" s="123" t="n">
        <f aca="false">SUM(C135:D135)</f>
        <v>1121641</v>
      </c>
      <c r="F135" s="79" t="n">
        <v>7200</v>
      </c>
      <c r="G135" s="85" t="n">
        <v>1131119</v>
      </c>
      <c r="H135" s="124" t="n">
        <f aca="false">SUM(F135:G135)</f>
        <v>1138319</v>
      </c>
      <c r="I135" s="123"/>
      <c r="J135" s="77"/>
      <c r="K135" s="123" t="n">
        <f aca="false">SUM(I135:J135)</f>
        <v>0</v>
      </c>
    </row>
    <row r="136" customFormat="false" ht="64.15" hidden="false" customHeight="false" outlineLevel="0" collapsed="false">
      <c r="A136" s="82" t="s">
        <v>247</v>
      </c>
      <c r="B136" s="103" t="s">
        <v>248</v>
      </c>
      <c r="C136" s="123" t="n">
        <v>258100</v>
      </c>
      <c r="D136" s="77" t="n">
        <v>1380668</v>
      </c>
      <c r="E136" s="123" t="n">
        <f aca="false">SUM(C136:D136)</f>
        <v>1638768</v>
      </c>
      <c r="F136" s="79" t="n">
        <f aca="false">275000+43450</f>
        <v>318450</v>
      </c>
      <c r="G136" s="85" t="n">
        <v>1382479</v>
      </c>
      <c r="H136" s="124" t="n">
        <f aca="false">SUM(F136:G136)</f>
        <v>1700929</v>
      </c>
      <c r="I136" s="123" t="n">
        <v>273394</v>
      </c>
      <c r="J136" s="77" t="n">
        <v>1612333</v>
      </c>
      <c r="K136" s="123" t="n">
        <f aca="false">SUM(I136:J136)</f>
        <v>1885727</v>
      </c>
    </row>
    <row r="137" customFormat="false" ht="64.15" hidden="false" customHeight="false" outlineLevel="0" collapsed="false">
      <c r="A137" s="82" t="s">
        <v>250</v>
      </c>
      <c r="B137" s="103" t="s">
        <v>251</v>
      </c>
      <c r="C137" s="123" t="n">
        <v>164000</v>
      </c>
      <c r="D137" s="77" t="n">
        <v>4104855</v>
      </c>
      <c r="E137" s="123" t="n">
        <f aca="false">SUM(C137:D137)</f>
        <v>4268855</v>
      </c>
      <c r="F137" s="79" t="n">
        <v>155147</v>
      </c>
      <c r="G137" s="85" t="n">
        <v>4178857</v>
      </c>
      <c r="H137" s="124" t="n">
        <f aca="false">SUM(F137:G137)</f>
        <v>4334004</v>
      </c>
      <c r="I137" s="123" t="n">
        <v>136150</v>
      </c>
      <c r="J137" s="77" t="n">
        <v>6290351</v>
      </c>
      <c r="K137" s="123" t="n">
        <f aca="false">SUM(I137:J137)</f>
        <v>6426501</v>
      </c>
    </row>
    <row r="138" customFormat="false" ht="32.8" hidden="false" customHeight="false" outlineLevel="0" collapsed="false">
      <c r="A138" s="82" t="s">
        <v>253</v>
      </c>
      <c r="B138" s="103" t="s">
        <v>254</v>
      </c>
      <c r="C138" s="123"/>
      <c r="D138" s="77"/>
      <c r="E138" s="123"/>
      <c r="F138" s="79" t="n">
        <v>30182</v>
      </c>
      <c r="G138" s="85"/>
      <c r="H138" s="124" t="n">
        <f aca="false">SUM(F138:G138)</f>
        <v>30182</v>
      </c>
      <c r="I138" s="123"/>
      <c r="J138" s="77"/>
      <c r="K138" s="123"/>
    </row>
    <row r="139" customFormat="false" ht="137.3" hidden="false" customHeight="false" outlineLevel="0" collapsed="false">
      <c r="A139" s="82" t="s">
        <v>255</v>
      </c>
      <c r="B139" s="103" t="s">
        <v>256</v>
      </c>
      <c r="C139" s="123"/>
      <c r="D139" s="77" t="n">
        <v>495307</v>
      </c>
      <c r="E139" s="123" t="n">
        <f aca="false">SUM(C139:D139)</f>
        <v>495307</v>
      </c>
      <c r="F139" s="79"/>
      <c r="G139" s="85" t="n">
        <v>502719</v>
      </c>
      <c r="H139" s="124" t="n">
        <f aca="false">SUM(F139:G139)</f>
        <v>502719</v>
      </c>
      <c r="I139" s="123"/>
      <c r="J139" s="77" t="n">
        <v>46429</v>
      </c>
      <c r="K139" s="123" t="n">
        <f aca="false">SUM(I139:J139)</f>
        <v>46429</v>
      </c>
    </row>
    <row r="140" customFormat="false" ht="74.6" hidden="false" customHeight="false" outlineLevel="0" collapsed="false">
      <c r="A140" s="82" t="s">
        <v>258</v>
      </c>
      <c r="B140" s="103" t="s">
        <v>259</v>
      </c>
      <c r="C140" s="83"/>
      <c r="D140" s="77"/>
      <c r="E140" s="123"/>
      <c r="F140" s="79"/>
      <c r="G140" s="85"/>
      <c r="H140" s="124"/>
      <c r="I140" s="123" t="n">
        <v>3000</v>
      </c>
      <c r="J140" s="77" t="n">
        <v>105519</v>
      </c>
      <c r="K140" s="123" t="n">
        <f aca="false">SUM(I140:J140)</f>
        <v>108519</v>
      </c>
    </row>
    <row r="141" customFormat="false" ht="22.35" hidden="false" customHeight="false" outlineLevel="0" collapsed="false">
      <c r="A141" s="82" t="s">
        <v>65</v>
      </c>
      <c r="B141" s="54" t="s">
        <v>66</v>
      </c>
      <c r="C141" s="77"/>
      <c r="D141" s="77"/>
      <c r="E141" s="123" t="n">
        <f aca="false">SUM(C141:D141)</f>
        <v>0</v>
      </c>
      <c r="F141" s="79" t="n">
        <f aca="false">15476927-30182</f>
        <v>15446745</v>
      </c>
      <c r="G141" s="88"/>
      <c r="H141" s="124" t="n">
        <f aca="false">SUM(F141:G141)</f>
        <v>15446745</v>
      </c>
      <c r="I141" s="123"/>
      <c r="J141" s="77"/>
      <c r="K141" s="123" t="n">
        <f aca="false">SUM(I141:J141)</f>
        <v>0</v>
      </c>
    </row>
    <row r="142" customFormat="false" ht="12.8" hidden="false" customHeight="false" outlineLevel="0" collapsed="false">
      <c r="A142" s="82"/>
      <c r="B142" s="103"/>
      <c r="C142" s="77"/>
      <c r="D142" s="77"/>
      <c r="E142" s="83"/>
      <c r="F142" s="79"/>
      <c r="G142" s="88"/>
      <c r="H142" s="84"/>
      <c r="I142" s="83"/>
      <c r="J142" s="77"/>
      <c r="K142" s="83"/>
    </row>
    <row r="143" customFormat="false" ht="57.45" hidden="false" customHeight="false" outlineLevel="0" collapsed="false">
      <c r="A143" s="66" t="s">
        <v>261</v>
      </c>
      <c r="B143" s="135" t="s">
        <v>19</v>
      </c>
      <c r="C143" s="157" t="n">
        <f aca="false">SUM(C146:C153)</f>
        <v>4380000</v>
      </c>
      <c r="D143" s="157" t="n">
        <f aca="false">SUM(D145:D153)</f>
        <v>5572203</v>
      </c>
      <c r="E143" s="69" t="n">
        <f aca="false">SUM(C143:D143)</f>
        <v>9952203</v>
      </c>
      <c r="F143" s="158" t="n">
        <f aca="false">SUM(F146:F153)</f>
        <v>5222700</v>
      </c>
      <c r="G143" s="159" t="n">
        <f aca="false">SUM(G145:G153)</f>
        <v>5514206</v>
      </c>
      <c r="H143" s="72" t="n">
        <f aca="false">SUM(F143:G143)</f>
        <v>10736906</v>
      </c>
      <c r="I143" s="69" t="n">
        <f aca="false">SUM(I146:I153)</f>
        <v>5000000</v>
      </c>
      <c r="J143" s="157" t="n">
        <f aca="false">SUM(J145:J153)</f>
        <v>6331152</v>
      </c>
      <c r="K143" s="69" t="n">
        <f aca="false">SUM(I143:J143)</f>
        <v>11331152</v>
      </c>
    </row>
    <row r="144" customFormat="false" ht="22.35" hidden="false" customHeight="false" outlineLevel="0" collapsed="false">
      <c r="A144" s="82" t="s">
        <v>27</v>
      </c>
      <c r="B144" s="54"/>
      <c r="C144" s="77" t="n">
        <f aca="false">SUM(C145:C152)</f>
        <v>4380000</v>
      </c>
      <c r="D144" s="77" t="n">
        <f aca="false">SUM(D145:D152)</f>
        <v>5572203</v>
      </c>
      <c r="E144" s="77" t="n">
        <f aca="false">SUM(C144:D144)</f>
        <v>9952203</v>
      </c>
      <c r="F144" s="79" t="n">
        <f aca="false">SUM(F145:F152)</f>
        <v>5222700</v>
      </c>
      <c r="G144" s="88" t="n">
        <f aca="false">SUM(G145:G152)</f>
        <v>5514206</v>
      </c>
      <c r="H144" s="79" t="n">
        <f aca="false">SUM(F144:G144)</f>
        <v>10736906</v>
      </c>
      <c r="I144" s="77" t="n">
        <f aca="false">SUM(I145:I152)</f>
        <v>5000000</v>
      </c>
      <c r="J144" s="77" t="n">
        <f aca="false">SUM(J145:J152)</f>
        <v>6331152</v>
      </c>
      <c r="K144" s="77" t="n">
        <f aca="false">SUM(I144:J144)</f>
        <v>11331152</v>
      </c>
    </row>
    <row r="145" customFormat="false" ht="43.25" hidden="false" customHeight="false" outlineLevel="0" collapsed="false">
      <c r="A145" s="82" t="s">
        <v>29</v>
      </c>
      <c r="B145" s="54" t="n">
        <v>0</v>
      </c>
      <c r="C145" s="94"/>
      <c r="D145" s="77" t="n">
        <v>866787</v>
      </c>
      <c r="E145" s="94" t="n">
        <f aca="false">SUM(C145:D145)</f>
        <v>866787</v>
      </c>
      <c r="F145" s="79"/>
      <c r="G145" s="88" t="n">
        <v>879759</v>
      </c>
      <c r="H145" s="95" t="n">
        <f aca="false">SUM(F145:G145)</f>
        <v>879759</v>
      </c>
      <c r="I145" s="94"/>
      <c r="J145" s="77" t="n">
        <v>984846</v>
      </c>
      <c r="K145" s="94" t="n">
        <f aca="false">SUM(I145:J145)</f>
        <v>984846</v>
      </c>
    </row>
    <row r="146" customFormat="false" ht="22.35" hidden="false" customHeight="false" outlineLevel="0" collapsed="false">
      <c r="A146" s="82" t="s">
        <v>262</v>
      </c>
      <c r="B146" s="54" t="s">
        <v>263</v>
      </c>
      <c r="C146" s="94" t="n">
        <v>600000</v>
      </c>
      <c r="D146" s="94" t="n">
        <v>1114441</v>
      </c>
      <c r="E146" s="94" t="n">
        <f aca="false">SUM(C146:D146)</f>
        <v>1714441</v>
      </c>
      <c r="F146" s="95" t="n">
        <v>680800</v>
      </c>
      <c r="G146" s="88" t="n">
        <v>1131119</v>
      </c>
      <c r="H146" s="95" t="n">
        <f aca="false">SUM(F146:G146)</f>
        <v>1811919</v>
      </c>
      <c r="I146" s="94" t="n">
        <v>1000000</v>
      </c>
      <c r="J146" s="94" t="n">
        <v>1266230</v>
      </c>
      <c r="K146" s="94" t="n">
        <f aca="false">SUM(I146:J146)</f>
        <v>2266230</v>
      </c>
    </row>
    <row r="147" customFormat="false" ht="22.35" hidden="false" customHeight="false" outlineLevel="0" collapsed="false">
      <c r="A147" s="82" t="s">
        <v>265</v>
      </c>
      <c r="B147" s="54" t="s">
        <v>266</v>
      </c>
      <c r="C147" s="94" t="n">
        <v>2400000</v>
      </c>
      <c r="D147" s="77" t="n">
        <v>990614</v>
      </c>
      <c r="E147" s="94" t="n">
        <f aca="false">SUM(C147:D147)</f>
        <v>3390614</v>
      </c>
      <c r="F147" s="79" t="n">
        <v>3076050</v>
      </c>
      <c r="G147" s="88" t="n">
        <v>989729</v>
      </c>
      <c r="H147" s="95" t="n">
        <f aca="false">SUM(F147:G147)</f>
        <v>4065779</v>
      </c>
      <c r="I147" s="94" t="n">
        <v>3180000</v>
      </c>
      <c r="J147" s="77" t="n">
        <v>1125538</v>
      </c>
      <c r="K147" s="94" t="n">
        <f aca="false">SUM(I147:J147)</f>
        <v>4305538</v>
      </c>
    </row>
    <row r="148" customFormat="false" ht="32.8" hidden="false" customHeight="false" outlineLevel="0" collapsed="false">
      <c r="A148" s="82" t="s">
        <v>268</v>
      </c>
      <c r="B148" s="54" t="s">
        <v>269</v>
      </c>
      <c r="C148" s="94" t="n">
        <v>600000</v>
      </c>
      <c r="D148" s="77" t="n">
        <v>619134</v>
      </c>
      <c r="E148" s="94" t="n">
        <f aca="false">SUM(C148:D148)</f>
        <v>1219134</v>
      </c>
      <c r="F148" s="79" t="n">
        <v>666150</v>
      </c>
      <c r="G148" s="88" t="n">
        <v>628400</v>
      </c>
      <c r="H148" s="95" t="n">
        <f aca="false">SUM(F148:G148)</f>
        <v>1294550</v>
      </c>
      <c r="I148" s="94" t="n">
        <v>350000</v>
      </c>
      <c r="J148" s="77" t="n">
        <v>703461</v>
      </c>
      <c r="K148" s="94" t="n">
        <f aca="false">SUM(I148:J148)</f>
        <v>1053461</v>
      </c>
    </row>
    <row r="149" customFormat="false" ht="32.8" hidden="false" customHeight="false" outlineLevel="0" collapsed="false">
      <c r="A149" s="82" t="s">
        <v>271</v>
      </c>
      <c r="B149" s="54" t="s">
        <v>272</v>
      </c>
      <c r="C149" s="94" t="n">
        <v>600000</v>
      </c>
      <c r="D149" s="77" t="n">
        <v>742960</v>
      </c>
      <c r="E149" s="94" t="n">
        <f aca="false">SUM(C149:D149)</f>
        <v>1342960</v>
      </c>
      <c r="F149" s="79" t="n">
        <v>619900</v>
      </c>
      <c r="G149" s="88" t="n">
        <v>754080</v>
      </c>
      <c r="H149" s="95" t="n">
        <f aca="false">SUM(F149:G149)</f>
        <v>1373980</v>
      </c>
      <c r="I149" s="94" t="n">
        <v>330000</v>
      </c>
      <c r="J149" s="77" t="n">
        <v>844154</v>
      </c>
      <c r="K149" s="94" t="n">
        <f aca="false">SUM(I149:J149)</f>
        <v>1174154</v>
      </c>
    </row>
    <row r="150" customFormat="false" ht="32.8" hidden="false" customHeight="false" outlineLevel="0" collapsed="false">
      <c r="A150" s="82" t="s">
        <v>274</v>
      </c>
      <c r="B150" s="54" t="s">
        <v>275</v>
      </c>
      <c r="C150" s="94" t="n">
        <v>160000</v>
      </c>
      <c r="D150" s="77" t="n">
        <v>866787</v>
      </c>
      <c r="E150" s="94" t="n">
        <f aca="false">SUM(C150:D150)</f>
        <v>1026787</v>
      </c>
      <c r="F150" s="79" t="n">
        <v>159800</v>
      </c>
      <c r="G150" s="88" t="n">
        <v>879759</v>
      </c>
      <c r="H150" s="95" t="n">
        <f aca="false">SUM(F150:G150)</f>
        <v>1039559</v>
      </c>
      <c r="I150" s="94" t="n">
        <v>100000</v>
      </c>
      <c r="J150" s="77" t="n">
        <v>984846</v>
      </c>
      <c r="K150" s="94" t="n">
        <f aca="false">SUM(I150:J150)</f>
        <v>1084846</v>
      </c>
    </row>
    <row r="151" customFormat="false" ht="32.8" hidden="false" customHeight="false" outlineLevel="0" collapsed="false">
      <c r="A151" s="82" t="s">
        <v>277</v>
      </c>
      <c r="B151" s="54" t="s">
        <v>278</v>
      </c>
      <c r="C151" s="94" t="n">
        <v>20000</v>
      </c>
      <c r="D151" s="77" t="n">
        <v>371480</v>
      </c>
      <c r="E151" s="94" t="n">
        <f aca="false">SUM(C151:D151)</f>
        <v>391480</v>
      </c>
      <c r="F151" s="79" t="n">
        <v>20000</v>
      </c>
      <c r="G151" s="88" t="n">
        <v>251360</v>
      </c>
      <c r="H151" s="95" t="n">
        <f aca="false">SUM(F151:G151)</f>
        <v>271360</v>
      </c>
      <c r="I151" s="94" t="n">
        <v>40000</v>
      </c>
      <c r="J151" s="77" t="n">
        <v>422077</v>
      </c>
      <c r="K151" s="94" t="n">
        <f aca="false">SUM(I151:J151)</f>
        <v>462077</v>
      </c>
    </row>
    <row r="152" customFormat="false" ht="43.25" hidden="false" customHeight="false" outlineLevel="0" collapsed="false">
      <c r="A152" s="82" t="s">
        <v>280</v>
      </c>
      <c r="B152" s="55" t="s">
        <v>281</v>
      </c>
      <c r="C152" s="77"/>
      <c r="D152" s="77"/>
      <c r="E152" s="94" t="n">
        <f aca="false">SUM(C152:D152)</f>
        <v>0</v>
      </c>
      <c r="F152" s="79"/>
      <c r="G152" s="88" t="n">
        <v>0</v>
      </c>
      <c r="H152" s="95" t="n">
        <f aca="false">SUM(F152:G152)</f>
        <v>0</v>
      </c>
      <c r="I152" s="94"/>
      <c r="J152" s="77"/>
      <c r="K152" s="94" t="n">
        <f aca="false">SUM(I152:J152)</f>
        <v>0</v>
      </c>
    </row>
    <row r="153" customFormat="false" ht="12.8" hidden="false" customHeight="false" outlineLevel="0" collapsed="false">
      <c r="A153" s="82"/>
      <c r="B153" s="54"/>
      <c r="C153" s="77"/>
      <c r="D153" s="77"/>
      <c r="E153" s="94"/>
      <c r="F153" s="79"/>
      <c r="G153" s="88"/>
      <c r="H153" s="95"/>
      <c r="I153" s="94"/>
      <c r="J153" s="77"/>
      <c r="K153" s="94"/>
    </row>
    <row r="154" customFormat="false" ht="35.05" hidden="false" customHeight="false" outlineLevel="0" collapsed="false">
      <c r="A154" s="105" t="s">
        <v>283</v>
      </c>
      <c r="B154" s="160" t="s">
        <v>19</v>
      </c>
      <c r="C154" s="69" t="n">
        <f aca="false">SUM(C156:C163)</f>
        <v>9820000</v>
      </c>
      <c r="D154" s="69" t="n">
        <f aca="false">SUM(D156:D163)</f>
        <v>4086282</v>
      </c>
      <c r="E154" s="69" t="n">
        <f aca="false">SUM(C154:D154)</f>
        <v>13906282</v>
      </c>
      <c r="F154" s="72" t="n">
        <f aca="false">SUM(F156:F163)</f>
        <v>10587716</v>
      </c>
      <c r="G154" s="89" t="n">
        <f aca="false">SUM(G156:G163)</f>
        <v>3801817</v>
      </c>
      <c r="H154" s="72" t="n">
        <f aca="false">SUM(F154:G154)</f>
        <v>14389533</v>
      </c>
      <c r="I154" s="69" t="n">
        <f aca="false">SUM(I156:I163)</f>
        <v>7060460</v>
      </c>
      <c r="J154" s="69" t="n">
        <f aca="false">SUM(J156:J163)</f>
        <v>4642845</v>
      </c>
      <c r="K154" s="69" t="n">
        <f aca="false">SUM(I154:J154)</f>
        <v>11703305</v>
      </c>
    </row>
    <row r="155" customFormat="false" ht="22.35" hidden="false" customHeight="false" outlineLevel="0" collapsed="false">
      <c r="A155" s="87" t="s">
        <v>27</v>
      </c>
      <c r="B155" s="100"/>
      <c r="C155" s="119" t="n">
        <f aca="false">SUM(C156:C162)</f>
        <v>9820000</v>
      </c>
      <c r="D155" s="119" t="n">
        <f aca="false">SUM(D156:D162)</f>
        <v>4086282</v>
      </c>
      <c r="E155" s="119" t="n">
        <f aca="false">SUM(C155:D155)</f>
        <v>13906282</v>
      </c>
      <c r="F155" s="120" t="n">
        <f aca="false">SUM(F156:F162)</f>
        <v>10522526</v>
      </c>
      <c r="G155" s="121" t="n">
        <f aca="false">SUM(G156:G162)</f>
        <v>3801817</v>
      </c>
      <c r="H155" s="120" t="n">
        <f aca="false">SUM(F155:G155)</f>
        <v>14324343</v>
      </c>
      <c r="I155" s="119" t="n">
        <f aca="false">SUM(I156:I162)</f>
        <v>7060460</v>
      </c>
      <c r="J155" s="119" t="n">
        <f aca="false">SUM(J156:J162)</f>
        <v>4642845</v>
      </c>
      <c r="K155" s="119" t="n">
        <f aca="false">SUM(I155:J155)</f>
        <v>11703305</v>
      </c>
    </row>
    <row r="156" customFormat="false" ht="43.25" hidden="false" customHeight="false" outlineLevel="0" collapsed="false">
      <c r="A156" s="82" t="s">
        <v>29</v>
      </c>
      <c r="B156" s="54" t="n">
        <v>0</v>
      </c>
      <c r="C156" s="123"/>
      <c r="D156" s="83" t="n">
        <v>742960</v>
      </c>
      <c r="E156" s="123" t="n">
        <f aca="false">SUM(C156:D156)</f>
        <v>742960</v>
      </c>
      <c r="F156" s="84"/>
      <c r="G156" s="85" t="n">
        <v>754079</v>
      </c>
      <c r="H156" s="124" t="n">
        <f aca="false">SUM(F156:G156)</f>
        <v>754079</v>
      </c>
      <c r="I156" s="123"/>
      <c r="J156" s="83" t="n">
        <v>879326</v>
      </c>
      <c r="K156" s="123" t="n">
        <f aca="false">SUM(I156:J156)</f>
        <v>879326</v>
      </c>
    </row>
    <row r="157" customFormat="false" ht="43.25" hidden="false" customHeight="false" outlineLevel="0" collapsed="false">
      <c r="A157" s="82" t="s">
        <v>284</v>
      </c>
      <c r="B157" s="54" t="s">
        <v>285</v>
      </c>
      <c r="C157" s="123"/>
      <c r="D157" s="77" t="n">
        <v>588177</v>
      </c>
      <c r="E157" s="123" t="n">
        <f aca="false">SUM(C157:D157)</f>
        <v>588177</v>
      </c>
      <c r="F157" s="79"/>
      <c r="G157" s="85" t="n">
        <v>502720</v>
      </c>
      <c r="H157" s="124" t="n">
        <f aca="false">SUM(F157:G157)</f>
        <v>502720</v>
      </c>
      <c r="I157" s="123"/>
      <c r="J157" s="77" t="n">
        <v>844154</v>
      </c>
      <c r="K157" s="123" t="n">
        <f aca="false">SUM(I157:J157)</f>
        <v>844154</v>
      </c>
    </row>
    <row r="158" customFormat="false" ht="22.35" hidden="false" customHeight="false" outlineLevel="0" collapsed="false">
      <c r="A158" s="82" t="s">
        <v>287</v>
      </c>
      <c r="B158" s="54" t="s">
        <v>288</v>
      </c>
      <c r="C158" s="83" t="n">
        <v>6220000</v>
      </c>
      <c r="D158" s="77" t="n">
        <v>1300181</v>
      </c>
      <c r="E158" s="83" t="n">
        <f aca="false">SUM(C158:D158)</f>
        <v>7520181</v>
      </c>
      <c r="F158" s="79" t="n">
        <v>6558047</v>
      </c>
      <c r="G158" s="85" t="n">
        <v>1193959</v>
      </c>
      <c r="H158" s="84" t="n">
        <f aca="false">SUM(F158:G158)</f>
        <v>7752006</v>
      </c>
      <c r="I158" s="83" t="n">
        <v>5310260</v>
      </c>
      <c r="J158" s="77" t="n">
        <v>1399888</v>
      </c>
      <c r="K158" s="83" t="n">
        <f aca="false">SUM(I158:J158)</f>
        <v>6710148</v>
      </c>
    </row>
    <row r="159" customFormat="false" ht="32.8" hidden="false" customHeight="false" outlineLevel="0" collapsed="false">
      <c r="A159" s="82" t="s">
        <v>290</v>
      </c>
      <c r="B159" s="54" t="s">
        <v>291</v>
      </c>
      <c r="C159" s="83" t="n">
        <v>2080000</v>
      </c>
      <c r="D159" s="77" t="n">
        <v>1331137</v>
      </c>
      <c r="E159" s="83" t="n">
        <f aca="false">SUM(C159:D159)</f>
        <v>3411137</v>
      </c>
      <c r="F159" s="79" t="n">
        <v>1012000</v>
      </c>
      <c r="G159" s="85" t="n">
        <v>1162539</v>
      </c>
      <c r="H159" s="84" t="n">
        <f aca="false">SUM(F159:G159)</f>
        <v>2174539</v>
      </c>
      <c r="I159" s="83" t="n">
        <v>1643000</v>
      </c>
      <c r="J159" s="77" t="n">
        <v>1371750</v>
      </c>
      <c r="K159" s="83" t="n">
        <f aca="false">SUM(I159:J159)</f>
        <v>3014750</v>
      </c>
    </row>
    <row r="160" customFormat="false" ht="22.35" hidden="false" customHeight="false" outlineLevel="0" collapsed="false">
      <c r="A160" s="82" t="s">
        <v>293</v>
      </c>
      <c r="B160" s="54" t="s">
        <v>294</v>
      </c>
      <c r="C160" s="83" t="n">
        <v>1520000</v>
      </c>
      <c r="D160" s="77" t="n">
        <v>123827</v>
      </c>
      <c r="E160" s="83" t="n">
        <f aca="false">SUM(C160:D160)</f>
        <v>1643827</v>
      </c>
      <c r="F160" s="79" t="n">
        <v>2906579</v>
      </c>
      <c r="G160" s="85" t="n">
        <v>125680</v>
      </c>
      <c r="H160" s="84" t="n">
        <f aca="false">SUM(F160:G160)</f>
        <v>3032259</v>
      </c>
      <c r="I160" s="83"/>
      <c r="J160" s="77"/>
      <c r="K160" s="83" t="n">
        <f aca="false">SUM(I160:J160)</f>
        <v>0</v>
      </c>
    </row>
    <row r="161" customFormat="false" ht="53.7" hidden="false" customHeight="false" outlineLevel="0" collapsed="false">
      <c r="A161" s="82" t="s">
        <v>296</v>
      </c>
      <c r="B161" s="54" t="s">
        <v>297</v>
      </c>
      <c r="C161" s="83"/>
      <c r="D161" s="77"/>
      <c r="E161" s="83"/>
      <c r="F161" s="79"/>
      <c r="G161" s="85"/>
      <c r="H161" s="84"/>
      <c r="I161" s="83"/>
      <c r="J161" s="77" t="n">
        <v>70346</v>
      </c>
      <c r="K161" s="83" t="n">
        <f aca="false">SUM(I161:J161)</f>
        <v>70346</v>
      </c>
    </row>
    <row r="162" customFormat="false" ht="22.35" hidden="false" customHeight="false" outlineLevel="0" collapsed="false">
      <c r="A162" s="82" t="s">
        <v>298</v>
      </c>
      <c r="B162" s="54" t="s">
        <v>299</v>
      </c>
      <c r="C162" s="83"/>
      <c r="D162" s="77"/>
      <c r="E162" s="83"/>
      <c r="F162" s="79" t="n">
        <v>45900</v>
      </c>
      <c r="G162" s="85" t="n">
        <v>62840</v>
      </c>
      <c r="H162" s="84" t="n">
        <f aca="false">SUM(F162:G162)</f>
        <v>108740</v>
      </c>
      <c r="I162" s="83" t="n">
        <v>107200</v>
      </c>
      <c r="J162" s="77" t="n">
        <v>77381</v>
      </c>
      <c r="K162" s="83" t="n">
        <f aca="false">SUM(I162:J162)</f>
        <v>184581</v>
      </c>
    </row>
    <row r="163" customFormat="false" ht="22.35" hidden="false" customHeight="false" outlineLevel="0" collapsed="false">
      <c r="A163" s="82" t="s">
        <v>65</v>
      </c>
      <c r="B163" s="54" t="s">
        <v>66</v>
      </c>
      <c r="C163" s="77"/>
      <c r="D163" s="77"/>
      <c r="E163" s="83"/>
      <c r="F163" s="79" t="n">
        <v>65190</v>
      </c>
      <c r="G163" s="88"/>
      <c r="H163" s="84" t="n">
        <f aca="false">SUM(F163:G163)</f>
        <v>65190</v>
      </c>
      <c r="I163" s="123"/>
      <c r="J163" s="77"/>
      <c r="K163" s="123" t="n">
        <f aca="false">SUM(I163:J163)</f>
        <v>0</v>
      </c>
    </row>
    <row r="164" customFormat="false" ht="12.8" hidden="false" customHeight="false" outlineLevel="0" collapsed="false">
      <c r="A164" s="82"/>
      <c r="B164" s="54"/>
      <c r="C164" s="143"/>
      <c r="D164" s="143"/>
      <c r="E164" s="143"/>
      <c r="F164" s="79"/>
      <c r="G164" s="88"/>
      <c r="H164" s="79"/>
      <c r="I164" s="143"/>
      <c r="J164" s="143"/>
      <c r="K164" s="143"/>
    </row>
    <row r="165" customFormat="false" ht="35.05" hidden="false" customHeight="false" outlineLevel="0" collapsed="false">
      <c r="A165" s="66" t="s">
        <v>301</v>
      </c>
      <c r="B165" s="67" t="s">
        <v>19</v>
      </c>
      <c r="C165" s="69" t="n">
        <f aca="false">SUM(C167:C180)</f>
        <v>592794280</v>
      </c>
      <c r="D165" s="69" t="n">
        <f aca="false">SUM(D167:D180)</f>
        <v>9658485</v>
      </c>
      <c r="E165" s="69" t="n">
        <f aca="false">SUM(C165:D165)</f>
        <v>602452765</v>
      </c>
      <c r="F165" s="70" t="n">
        <f aca="false">SUM(F167:F180)</f>
        <v>628549276.33</v>
      </c>
      <c r="G165" s="71" t="n">
        <f aca="false">SUM(G167:G180)</f>
        <v>9881582</v>
      </c>
      <c r="H165" s="70" t="n">
        <f aca="false">SUM(F165:G165)</f>
        <v>638430858.33</v>
      </c>
      <c r="I165" s="69" t="n">
        <f aca="false">SUM(I167:I180)</f>
        <v>705184840</v>
      </c>
      <c r="J165" s="69" t="n">
        <f aca="false">SUM(J167:J180)</f>
        <v>11114689</v>
      </c>
      <c r="K165" s="69" t="n">
        <f aca="false">SUM(I165:J165)</f>
        <v>716299529</v>
      </c>
    </row>
    <row r="166" customFormat="false" ht="22.35" hidden="false" customHeight="false" outlineLevel="0" collapsed="false">
      <c r="A166" s="87" t="s">
        <v>27</v>
      </c>
      <c r="B166" s="103"/>
      <c r="C166" s="83" t="n">
        <f aca="false">SUM(C167:C179)</f>
        <v>592794280</v>
      </c>
      <c r="D166" s="83" t="n">
        <f aca="false">SUM(D167:D179)</f>
        <v>9658485</v>
      </c>
      <c r="E166" s="83" t="n">
        <f aca="false">SUM(C166:D166)</f>
        <v>602452765</v>
      </c>
      <c r="F166" s="163" t="n">
        <f aca="false">SUM(F167:F179)</f>
        <v>627638476.33</v>
      </c>
      <c r="G166" s="164" t="n">
        <f aca="false">SUM(G167:G179)</f>
        <v>9881582</v>
      </c>
      <c r="H166" s="163" t="n">
        <f aca="false">SUM(F166:G166)</f>
        <v>637520058.33</v>
      </c>
      <c r="I166" s="83" t="n">
        <f aca="false">SUM(I167:I179)</f>
        <v>705184840</v>
      </c>
      <c r="J166" s="83" t="n">
        <f aca="false">SUM(J167:J179)</f>
        <v>11114689</v>
      </c>
      <c r="K166" s="83" t="n">
        <f aca="false">SUM(I166:J166)</f>
        <v>716299529</v>
      </c>
    </row>
    <row r="167" customFormat="false" ht="43.25" hidden="false" customHeight="false" outlineLevel="0" collapsed="false">
      <c r="A167" s="87" t="s">
        <v>29</v>
      </c>
      <c r="B167" s="103" t="n">
        <v>0</v>
      </c>
      <c r="C167" s="83"/>
      <c r="D167" s="83" t="n">
        <v>922509</v>
      </c>
      <c r="E167" s="83" t="n">
        <f aca="false">SUM(C167:D167)</f>
        <v>922509</v>
      </c>
      <c r="F167" s="163"/>
      <c r="G167" s="164" t="n">
        <v>967735</v>
      </c>
      <c r="H167" s="163" t="n">
        <f aca="false">SUM(F167:G167)</f>
        <v>967735</v>
      </c>
      <c r="I167" s="83"/>
      <c r="J167" s="83" t="n">
        <v>1083330</v>
      </c>
      <c r="K167" s="83" t="n">
        <f aca="false">SUM(I167:J167)</f>
        <v>1083330</v>
      </c>
    </row>
    <row r="168" customFormat="false" ht="64.15" hidden="false" customHeight="false" outlineLevel="0" collapsed="false">
      <c r="A168" s="87" t="s">
        <v>302</v>
      </c>
      <c r="B168" s="103" t="s">
        <v>303</v>
      </c>
      <c r="C168" s="83" t="n">
        <v>7562000</v>
      </c>
      <c r="D168" s="83" t="n">
        <v>2854206</v>
      </c>
      <c r="E168" s="83" t="n">
        <f aca="false">SUM(C168:D168)</f>
        <v>10416206</v>
      </c>
      <c r="F168" s="163" t="n">
        <v>402147.79</v>
      </c>
      <c r="G168" s="164" t="n">
        <v>2944052</v>
      </c>
      <c r="H168" s="163" t="n">
        <f aca="false">SUM(F168:G168)</f>
        <v>3346199.79</v>
      </c>
      <c r="I168" s="83" t="n">
        <v>6122000</v>
      </c>
      <c r="J168" s="83" t="n">
        <v>3207784</v>
      </c>
      <c r="K168" s="83" t="n">
        <f aca="false">SUM(I168:J168)</f>
        <v>9329784</v>
      </c>
    </row>
    <row r="169" customFormat="false" ht="32.8" hidden="false" customHeight="false" outlineLevel="0" collapsed="false">
      <c r="A169" s="87" t="s">
        <v>305</v>
      </c>
      <c r="B169" s="103" t="s">
        <v>306</v>
      </c>
      <c r="C169" s="83" t="n">
        <f aca="false">385000+100000</f>
        <v>485000</v>
      </c>
      <c r="D169" s="83" t="n">
        <v>910126</v>
      </c>
      <c r="E169" s="83" t="n">
        <f aca="false">SUM(C169:D169)</f>
        <v>1395126</v>
      </c>
      <c r="F169" s="163" t="n">
        <v>230650</v>
      </c>
      <c r="G169" s="164" t="n">
        <v>923747</v>
      </c>
      <c r="H169" s="163" t="n">
        <f aca="false">SUM(F169:G169)</f>
        <v>1154397</v>
      </c>
      <c r="I169" s="83" t="n">
        <v>355000</v>
      </c>
      <c r="J169" s="83" t="n">
        <v>1034088</v>
      </c>
      <c r="K169" s="83" t="n">
        <f aca="false">SUM(I169:J169)</f>
        <v>1389088</v>
      </c>
    </row>
    <row r="170" customFormat="false" ht="64.15" hidden="false" customHeight="false" outlineLevel="0" collapsed="false">
      <c r="A170" s="87" t="s">
        <v>308</v>
      </c>
      <c r="B170" s="103" t="s">
        <v>309</v>
      </c>
      <c r="C170" s="83" t="n">
        <v>1719700</v>
      </c>
      <c r="D170" s="83" t="n">
        <v>61913</v>
      </c>
      <c r="E170" s="83" t="n">
        <f aca="false">SUM(C170:D170)</f>
        <v>1781613</v>
      </c>
      <c r="F170" s="163" t="n">
        <v>1714690</v>
      </c>
      <c r="G170" s="164" t="n">
        <v>62840</v>
      </c>
      <c r="H170" s="163" t="n">
        <f aca="false">SUM(F170:G170)</f>
        <v>1777530</v>
      </c>
      <c r="I170" s="83" t="n">
        <v>1030740</v>
      </c>
      <c r="J170" s="83" t="n">
        <v>70347</v>
      </c>
      <c r="K170" s="83" t="n">
        <f aca="false">SUM(I170:J170)</f>
        <v>1101087</v>
      </c>
    </row>
    <row r="171" customFormat="false" ht="85.05" hidden="false" customHeight="false" outlineLevel="0" collapsed="false">
      <c r="A171" s="87" t="s">
        <v>311</v>
      </c>
      <c r="B171" s="103" t="s">
        <v>312</v>
      </c>
      <c r="C171" s="83" t="n">
        <v>553374240</v>
      </c>
      <c r="D171" s="83" t="n">
        <v>2105054</v>
      </c>
      <c r="E171" s="83" t="n">
        <f aca="false">SUM(C171:D171)</f>
        <v>555479294</v>
      </c>
      <c r="F171" s="163" t="n">
        <v>572377463.57</v>
      </c>
      <c r="G171" s="164" t="n">
        <v>2136558</v>
      </c>
      <c r="H171" s="163" t="n">
        <f aca="false">SUM(F171:G171)</f>
        <v>574514021.57</v>
      </c>
      <c r="I171" s="83" t="n">
        <v>670200000</v>
      </c>
      <c r="J171" s="83" t="n">
        <v>2532461</v>
      </c>
      <c r="K171" s="83" t="n">
        <f aca="false">SUM(I171:J171)</f>
        <v>672732461</v>
      </c>
    </row>
    <row r="172" customFormat="false" ht="43.25" hidden="false" customHeight="false" outlineLevel="0" collapsed="false">
      <c r="A172" s="87" t="s">
        <v>314</v>
      </c>
      <c r="B172" s="103" t="s">
        <v>315</v>
      </c>
      <c r="C172" s="83" t="n">
        <v>6723200</v>
      </c>
      <c r="D172" s="83" t="n">
        <v>767726</v>
      </c>
      <c r="E172" s="83" t="n">
        <f aca="false">SUM(C172:D172)</f>
        <v>7490926</v>
      </c>
      <c r="F172" s="163" t="n">
        <v>6723200</v>
      </c>
      <c r="G172" s="164" t="n">
        <v>1005439</v>
      </c>
      <c r="H172" s="163" t="n">
        <f aca="false">SUM(F172:G172)</f>
        <v>7728639</v>
      </c>
      <c r="I172" s="83" t="n">
        <v>7423200</v>
      </c>
      <c r="J172" s="83" t="n">
        <v>1125538</v>
      </c>
      <c r="K172" s="83" t="n">
        <f aca="false">SUM(I172:J172)</f>
        <v>8548738</v>
      </c>
    </row>
    <row r="173" customFormat="false" ht="32.8" hidden="false" customHeight="false" outlineLevel="0" collapsed="false">
      <c r="A173" s="87" t="s">
        <v>317</v>
      </c>
      <c r="B173" s="103" t="s">
        <v>318</v>
      </c>
      <c r="C173" s="83" t="n">
        <v>18482900</v>
      </c>
      <c r="D173" s="83" t="n">
        <v>1541644</v>
      </c>
      <c r="E173" s="83" t="n">
        <f aca="false">SUM(C173:D173)</f>
        <v>20024544</v>
      </c>
      <c r="F173" s="163" t="n">
        <v>31976330</v>
      </c>
      <c r="G173" s="164" t="n">
        <v>1338491</v>
      </c>
      <c r="H173" s="163" t="n">
        <f aca="false">SUM(F173:G173)</f>
        <v>33314821</v>
      </c>
      <c r="I173" s="83" t="n">
        <v>17553900</v>
      </c>
      <c r="J173" s="83" t="n">
        <v>1498372</v>
      </c>
      <c r="K173" s="83" t="n">
        <f aca="false">SUM(I173:J173)</f>
        <v>19052272</v>
      </c>
    </row>
    <row r="174" customFormat="false" ht="74.6" hidden="false" customHeight="false" outlineLevel="0" collapsed="false">
      <c r="A174" s="87" t="s">
        <v>320</v>
      </c>
      <c r="B174" s="103" t="s">
        <v>321</v>
      </c>
      <c r="C174" s="83" t="n">
        <v>1300000</v>
      </c>
      <c r="D174" s="83" t="n">
        <v>495307</v>
      </c>
      <c r="E174" s="83" t="n">
        <f aca="false">SUM(C174:D174)</f>
        <v>1795307</v>
      </c>
      <c r="F174" s="163" t="n">
        <v>1500000</v>
      </c>
      <c r="G174" s="164" t="n">
        <v>502720</v>
      </c>
      <c r="H174" s="163" t="n">
        <f aca="false">SUM(F174:G174)</f>
        <v>2002720</v>
      </c>
      <c r="I174" s="83" t="n">
        <v>2500000</v>
      </c>
      <c r="J174" s="83" t="n">
        <v>562769</v>
      </c>
      <c r="K174" s="83" t="n">
        <f aca="false">SUM(I174:J174)</f>
        <v>3062769</v>
      </c>
    </row>
    <row r="175" customFormat="false" ht="32.8" hidden="false" customHeight="false" outlineLevel="0" collapsed="false">
      <c r="A175" s="87" t="s">
        <v>323</v>
      </c>
      <c r="B175" s="103" t="s">
        <v>324</v>
      </c>
      <c r="C175" s="83"/>
      <c r="D175" s="83"/>
      <c r="E175" s="83"/>
      <c r="F175" s="163" t="n">
        <f aca="false">29411.33+6097.64</f>
        <v>35508.97</v>
      </c>
      <c r="G175" s="164"/>
      <c r="H175" s="163" t="n">
        <f aca="false">SUM(F175:G175)</f>
        <v>35508.97</v>
      </c>
      <c r="I175" s="83"/>
      <c r="J175" s="83"/>
      <c r="K175" s="83"/>
    </row>
    <row r="176" customFormat="false" ht="43.25" hidden="false" customHeight="false" outlineLevel="0" collapsed="false">
      <c r="A176" s="87" t="s">
        <v>325</v>
      </c>
      <c r="B176" s="103" t="s">
        <v>326</v>
      </c>
      <c r="C176" s="83" t="n">
        <v>3147240</v>
      </c>
      <c r="D176" s="83"/>
      <c r="E176" s="83" t="n">
        <f aca="false">SUM(C176:D176)</f>
        <v>3147240</v>
      </c>
      <c r="F176" s="163" t="n">
        <v>167175</v>
      </c>
      <c r="G176" s="164"/>
      <c r="H176" s="163" t="n">
        <f aca="false">SUM(F176:G176)</f>
        <v>167175</v>
      </c>
      <c r="I176" s="83"/>
      <c r="J176" s="83"/>
      <c r="K176" s="83" t="n">
        <f aca="false">SUM(I176:J176)</f>
        <v>0</v>
      </c>
    </row>
    <row r="177" customFormat="false" ht="22.35" hidden="false" customHeight="false" outlineLevel="0" collapsed="false">
      <c r="A177" s="87" t="s">
        <v>328</v>
      </c>
      <c r="B177" s="104" t="s">
        <v>329</v>
      </c>
      <c r="C177" s="83"/>
      <c r="D177" s="83"/>
      <c r="E177" s="83"/>
      <c r="F177" s="84"/>
      <c r="G177" s="85"/>
      <c r="H177" s="84" t="n">
        <f aca="false">SUM(F177:G177)</f>
        <v>0</v>
      </c>
      <c r="I177" s="83"/>
      <c r="J177" s="83"/>
      <c r="K177" s="83" t="n">
        <f aca="false">SUM(I177:J177)</f>
        <v>0</v>
      </c>
    </row>
    <row r="178" customFormat="false" ht="32.8" hidden="false" customHeight="false" outlineLevel="0" collapsed="false">
      <c r="A178" s="87" t="s">
        <v>177</v>
      </c>
      <c r="B178" s="54" t="s">
        <v>178</v>
      </c>
      <c r="C178" s="83"/>
      <c r="D178" s="83"/>
      <c r="E178" s="83"/>
      <c r="F178" s="84" t="n">
        <v>12511311</v>
      </c>
      <c r="G178" s="85"/>
      <c r="H178" s="84" t="n">
        <f aca="false">SUM(F178:G178)</f>
        <v>12511311</v>
      </c>
      <c r="I178" s="83"/>
      <c r="J178" s="83"/>
      <c r="K178" s="83" t="n">
        <f aca="false">SUM(I178:J178)</f>
        <v>0</v>
      </c>
    </row>
    <row r="179" customFormat="false" ht="32.8" hidden="false" customHeight="false" outlineLevel="0" collapsed="false">
      <c r="A179" s="87" t="s">
        <v>33</v>
      </c>
      <c r="B179" s="104" t="s">
        <v>34</v>
      </c>
      <c r="C179" s="83"/>
      <c r="D179" s="83"/>
      <c r="E179" s="83"/>
      <c r="F179" s="84"/>
      <c r="G179" s="85"/>
      <c r="H179" s="84" t="n">
        <f aca="false">SUM(F179:G179)</f>
        <v>0</v>
      </c>
      <c r="I179" s="83"/>
      <c r="J179" s="83"/>
      <c r="K179" s="83" t="n">
        <f aca="false">SUM(I179:J179)</f>
        <v>0</v>
      </c>
    </row>
    <row r="180" customFormat="false" ht="22.35" hidden="false" customHeight="false" outlineLevel="0" collapsed="false">
      <c r="A180" s="87" t="s">
        <v>65</v>
      </c>
      <c r="B180" s="54" t="s">
        <v>66</v>
      </c>
      <c r="C180" s="83"/>
      <c r="D180" s="83"/>
      <c r="E180" s="83" t="n">
        <f aca="false">SUM(C180:D180)</f>
        <v>0</v>
      </c>
      <c r="F180" s="84" t="n">
        <v>910800</v>
      </c>
      <c r="G180" s="85"/>
      <c r="H180" s="84" t="n">
        <f aca="false">SUM(F180:G180)</f>
        <v>910800</v>
      </c>
      <c r="I180" s="83"/>
      <c r="J180" s="83"/>
      <c r="K180" s="83" t="n">
        <f aca="false">SUM(I180:J180)</f>
        <v>0</v>
      </c>
    </row>
    <row r="181" customFormat="false" ht="12.8" hidden="false" customHeight="false" outlineLevel="0" collapsed="false">
      <c r="A181" s="150"/>
      <c r="B181" s="127"/>
      <c r="C181" s="130"/>
      <c r="D181" s="130"/>
      <c r="E181" s="130" t="n">
        <f aca="false">SUM(C181:D181)</f>
        <v>0</v>
      </c>
      <c r="F181" s="131"/>
      <c r="G181" s="151"/>
      <c r="H181" s="131"/>
      <c r="I181" s="130"/>
      <c r="J181" s="130"/>
      <c r="K181" s="130" t="n">
        <f aca="false">SUM(I181:J181)</f>
        <v>0</v>
      </c>
    </row>
    <row r="182" customFormat="false" ht="68.65" hidden="false" customHeight="false" outlineLevel="0" collapsed="false">
      <c r="A182" s="105" t="s">
        <v>334</v>
      </c>
      <c r="B182" s="116" t="s">
        <v>19</v>
      </c>
      <c r="C182" s="108" t="n">
        <f aca="false">SUM(C184:C188)</f>
        <v>1374500</v>
      </c>
      <c r="D182" s="108" t="n">
        <f aca="false">SUM(D184:D188)</f>
        <v>7429604</v>
      </c>
      <c r="E182" s="108" t="n">
        <f aca="false">SUM(C182:D182)</f>
        <v>8804104</v>
      </c>
      <c r="F182" s="109" t="n">
        <f aca="false">SUM(F184:F188)</f>
        <v>1374500</v>
      </c>
      <c r="G182" s="110" t="n">
        <f aca="false">SUM(G184:G188)</f>
        <v>7540794</v>
      </c>
      <c r="H182" s="109" t="n">
        <f aca="false">SUM(F182:G182)</f>
        <v>8915294</v>
      </c>
      <c r="I182" s="108" t="n">
        <f aca="false">SUM(I184:I188)</f>
        <v>2170000</v>
      </c>
      <c r="J182" s="108" t="n">
        <f aca="false">SUM(J184:J188)</f>
        <v>8582228</v>
      </c>
      <c r="K182" s="108" t="n">
        <f aca="false">SUM(I182:J182)</f>
        <v>10752228</v>
      </c>
    </row>
    <row r="183" customFormat="false" ht="22.35" hidden="false" customHeight="false" outlineLevel="0" collapsed="false">
      <c r="A183" s="87" t="s">
        <v>27</v>
      </c>
      <c r="B183" s="103"/>
      <c r="C183" s="77" t="n">
        <f aca="false">SUM(C184:C188)</f>
        <v>1374500</v>
      </c>
      <c r="D183" s="77" t="n">
        <f aca="false">SUM(D184:D188)</f>
        <v>7429604</v>
      </c>
      <c r="E183" s="77" t="n">
        <f aca="false">SUM(C183:D183)</f>
        <v>8804104</v>
      </c>
      <c r="F183" s="79" t="n">
        <f aca="false">SUM(F184:F188)</f>
        <v>1374500</v>
      </c>
      <c r="G183" s="88" t="n">
        <f aca="false">SUM(G184:G188)</f>
        <v>7540794</v>
      </c>
      <c r="H183" s="79" t="n">
        <f aca="false">SUM(F183:G183)</f>
        <v>8915294</v>
      </c>
      <c r="I183" s="77" t="n">
        <f aca="false">SUM(I184:I188)</f>
        <v>2170000</v>
      </c>
      <c r="J183" s="77" t="n">
        <f aca="false">SUM(J184:J188)</f>
        <v>8582228</v>
      </c>
      <c r="K183" s="77" t="n">
        <f aca="false">SUM(I183:J183)</f>
        <v>10752228</v>
      </c>
    </row>
    <row r="184" customFormat="false" ht="43.25" hidden="false" customHeight="false" outlineLevel="0" collapsed="false">
      <c r="A184" s="87" t="s">
        <v>29</v>
      </c>
      <c r="B184" s="103" t="n">
        <v>0</v>
      </c>
      <c r="C184" s="77"/>
      <c r="D184" s="77" t="n">
        <v>742960</v>
      </c>
      <c r="E184" s="77" t="n">
        <f aca="false">SUM(C184:D184)</f>
        <v>742960</v>
      </c>
      <c r="F184" s="79"/>
      <c r="G184" s="88" t="n">
        <v>754079</v>
      </c>
      <c r="H184" s="79" t="n">
        <f aca="false">SUM(F184:G184)</f>
        <v>754079</v>
      </c>
      <c r="I184" s="77"/>
      <c r="J184" s="77" t="n">
        <v>844154</v>
      </c>
      <c r="K184" s="77" t="n">
        <f aca="false">SUM(I184:J184)</f>
        <v>844154</v>
      </c>
    </row>
    <row r="185" customFormat="false" ht="53.7" hidden="false" customHeight="false" outlineLevel="0" collapsed="false">
      <c r="A185" s="87" t="s">
        <v>335</v>
      </c>
      <c r="B185" s="103" t="s">
        <v>336</v>
      </c>
      <c r="C185" s="77" t="n">
        <v>100000</v>
      </c>
      <c r="D185" s="77" t="n">
        <v>3590975</v>
      </c>
      <c r="E185" s="77" t="n">
        <f aca="false">SUM(C185:D185)</f>
        <v>3690975</v>
      </c>
      <c r="F185" s="79" t="n">
        <v>100000</v>
      </c>
      <c r="G185" s="88" t="n">
        <v>3644717</v>
      </c>
      <c r="H185" s="79" t="n">
        <f aca="false">SUM(F185:G185)</f>
        <v>3744717</v>
      </c>
      <c r="I185" s="77" t="n">
        <v>100000</v>
      </c>
      <c r="J185" s="77" t="n">
        <v>4220768</v>
      </c>
      <c r="K185" s="77" t="n">
        <f aca="false">SUM(I185:J185)</f>
        <v>4320768</v>
      </c>
    </row>
    <row r="186" customFormat="false" ht="74.6" hidden="false" customHeight="false" outlineLevel="0" collapsed="false">
      <c r="A186" s="87" t="s">
        <v>338</v>
      </c>
      <c r="B186" s="103" t="s">
        <v>339</v>
      </c>
      <c r="C186" s="77" t="n">
        <v>151500</v>
      </c>
      <c r="D186" s="77" t="n">
        <v>1733574</v>
      </c>
      <c r="E186" s="77" t="n">
        <f aca="false">SUM(C186:D186)</f>
        <v>1885074</v>
      </c>
      <c r="F186" s="79" t="n">
        <f aca="false">124500+7000+20000</f>
        <v>151500</v>
      </c>
      <c r="G186" s="88" t="n">
        <v>1759519</v>
      </c>
      <c r="H186" s="79" t="n">
        <f aca="false">SUM(F186:G186)</f>
        <v>1911019</v>
      </c>
      <c r="I186" s="77" t="n">
        <v>808000</v>
      </c>
      <c r="J186" s="77" t="n">
        <v>1969692</v>
      </c>
      <c r="K186" s="77" t="n">
        <f aca="false">SUM(I186:J186)</f>
        <v>2777692</v>
      </c>
    </row>
    <row r="187" customFormat="false" ht="22.35" hidden="false" customHeight="false" outlineLevel="0" collapsed="false">
      <c r="A187" s="87" t="s">
        <v>341</v>
      </c>
      <c r="B187" s="103" t="s">
        <v>342</v>
      </c>
      <c r="C187" s="77"/>
      <c r="D187" s="77" t="n">
        <v>247654</v>
      </c>
      <c r="E187" s="77" t="n">
        <f aca="false">SUM(C187:D187)</f>
        <v>247654</v>
      </c>
      <c r="F187" s="79"/>
      <c r="G187" s="88" t="n">
        <v>251360</v>
      </c>
      <c r="H187" s="79" t="n">
        <f aca="false">SUM(F187:G187)</f>
        <v>251360</v>
      </c>
      <c r="I187" s="77"/>
      <c r="J187" s="77" t="n">
        <v>281384</v>
      </c>
      <c r="K187" s="77" t="n">
        <f aca="false">SUM(I187:J187)</f>
        <v>281384</v>
      </c>
    </row>
    <row r="188" customFormat="false" ht="43.25" hidden="false" customHeight="false" outlineLevel="0" collapsed="false">
      <c r="A188" s="87" t="s">
        <v>344</v>
      </c>
      <c r="B188" s="103" t="s">
        <v>345</v>
      </c>
      <c r="C188" s="77" t="n">
        <v>1123000</v>
      </c>
      <c r="D188" s="77" t="n">
        <v>1114441</v>
      </c>
      <c r="E188" s="77" t="n">
        <f aca="false">SUM(C188:D188)</f>
        <v>2237441</v>
      </c>
      <c r="F188" s="79" t="n">
        <f aca="false">743000+330000+50000</f>
        <v>1123000</v>
      </c>
      <c r="G188" s="88" t="n">
        <v>1131119</v>
      </c>
      <c r="H188" s="79" t="n">
        <f aca="false">SUM(F188:G188)</f>
        <v>2254119</v>
      </c>
      <c r="I188" s="77" t="n">
        <v>1262000</v>
      </c>
      <c r="J188" s="77" t="n">
        <v>1266230</v>
      </c>
      <c r="K188" s="77" t="n">
        <f aca="false">SUM(I188:J188)</f>
        <v>2528230</v>
      </c>
    </row>
    <row r="189" customFormat="false" ht="12.8" hidden="false" customHeight="false" outlineLevel="0" collapsed="false">
      <c r="A189" s="165"/>
      <c r="B189" s="54"/>
      <c r="C189" s="143"/>
      <c r="D189" s="143"/>
      <c r="E189" s="143"/>
      <c r="F189" s="79"/>
      <c r="G189" s="88"/>
      <c r="H189" s="79"/>
      <c r="I189" s="143"/>
      <c r="J189" s="143"/>
      <c r="K189" s="143"/>
    </row>
    <row r="190" customFormat="false" ht="57.45" hidden="false" customHeight="false" outlineLevel="0" collapsed="false">
      <c r="A190" s="66" t="s">
        <v>347</v>
      </c>
      <c r="B190" s="67" t="s">
        <v>19</v>
      </c>
      <c r="C190" s="69" t="n">
        <f aca="false">SUM(C193:C196)</f>
        <v>7200000</v>
      </c>
      <c r="D190" s="69" t="n">
        <f aca="false">SUM(D192:D196)</f>
        <v>19193143</v>
      </c>
      <c r="E190" s="69" t="n">
        <f aca="false">SUM(C190:D190)</f>
        <v>26393143</v>
      </c>
      <c r="F190" s="72" t="n">
        <f aca="false">SUM(F193:F196)</f>
        <v>10900000</v>
      </c>
      <c r="G190" s="89" t="n">
        <f aca="false">SUM(G192:G196)</f>
        <v>19668904</v>
      </c>
      <c r="H190" s="72" t="n">
        <f aca="false">SUM(F190:G190)</f>
        <v>30568904</v>
      </c>
      <c r="I190" s="69" t="n">
        <f aca="false">SUM(I193:I196)</f>
        <v>9000000</v>
      </c>
      <c r="J190" s="69" t="n">
        <f aca="false">SUM(J192:J196)</f>
        <v>21947993</v>
      </c>
      <c r="K190" s="69" t="n">
        <f aca="false">SUM(I190:J190)</f>
        <v>30947993</v>
      </c>
    </row>
    <row r="191" customFormat="false" ht="22.35" hidden="false" customHeight="false" outlineLevel="0" collapsed="false">
      <c r="A191" s="87" t="s">
        <v>27</v>
      </c>
      <c r="B191" s="103"/>
      <c r="C191" s="83" t="n">
        <f aca="false">SUM(C193:C196)</f>
        <v>7200000</v>
      </c>
      <c r="D191" s="83" t="n">
        <f aca="false">SUM(D192:D196)</f>
        <v>19193143</v>
      </c>
      <c r="E191" s="83" t="n">
        <f aca="false">SUM(C191:D191)</f>
        <v>26393143</v>
      </c>
      <c r="F191" s="84" t="n">
        <f aca="false">SUM(F193:F196)</f>
        <v>10900000</v>
      </c>
      <c r="G191" s="85" t="n">
        <f aca="false">SUM(G192:G196)</f>
        <v>19668904</v>
      </c>
      <c r="H191" s="84" t="n">
        <f aca="false">SUM(F191:G191)</f>
        <v>30568904</v>
      </c>
      <c r="I191" s="83" t="n">
        <f aca="false">SUM(I193:I196)</f>
        <v>9000000</v>
      </c>
      <c r="J191" s="83" t="n">
        <f aca="false">SUM(J192:J196)</f>
        <v>21947993</v>
      </c>
      <c r="K191" s="83" t="n">
        <f aca="false">SUM(I191:J191)</f>
        <v>30947993</v>
      </c>
    </row>
    <row r="192" customFormat="false" ht="43.25" hidden="false" customHeight="false" outlineLevel="0" collapsed="false">
      <c r="A192" s="87" t="s">
        <v>29</v>
      </c>
      <c r="B192" s="103" t="n">
        <v>0</v>
      </c>
      <c r="C192" s="77"/>
      <c r="D192" s="83" t="n">
        <v>990614</v>
      </c>
      <c r="E192" s="77" t="n">
        <f aca="false">SUM(C192:D192)</f>
        <v>990614</v>
      </c>
      <c r="F192" s="84"/>
      <c r="G192" s="85" t="n">
        <v>1005439</v>
      </c>
      <c r="H192" s="79" t="n">
        <f aca="false">SUM(F192:G192)</f>
        <v>1005439</v>
      </c>
      <c r="I192" s="77"/>
      <c r="J192" s="83" t="n">
        <v>1125538</v>
      </c>
      <c r="K192" s="77" t="n">
        <f aca="false">SUM(I192:J192)</f>
        <v>1125538</v>
      </c>
    </row>
    <row r="193" customFormat="false" ht="43.25" hidden="false" customHeight="false" outlineLevel="0" collapsed="false">
      <c r="A193" s="82" t="s">
        <v>348</v>
      </c>
      <c r="B193" s="54" t="s">
        <v>349</v>
      </c>
      <c r="C193" s="77" t="n">
        <v>1229100</v>
      </c>
      <c r="D193" s="77" t="n">
        <v>2600361</v>
      </c>
      <c r="E193" s="77" t="n">
        <f aca="false">SUM(C193:D193)</f>
        <v>3829461</v>
      </c>
      <c r="F193" s="79" t="n">
        <v>1689100</v>
      </c>
      <c r="G193" s="85" t="n">
        <v>2639278</v>
      </c>
      <c r="H193" s="79" t="n">
        <f aca="false">SUM(F193:G193)</f>
        <v>4328378</v>
      </c>
      <c r="I193" s="77" t="n">
        <v>1815100</v>
      </c>
      <c r="J193" s="77" t="n">
        <v>3798691</v>
      </c>
      <c r="K193" s="77" t="n">
        <f aca="false">SUM(I193:J193)</f>
        <v>5613791</v>
      </c>
    </row>
    <row r="194" customFormat="false" ht="22.35" hidden="false" customHeight="false" outlineLevel="0" collapsed="false">
      <c r="A194" s="82" t="s">
        <v>351</v>
      </c>
      <c r="B194" s="54" t="s">
        <v>352</v>
      </c>
      <c r="C194" s="77" t="n">
        <v>5823400</v>
      </c>
      <c r="D194" s="77" t="n">
        <v>11887366</v>
      </c>
      <c r="E194" s="77" t="n">
        <f aca="false">SUM(C194:D194)</f>
        <v>17710766</v>
      </c>
      <c r="F194" s="79" t="n">
        <v>9063400</v>
      </c>
      <c r="G194" s="85" t="n">
        <v>12505150</v>
      </c>
      <c r="H194" s="79" t="n">
        <f aca="false">SUM(F194:G194)</f>
        <v>21568550</v>
      </c>
      <c r="I194" s="77" t="n">
        <v>7036100</v>
      </c>
      <c r="J194" s="77" t="n">
        <v>12943688</v>
      </c>
      <c r="K194" s="77" t="n">
        <f aca="false">SUM(I194:J194)</f>
        <v>19979788</v>
      </c>
    </row>
    <row r="195" customFormat="false" ht="53.7" hidden="false" customHeight="false" outlineLevel="0" collapsed="false">
      <c r="A195" s="82" t="s">
        <v>354</v>
      </c>
      <c r="B195" s="54" t="s">
        <v>355</v>
      </c>
      <c r="C195" s="77" t="n">
        <v>99000</v>
      </c>
      <c r="D195" s="77" t="n">
        <v>1981228</v>
      </c>
      <c r="E195" s="77" t="n">
        <f aca="false">SUM(C195:D195)</f>
        <v>2080228</v>
      </c>
      <c r="F195" s="79" t="n">
        <v>99000</v>
      </c>
      <c r="G195" s="85" t="n">
        <v>2010878</v>
      </c>
      <c r="H195" s="79" t="n">
        <f aca="false">SUM(F195:G195)</f>
        <v>2109878</v>
      </c>
      <c r="I195" s="77" t="n">
        <v>100800</v>
      </c>
      <c r="J195" s="77" t="n">
        <v>2251077</v>
      </c>
      <c r="K195" s="77" t="n">
        <f aca="false">SUM(I195:J195)</f>
        <v>2351877</v>
      </c>
    </row>
    <row r="196" customFormat="false" ht="32.8" hidden="false" customHeight="false" outlineLevel="0" collapsed="false">
      <c r="A196" s="82" t="s">
        <v>357</v>
      </c>
      <c r="B196" s="54" t="s">
        <v>358</v>
      </c>
      <c r="C196" s="77" t="n">
        <v>48500</v>
      </c>
      <c r="D196" s="77" t="n">
        <v>1733574</v>
      </c>
      <c r="E196" s="77" t="n">
        <f aca="false">SUM(C196:D196)</f>
        <v>1782074</v>
      </c>
      <c r="F196" s="79" t="n">
        <v>48500</v>
      </c>
      <c r="G196" s="85" t="n">
        <v>1508159</v>
      </c>
      <c r="H196" s="79" t="n">
        <f aca="false">SUM(F196:G196)</f>
        <v>1556659</v>
      </c>
      <c r="I196" s="77" t="n">
        <v>48000</v>
      </c>
      <c r="J196" s="77" t="n">
        <v>1828999</v>
      </c>
      <c r="K196" s="77" t="n">
        <f aca="false">SUM(I196:J196)</f>
        <v>1876999</v>
      </c>
    </row>
    <row r="197" customFormat="false" ht="12.8" hidden="false" customHeight="false" outlineLevel="0" collapsed="false">
      <c r="A197" s="82"/>
      <c r="B197" s="54"/>
      <c r="C197" s="77"/>
      <c r="D197" s="77"/>
      <c r="E197" s="77"/>
      <c r="F197" s="79"/>
      <c r="G197" s="88"/>
      <c r="H197" s="79"/>
      <c r="I197" s="77"/>
      <c r="J197" s="77"/>
      <c r="K197" s="77"/>
    </row>
    <row r="198" customFormat="false" ht="35.05" hidden="false" customHeight="false" outlineLevel="0" collapsed="false">
      <c r="A198" s="66" t="s">
        <v>360</v>
      </c>
      <c r="B198" s="135" t="s">
        <v>19</v>
      </c>
      <c r="C198" s="139" t="n">
        <f aca="false">SUM(C200:C203)</f>
        <v>1000000</v>
      </c>
      <c r="D198" s="139" t="n">
        <f aca="false">SUM(D200:D203)</f>
        <v>13125633</v>
      </c>
      <c r="E198" s="139" t="n">
        <f aca="false">SUM(C198:D198)</f>
        <v>14125633</v>
      </c>
      <c r="F198" s="109" t="n">
        <f aca="false">SUM(F200:F203)</f>
        <v>738200</v>
      </c>
      <c r="G198" s="110" t="n">
        <f aca="false">SUM(G200:G203)</f>
        <v>13510589</v>
      </c>
      <c r="H198" s="109" t="n">
        <f aca="false">SUM(F198:G198)</f>
        <v>14248789</v>
      </c>
      <c r="I198" s="139" t="n">
        <f aca="false">SUM(I200:I205)</f>
        <v>1000000</v>
      </c>
      <c r="J198" s="139" t="n">
        <f aca="false">SUM(J200:J205)</f>
        <v>15054072</v>
      </c>
      <c r="K198" s="139" t="n">
        <f aca="false">SUM(I198:J198)</f>
        <v>16054072</v>
      </c>
    </row>
    <row r="199" customFormat="false" ht="22.35" hidden="false" customHeight="false" outlineLevel="0" collapsed="false">
      <c r="A199" s="87" t="s">
        <v>27</v>
      </c>
      <c r="B199" s="167"/>
      <c r="C199" s="83" t="n">
        <f aca="false">SUM(C200:C203)</f>
        <v>1000000</v>
      </c>
      <c r="D199" s="83" t="n">
        <f aca="false">SUM(D200:D203)</f>
        <v>13125633</v>
      </c>
      <c r="E199" s="83" t="n">
        <f aca="false">SUM(C199:D199)</f>
        <v>14125633</v>
      </c>
      <c r="F199" s="84" t="n">
        <f aca="false">SUM(F200:F203)</f>
        <v>738200</v>
      </c>
      <c r="G199" s="85" t="n">
        <f aca="false">SUM(G200:G203)</f>
        <v>13510589</v>
      </c>
      <c r="H199" s="84" t="n">
        <f aca="false">SUM(F199:G199)</f>
        <v>14248789</v>
      </c>
      <c r="I199" s="83" t="n">
        <f aca="false">SUM(I200:I203)</f>
        <v>1000000</v>
      </c>
      <c r="J199" s="83" t="n">
        <f aca="false">SUM(J200:J203)</f>
        <v>14969656</v>
      </c>
      <c r="K199" s="83" t="n">
        <f aca="false">SUM(I199:J199)</f>
        <v>15969656</v>
      </c>
    </row>
    <row r="200" customFormat="false" ht="43.25" hidden="false" customHeight="false" outlineLevel="0" collapsed="false">
      <c r="A200" s="87" t="s">
        <v>29</v>
      </c>
      <c r="B200" s="54" t="n">
        <v>0</v>
      </c>
      <c r="C200" s="83"/>
      <c r="D200" s="83" t="n">
        <v>1362094</v>
      </c>
      <c r="E200" s="83" t="n">
        <f aca="false">SUM(C200:D200)</f>
        <v>1362094</v>
      </c>
      <c r="F200" s="84"/>
      <c r="G200" s="85" t="n">
        <v>1508159</v>
      </c>
      <c r="H200" s="84" t="n">
        <f aca="false">SUM(F200:G200)</f>
        <v>1508159</v>
      </c>
      <c r="I200" s="83"/>
      <c r="J200" s="83" t="n">
        <v>1688307</v>
      </c>
      <c r="K200" s="83" t="n">
        <f aca="false">SUM(I200:J200)</f>
        <v>1688307</v>
      </c>
    </row>
    <row r="201" customFormat="false" ht="64.15" hidden="false" customHeight="false" outlineLevel="0" collapsed="false">
      <c r="A201" s="87" t="s">
        <v>361</v>
      </c>
      <c r="B201" s="103" t="s">
        <v>362</v>
      </c>
      <c r="C201" s="83" t="n">
        <v>1000000</v>
      </c>
      <c r="D201" s="83" t="n">
        <v>9039351</v>
      </c>
      <c r="E201" s="83" t="n">
        <f aca="false">SUM(C201:D201)</f>
        <v>10039351</v>
      </c>
      <c r="F201" s="84" t="n">
        <v>738200</v>
      </c>
      <c r="G201" s="85" t="n">
        <v>9237473</v>
      </c>
      <c r="H201" s="84" t="n">
        <f aca="false">SUM(F201:G201)</f>
        <v>9975673</v>
      </c>
      <c r="I201" s="83" t="n">
        <v>1000000</v>
      </c>
      <c r="J201" s="83" t="n">
        <v>10270535</v>
      </c>
      <c r="K201" s="83" t="n">
        <f aca="false">SUM(I201:J201)</f>
        <v>11270535</v>
      </c>
    </row>
    <row r="202" customFormat="false" ht="12.8" hidden="false" customHeight="false" outlineLevel="0" collapsed="false">
      <c r="A202" s="87" t="s">
        <v>364</v>
      </c>
      <c r="B202" s="103" t="s">
        <v>365</v>
      </c>
      <c r="C202" s="83"/>
      <c r="D202" s="83" t="n">
        <v>1857401</v>
      </c>
      <c r="E202" s="83" t="n">
        <f aca="false">SUM(C202:D202)</f>
        <v>1857401</v>
      </c>
      <c r="F202" s="84"/>
      <c r="G202" s="85" t="n">
        <v>1885198</v>
      </c>
      <c r="H202" s="84" t="n">
        <f aca="false">SUM(F202:G202)</f>
        <v>1885198</v>
      </c>
      <c r="I202" s="83"/>
      <c r="J202" s="83" t="n">
        <v>2068176</v>
      </c>
      <c r="K202" s="83" t="n">
        <f aca="false">SUM(I202:J202)</f>
        <v>2068176</v>
      </c>
    </row>
    <row r="203" customFormat="false" ht="32.8" hidden="false" customHeight="false" outlineLevel="0" collapsed="false">
      <c r="A203" s="87" t="s">
        <v>367</v>
      </c>
      <c r="B203" s="103" t="s">
        <v>368</v>
      </c>
      <c r="C203" s="83"/>
      <c r="D203" s="83" t="n">
        <v>866787</v>
      </c>
      <c r="E203" s="83" t="n">
        <f aca="false">SUM(C203:D203)</f>
        <v>866787</v>
      </c>
      <c r="F203" s="84"/>
      <c r="G203" s="85" t="n">
        <v>879759</v>
      </c>
      <c r="H203" s="84" t="n">
        <f aca="false">SUM(F203:G203)</f>
        <v>879759</v>
      </c>
      <c r="I203" s="83"/>
      <c r="J203" s="83" t="n">
        <v>942638</v>
      </c>
      <c r="K203" s="83" t="n">
        <f aca="false">SUM(I203:J203)</f>
        <v>942638</v>
      </c>
    </row>
    <row r="204" customFormat="false" ht="22.35" hidden="false" customHeight="false" outlineLevel="0" collapsed="false">
      <c r="A204" s="87" t="s">
        <v>370</v>
      </c>
      <c r="B204" s="103" t="s">
        <v>371</v>
      </c>
      <c r="C204" s="83"/>
      <c r="D204" s="83"/>
      <c r="E204" s="83"/>
      <c r="F204" s="84"/>
      <c r="G204" s="85"/>
      <c r="H204" s="84"/>
      <c r="I204" s="83"/>
      <c r="J204" s="83" t="n">
        <v>42208</v>
      </c>
      <c r="K204" s="83" t="n">
        <f aca="false">SUM(I204:J204)</f>
        <v>42208</v>
      </c>
    </row>
    <row r="205" customFormat="false" ht="64.15" hidden="false" customHeight="false" outlineLevel="0" collapsed="false">
      <c r="A205" s="87" t="s">
        <v>372</v>
      </c>
      <c r="B205" s="103" t="s">
        <v>373</v>
      </c>
      <c r="C205" s="83"/>
      <c r="D205" s="83"/>
      <c r="E205" s="83"/>
      <c r="F205" s="84"/>
      <c r="G205" s="85"/>
      <c r="H205" s="84"/>
      <c r="I205" s="83"/>
      <c r="J205" s="83" t="n">
        <v>42208</v>
      </c>
      <c r="K205" s="83" t="n">
        <f aca="false">SUM(I205:J205)</f>
        <v>42208</v>
      </c>
    </row>
    <row r="206" customFormat="false" ht="12.8" hidden="false" customHeight="false" outlineLevel="0" collapsed="false">
      <c r="A206" s="87"/>
      <c r="B206" s="103"/>
      <c r="C206" s="83"/>
      <c r="D206" s="83"/>
      <c r="E206" s="83" t="n">
        <f aca="false">SUM(C206:D206)</f>
        <v>0</v>
      </c>
      <c r="F206" s="84"/>
      <c r="G206" s="85"/>
      <c r="H206" s="84"/>
      <c r="I206" s="83"/>
      <c r="J206" s="83"/>
      <c r="K206" s="83" t="n">
        <f aca="false">SUM(I206:J206)</f>
        <v>0</v>
      </c>
    </row>
    <row r="207" customFormat="false" ht="35.05" hidden="false" customHeight="false" outlineLevel="0" collapsed="false">
      <c r="A207" s="66" t="s">
        <v>374</v>
      </c>
      <c r="B207" s="67" t="s">
        <v>19</v>
      </c>
      <c r="C207" s="69" t="n">
        <f aca="false">SUM(C209:C219)</f>
        <v>6994300</v>
      </c>
      <c r="D207" s="69" t="n">
        <f aca="false">SUM(D209:D219)</f>
        <v>23403251</v>
      </c>
      <c r="E207" s="69" t="n">
        <f aca="false">SUM(C207:D207)</f>
        <v>30397551</v>
      </c>
      <c r="F207" s="72" t="n">
        <f aca="false">SUM(F209:F219)</f>
        <v>12004322</v>
      </c>
      <c r="G207" s="89" t="n">
        <f aca="false">SUM(G209:G219)</f>
        <v>23816341</v>
      </c>
      <c r="H207" s="72" t="n">
        <f aca="false">SUM(F207:G207)</f>
        <v>35820663</v>
      </c>
      <c r="I207" s="69" t="n">
        <f aca="false">SUM(I209:I219)</f>
        <v>10516902</v>
      </c>
      <c r="J207" s="69" t="n">
        <f aca="false">SUM(J209:J219)</f>
        <v>26872222</v>
      </c>
      <c r="K207" s="69" t="n">
        <f aca="false">SUM(I207:J207)</f>
        <v>37389124</v>
      </c>
    </row>
    <row r="208" customFormat="false" ht="22.35" hidden="false" customHeight="false" outlineLevel="0" collapsed="false">
      <c r="A208" s="74" t="s">
        <v>27</v>
      </c>
      <c r="B208" s="75"/>
      <c r="C208" s="77" t="n">
        <f aca="false">SUM(C209:C218)</f>
        <v>6994300</v>
      </c>
      <c r="D208" s="78" t="n">
        <f aca="false">SUM(D209:D218)</f>
        <v>23403251</v>
      </c>
      <c r="E208" s="77" t="n">
        <f aca="false">SUM(C208:D208)</f>
        <v>30397551</v>
      </c>
      <c r="F208" s="90" t="n">
        <f aca="false">SUM(F209:F218)</f>
        <v>10227800</v>
      </c>
      <c r="G208" s="80" t="n">
        <f aca="false">SUM(G209:G218)</f>
        <v>23816341</v>
      </c>
      <c r="H208" s="79" t="n">
        <f aca="false">SUM(F208:G208)</f>
        <v>34044141</v>
      </c>
      <c r="I208" s="77" t="n">
        <f aca="false">SUM(I209:I218)</f>
        <v>10516902</v>
      </c>
      <c r="J208" s="77" t="n">
        <f aca="false">SUM(J209:J218)</f>
        <v>26872222</v>
      </c>
      <c r="K208" s="77" t="n">
        <f aca="false">SUM(I208:J208)</f>
        <v>37389124</v>
      </c>
    </row>
    <row r="209" customFormat="false" ht="43.25" hidden="false" customHeight="false" outlineLevel="0" collapsed="false">
      <c r="A209" s="82" t="s">
        <v>29</v>
      </c>
      <c r="B209" s="54" t="n">
        <v>0</v>
      </c>
      <c r="C209" s="77"/>
      <c r="D209" s="83" t="n">
        <v>1052527</v>
      </c>
      <c r="E209" s="77" t="n">
        <f aca="false">SUM(C209:D209)</f>
        <v>1052527</v>
      </c>
      <c r="F209" s="84"/>
      <c r="G209" s="85" t="n">
        <v>1093415</v>
      </c>
      <c r="H209" s="79" t="n">
        <f aca="false">SUM(F209:G209)</f>
        <v>1093415</v>
      </c>
      <c r="I209" s="77"/>
      <c r="J209" s="83" t="n">
        <v>1336578</v>
      </c>
      <c r="K209" s="77" t="n">
        <f aca="false">SUM(I209:J209)</f>
        <v>1336578</v>
      </c>
    </row>
    <row r="210" customFormat="false" ht="53.7" hidden="false" customHeight="false" outlineLevel="0" collapsed="false">
      <c r="A210" s="82" t="s">
        <v>375</v>
      </c>
      <c r="B210" s="54" t="s">
        <v>376</v>
      </c>
      <c r="C210" s="77" t="n">
        <v>940000</v>
      </c>
      <c r="D210" s="77" t="n">
        <v>2476535</v>
      </c>
      <c r="E210" s="77" t="n">
        <f aca="false">SUM(C210:D210)</f>
        <v>3416535</v>
      </c>
      <c r="F210" s="79" t="n">
        <v>970000</v>
      </c>
      <c r="G210" s="85" t="n">
        <v>2513598</v>
      </c>
      <c r="H210" s="79" t="n">
        <f aca="false">SUM(F210:G210)</f>
        <v>3483598</v>
      </c>
      <c r="I210" s="77" t="n">
        <v>943000</v>
      </c>
      <c r="J210" s="77" t="n">
        <v>2813845</v>
      </c>
      <c r="K210" s="77" t="n">
        <f aca="false">SUM(I210:J210)</f>
        <v>3756845</v>
      </c>
    </row>
    <row r="211" customFormat="false" ht="64.15" hidden="false" customHeight="false" outlineLevel="0" collapsed="false">
      <c r="A211" s="82" t="s">
        <v>378</v>
      </c>
      <c r="B211" s="54" t="s">
        <v>379</v>
      </c>
      <c r="C211" s="77" t="n">
        <v>657000</v>
      </c>
      <c r="D211" s="77" t="n">
        <v>3590975</v>
      </c>
      <c r="E211" s="77" t="n">
        <f aca="false">SUM(C211:D211)</f>
        <v>4247975</v>
      </c>
      <c r="F211" s="79" t="n">
        <v>3952500</v>
      </c>
      <c r="G211" s="85" t="n">
        <v>3770397</v>
      </c>
      <c r="H211" s="79" t="n">
        <f aca="false">SUM(F211:G211)</f>
        <v>7722897</v>
      </c>
      <c r="I211" s="77" t="n">
        <v>718000</v>
      </c>
      <c r="J211" s="77" t="n">
        <v>4220768</v>
      </c>
      <c r="K211" s="77" t="n">
        <f aca="false">SUM(I211:J211)</f>
        <v>4938768</v>
      </c>
    </row>
    <row r="212" customFormat="false" ht="22.35" hidden="false" customHeight="false" outlineLevel="0" collapsed="false">
      <c r="A212" s="82" t="s">
        <v>381</v>
      </c>
      <c r="B212" s="54" t="s">
        <v>382</v>
      </c>
      <c r="C212" s="77" t="n">
        <v>1601900</v>
      </c>
      <c r="D212" s="77" t="n">
        <v>5448376</v>
      </c>
      <c r="E212" s="77" t="n">
        <f aca="false">SUM(C212:D212)</f>
        <v>7050276</v>
      </c>
      <c r="F212" s="79" t="n">
        <v>1509900</v>
      </c>
      <c r="G212" s="85" t="n">
        <v>5529916</v>
      </c>
      <c r="H212" s="79" t="n">
        <f aca="false">SUM(F212:G212)</f>
        <v>7039816</v>
      </c>
      <c r="I212" s="77" t="n">
        <v>3140700</v>
      </c>
      <c r="J212" s="77" t="n">
        <v>6331151</v>
      </c>
      <c r="K212" s="77" t="n">
        <f aca="false">SUM(I212:J212)</f>
        <v>9471851</v>
      </c>
    </row>
    <row r="213" customFormat="false" ht="74.6" hidden="false" customHeight="false" outlineLevel="0" collapsed="false">
      <c r="A213" s="82" t="s">
        <v>384</v>
      </c>
      <c r="B213" s="54" t="s">
        <v>385</v>
      </c>
      <c r="C213" s="77" t="n">
        <f aca="false">7274000-4000000</f>
        <v>3274000</v>
      </c>
      <c r="D213" s="77" t="n">
        <v>9906138</v>
      </c>
      <c r="E213" s="77" t="n">
        <f aca="false">SUM(C213:D213)</f>
        <v>13180138</v>
      </c>
      <c r="F213" s="79" t="n">
        <v>3274000</v>
      </c>
      <c r="G213" s="85" t="n">
        <v>9803032</v>
      </c>
      <c r="H213" s="79" t="n">
        <f aca="false">SUM(F213:G213)</f>
        <v>13077032</v>
      </c>
      <c r="I213" s="77" t="n">
        <v>5261102</v>
      </c>
      <c r="J213" s="77" t="n">
        <v>10903650</v>
      </c>
      <c r="K213" s="77" t="n">
        <f aca="false">SUM(I213:J213)</f>
        <v>16164752</v>
      </c>
    </row>
    <row r="214" customFormat="false" ht="53.7" hidden="false" customHeight="false" outlineLevel="0" collapsed="false">
      <c r="A214" s="82" t="s">
        <v>387</v>
      </c>
      <c r="B214" s="54" t="s">
        <v>388</v>
      </c>
      <c r="C214" s="77" t="n">
        <v>227000</v>
      </c>
      <c r="D214" s="77" t="n">
        <v>705812</v>
      </c>
      <c r="E214" s="77" t="n">
        <f aca="false">SUM(C214:D214)</f>
        <v>932812</v>
      </c>
      <c r="F214" s="79" t="n">
        <v>227000</v>
      </c>
      <c r="G214" s="85" t="n">
        <v>892327</v>
      </c>
      <c r="H214" s="79" t="n">
        <f aca="false">SUM(F214:G214)</f>
        <v>1119327</v>
      </c>
      <c r="I214" s="77" t="n">
        <v>454100</v>
      </c>
      <c r="J214" s="77" t="n">
        <v>1055192</v>
      </c>
      <c r="K214" s="77" t="n">
        <f aca="false">SUM(I214:J214)</f>
        <v>1509292</v>
      </c>
    </row>
    <row r="215" customFormat="false" ht="22.35" hidden="false" customHeight="false" outlineLevel="0" collapsed="false">
      <c r="A215" s="82" t="s">
        <v>390</v>
      </c>
      <c r="B215" s="54" t="s">
        <v>391</v>
      </c>
      <c r="C215" s="77"/>
      <c r="D215" s="77"/>
      <c r="E215" s="77"/>
      <c r="F215" s="79"/>
      <c r="G215" s="85"/>
      <c r="H215" s="79"/>
      <c r="I215" s="77"/>
      <c r="J215" s="77" t="n">
        <v>211038</v>
      </c>
      <c r="K215" s="77" t="n">
        <f aca="false">SUM(I215:J215)</f>
        <v>211038</v>
      </c>
    </row>
    <row r="216" customFormat="false" ht="105.95" hidden="false" customHeight="false" outlineLevel="0" collapsed="false">
      <c r="A216" s="82" t="s">
        <v>392</v>
      </c>
      <c r="B216" s="54" t="s">
        <v>393</v>
      </c>
      <c r="C216" s="77" t="n">
        <v>259400</v>
      </c>
      <c r="D216" s="77" t="n">
        <v>61913</v>
      </c>
      <c r="E216" s="77" t="n">
        <f aca="false">SUM(C216:D216)</f>
        <v>321313</v>
      </c>
      <c r="F216" s="79" t="n">
        <v>259400</v>
      </c>
      <c r="G216" s="85" t="n">
        <v>62840</v>
      </c>
      <c r="H216" s="79" t="n">
        <f aca="false">SUM(F216:G216)</f>
        <v>322240</v>
      </c>
      <c r="I216" s="77"/>
      <c r="J216" s="77"/>
      <c r="K216" s="77" t="n">
        <f aca="false">SUM(I216:J216)</f>
        <v>0</v>
      </c>
    </row>
    <row r="217" customFormat="false" ht="85.05" hidden="false" customHeight="false" outlineLevel="0" collapsed="false">
      <c r="A217" s="82" t="s">
        <v>395</v>
      </c>
      <c r="B217" s="54" t="s">
        <v>396</v>
      </c>
      <c r="C217" s="77" t="n">
        <v>35000</v>
      </c>
      <c r="D217" s="77" t="n">
        <v>123827</v>
      </c>
      <c r="E217" s="77" t="n">
        <f aca="false">SUM(C217:D217)</f>
        <v>158827</v>
      </c>
      <c r="F217" s="79" t="n">
        <v>35000</v>
      </c>
      <c r="G217" s="85" t="n">
        <v>113112</v>
      </c>
      <c r="H217" s="79" t="n">
        <f aca="false">SUM(F217:G217)</f>
        <v>148112</v>
      </c>
      <c r="I217" s="77"/>
      <c r="J217" s="77"/>
      <c r="K217" s="77" t="n">
        <f aca="false">SUM(I217:J217)</f>
        <v>0</v>
      </c>
    </row>
    <row r="218" customFormat="false" ht="43.25" hidden="false" customHeight="false" outlineLevel="0" collapsed="false">
      <c r="A218" s="82" t="s">
        <v>398</v>
      </c>
      <c r="B218" s="54" t="s">
        <v>399</v>
      </c>
      <c r="C218" s="77"/>
      <c r="D218" s="77" t="n">
        <v>37148</v>
      </c>
      <c r="E218" s="77" t="n">
        <f aca="false">SUM(C218:D218)</f>
        <v>37148</v>
      </c>
      <c r="F218" s="79"/>
      <c r="G218" s="85" t="n">
        <v>37704</v>
      </c>
      <c r="H218" s="79" t="n">
        <f aca="false">SUM(F218:G218)</f>
        <v>37704</v>
      </c>
      <c r="I218" s="77"/>
      <c r="J218" s="77"/>
      <c r="K218" s="77" t="n">
        <f aca="false">SUM(I218:J218)</f>
        <v>0</v>
      </c>
    </row>
    <row r="219" customFormat="false" ht="22.35" hidden="false" customHeight="false" outlineLevel="0" collapsed="false">
      <c r="A219" s="82" t="s">
        <v>65</v>
      </c>
      <c r="B219" s="54" t="s">
        <v>66</v>
      </c>
      <c r="C219" s="77"/>
      <c r="D219" s="77"/>
      <c r="E219" s="77" t="n">
        <f aca="false">SUM(C219:D219)</f>
        <v>0</v>
      </c>
      <c r="F219" s="79" t="n">
        <v>1776522</v>
      </c>
      <c r="G219" s="88"/>
      <c r="H219" s="79" t="n">
        <f aca="false">SUM(F219:G219)</f>
        <v>1776522</v>
      </c>
      <c r="I219" s="77"/>
      <c r="J219" s="77"/>
      <c r="K219" s="77" t="n">
        <f aca="false">SUM(I219:J219)</f>
        <v>0</v>
      </c>
    </row>
    <row r="220" customFormat="false" ht="12.8" hidden="false" customHeight="false" outlineLevel="0" collapsed="false">
      <c r="A220" s="82"/>
      <c r="B220" s="54"/>
      <c r="C220" s="77"/>
      <c r="D220" s="77"/>
      <c r="E220" s="77"/>
      <c r="F220" s="79"/>
      <c r="G220" s="88"/>
      <c r="H220" s="79"/>
      <c r="I220" s="77"/>
      <c r="J220" s="77"/>
      <c r="K220" s="77"/>
    </row>
    <row r="221" customFormat="false" ht="57.45" hidden="false" customHeight="false" outlineLevel="0" collapsed="false">
      <c r="A221" s="66" t="s">
        <v>402</v>
      </c>
      <c r="B221" s="135" t="s">
        <v>19</v>
      </c>
      <c r="C221" s="152" t="n">
        <f aca="false">SUM(C223:C239)</f>
        <v>391912280</v>
      </c>
      <c r="D221" s="69" t="n">
        <f aca="false">SUM(D223:D239)</f>
        <v>7058123</v>
      </c>
      <c r="E221" s="152" t="n">
        <f aca="false">SUM(C221:D221)</f>
        <v>398970403</v>
      </c>
      <c r="F221" s="153" t="n">
        <f aca="false">SUM(F223:F239)</f>
        <v>431745016</v>
      </c>
      <c r="G221" s="89" t="n">
        <f aca="false">SUM(G223:G239)</f>
        <v>7012938</v>
      </c>
      <c r="H221" s="153" t="n">
        <f aca="false">SUM(F221:G221)</f>
        <v>438757954</v>
      </c>
      <c r="I221" s="152" t="n">
        <f aca="false">SUM(I223:I239)</f>
        <v>437846785</v>
      </c>
      <c r="J221" s="69" t="n">
        <f aca="false">SUM(J223:J239)</f>
        <v>8300843</v>
      </c>
      <c r="K221" s="152" t="n">
        <f aca="false">SUM(I221:J221)</f>
        <v>446147628</v>
      </c>
    </row>
    <row r="222" customFormat="false" ht="22.35" hidden="false" customHeight="false" outlineLevel="0" collapsed="false">
      <c r="A222" s="82" t="s">
        <v>27</v>
      </c>
      <c r="B222" s="54"/>
      <c r="C222" s="123" t="n">
        <f aca="false">SUM(C223:C237)</f>
        <v>391912280</v>
      </c>
      <c r="D222" s="123" t="n">
        <f aca="false">SUM(D223:D237)</f>
        <v>7058123</v>
      </c>
      <c r="E222" s="123" t="n">
        <f aca="false">SUM(C222:D222)</f>
        <v>398970403</v>
      </c>
      <c r="F222" s="124" t="n">
        <f aca="false">SUM(F223:F237)</f>
        <v>424521547</v>
      </c>
      <c r="G222" s="149" t="n">
        <f aca="false">SUM(G223:G237)</f>
        <v>7012938</v>
      </c>
      <c r="H222" s="124" t="n">
        <f aca="false">SUM(F222:G222)</f>
        <v>431534485</v>
      </c>
      <c r="I222" s="123" t="n">
        <f aca="false">SUM(I223:I238)</f>
        <v>437846785</v>
      </c>
      <c r="J222" s="123" t="n">
        <f aca="false">SUM(J223:J238)</f>
        <v>8300843</v>
      </c>
      <c r="K222" s="123" t="n">
        <f aca="false">SUM(I222:J222)</f>
        <v>446147628</v>
      </c>
    </row>
    <row r="223" customFormat="false" ht="43.25" hidden="false" customHeight="false" outlineLevel="0" collapsed="false">
      <c r="A223" s="82" t="s">
        <v>29</v>
      </c>
      <c r="B223" s="54" t="n">
        <v>0</v>
      </c>
      <c r="C223" s="123"/>
      <c r="D223" s="83" t="n">
        <v>990614</v>
      </c>
      <c r="E223" s="123" t="n">
        <f aca="false">SUM(C223:D223)</f>
        <v>990614</v>
      </c>
      <c r="F223" s="84"/>
      <c r="G223" s="85" t="n">
        <v>810635</v>
      </c>
      <c r="H223" s="124" t="n">
        <f aca="false">SUM(F223:G223)</f>
        <v>810635</v>
      </c>
      <c r="I223" s="123"/>
      <c r="J223" s="83" t="n">
        <v>1048157</v>
      </c>
      <c r="K223" s="123" t="n">
        <f aca="false">SUM(I223:J223)</f>
        <v>1048157</v>
      </c>
    </row>
    <row r="224" customFormat="false" ht="64.15" hidden="false" customHeight="false" outlineLevel="0" collapsed="false">
      <c r="A224" s="82" t="s">
        <v>403</v>
      </c>
      <c r="B224" s="103" t="s">
        <v>404</v>
      </c>
      <c r="C224" s="123" t="n">
        <v>1489693</v>
      </c>
      <c r="D224" s="77" t="n">
        <v>897744</v>
      </c>
      <c r="E224" s="123" t="n">
        <f aca="false">SUM(C224:D224)</f>
        <v>2387437</v>
      </c>
      <c r="F224" s="79" t="n">
        <v>894693</v>
      </c>
      <c r="G224" s="85" t="n">
        <v>842055</v>
      </c>
      <c r="H224" s="124" t="n">
        <f aca="false">SUM(F224:G224)</f>
        <v>1736748</v>
      </c>
      <c r="I224" s="123" t="n">
        <v>1350000</v>
      </c>
      <c r="J224" s="77" t="n">
        <v>970776</v>
      </c>
      <c r="K224" s="123" t="n">
        <f aca="false">SUM(I224:J224)</f>
        <v>2320776</v>
      </c>
    </row>
    <row r="225" customFormat="false" ht="64.15" hidden="false" customHeight="false" outlineLevel="0" collapsed="false">
      <c r="A225" s="82" t="s">
        <v>406</v>
      </c>
      <c r="B225" s="103" t="s">
        <v>407</v>
      </c>
      <c r="C225" s="123"/>
      <c r="D225" s="77" t="n">
        <v>185740</v>
      </c>
      <c r="E225" s="123" t="n">
        <f aca="false">SUM(C225:D225)</f>
        <v>185740</v>
      </c>
      <c r="F225" s="79"/>
      <c r="G225" s="85" t="n">
        <v>188520</v>
      </c>
      <c r="H225" s="124" t="n">
        <f aca="false">SUM(F225:G225)</f>
        <v>188520</v>
      </c>
      <c r="I225" s="123" t="n">
        <v>150000</v>
      </c>
      <c r="J225" s="77" t="n">
        <v>211038</v>
      </c>
      <c r="K225" s="123" t="n">
        <f aca="false">SUM(I225:J225)</f>
        <v>361038</v>
      </c>
    </row>
    <row r="226" customFormat="false" ht="43.25" hidden="false" customHeight="false" outlineLevel="0" collapsed="false">
      <c r="A226" s="82" t="s">
        <v>409</v>
      </c>
      <c r="B226" s="103" t="s">
        <v>410</v>
      </c>
      <c r="C226" s="123" t="n">
        <v>3260243</v>
      </c>
      <c r="D226" s="77" t="n">
        <v>1362094</v>
      </c>
      <c r="E226" s="123" t="n">
        <f aca="false">SUM(C226:D226)</f>
        <v>4622337</v>
      </c>
      <c r="F226" s="79" t="n">
        <v>5826232</v>
      </c>
      <c r="G226" s="85" t="n">
        <v>1225379</v>
      </c>
      <c r="H226" s="124" t="n">
        <f aca="false">SUM(F226:G226)</f>
        <v>7051611</v>
      </c>
      <c r="I226" s="123" t="n">
        <v>1550000</v>
      </c>
      <c r="J226" s="77" t="n">
        <v>1899346</v>
      </c>
      <c r="K226" s="123" t="n">
        <f aca="false">SUM(I226:J226)</f>
        <v>3449346</v>
      </c>
    </row>
    <row r="227" customFormat="false" ht="43.25" hidden="false" customHeight="false" outlineLevel="0" collapsed="false">
      <c r="A227" s="82" t="s">
        <v>412</v>
      </c>
      <c r="B227" s="103" t="s">
        <v>413</v>
      </c>
      <c r="C227" s="123" t="n">
        <v>570000</v>
      </c>
      <c r="D227" s="77" t="n">
        <v>247653</v>
      </c>
      <c r="E227" s="123" t="n">
        <f aca="false">SUM(C227:D227)</f>
        <v>817653</v>
      </c>
      <c r="F227" s="79" t="n">
        <v>413775</v>
      </c>
      <c r="G227" s="85" t="n">
        <v>188520</v>
      </c>
      <c r="H227" s="124" t="n">
        <f aca="false">SUM(F227:G227)</f>
        <v>602295</v>
      </c>
      <c r="I227" s="123" t="n">
        <v>865000</v>
      </c>
      <c r="J227" s="77" t="n">
        <v>422077</v>
      </c>
      <c r="K227" s="123" t="n">
        <f aca="false">SUM(I227:J227)</f>
        <v>1287077</v>
      </c>
    </row>
    <row r="228" customFormat="false" ht="22.35" hidden="false" customHeight="false" outlineLevel="0" collapsed="false">
      <c r="A228" s="82" t="s">
        <v>415</v>
      </c>
      <c r="B228" s="103" t="s">
        <v>416</v>
      </c>
      <c r="C228" s="123" t="n">
        <v>350000</v>
      </c>
      <c r="D228" s="77" t="n">
        <v>123827</v>
      </c>
      <c r="E228" s="123" t="n">
        <f aca="false">SUM(C228:D228)</f>
        <v>473827</v>
      </c>
      <c r="F228" s="79" t="n">
        <v>350000</v>
      </c>
      <c r="G228" s="85" t="n">
        <v>125680</v>
      </c>
      <c r="H228" s="124" t="n">
        <f aca="false">SUM(F228:G228)</f>
        <v>475680</v>
      </c>
      <c r="I228" s="123"/>
      <c r="J228" s="77"/>
      <c r="K228" s="123" t="n">
        <f aca="false">SUM(I228:J228)</f>
        <v>0</v>
      </c>
    </row>
    <row r="229" customFormat="false" ht="53.7" hidden="false" customHeight="false" outlineLevel="0" collapsed="false">
      <c r="A229" s="82" t="s">
        <v>418</v>
      </c>
      <c r="B229" s="103" t="s">
        <v>419</v>
      </c>
      <c r="C229" s="123" t="n">
        <v>320964264</v>
      </c>
      <c r="D229" s="77" t="n">
        <v>631516</v>
      </c>
      <c r="E229" s="123" t="n">
        <f aca="false">SUM(C229:D229)</f>
        <v>321595780</v>
      </c>
      <c r="F229" s="79" t="n">
        <v>335620489</v>
      </c>
      <c r="G229" s="85" t="n">
        <v>571843</v>
      </c>
      <c r="H229" s="124" t="n">
        <f aca="false">SUM(F229:G229)</f>
        <v>336192332</v>
      </c>
      <c r="I229" s="123" t="n">
        <v>340176008</v>
      </c>
      <c r="J229" s="77" t="n">
        <v>640150</v>
      </c>
      <c r="K229" s="123" t="n">
        <f aca="false">SUM(I229:J229)</f>
        <v>340816158</v>
      </c>
    </row>
    <row r="230" customFormat="false" ht="64.15" hidden="false" customHeight="false" outlineLevel="0" collapsed="false">
      <c r="A230" s="82" t="s">
        <v>421</v>
      </c>
      <c r="B230" s="103" t="s">
        <v>422</v>
      </c>
      <c r="C230" s="123" t="n">
        <v>64000000</v>
      </c>
      <c r="D230" s="77" t="n">
        <v>854404</v>
      </c>
      <c r="E230" s="123" t="n">
        <f aca="false">SUM(C230:D230)</f>
        <v>64854404</v>
      </c>
      <c r="F230" s="79" t="n">
        <v>72372720</v>
      </c>
      <c r="G230" s="85" t="n">
        <v>892327</v>
      </c>
      <c r="H230" s="124" t="n">
        <f aca="false">SUM(F230:G230)</f>
        <v>73265047</v>
      </c>
      <c r="I230" s="123" t="n">
        <v>89788550</v>
      </c>
      <c r="J230" s="77" t="n">
        <v>998915</v>
      </c>
      <c r="K230" s="123" t="n">
        <f aca="false">SUM(I230:J230)</f>
        <v>90787465</v>
      </c>
    </row>
    <row r="231" customFormat="false" ht="32.8" hidden="false" customHeight="false" outlineLevel="0" collapsed="false">
      <c r="A231" s="82" t="s">
        <v>424</v>
      </c>
      <c r="B231" s="103" t="s">
        <v>425</v>
      </c>
      <c r="C231" s="123" t="n">
        <v>215800</v>
      </c>
      <c r="D231" s="77" t="n">
        <v>495307</v>
      </c>
      <c r="E231" s="123" t="n">
        <f aca="false">SUM(C231:D231)</f>
        <v>711107</v>
      </c>
      <c r="F231" s="79" t="n">
        <f aca="false">60800+2176428</f>
        <v>2237228</v>
      </c>
      <c r="G231" s="85" t="n">
        <v>804351</v>
      </c>
      <c r="H231" s="124" t="n">
        <f aca="false">SUM(F231:G231)</f>
        <v>3041579</v>
      </c>
      <c r="I231" s="123" t="n">
        <v>2176427</v>
      </c>
      <c r="J231" s="77" t="n">
        <v>787877</v>
      </c>
      <c r="K231" s="123" t="n">
        <f aca="false">SUM(I231:J231)</f>
        <v>2964304</v>
      </c>
    </row>
    <row r="232" customFormat="false" ht="12.8" hidden="false" customHeight="false" outlineLevel="0" collapsed="false">
      <c r="A232" s="82" t="s">
        <v>427</v>
      </c>
      <c r="B232" s="103" t="s">
        <v>428</v>
      </c>
      <c r="C232" s="123" t="n">
        <v>225700</v>
      </c>
      <c r="D232" s="77" t="n">
        <v>154783</v>
      </c>
      <c r="E232" s="123" t="n">
        <f aca="false">SUM(C232:D232)</f>
        <v>380483</v>
      </c>
      <c r="F232" s="79" t="n">
        <v>225700</v>
      </c>
      <c r="G232" s="85" t="n">
        <v>157100</v>
      </c>
      <c r="H232" s="124" t="n">
        <f aca="false">SUM(F232:G232)</f>
        <v>382800</v>
      </c>
      <c r="I232" s="123" t="n">
        <v>341000</v>
      </c>
      <c r="J232" s="77" t="n">
        <v>147727</v>
      </c>
      <c r="K232" s="123" t="n">
        <f aca="false">SUM(I232:J232)</f>
        <v>488727</v>
      </c>
    </row>
    <row r="233" customFormat="false" ht="116.4" hidden="false" customHeight="false" outlineLevel="0" collapsed="false">
      <c r="A233" s="82" t="s">
        <v>244</v>
      </c>
      <c r="B233" s="103" t="s">
        <v>245</v>
      </c>
      <c r="C233" s="123" t="n">
        <v>250000</v>
      </c>
      <c r="D233" s="77" t="n">
        <v>247654</v>
      </c>
      <c r="E233" s="123" t="n">
        <f aca="false">SUM(C233:D233)</f>
        <v>497654</v>
      </c>
      <c r="F233" s="79" t="n">
        <v>720000</v>
      </c>
      <c r="G233" s="85" t="n">
        <v>219940</v>
      </c>
      <c r="H233" s="124" t="n">
        <f aca="false">SUM(F233:G233)</f>
        <v>939940</v>
      </c>
      <c r="I233" s="123"/>
      <c r="J233" s="77"/>
      <c r="K233" s="123" t="n">
        <f aca="false">SUM(I233:J233)</f>
        <v>0</v>
      </c>
    </row>
    <row r="234" customFormat="false" ht="116.4" hidden="false" customHeight="false" outlineLevel="0" collapsed="false">
      <c r="A234" s="82" t="s">
        <v>431</v>
      </c>
      <c r="B234" s="103" t="s">
        <v>432</v>
      </c>
      <c r="C234" s="123" t="n">
        <v>186580</v>
      </c>
      <c r="D234" s="77" t="n">
        <v>495307</v>
      </c>
      <c r="E234" s="123" t="n">
        <f aca="false">SUM(C234:D234)</f>
        <v>681887</v>
      </c>
      <c r="F234" s="79" t="n">
        <v>186580</v>
      </c>
      <c r="G234" s="85" t="n">
        <v>502720</v>
      </c>
      <c r="H234" s="124" t="n">
        <f aca="false">SUM(F234:G234)</f>
        <v>689300</v>
      </c>
      <c r="I234" s="123" t="n">
        <v>160300</v>
      </c>
      <c r="J234" s="77" t="n">
        <v>562769</v>
      </c>
      <c r="K234" s="123" t="n">
        <f aca="false">SUM(I234:J234)</f>
        <v>723069</v>
      </c>
    </row>
    <row r="235" customFormat="false" ht="32.8" hidden="false" customHeight="false" outlineLevel="0" collapsed="false">
      <c r="A235" s="82" t="s">
        <v>434</v>
      </c>
      <c r="B235" s="103" t="s">
        <v>435</v>
      </c>
      <c r="C235" s="123" t="n">
        <v>400000</v>
      </c>
      <c r="D235" s="77" t="n">
        <v>371480</v>
      </c>
      <c r="E235" s="123" t="n">
        <f aca="false">SUM(C235:D235)</f>
        <v>771480</v>
      </c>
      <c r="F235" s="79" t="n">
        <v>708130</v>
      </c>
      <c r="G235" s="85" t="n">
        <v>377040</v>
      </c>
      <c r="H235" s="124" t="n">
        <f aca="false">SUM(F235:G235)</f>
        <v>1085170</v>
      </c>
      <c r="I235" s="123" t="n">
        <v>1200000</v>
      </c>
      <c r="J235" s="77" t="n">
        <v>562769</v>
      </c>
      <c r="K235" s="123" t="n">
        <f aca="false">SUM(I235:J235)</f>
        <v>1762769</v>
      </c>
    </row>
    <row r="236" customFormat="false" ht="64.15" hidden="false" customHeight="false" outlineLevel="0" collapsed="false">
      <c r="A236" s="82" t="s">
        <v>437</v>
      </c>
      <c r="B236" s="103" t="s">
        <v>438</v>
      </c>
      <c r="C236" s="83"/>
      <c r="D236" s="77"/>
      <c r="E236" s="123"/>
      <c r="F236" s="79" t="n">
        <v>4920000</v>
      </c>
      <c r="G236" s="85" t="n">
        <v>62840</v>
      </c>
      <c r="H236" s="124" t="n">
        <f aca="false">SUM(F236:G236)</f>
        <v>4982840</v>
      </c>
      <c r="I236" s="123"/>
      <c r="J236" s="77"/>
      <c r="K236" s="123" t="n">
        <f aca="false">SUM(I236:J236)</f>
        <v>0</v>
      </c>
    </row>
    <row r="237" customFormat="false" ht="12.8" hidden="false" customHeight="false" outlineLevel="0" collapsed="false">
      <c r="A237" s="82" t="s">
        <v>439</v>
      </c>
      <c r="B237" s="103" t="s">
        <v>440</v>
      </c>
      <c r="C237" s="83"/>
      <c r="D237" s="77"/>
      <c r="E237" s="123"/>
      <c r="F237" s="79" t="n">
        <v>46000</v>
      </c>
      <c r="G237" s="85" t="n">
        <v>43988</v>
      </c>
      <c r="H237" s="124" t="n">
        <f aca="false">SUM(F237:G237)</f>
        <v>89988</v>
      </c>
      <c r="I237" s="123" t="n">
        <v>85000</v>
      </c>
      <c r="J237" s="77" t="n">
        <v>49242</v>
      </c>
      <c r="K237" s="123" t="n">
        <f aca="false">SUM(I237:J237)</f>
        <v>134242</v>
      </c>
    </row>
    <row r="238" customFormat="false" ht="32.8" hidden="false" customHeight="false" outlineLevel="0" collapsed="false">
      <c r="A238" s="82" t="s">
        <v>219</v>
      </c>
      <c r="B238" s="103" t="s">
        <v>220</v>
      </c>
      <c r="C238" s="83"/>
      <c r="D238" s="77"/>
      <c r="E238" s="123"/>
      <c r="F238" s="79"/>
      <c r="G238" s="85"/>
      <c r="H238" s="124"/>
      <c r="I238" s="123" t="n">
        <v>4500</v>
      </c>
      <c r="J238" s="77"/>
      <c r="K238" s="123" t="n">
        <f aca="false">SUM(I238:J238)</f>
        <v>4500</v>
      </c>
    </row>
    <row r="239" customFormat="false" ht="22.35" hidden="false" customHeight="false" outlineLevel="0" collapsed="false">
      <c r="A239" s="126" t="s">
        <v>65</v>
      </c>
      <c r="B239" s="160" t="s">
        <v>66</v>
      </c>
      <c r="C239" s="130"/>
      <c r="D239" s="130"/>
      <c r="E239" s="129" t="n">
        <f aca="false">SUM(C239:D239)</f>
        <v>0</v>
      </c>
      <c r="F239" s="131" t="n">
        <v>7223469</v>
      </c>
      <c r="G239" s="151"/>
      <c r="H239" s="133" t="n">
        <f aca="false">SUM(F239:G239)</f>
        <v>7223469</v>
      </c>
      <c r="I239" s="129"/>
      <c r="J239" s="130"/>
      <c r="K239" s="129" t="n">
        <f aca="false">SUM(I239:J239)</f>
        <v>0</v>
      </c>
    </row>
    <row r="240" customFormat="false" ht="12.8" hidden="false" customHeight="false" outlineLevel="0" collapsed="false">
      <c r="A240" s="82"/>
      <c r="B240" s="103"/>
      <c r="C240" s="77"/>
      <c r="D240" s="77"/>
      <c r="E240" s="123"/>
      <c r="F240" s="79"/>
      <c r="G240" s="88"/>
      <c r="H240" s="124"/>
      <c r="I240" s="123"/>
      <c r="J240" s="77"/>
      <c r="K240" s="123"/>
    </row>
    <row r="241" customFormat="false" ht="46.25" hidden="false" customHeight="false" outlineLevel="0" collapsed="false">
      <c r="A241" s="169" t="s">
        <v>442</v>
      </c>
      <c r="B241" s="67" t="s">
        <v>19</v>
      </c>
      <c r="C241" s="139" t="n">
        <f aca="false">SUM(C244:C247)</f>
        <v>8100000</v>
      </c>
      <c r="D241" s="139" t="n">
        <f aca="false">SUM(D243:D247)</f>
        <v>6005596</v>
      </c>
      <c r="E241" s="139" t="n">
        <f aca="false">SUM(C241:D241)</f>
        <v>14105596</v>
      </c>
      <c r="F241" s="109" t="n">
        <f aca="false">SUM(F244:F247)</f>
        <v>7981500</v>
      </c>
      <c r="G241" s="110" t="n">
        <f aca="false">SUM(G243:G247)</f>
        <v>6001215</v>
      </c>
      <c r="H241" s="109" t="n">
        <f aca="false">SUM(F241:G241)</f>
        <v>13982715</v>
      </c>
      <c r="I241" s="139" t="n">
        <f aca="false">SUM(I244:I249)</f>
        <v>8000000</v>
      </c>
      <c r="J241" s="139" t="n">
        <f aca="false">SUM(J243:J249)</f>
        <v>6858748</v>
      </c>
      <c r="K241" s="139" t="n">
        <f aca="false">SUM(I241:J241)</f>
        <v>14858748</v>
      </c>
    </row>
    <row r="242" customFormat="false" ht="22.35" hidden="false" customHeight="false" outlineLevel="0" collapsed="false">
      <c r="A242" s="99" t="s">
        <v>27</v>
      </c>
      <c r="B242" s="100" t="s">
        <v>28</v>
      </c>
      <c r="C242" s="171" t="n">
        <f aca="false">SUM(C243:C247)</f>
        <v>8100000</v>
      </c>
      <c r="D242" s="171" t="n">
        <f aca="false">SUM(D243:D247)</f>
        <v>6005596</v>
      </c>
      <c r="E242" s="171" t="n">
        <f aca="false">SUM(C242:D242)</f>
        <v>14105596</v>
      </c>
      <c r="F242" s="172" t="n">
        <f aca="false">SUM(F243:F247)</f>
        <v>7981500</v>
      </c>
      <c r="G242" s="173" t="n">
        <f aca="false">SUM(G243:G247)</f>
        <v>6001215</v>
      </c>
      <c r="H242" s="172" t="n">
        <f aca="false">SUM(F242:G242)</f>
        <v>13982715</v>
      </c>
      <c r="I242" s="171" t="n">
        <f aca="false">SUM(I243:I247)</f>
        <v>8000000</v>
      </c>
      <c r="J242" s="171" t="n">
        <f aca="false">SUM(J243:J247)</f>
        <v>6661779</v>
      </c>
      <c r="K242" s="171" t="n">
        <f aca="false">SUM(I242:J242)</f>
        <v>14661779</v>
      </c>
    </row>
    <row r="243" customFormat="false" ht="43.25" hidden="false" customHeight="false" outlineLevel="0" collapsed="false">
      <c r="A243" s="87" t="s">
        <v>29</v>
      </c>
      <c r="B243" s="103" t="n">
        <v>0</v>
      </c>
      <c r="C243" s="94"/>
      <c r="D243" s="77" t="n">
        <v>1052528</v>
      </c>
      <c r="E243" s="94" t="n">
        <f aca="false">SUM(C243:D243)</f>
        <v>1052528</v>
      </c>
      <c r="F243" s="79"/>
      <c r="G243" s="88" t="n">
        <v>1099699</v>
      </c>
      <c r="H243" s="95" t="n">
        <f aca="false">SUM(F243:G243)</f>
        <v>1099699</v>
      </c>
      <c r="I243" s="94"/>
      <c r="J243" s="77" t="n">
        <v>1231058</v>
      </c>
      <c r="K243" s="94" t="n">
        <f aca="false">SUM(I243:J243)</f>
        <v>1231058</v>
      </c>
    </row>
    <row r="244" customFormat="false" ht="43.25" hidden="false" customHeight="false" outlineLevel="0" collapsed="false">
      <c r="A244" s="87" t="s">
        <v>443</v>
      </c>
      <c r="B244" s="103" t="s">
        <v>444</v>
      </c>
      <c r="C244" s="94" t="n">
        <f aca="false">250000-50000</f>
        <v>200000</v>
      </c>
      <c r="D244" s="77" t="n">
        <v>1114441</v>
      </c>
      <c r="E244" s="94" t="n">
        <f aca="false">SUM(C244:D244)</f>
        <v>1314441</v>
      </c>
      <c r="F244" s="79" t="n">
        <f aca="false">30630+81370</f>
        <v>112000</v>
      </c>
      <c r="G244" s="88" t="n">
        <v>1256799</v>
      </c>
      <c r="H244" s="95" t="n">
        <f aca="false">SUM(F244:G244)</f>
        <v>1368799</v>
      </c>
      <c r="I244" s="94" t="n">
        <v>100000</v>
      </c>
      <c r="J244" s="77" t="n">
        <v>1407018</v>
      </c>
      <c r="K244" s="94" t="n">
        <f aca="false">SUM(I244:J244)</f>
        <v>1507018</v>
      </c>
    </row>
    <row r="245" customFormat="false" ht="32.8" hidden="false" customHeight="false" outlineLevel="0" collapsed="false">
      <c r="A245" s="176" t="s">
        <v>446</v>
      </c>
      <c r="B245" s="103" t="s">
        <v>447</v>
      </c>
      <c r="C245" s="94" t="n">
        <v>4120900</v>
      </c>
      <c r="D245" s="77" t="n">
        <v>1362093</v>
      </c>
      <c r="E245" s="94" t="n">
        <f aca="false">SUM(C245:D245)</f>
        <v>5482993</v>
      </c>
      <c r="F245" s="79" t="n">
        <v>4025400</v>
      </c>
      <c r="G245" s="88" t="n">
        <v>1131119</v>
      </c>
      <c r="H245" s="95" t="n">
        <f aca="false">SUM(F245:G245)</f>
        <v>5156519</v>
      </c>
      <c r="I245" s="94" t="n">
        <v>3910000</v>
      </c>
      <c r="J245" s="77" t="n">
        <v>1406915</v>
      </c>
      <c r="K245" s="94" t="n">
        <f aca="false">SUM(I245:J245)</f>
        <v>5316915</v>
      </c>
    </row>
    <row r="246" customFormat="false" ht="32.8" hidden="false" customHeight="false" outlineLevel="0" collapsed="false">
      <c r="A246" s="176" t="s">
        <v>449</v>
      </c>
      <c r="B246" s="103" t="s">
        <v>450</v>
      </c>
      <c r="C246" s="94" t="n">
        <f aca="false">2079100-250000</f>
        <v>1829100</v>
      </c>
      <c r="D246" s="77" t="n">
        <v>1609747</v>
      </c>
      <c r="E246" s="94" t="n">
        <f aca="false">SUM(C246:D246)</f>
        <v>3438847</v>
      </c>
      <c r="F246" s="79" t="n">
        <f aca="false">981000+197600+730500</f>
        <v>1909100</v>
      </c>
      <c r="G246" s="88" t="n">
        <v>1633839</v>
      </c>
      <c r="H246" s="95" t="n">
        <f aca="false">SUM(F246:G246)</f>
        <v>3542939</v>
      </c>
      <c r="I246" s="94" t="n">
        <v>2180000</v>
      </c>
      <c r="J246" s="77" t="n">
        <v>1631942</v>
      </c>
      <c r="K246" s="94" t="n">
        <f aca="false">SUM(I246:J246)</f>
        <v>3811942</v>
      </c>
    </row>
    <row r="247" customFormat="false" ht="32.8" hidden="false" customHeight="false" outlineLevel="0" collapsed="false">
      <c r="A247" s="176" t="s">
        <v>452</v>
      </c>
      <c r="B247" s="103" t="s">
        <v>453</v>
      </c>
      <c r="C247" s="94" t="n">
        <v>1950000</v>
      </c>
      <c r="D247" s="77" t="n">
        <v>866787</v>
      </c>
      <c r="E247" s="94" t="n">
        <f aca="false">SUM(C247:D247)</f>
        <v>2816787</v>
      </c>
      <c r="F247" s="79" t="n">
        <v>1935000</v>
      </c>
      <c r="G247" s="88" t="n">
        <v>879759</v>
      </c>
      <c r="H247" s="95" t="n">
        <f aca="false">SUM(F247:G247)</f>
        <v>2814759</v>
      </c>
      <c r="I247" s="94" t="n">
        <v>1810000</v>
      </c>
      <c r="J247" s="77" t="n">
        <v>984846</v>
      </c>
      <c r="K247" s="94" t="n">
        <f aca="false">SUM(I247:J247)</f>
        <v>2794846</v>
      </c>
    </row>
    <row r="248" customFormat="false" ht="12.8" hidden="false" customHeight="false" outlineLevel="0" collapsed="false">
      <c r="A248" s="176" t="s">
        <v>455</v>
      </c>
      <c r="B248" s="103" t="s">
        <v>456</v>
      </c>
      <c r="C248" s="77"/>
      <c r="D248" s="77"/>
      <c r="E248" s="77"/>
      <c r="F248" s="79"/>
      <c r="G248" s="88"/>
      <c r="H248" s="79"/>
      <c r="I248" s="77"/>
      <c r="J248" s="77" t="n">
        <v>56277</v>
      </c>
      <c r="K248" s="94" t="n">
        <f aca="false">SUM(I248:J248)</f>
        <v>56277</v>
      </c>
    </row>
    <row r="249" customFormat="false" ht="12.8" hidden="false" customHeight="false" outlineLevel="0" collapsed="false">
      <c r="A249" s="176" t="s">
        <v>457</v>
      </c>
      <c r="B249" s="103" t="s">
        <v>458</v>
      </c>
      <c r="C249" s="77"/>
      <c r="D249" s="77"/>
      <c r="E249" s="77"/>
      <c r="F249" s="79"/>
      <c r="G249" s="88"/>
      <c r="H249" s="79"/>
      <c r="I249" s="77"/>
      <c r="J249" s="77" t="n">
        <v>140692</v>
      </c>
      <c r="K249" s="77" t="n">
        <f aca="false">SUM(I249:J249)</f>
        <v>140692</v>
      </c>
    </row>
    <row r="250" customFormat="false" ht="12.8" hidden="false" customHeight="false" outlineLevel="0" collapsed="false">
      <c r="A250" s="177"/>
      <c r="B250" s="178"/>
      <c r="C250" s="180"/>
      <c r="D250" s="180"/>
      <c r="E250" s="180" t="n">
        <f aca="false">SUM(C250:D250)</f>
        <v>0</v>
      </c>
      <c r="F250" s="181"/>
      <c r="G250" s="182"/>
      <c r="H250" s="181"/>
      <c r="I250" s="180"/>
      <c r="J250" s="180"/>
      <c r="K250" s="180" t="n">
        <f aca="false">SUM(I250:J250)</f>
        <v>0</v>
      </c>
    </row>
    <row r="251" customFormat="false" ht="57.45" hidden="false" customHeight="false" outlineLevel="0" collapsed="false">
      <c r="A251" s="169" t="s">
        <v>459</v>
      </c>
      <c r="B251" s="67" t="s">
        <v>19</v>
      </c>
      <c r="C251" s="139" t="n">
        <f aca="false">SUM(C253:C259)</f>
        <v>355800</v>
      </c>
      <c r="D251" s="139" t="n">
        <f aca="false">SUM(D253:D259)</f>
        <v>6438990</v>
      </c>
      <c r="E251" s="139" t="n">
        <f aca="false">SUM(C251:D251)</f>
        <v>6794790</v>
      </c>
      <c r="F251" s="109" t="n">
        <f aca="false">SUM(F253:F259)</f>
        <v>301539</v>
      </c>
      <c r="G251" s="110" t="n">
        <f aca="false">SUM(G253:G259)</f>
        <v>6771005</v>
      </c>
      <c r="H251" s="109" t="n">
        <f aca="false">SUM(F251:G251)</f>
        <v>7072544</v>
      </c>
      <c r="I251" s="139" t="n">
        <f aca="false">SUM(I253:I259)</f>
        <v>393000</v>
      </c>
      <c r="J251" s="139" t="n">
        <f aca="false">SUM(J253:J259)</f>
        <v>7738074</v>
      </c>
      <c r="K251" s="139" t="n">
        <f aca="false">SUM(I251:J251)</f>
        <v>8131074</v>
      </c>
    </row>
    <row r="252" customFormat="false" ht="22.35" hidden="false" customHeight="false" outlineLevel="0" collapsed="false">
      <c r="A252" s="99" t="s">
        <v>27</v>
      </c>
      <c r="B252" s="100" t="s">
        <v>28</v>
      </c>
      <c r="C252" s="171" t="n">
        <f aca="false">SUM(C253:C259)</f>
        <v>355800</v>
      </c>
      <c r="D252" s="171" t="n">
        <f aca="false">SUM(D253:D259)</f>
        <v>6438990</v>
      </c>
      <c r="E252" s="171" t="n">
        <f aca="false">SUM(C252:D252)</f>
        <v>6794790</v>
      </c>
      <c r="F252" s="172" t="n">
        <f aca="false">SUM(F253:F259)</f>
        <v>301539</v>
      </c>
      <c r="G252" s="173" t="n">
        <f aca="false">SUM(G253:G259)</f>
        <v>6771005</v>
      </c>
      <c r="H252" s="172" t="n">
        <f aca="false">SUM(F252:G252)</f>
        <v>7072544</v>
      </c>
      <c r="I252" s="171" t="n">
        <f aca="false">SUM(I253:I259)</f>
        <v>393000</v>
      </c>
      <c r="J252" s="171" t="n">
        <f aca="false">SUM(J253:J259)</f>
        <v>7738074</v>
      </c>
      <c r="K252" s="171" t="n">
        <f aca="false">SUM(I252:J252)</f>
        <v>8131074</v>
      </c>
    </row>
    <row r="253" customFormat="false" ht="43.25" hidden="false" customHeight="false" outlineLevel="0" collapsed="false">
      <c r="A253" s="87" t="s">
        <v>29</v>
      </c>
      <c r="B253" s="103" t="n">
        <v>0</v>
      </c>
      <c r="C253" s="94"/>
      <c r="D253" s="77" t="n">
        <v>557220</v>
      </c>
      <c r="E253" s="77" t="n">
        <f aca="false">SUM(C253:D253)</f>
        <v>557220</v>
      </c>
      <c r="F253" s="79"/>
      <c r="G253" s="88" t="n">
        <v>502720</v>
      </c>
      <c r="H253" s="95" t="n">
        <f aca="false">SUM(F253:G253)</f>
        <v>502720</v>
      </c>
      <c r="I253" s="94"/>
      <c r="J253" s="77" t="n">
        <v>562769</v>
      </c>
      <c r="K253" s="77" t="n">
        <f aca="false">SUM(I253:J253)</f>
        <v>562769</v>
      </c>
    </row>
    <row r="254" customFormat="false" ht="22.35" hidden="false" customHeight="false" outlineLevel="0" collapsed="false">
      <c r="A254" s="87" t="s">
        <v>460</v>
      </c>
      <c r="B254" s="103" t="s">
        <v>461</v>
      </c>
      <c r="C254" s="94" t="n">
        <v>355800</v>
      </c>
      <c r="D254" s="77" t="n">
        <v>2476535</v>
      </c>
      <c r="E254" s="77" t="n">
        <f aca="false">SUM(C254:D254)</f>
        <v>2832335</v>
      </c>
      <c r="F254" s="79" t="n">
        <v>301539</v>
      </c>
      <c r="G254" s="88" t="n">
        <v>2702118</v>
      </c>
      <c r="H254" s="95" t="n">
        <f aca="false">SUM(F254:G254)</f>
        <v>3003657</v>
      </c>
      <c r="I254" s="94" t="n">
        <v>393000</v>
      </c>
      <c r="J254" s="77" t="n">
        <v>3095230</v>
      </c>
      <c r="K254" s="94" t="n">
        <f aca="false">SUM(I254:J254)</f>
        <v>3488230</v>
      </c>
    </row>
    <row r="255" customFormat="false" ht="32.8" hidden="false" customHeight="false" outlineLevel="0" collapsed="false">
      <c r="A255" s="87" t="s">
        <v>463</v>
      </c>
      <c r="B255" s="103" t="s">
        <v>464</v>
      </c>
      <c r="C255" s="94"/>
      <c r="D255" s="77" t="n">
        <v>990614</v>
      </c>
      <c r="E255" s="77" t="n">
        <f aca="false">SUM(C255:D255)</f>
        <v>990614</v>
      </c>
      <c r="F255" s="79"/>
      <c r="G255" s="88" t="n">
        <v>1005439</v>
      </c>
      <c r="H255" s="95" t="n">
        <f aca="false">SUM(F255:G255)</f>
        <v>1005439</v>
      </c>
      <c r="I255" s="94"/>
      <c r="J255" s="77" t="n">
        <v>1125538</v>
      </c>
      <c r="K255" s="77" t="n">
        <f aca="false">SUM(I255:J255)</f>
        <v>1125538</v>
      </c>
    </row>
    <row r="256" customFormat="false" ht="32.8" hidden="false" customHeight="false" outlineLevel="0" collapsed="false">
      <c r="A256" s="87" t="s">
        <v>466</v>
      </c>
      <c r="B256" s="103" t="s">
        <v>467</v>
      </c>
      <c r="C256" s="94"/>
      <c r="D256" s="77" t="n">
        <v>619134</v>
      </c>
      <c r="E256" s="77" t="n">
        <f aca="false">SUM(C256:D256)</f>
        <v>619134</v>
      </c>
      <c r="F256" s="79"/>
      <c r="G256" s="88" t="n">
        <v>628399</v>
      </c>
      <c r="H256" s="95" t="n">
        <f aca="false">SUM(F256:G256)</f>
        <v>628399</v>
      </c>
      <c r="I256" s="94"/>
      <c r="J256" s="77" t="n">
        <v>703461</v>
      </c>
      <c r="K256" s="77" t="n">
        <f aca="false">SUM(I256:J256)</f>
        <v>703461</v>
      </c>
    </row>
    <row r="257" customFormat="false" ht="32.8" hidden="false" customHeight="false" outlineLevel="0" collapsed="false">
      <c r="A257" s="87" t="s">
        <v>469</v>
      </c>
      <c r="B257" s="103" t="s">
        <v>470</v>
      </c>
      <c r="C257" s="94"/>
      <c r="D257" s="77" t="n">
        <v>61913</v>
      </c>
      <c r="E257" s="77" t="n">
        <f aca="false">SUM(C257:D257)</f>
        <v>61913</v>
      </c>
      <c r="F257" s="79"/>
      <c r="G257" s="88" t="n">
        <v>94260</v>
      </c>
      <c r="H257" s="95" t="n">
        <f aca="false">SUM(F257:G257)</f>
        <v>94260</v>
      </c>
      <c r="I257" s="94"/>
      <c r="J257" s="77" t="n">
        <v>105519</v>
      </c>
      <c r="K257" s="94" t="n">
        <f aca="false">SUM(I257:J257)</f>
        <v>105519</v>
      </c>
    </row>
    <row r="258" customFormat="false" ht="32.8" hidden="false" customHeight="false" outlineLevel="0" collapsed="false">
      <c r="A258" s="87" t="s">
        <v>472</v>
      </c>
      <c r="B258" s="103" t="s">
        <v>473</v>
      </c>
      <c r="C258" s="94"/>
      <c r="D258" s="77" t="n">
        <v>1609747</v>
      </c>
      <c r="E258" s="94" t="n">
        <f aca="false">SUM(C258:D258)</f>
        <v>1609747</v>
      </c>
      <c r="F258" s="79"/>
      <c r="G258" s="88" t="n">
        <v>1743809</v>
      </c>
      <c r="H258" s="95" t="n">
        <f aca="false">SUM(F258:G258)</f>
        <v>1743809</v>
      </c>
      <c r="I258" s="94"/>
      <c r="J258" s="77" t="n">
        <v>2040038</v>
      </c>
      <c r="K258" s="77" t="n">
        <f aca="false">SUM(I258:J258)</f>
        <v>2040038</v>
      </c>
    </row>
    <row r="259" customFormat="false" ht="158.2" hidden="false" customHeight="false" outlineLevel="0" collapsed="false">
      <c r="A259" s="87" t="s">
        <v>475</v>
      </c>
      <c r="B259" s="103" t="s">
        <v>476</v>
      </c>
      <c r="C259" s="94"/>
      <c r="D259" s="77" t="n">
        <v>123827</v>
      </c>
      <c r="E259" s="94" t="n">
        <f aca="false">SUM(C259:D259)</f>
        <v>123827</v>
      </c>
      <c r="F259" s="79"/>
      <c r="G259" s="88" t="n">
        <v>94260</v>
      </c>
      <c r="H259" s="95" t="n">
        <f aca="false">SUM(F259:G259)</f>
        <v>94260</v>
      </c>
      <c r="I259" s="94"/>
      <c r="J259" s="77" t="n">
        <v>105519</v>
      </c>
      <c r="K259" s="77" t="n">
        <f aca="false">SUM(I259:J259)</f>
        <v>105519</v>
      </c>
    </row>
    <row r="260" customFormat="false" ht="12.8" hidden="false" customHeight="false" outlineLevel="0" collapsed="false">
      <c r="A260" s="87"/>
      <c r="B260" s="103"/>
      <c r="C260" s="77"/>
      <c r="D260" s="77"/>
      <c r="E260" s="94"/>
      <c r="F260" s="79"/>
      <c r="G260" s="88"/>
      <c r="H260" s="95"/>
      <c r="I260" s="94"/>
      <c r="J260" s="77"/>
      <c r="K260" s="94"/>
    </row>
    <row r="261" customFormat="false" ht="57.45" hidden="false" customHeight="false" outlineLevel="0" collapsed="false">
      <c r="A261" s="66" t="s">
        <v>478</v>
      </c>
      <c r="B261" s="135" t="s">
        <v>19</v>
      </c>
      <c r="C261" s="139" t="n">
        <f aca="false">SUM(C263:C275)</f>
        <v>21932000</v>
      </c>
      <c r="D261" s="139" t="n">
        <f aca="false">SUM(D263:D275)</f>
        <v>10029965</v>
      </c>
      <c r="E261" s="152" t="n">
        <f aca="false">SUM(C261:D261)</f>
        <v>31961965</v>
      </c>
      <c r="F261" s="109" t="n">
        <f aca="false">SUM(F263:F275)</f>
        <v>21737000</v>
      </c>
      <c r="G261" s="110" t="n">
        <f aca="false">SUM(G263:G275)</f>
        <v>9960132</v>
      </c>
      <c r="H261" s="153" t="n">
        <f aca="false">SUM(F261:G261)</f>
        <v>31697132</v>
      </c>
      <c r="I261" s="152" t="n">
        <f aca="false">SUM(I263:I275)</f>
        <v>25925000</v>
      </c>
      <c r="J261" s="139" t="n">
        <f aca="false">SUM(J263:J275)</f>
        <v>11396073</v>
      </c>
      <c r="K261" s="152" t="n">
        <f aca="false">SUM(I261:J261)</f>
        <v>37321073</v>
      </c>
    </row>
    <row r="262" customFormat="false" ht="22.35" hidden="false" customHeight="false" outlineLevel="0" collapsed="false">
      <c r="A262" s="74" t="s">
        <v>27</v>
      </c>
      <c r="B262" s="75"/>
      <c r="C262" s="119" t="n">
        <f aca="false">SUM(C263:C274)</f>
        <v>21932000</v>
      </c>
      <c r="D262" s="78" t="n">
        <f aca="false">SUM(D263:D274)</f>
        <v>10029965</v>
      </c>
      <c r="E262" s="119" t="n">
        <f aca="false">SUM(C262:D262)</f>
        <v>31961965</v>
      </c>
      <c r="F262" s="90" t="n">
        <f aca="false">SUM(F263:F274)</f>
        <v>21682000</v>
      </c>
      <c r="G262" s="80" t="n">
        <f aca="false">SUM(G263:G274)</f>
        <v>9960132</v>
      </c>
      <c r="H262" s="120" t="n">
        <f aca="false">SUM(F262:G262)</f>
        <v>31642132</v>
      </c>
      <c r="I262" s="119" t="n">
        <f aca="false">SUM(I263:I274)</f>
        <v>25925000</v>
      </c>
      <c r="J262" s="78" t="n">
        <f aca="false">SUM(J263:J274)</f>
        <v>11396073</v>
      </c>
      <c r="K262" s="119" t="n">
        <f aca="false">SUM(I262:J262)</f>
        <v>37321073</v>
      </c>
    </row>
    <row r="263" customFormat="false" ht="43.25" hidden="false" customHeight="false" outlineLevel="0" collapsed="false">
      <c r="A263" s="82" t="s">
        <v>29</v>
      </c>
      <c r="B263" s="54" t="n">
        <v>0</v>
      </c>
      <c r="C263" s="123"/>
      <c r="D263" s="83" t="n">
        <v>1269224</v>
      </c>
      <c r="E263" s="123" t="n">
        <f aca="false">SUM(C263:D263)</f>
        <v>1269224</v>
      </c>
      <c r="F263" s="84"/>
      <c r="G263" s="85" t="n">
        <v>1426467</v>
      </c>
      <c r="H263" s="124" t="n">
        <f aca="false">SUM(F263:G263)</f>
        <v>1426467</v>
      </c>
      <c r="I263" s="123"/>
      <c r="J263" s="83" t="n">
        <v>1428026</v>
      </c>
      <c r="K263" s="123" t="n">
        <f aca="false">SUM(I263:J263)</f>
        <v>1428026</v>
      </c>
    </row>
    <row r="264" customFormat="false" ht="22.35" hidden="false" customHeight="false" outlineLevel="0" collapsed="false">
      <c r="A264" s="82" t="s">
        <v>479</v>
      </c>
      <c r="B264" s="103" t="s">
        <v>480</v>
      </c>
      <c r="C264" s="123" t="n">
        <v>10000</v>
      </c>
      <c r="D264" s="77" t="n">
        <v>1213502</v>
      </c>
      <c r="E264" s="123" t="n">
        <f aca="false">SUM(C264:D264)</f>
        <v>1223502</v>
      </c>
      <c r="F264" s="79"/>
      <c r="G264" s="85" t="n">
        <v>1090902</v>
      </c>
      <c r="H264" s="124" t="n">
        <f aca="false">SUM(F264:G264)</f>
        <v>1090902</v>
      </c>
      <c r="I264" s="123" t="n">
        <v>60000</v>
      </c>
      <c r="J264" s="77" t="n">
        <v>1322507</v>
      </c>
      <c r="K264" s="123" t="n">
        <f aca="false">SUM(I264:J264)</f>
        <v>1382507</v>
      </c>
    </row>
    <row r="265" customFormat="false" ht="22.35" hidden="false" customHeight="false" outlineLevel="0" collapsed="false">
      <c r="A265" s="82" t="s">
        <v>482</v>
      </c>
      <c r="B265" s="103" t="s">
        <v>483</v>
      </c>
      <c r="C265" s="123"/>
      <c r="D265" s="77" t="n">
        <v>2662275</v>
      </c>
      <c r="E265" s="123" t="n">
        <f aca="false">SUM(C265:D265)</f>
        <v>2662275</v>
      </c>
      <c r="F265" s="79"/>
      <c r="G265" s="85" t="n">
        <v>2729767</v>
      </c>
      <c r="H265" s="124" t="n">
        <f aca="false">SUM(F265:G265)</f>
        <v>2729767</v>
      </c>
      <c r="I265" s="123"/>
      <c r="J265" s="77" t="n">
        <v>3024884</v>
      </c>
      <c r="K265" s="123" t="n">
        <f aca="false">SUM(I265:J265)</f>
        <v>3024884</v>
      </c>
    </row>
    <row r="266" customFormat="false" ht="64.15" hidden="false" customHeight="false" outlineLevel="0" collapsed="false">
      <c r="A266" s="82" t="s">
        <v>485</v>
      </c>
      <c r="B266" s="103" t="s">
        <v>486</v>
      </c>
      <c r="C266" s="123" t="n">
        <v>127126</v>
      </c>
      <c r="D266" s="187" t="n">
        <v>1535451</v>
      </c>
      <c r="E266" s="123" t="n">
        <f aca="false">SUM(C266:D266)</f>
        <v>1662577</v>
      </c>
      <c r="F266" s="79" t="n">
        <f aca="false">24400+4626</f>
        <v>29026</v>
      </c>
      <c r="G266" s="85" t="n">
        <v>1628811</v>
      </c>
      <c r="H266" s="124" t="n">
        <f aca="false">SUM(F266:G266)</f>
        <v>1657837</v>
      </c>
      <c r="I266" s="123" t="n">
        <v>181000</v>
      </c>
      <c r="J266" s="187" t="n">
        <v>1744584</v>
      </c>
      <c r="K266" s="123" t="n">
        <f aca="false">SUM(I266:J266)</f>
        <v>1925584</v>
      </c>
    </row>
    <row r="267" customFormat="false" ht="53.7" hidden="false" customHeight="false" outlineLevel="0" collapsed="false">
      <c r="A267" s="82" t="s">
        <v>488</v>
      </c>
      <c r="B267" s="103" t="s">
        <v>489</v>
      </c>
      <c r="C267" s="123" t="n">
        <v>18629850</v>
      </c>
      <c r="D267" s="77" t="n">
        <v>990614</v>
      </c>
      <c r="E267" s="123" t="n">
        <f aca="false">SUM(C267:D267)</f>
        <v>19620464</v>
      </c>
      <c r="F267" s="79" t="n">
        <v>18779850</v>
      </c>
      <c r="G267" s="85" t="n">
        <v>1018007</v>
      </c>
      <c r="H267" s="124" t="n">
        <f aca="false">SUM(F267:G267)</f>
        <v>19797857</v>
      </c>
      <c r="I267" s="123" t="n">
        <v>23039285</v>
      </c>
      <c r="J267" s="77" t="n">
        <v>1125538</v>
      </c>
      <c r="K267" s="123" t="n">
        <f aca="false">SUM(I267:J267)</f>
        <v>24164823</v>
      </c>
    </row>
    <row r="268" customFormat="false" ht="116.4" hidden="false" customHeight="false" outlineLevel="0" collapsed="false">
      <c r="A268" s="87" t="s">
        <v>491</v>
      </c>
      <c r="B268" s="103" t="s">
        <v>492</v>
      </c>
      <c r="C268" s="123"/>
      <c r="D268" s="77" t="n">
        <v>1201119</v>
      </c>
      <c r="E268" s="123" t="n">
        <f aca="false">SUM(C268:D268)</f>
        <v>1201119</v>
      </c>
      <c r="F268" s="79"/>
      <c r="G268" s="85" t="n">
        <v>1175107</v>
      </c>
      <c r="H268" s="124" t="n">
        <f aca="false">SUM(F268:G268)</f>
        <v>1175107</v>
      </c>
      <c r="I268" s="123"/>
      <c r="J268" s="77" t="n">
        <v>1364715</v>
      </c>
      <c r="K268" s="123" t="n">
        <f aca="false">SUM(I268:J268)</f>
        <v>1364715</v>
      </c>
    </row>
    <row r="269" customFormat="false" ht="64.15" hidden="false" customHeight="false" outlineLevel="0" collapsed="false">
      <c r="A269" s="82" t="s">
        <v>494</v>
      </c>
      <c r="B269" s="54" t="s">
        <v>495</v>
      </c>
      <c r="C269" s="83" t="n">
        <v>2700000</v>
      </c>
      <c r="D269" s="77" t="n">
        <v>123827</v>
      </c>
      <c r="E269" s="83" t="n">
        <f aca="false">SUM(C269:D269)</f>
        <v>2823827</v>
      </c>
      <c r="F269" s="79" t="n">
        <v>2630000</v>
      </c>
      <c r="G269" s="85" t="n">
        <v>50272</v>
      </c>
      <c r="H269" s="84" t="n">
        <f aca="false">SUM(F269:G269)</f>
        <v>2680272</v>
      </c>
      <c r="I269" s="83" t="n">
        <v>2425000</v>
      </c>
      <c r="J269" s="77" t="n">
        <v>126623</v>
      </c>
      <c r="K269" s="83" t="n">
        <f aca="false">SUM(I269:J269)</f>
        <v>2551623</v>
      </c>
    </row>
    <row r="270" customFormat="false" ht="53.7" hidden="false" customHeight="false" outlineLevel="0" collapsed="false">
      <c r="A270" s="82" t="s">
        <v>497</v>
      </c>
      <c r="B270" s="103" t="s">
        <v>498</v>
      </c>
      <c r="C270" s="83" t="n">
        <v>31000</v>
      </c>
      <c r="D270" s="77" t="n">
        <v>433394</v>
      </c>
      <c r="E270" s="83" t="n">
        <f aca="false">SUM(C270:D270)</f>
        <v>464394</v>
      </c>
      <c r="F270" s="79" t="n">
        <v>120600</v>
      </c>
      <c r="G270" s="85" t="n">
        <v>408460</v>
      </c>
      <c r="H270" s="84" t="n">
        <f aca="false">SUM(F270:G270)</f>
        <v>529060</v>
      </c>
      <c r="I270" s="83" t="n">
        <v>147000</v>
      </c>
      <c r="J270" s="77" t="n">
        <v>492423</v>
      </c>
      <c r="K270" s="83" t="n">
        <f aca="false">SUM(I270:J270)</f>
        <v>639423</v>
      </c>
    </row>
    <row r="271" customFormat="false" ht="32.8" hidden="false" customHeight="false" outlineLevel="0" collapsed="false">
      <c r="A271" s="82" t="s">
        <v>500</v>
      </c>
      <c r="B271" s="103" t="s">
        <v>501</v>
      </c>
      <c r="C271" s="83"/>
      <c r="D271" s="77" t="n">
        <v>241462</v>
      </c>
      <c r="E271" s="83" t="n">
        <f aca="false">SUM(C271:D271)</f>
        <v>241462</v>
      </c>
      <c r="F271" s="79"/>
      <c r="G271" s="85" t="n">
        <v>193547</v>
      </c>
      <c r="H271" s="84" t="n">
        <f aca="false">SUM(F271:G271)</f>
        <v>193547</v>
      </c>
      <c r="I271" s="83"/>
      <c r="J271" s="77" t="n">
        <v>358765</v>
      </c>
      <c r="K271" s="83" t="n">
        <f aca="false">SUM(I271:J271)</f>
        <v>358765</v>
      </c>
    </row>
    <row r="272" customFormat="false" ht="32.8" hidden="false" customHeight="false" outlineLevel="0" collapsed="false">
      <c r="A272" s="82" t="s">
        <v>503</v>
      </c>
      <c r="B272" s="103" t="s">
        <v>504</v>
      </c>
      <c r="C272" s="83" t="n">
        <v>5000</v>
      </c>
      <c r="D272" s="77" t="n">
        <v>359097</v>
      </c>
      <c r="E272" s="83" t="n">
        <f aca="false">SUM(C272:D272)</f>
        <v>364097</v>
      </c>
      <c r="F272" s="79"/>
      <c r="G272" s="85" t="n">
        <v>219940</v>
      </c>
      <c r="H272" s="84" t="n">
        <f aca="false">SUM(F272:G272)</f>
        <v>219940</v>
      </c>
      <c r="I272" s="83"/>
      <c r="J272" s="77" t="n">
        <v>408008</v>
      </c>
      <c r="K272" s="83" t="n">
        <f aca="false">SUM(I272:J272)</f>
        <v>408008</v>
      </c>
    </row>
    <row r="273" customFormat="false" ht="43.25" hidden="false" customHeight="false" outlineLevel="0" collapsed="false">
      <c r="A273" s="82" t="s">
        <v>506</v>
      </c>
      <c r="B273" s="103" t="s">
        <v>507</v>
      </c>
      <c r="C273" s="83" t="n">
        <v>199024</v>
      </c>
      <c r="D273" s="77"/>
      <c r="E273" s="83" t="n">
        <f aca="false">SUM(C273:D273)</f>
        <v>199024</v>
      </c>
      <c r="F273" s="79" t="n">
        <v>42524</v>
      </c>
      <c r="G273" s="85"/>
      <c r="H273" s="84" t="n">
        <f aca="false">SUM(F273:G273)</f>
        <v>42524</v>
      </c>
      <c r="I273" s="83" t="n">
        <v>72715</v>
      </c>
      <c r="J273" s="77"/>
      <c r="K273" s="83" t="n">
        <f aca="false">SUM(I273:J273)</f>
        <v>72715</v>
      </c>
    </row>
    <row r="274" customFormat="false" ht="32.8" hidden="false" customHeight="false" outlineLevel="0" collapsed="false">
      <c r="A274" s="82" t="s">
        <v>222</v>
      </c>
      <c r="B274" s="103" t="s">
        <v>223</v>
      </c>
      <c r="C274" s="83" t="n">
        <v>230000</v>
      </c>
      <c r="D274" s="77"/>
      <c r="E274" s="83" t="n">
        <f aca="false">SUM(C274:D274)</f>
        <v>230000</v>
      </c>
      <c r="F274" s="79" t="n">
        <v>80000</v>
      </c>
      <c r="G274" s="85" t="n">
        <v>18852</v>
      </c>
      <c r="H274" s="84" t="n">
        <f aca="false">SUM(F274:G274)</f>
        <v>98852</v>
      </c>
      <c r="I274" s="83"/>
      <c r="J274" s="77"/>
      <c r="K274" s="83" t="n">
        <f aca="false">SUM(I274:J274)</f>
        <v>0</v>
      </c>
    </row>
    <row r="275" customFormat="false" ht="22.35" hidden="false" customHeight="false" outlineLevel="0" collapsed="false">
      <c r="A275" s="82" t="s">
        <v>65</v>
      </c>
      <c r="B275" s="54" t="s">
        <v>66</v>
      </c>
      <c r="C275" s="77"/>
      <c r="D275" s="77"/>
      <c r="E275" s="83" t="n">
        <f aca="false">SUM(C275:D275)</f>
        <v>0</v>
      </c>
      <c r="F275" s="79" t="n">
        <v>55000</v>
      </c>
      <c r="G275" s="88"/>
      <c r="H275" s="84" t="n">
        <f aca="false">SUM(F275:G275)</f>
        <v>55000</v>
      </c>
      <c r="I275" s="83"/>
      <c r="J275" s="77"/>
      <c r="K275" s="83" t="n">
        <f aca="false">SUM(I275:J275)</f>
        <v>0</v>
      </c>
    </row>
    <row r="276" customFormat="false" ht="12.8" hidden="false" customHeight="false" outlineLevel="0" collapsed="false">
      <c r="A276" s="82"/>
      <c r="B276" s="103"/>
      <c r="C276" s="77"/>
      <c r="D276" s="77"/>
      <c r="E276" s="83"/>
      <c r="F276" s="79"/>
      <c r="G276" s="88"/>
      <c r="H276" s="84"/>
      <c r="I276" s="83"/>
      <c r="J276" s="77"/>
      <c r="K276" s="83"/>
    </row>
    <row r="277" customFormat="false" ht="57.45" hidden="false" customHeight="false" outlineLevel="0" collapsed="false">
      <c r="A277" s="66" t="s">
        <v>511</v>
      </c>
      <c r="B277" s="188" t="s">
        <v>19</v>
      </c>
      <c r="C277" s="69" t="n">
        <f aca="false">SUM(C279:C292)</f>
        <v>55583900</v>
      </c>
      <c r="D277" s="69" t="n">
        <f aca="false">SUM(D279:D292)</f>
        <v>5448376</v>
      </c>
      <c r="E277" s="190" t="n">
        <f aca="false">SUM(C277:D277)</f>
        <v>61032276</v>
      </c>
      <c r="F277" s="72" t="n">
        <f aca="false">SUM(F279:F292)</f>
        <v>161483045</v>
      </c>
      <c r="G277" s="89" t="n">
        <f aca="false">SUM(G279:G292)</f>
        <v>5624175</v>
      </c>
      <c r="H277" s="153" t="n">
        <f aca="false">SUM(F277:G277)</f>
        <v>167107220</v>
      </c>
      <c r="I277" s="190" t="n">
        <f aca="false">SUM(I279:I292)</f>
        <v>62505300</v>
      </c>
      <c r="J277" s="69" t="n">
        <f aca="false">SUM(J279:J292)</f>
        <v>6331152</v>
      </c>
      <c r="K277" s="190" t="n">
        <f aca="false">SUM(I277:J277)</f>
        <v>68836452</v>
      </c>
    </row>
    <row r="278" customFormat="false" ht="22.35" hidden="false" customHeight="false" outlineLevel="0" collapsed="false">
      <c r="A278" s="87" t="s">
        <v>27</v>
      </c>
      <c r="B278" s="103"/>
      <c r="C278" s="77" t="n">
        <f aca="false">SUM(C279:C289)</f>
        <v>55583900</v>
      </c>
      <c r="D278" s="83" t="n">
        <f aca="false">SUM(D279:D289)</f>
        <v>5448376</v>
      </c>
      <c r="E278" s="77" t="n">
        <f aca="false">SUM(C278:D278)</f>
        <v>61032276</v>
      </c>
      <c r="F278" s="84" t="n">
        <f aca="false">SUM(F279:F289)</f>
        <v>56752288</v>
      </c>
      <c r="G278" s="85" t="n">
        <f aca="false">SUM(G279:G289)</f>
        <v>5624175</v>
      </c>
      <c r="H278" s="79" t="n">
        <f aca="false">SUM(F278:G278)</f>
        <v>62376463</v>
      </c>
      <c r="I278" s="77" t="n">
        <f aca="false">SUM(I279:I290)</f>
        <v>62505300</v>
      </c>
      <c r="J278" s="77" t="n">
        <f aca="false">SUM(J279:J290)</f>
        <v>6331152</v>
      </c>
      <c r="K278" s="77" t="n">
        <f aca="false">SUM(I278:J278)</f>
        <v>68836452</v>
      </c>
    </row>
    <row r="279" customFormat="false" ht="43.25" hidden="false" customHeight="false" outlineLevel="0" collapsed="false">
      <c r="A279" s="87" t="s">
        <v>512</v>
      </c>
      <c r="B279" s="103" t="n">
        <v>0</v>
      </c>
      <c r="C279" s="77"/>
      <c r="D279" s="83" t="n">
        <v>631516</v>
      </c>
      <c r="E279" s="77" t="n">
        <f aca="false">SUM(C279:D279)</f>
        <v>631516</v>
      </c>
      <c r="F279" s="84"/>
      <c r="G279" s="85" t="n">
        <v>515287</v>
      </c>
      <c r="H279" s="79" t="n">
        <f aca="false">SUM(F279:G279)</f>
        <v>515287</v>
      </c>
      <c r="I279" s="77"/>
      <c r="J279" s="83" t="n">
        <v>689392</v>
      </c>
      <c r="K279" s="77" t="n">
        <f aca="false">SUM(I279:J279)</f>
        <v>689392</v>
      </c>
    </row>
    <row r="280" customFormat="false" ht="32.8" hidden="false" customHeight="false" outlineLevel="0" collapsed="false">
      <c r="A280" s="82" t="s">
        <v>513</v>
      </c>
      <c r="B280" s="54" t="s">
        <v>514</v>
      </c>
      <c r="C280" s="77" t="n">
        <v>25865400</v>
      </c>
      <c r="D280" s="77" t="n">
        <v>1424007</v>
      </c>
      <c r="E280" s="77" t="n">
        <f aca="false">SUM(C280:D280)</f>
        <v>27289407</v>
      </c>
      <c r="F280" s="79" t="n">
        <v>29140806</v>
      </c>
      <c r="G280" s="85" t="n">
        <v>1690395</v>
      </c>
      <c r="H280" s="79" t="n">
        <f aca="false">SUM(F280:G280)</f>
        <v>30831201</v>
      </c>
      <c r="I280" s="77" t="n">
        <v>31663700</v>
      </c>
      <c r="J280" s="77" t="n">
        <v>1632030</v>
      </c>
      <c r="K280" s="77" t="n">
        <f aca="false">SUM(I280:J280)</f>
        <v>33295730</v>
      </c>
    </row>
    <row r="281" customFormat="false" ht="43.25" hidden="false" customHeight="false" outlineLevel="0" collapsed="false">
      <c r="A281" s="82" t="s">
        <v>516</v>
      </c>
      <c r="B281" s="54" t="s">
        <v>517</v>
      </c>
      <c r="C281" s="77" t="n">
        <f aca="false">14628500+50000</f>
        <v>14678500</v>
      </c>
      <c r="D281" s="77" t="n">
        <v>829639</v>
      </c>
      <c r="E281" s="77" t="n">
        <f aca="false">SUM(C281:D281)</f>
        <v>15508139</v>
      </c>
      <c r="F281" s="79" t="n">
        <v>14689500</v>
      </c>
      <c r="G281" s="85" t="n">
        <v>842055</v>
      </c>
      <c r="H281" s="79" t="n">
        <f aca="false">SUM(F281:G281)</f>
        <v>15531555</v>
      </c>
      <c r="I281" s="77" t="n">
        <v>16848500</v>
      </c>
      <c r="J281" s="77" t="n">
        <v>956707</v>
      </c>
      <c r="K281" s="77" t="n">
        <f aca="false">SUM(I281:J281)</f>
        <v>17805207</v>
      </c>
    </row>
    <row r="282" customFormat="false" ht="64.15" hidden="false" customHeight="false" outlineLevel="0" collapsed="false">
      <c r="A282" s="82" t="s">
        <v>519</v>
      </c>
      <c r="B282" s="54" t="s">
        <v>520</v>
      </c>
      <c r="C282" s="94" t="n">
        <f aca="false">4250000+140000</f>
        <v>4390000</v>
      </c>
      <c r="D282" s="191" t="n">
        <v>321950</v>
      </c>
      <c r="E282" s="94" t="n">
        <f aca="false">SUM(C282:D282)</f>
        <v>4711950</v>
      </c>
      <c r="F282" s="124" t="n">
        <v>4551286</v>
      </c>
      <c r="G282" s="85" t="n">
        <v>326768</v>
      </c>
      <c r="H282" s="95" t="n">
        <f aca="false">SUM(F282:G282)</f>
        <v>4878054</v>
      </c>
      <c r="I282" s="94" t="n">
        <v>4830000</v>
      </c>
      <c r="J282" s="191" t="n">
        <v>492423</v>
      </c>
      <c r="K282" s="77" t="n">
        <f aca="false">SUM(I282:J282)</f>
        <v>5322423</v>
      </c>
    </row>
    <row r="283" customFormat="false" ht="32.8" hidden="false" customHeight="false" outlineLevel="0" collapsed="false">
      <c r="A283" s="82" t="s">
        <v>522</v>
      </c>
      <c r="B283" s="54" t="s">
        <v>523</v>
      </c>
      <c r="C283" s="77" t="n">
        <v>6700000</v>
      </c>
      <c r="D283" s="77" t="n">
        <v>501498</v>
      </c>
      <c r="E283" s="77" t="n">
        <f aca="false">SUM(C283:D283)</f>
        <v>7201498</v>
      </c>
      <c r="F283" s="79" t="n">
        <f aca="false">5000000+802000+291076</f>
        <v>6093076</v>
      </c>
      <c r="G283" s="85" t="n">
        <v>509004</v>
      </c>
      <c r="H283" s="79" t="n">
        <f aca="false">SUM(F283:G283)</f>
        <v>6602080</v>
      </c>
      <c r="I283" s="77" t="n">
        <v>7290000</v>
      </c>
      <c r="J283" s="77" t="n">
        <v>541665</v>
      </c>
      <c r="K283" s="77" t="n">
        <f aca="false">SUM(I283:J283)</f>
        <v>7831665</v>
      </c>
    </row>
    <row r="284" customFormat="false" ht="74.6" hidden="false" customHeight="false" outlineLevel="0" collapsed="false">
      <c r="A284" s="82" t="s">
        <v>525</v>
      </c>
      <c r="B284" s="54" t="s">
        <v>526</v>
      </c>
      <c r="C284" s="77"/>
      <c r="D284" s="77" t="n">
        <v>247654</v>
      </c>
      <c r="E284" s="77" t="n">
        <f aca="false">SUM(C284:D284)</f>
        <v>247654</v>
      </c>
      <c r="F284" s="79"/>
      <c r="G284" s="85" t="n">
        <v>251360</v>
      </c>
      <c r="H284" s="79" t="n">
        <f aca="false">SUM(F284:G284)</f>
        <v>251360</v>
      </c>
      <c r="I284" s="77"/>
      <c r="J284" s="77" t="n">
        <v>351731</v>
      </c>
      <c r="K284" s="77" t="n">
        <f aca="false">SUM(I284:J284)</f>
        <v>351731</v>
      </c>
    </row>
    <row r="285" customFormat="false" ht="22.35" hidden="false" customHeight="false" outlineLevel="0" collapsed="false">
      <c r="A285" s="82" t="s">
        <v>528</v>
      </c>
      <c r="B285" s="54" t="s">
        <v>529</v>
      </c>
      <c r="C285" s="77" t="n">
        <v>300000</v>
      </c>
      <c r="D285" s="77" t="n">
        <v>773917</v>
      </c>
      <c r="E285" s="77" t="n">
        <f aca="false">SUM(C285:D285)</f>
        <v>1073917</v>
      </c>
      <c r="F285" s="79" t="n">
        <v>227000</v>
      </c>
      <c r="G285" s="85" t="n">
        <v>777958</v>
      </c>
      <c r="H285" s="79" t="n">
        <f aca="false">SUM(F285:G285)</f>
        <v>1004958</v>
      </c>
      <c r="I285" s="77" t="n">
        <v>264600</v>
      </c>
      <c r="J285" s="77" t="n">
        <v>837119</v>
      </c>
      <c r="K285" s="77" t="n">
        <f aca="false">SUM(I285:J285)</f>
        <v>1101719</v>
      </c>
    </row>
    <row r="286" customFormat="false" ht="43.25" hidden="false" customHeight="false" outlineLevel="0" collapsed="false">
      <c r="A286" s="82" t="s">
        <v>506</v>
      </c>
      <c r="B286" s="54" t="s">
        <v>507</v>
      </c>
      <c r="C286" s="77" t="n">
        <v>1500000</v>
      </c>
      <c r="D286" s="77"/>
      <c r="E286" s="77" t="n">
        <f aca="false">SUM(C286:D286)</f>
        <v>1500000</v>
      </c>
      <c r="F286" s="79"/>
      <c r="G286" s="88"/>
      <c r="H286" s="79"/>
      <c r="I286" s="77"/>
      <c r="J286" s="77"/>
      <c r="K286" s="77" t="n">
        <f aca="false">SUM(I286:J286)</f>
        <v>0</v>
      </c>
    </row>
    <row r="287" customFormat="false" ht="32.8" hidden="false" customHeight="false" outlineLevel="0" collapsed="false">
      <c r="A287" s="82" t="s">
        <v>532</v>
      </c>
      <c r="B287" s="54" t="s">
        <v>533</v>
      </c>
      <c r="C287" s="77" t="n">
        <v>2150000</v>
      </c>
      <c r="D287" s="77" t="n">
        <v>718195</v>
      </c>
      <c r="E287" s="77" t="n">
        <f aca="false">SUM(C287:D287)</f>
        <v>2868195</v>
      </c>
      <c r="F287" s="79" t="n">
        <f aca="false">410000+446000+1150000</f>
        <v>2006000</v>
      </c>
      <c r="G287" s="88" t="n">
        <v>703807</v>
      </c>
      <c r="H287" s="79" t="n">
        <f aca="false">SUM(F287:G287)</f>
        <v>2709807</v>
      </c>
      <c r="I287" s="77" t="n">
        <v>1472000</v>
      </c>
      <c r="J287" s="77" t="n">
        <v>787877</v>
      </c>
      <c r="K287" s="77" t="n">
        <f aca="false">SUM(I287:J287)</f>
        <v>2259877</v>
      </c>
    </row>
    <row r="288" customFormat="false" ht="105.95" hidden="false" customHeight="false" outlineLevel="0" collapsed="false">
      <c r="A288" s="82" t="s">
        <v>535</v>
      </c>
      <c r="B288" s="54" t="s">
        <v>536</v>
      </c>
      <c r="C288" s="77"/>
      <c r="D288" s="77"/>
      <c r="E288" s="77"/>
      <c r="F288" s="79" t="n">
        <v>44620</v>
      </c>
      <c r="G288" s="88" t="n">
        <v>7541</v>
      </c>
      <c r="H288" s="79" t="n">
        <f aca="false">SUM(F288:G288)</f>
        <v>52161</v>
      </c>
      <c r="I288" s="77" t="n">
        <v>114500</v>
      </c>
      <c r="J288" s="77" t="n">
        <v>42208</v>
      </c>
      <c r="K288" s="77" t="n">
        <f aca="false">SUM(I288:J288)</f>
        <v>156708</v>
      </c>
    </row>
    <row r="289" customFormat="false" ht="43.25" hidden="false" customHeight="false" outlineLevel="0" collapsed="false">
      <c r="A289" s="82" t="s">
        <v>325</v>
      </c>
      <c r="B289" s="55" t="s">
        <v>326</v>
      </c>
      <c r="C289" s="77"/>
      <c r="D289" s="77"/>
      <c r="E289" s="77"/>
      <c r="F289" s="79"/>
      <c r="G289" s="88"/>
      <c r="H289" s="79" t="n">
        <f aca="false">SUM(F289:G289)</f>
        <v>0</v>
      </c>
      <c r="I289" s="77"/>
      <c r="J289" s="77"/>
      <c r="K289" s="77" t="n">
        <f aca="false">SUM(I289:J289)</f>
        <v>0</v>
      </c>
    </row>
    <row r="290" customFormat="false" ht="32.8" hidden="false" customHeight="false" outlineLevel="0" collapsed="false">
      <c r="A290" s="82" t="s">
        <v>219</v>
      </c>
      <c r="B290" s="54" t="s">
        <v>220</v>
      </c>
      <c r="C290" s="77"/>
      <c r="D290" s="77"/>
      <c r="E290" s="77"/>
      <c r="F290" s="79"/>
      <c r="G290" s="88"/>
      <c r="H290" s="79"/>
      <c r="I290" s="77" t="n">
        <v>22000</v>
      </c>
      <c r="J290" s="77"/>
      <c r="K290" s="77" t="n">
        <f aca="false">SUM(I290:J290)</f>
        <v>22000</v>
      </c>
    </row>
    <row r="291" customFormat="false" ht="32.8" hidden="false" customHeight="false" outlineLevel="0" collapsed="false">
      <c r="A291" s="82" t="s">
        <v>62</v>
      </c>
      <c r="B291" s="54" t="s">
        <v>63</v>
      </c>
      <c r="C291" s="77"/>
      <c r="D291" s="77"/>
      <c r="E291" s="77" t="n">
        <f aca="false">SUM(C291:D291)</f>
        <v>0</v>
      </c>
      <c r="F291" s="79" t="n">
        <f aca="false">250000+11500+35000</f>
        <v>296500</v>
      </c>
      <c r="G291" s="88"/>
      <c r="H291" s="79" t="n">
        <f aca="false">SUM(F291:G291)</f>
        <v>296500</v>
      </c>
      <c r="I291" s="77"/>
      <c r="J291" s="77"/>
      <c r="K291" s="77" t="n">
        <f aca="false">SUM(I291:J291)</f>
        <v>0</v>
      </c>
    </row>
    <row r="292" customFormat="false" ht="22.35" hidden="false" customHeight="false" outlineLevel="0" collapsed="false">
      <c r="A292" s="82" t="s">
        <v>65</v>
      </c>
      <c r="B292" s="54" t="s">
        <v>66</v>
      </c>
      <c r="C292" s="77"/>
      <c r="D292" s="77"/>
      <c r="E292" s="77" t="n">
        <f aca="false">SUM(C292:D292)</f>
        <v>0</v>
      </c>
      <c r="F292" s="79" t="n">
        <f aca="false">104730757-296500</f>
        <v>104434257</v>
      </c>
      <c r="G292" s="88"/>
      <c r="H292" s="79" t="n">
        <f aca="false">SUM(F292:G292)</f>
        <v>104434257</v>
      </c>
      <c r="I292" s="77"/>
      <c r="J292" s="77"/>
      <c r="K292" s="77" t="n">
        <f aca="false">SUM(I292:J292)</f>
        <v>0</v>
      </c>
    </row>
    <row r="293" customFormat="false" ht="12.8" hidden="false" customHeight="false" outlineLevel="0" collapsed="false">
      <c r="A293" s="82"/>
      <c r="B293" s="54"/>
      <c r="C293" s="77"/>
      <c r="D293" s="77"/>
      <c r="E293" s="77" t="n">
        <f aca="false">SUM(C293:D293)</f>
        <v>0</v>
      </c>
      <c r="F293" s="79"/>
      <c r="G293" s="88"/>
      <c r="H293" s="79"/>
      <c r="I293" s="77"/>
      <c r="J293" s="77"/>
      <c r="K293" s="77" t="n">
        <f aca="false">SUM(I293:J293)</f>
        <v>0</v>
      </c>
    </row>
    <row r="294" customFormat="false" ht="46.25" hidden="false" customHeight="false" outlineLevel="0" collapsed="false">
      <c r="A294" s="66" t="s">
        <v>540</v>
      </c>
      <c r="B294" s="135" t="s">
        <v>19</v>
      </c>
      <c r="C294" s="69" t="n">
        <f aca="false">SUM(C296:C297)</f>
        <v>520000</v>
      </c>
      <c r="D294" s="69" t="n">
        <f aca="false">SUM(D296:D297)</f>
        <v>5819856</v>
      </c>
      <c r="E294" s="152" t="n">
        <f aca="false">SUM(C294:D294)</f>
        <v>6339856</v>
      </c>
      <c r="F294" s="72" t="n">
        <f aca="false">SUM(F296:F297)</f>
        <v>520000</v>
      </c>
      <c r="G294" s="89" t="n">
        <f aca="false">SUM(G296:G297)</f>
        <v>5844115</v>
      </c>
      <c r="H294" s="153" t="n">
        <f aca="false">SUM(F294:G294)</f>
        <v>6364115</v>
      </c>
      <c r="I294" s="152" t="n">
        <f aca="false">SUM(I296:I297)</f>
        <v>520000</v>
      </c>
      <c r="J294" s="69" t="n">
        <f aca="false">SUM(J296:J297)</f>
        <v>6893921</v>
      </c>
      <c r="K294" s="152" t="n">
        <f aca="false">SUM(I294:J294)</f>
        <v>7413921</v>
      </c>
    </row>
    <row r="295" customFormat="false" ht="22.35" hidden="false" customHeight="false" outlineLevel="0" collapsed="false">
      <c r="A295" s="82" t="s">
        <v>27</v>
      </c>
      <c r="B295" s="54"/>
      <c r="C295" s="78" t="n">
        <f aca="false">SUM(C296:C297)</f>
        <v>520000</v>
      </c>
      <c r="D295" s="78" t="n">
        <f aca="false">SUM(D296:D297)</f>
        <v>5819856</v>
      </c>
      <c r="E295" s="123" t="n">
        <f aca="false">SUM(C295:D295)</f>
        <v>6339856</v>
      </c>
      <c r="F295" s="90" t="n">
        <f aca="false">SUM(F296:F297)</f>
        <v>520000</v>
      </c>
      <c r="G295" s="80" t="n">
        <f aca="false">SUM(G296:G297)</f>
        <v>5844115</v>
      </c>
      <c r="H295" s="124" t="n">
        <f aca="false">SUM(F295:G295)</f>
        <v>6364115</v>
      </c>
      <c r="I295" s="123" t="n">
        <f aca="false">SUM(I296:I297)</f>
        <v>520000</v>
      </c>
      <c r="J295" s="78" t="n">
        <f aca="false">SUM(J296:J297)</f>
        <v>6893921</v>
      </c>
      <c r="K295" s="123" t="n">
        <f aca="false">SUM(I295:J295)</f>
        <v>7413921</v>
      </c>
    </row>
    <row r="296" customFormat="false" ht="43.25" hidden="false" customHeight="false" outlineLevel="0" collapsed="false">
      <c r="A296" s="82" t="s">
        <v>29</v>
      </c>
      <c r="B296" s="54" t="n">
        <v>0</v>
      </c>
      <c r="C296" s="123"/>
      <c r="D296" s="83" t="n">
        <v>990614</v>
      </c>
      <c r="E296" s="123" t="n">
        <f aca="false">SUM(C296:D296)</f>
        <v>990614</v>
      </c>
      <c r="F296" s="84"/>
      <c r="G296" s="85" t="n">
        <v>879759</v>
      </c>
      <c r="H296" s="124" t="n">
        <f aca="false">SUM(F296:G296)</f>
        <v>879759</v>
      </c>
      <c r="I296" s="123"/>
      <c r="J296" s="83" t="n">
        <v>1125538</v>
      </c>
      <c r="K296" s="123" t="n">
        <f aca="false">SUM(I296:J296)</f>
        <v>1125538</v>
      </c>
    </row>
    <row r="297" customFormat="false" ht="22.35" hidden="false" customHeight="false" outlineLevel="0" collapsed="false">
      <c r="A297" s="82" t="s">
        <v>541</v>
      </c>
      <c r="B297" s="103" t="s">
        <v>542</v>
      </c>
      <c r="C297" s="123" t="n">
        <v>520000</v>
      </c>
      <c r="D297" s="77" t="n">
        <v>4829242</v>
      </c>
      <c r="E297" s="123" t="n">
        <f aca="false">SUM(C297:D297)</f>
        <v>5349242</v>
      </c>
      <c r="F297" s="79" t="n">
        <v>520000</v>
      </c>
      <c r="G297" s="85" t="n">
        <v>4964356</v>
      </c>
      <c r="H297" s="124" t="n">
        <f aca="false">SUM(F297:G297)</f>
        <v>5484356</v>
      </c>
      <c r="I297" s="123" t="n">
        <v>520000</v>
      </c>
      <c r="J297" s="77" t="n">
        <v>5768383</v>
      </c>
      <c r="K297" s="123" t="n">
        <f aca="false">SUM(I297:J297)</f>
        <v>6288383</v>
      </c>
    </row>
    <row r="298" customFormat="false" ht="12.8" hidden="false" customHeight="false" outlineLevel="0" collapsed="false">
      <c r="A298" s="82"/>
      <c r="B298" s="103"/>
      <c r="C298" s="77"/>
      <c r="D298" s="77"/>
      <c r="E298" s="123"/>
      <c r="F298" s="79"/>
      <c r="G298" s="88"/>
      <c r="H298" s="124"/>
      <c r="I298" s="123"/>
      <c r="J298" s="77"/>
      <c r="K298" s="123"/>
    </row>
    <row r="299" customFormat="false" ht="35.05" hidden="false" customHeight="false" outlineLevel="0" collapsed="false">
      <c r="A299" s="66" t="s">
        <v>544</v>
      </c>
      <c r="B299" s="67" t="s">
        <v>19</v>
      </c>
      <c r="C299" s="69" t="n">
        <f aca="false">SUM(C302:C306)</f>
        <v>2593800</v>
      </c>
      <c r="D299" s="69" t="n">
        <f aca="false">SUM(D301:D306)</f>
        <v>12877980</v>
      </c>
      <c r="E299" s="69" t="n">
        <f aca="false">SUM(C299:D299)</f>
        <v>15471780</v>
      </c>
      <c r="F299" s="72" t="n">
        <f aca="false">SUM(F302:F306)</f>
        <v>2193800</v>
      </c>
      <c r="G299" s="89" t="n">
        <f aca="false">SUM(G301:G306)</f>
        <v>13007870</v>
      </c>
      <c r="H299" s="72" t="n">
        <f aca="false">SUM(F299:G299)</f>
        <v>15201670</v>
      </c>
      <c r="I299" s="69" t="n">
        <f aca="false">SUM(I302:I306)</f>
        <v>2508051</v>
      </c>
      <c r="J299" s="69" t="n">
        <f aca="false">SUM(J301:J306)</f>
        <v>14772688</v>
      </c>
      <c r="K299" s="69" t="n">
        <f aca="false">SUM(I299:J299)</f>
        <v>17280739</v>
      </c>
    </row>
    <row r="300" customFormat="false" ht="22.35" hidden="false" customHeight="false" outlineLevel="0" collapsed="false">
      <c r="A300" s="87" t="s">
        <v>27</v>
      </c>
      <c r="B300" s="103"/>
      <c r="C300" s="83" t="n">
        <f aca="false">SUM(C301:C305)</f>
        <v>2593800</v>
      </c>
      <c r="D300" s="83" t="n">
        <f aca="false">SUM(D301:D305)</f>
        <v>12877980</v>
      </c>
      <c r="E300" s="83" t="n">
        <f aca="false">SUM(C300:D300)</f>
        <v>15471780</v>
      </c>
      <c r="F300" s="84" t="n">
        <f aca="false">SUM(F301:F305)</f>
        <v>2193800</v>
      </c>
      <c r="G300" s="85" t="n">
        <f aca="false">SUM(G301:G305)</f>
        <v>13007870</v>
      </c>
      <c r="H300" s="84" t="n">
        <f aca="false">SUM(F300:G300)</f>
        <v>15201670</v>
      </c>
      <c r="I300" s="83" t="n">
        <f aca="false">SUM(I301:I305)</f>
        <v>2508051</v>
      </c>
      <c r="J300" s="83" t="n">
        <f aca="false">SUM(J301:J305)</f>
        <v>14772688</v>
      </c>
      <c r="K300" s="83" t="n">
        <f aca="false">SUM(I300:J300)</f>
        <v>17280739</v>
      </c>
    </row>
    <row r="301" customFormat="false" ht="43.25" hidden="false" customHeight="false" outlineLevel="0" collapsed="false">
      <c r="A301" s="82" t="s">
        <v>29</v>
      </c>
      <c r="B301" s="103" t="n">
        <v>0</v>
      </c>
      <c r="C301" s="77"/>
      <c r="D301" s="83" t="n">
        <v>1702618</v>
      </c>
      <c r="E301" s="77" t="n">
        <f aca="false">SUM(C301:D301)</f>
        <v>1702618</v>
      </c>
      <c r="F301" s="84"/>
      <c r="G301" s="85" t="n">
        <v>1916619</v>
      </c>
      <c r="H301" s="79" t="n">
        <f aca="false">SUM(F301:G301)</f>
        <v>1916619</v>
      </c>
      <c r="I301" s="77"/>
      <c r="J301" s="83" t="n">
        <v>2040038</v>
      </c>
      <c r="K301" s="77" t="n">
        <f aca="false">SUM(I301:J301)</f>
        <v>2040038</v>
      </c>
    </row>
    <row r="302" customFormat="false" ht="43.25" hidden="false" customHeight="false" outlineLevel="0" collapsed="false">
      <c r="A302" s="150" t="s">
        <v>545</v>
      </c>
      <c r="B302" s="127" t="s">
        <v>546</v>
      </c>
      <c r="C302" s="130" t="n">
        <v>1027000</v>
      </c>
      <c r="D302" s="130" t="n">
        <v>6036553</v>
      </c>
      <c r="E302" s="130" t="n">
        <f aca="false">SUM(C302:D302)</f>
        <v>7063553</v>
      </c>
      <c r="F302" s="131" t="n">
        <v>1227000</v>
      </c>
      <c r="G302" s="132" t="n">
        <v>6095475</v>
      </c>
      <c r="H302" s="131" t="n">
        <f aca="false">SUM(F302:G302)</f>
        <v>7322475</v>
      </c>
      <c r="I302" s="130" t="n">
        <v>1029000</v>
      </c>
      <c r="J302" s="130" t="n">
        <v>6893921</v>
      </c>
      <c r="K302" s="130" t="n">
        <f aca="false">SUM(I302:J302)</f>
        <v>7922921</v>
      </c>
    </row>
    <row r="303" customFormat="false" ht="85.05" hidden="false" customHeight="false" outlineLevel="0" collapsed="false">
      <c r="A303" s="87" t="s">
        <v>548</v>
      </c>
      <c r="B303" s="103" t="s">
        <v>549</v>
      </c>
      <c r="C303" s="77" t="n">
        <v>540000</v>
      </c>
      <c r="D303" s="77" t="n">
        <v>773917</v>
      </c>
      <c r="E303" s="77" t="n">
        <f aca="false">SUM(C303:D303)</f>
        <v>1313917</v>
      </c>
      <c r="F303" s="79" t="n">
        <v>240000</v>
      </c>
      <c r="G303" s="85" t="n">
        <v>879759</v>
      </c>
      <c r="H303" s="79" t="n">
        <f aca="false">SUM(F303:G303)</f>
        <v>1119759</v>
      </c>
      <c r="I303" s="77" t="n">
        <v>710000</v>
      </c>
      <c r="J303" s="77" t="n">
        <v>984846</v>
      </c>
      <c r="K303" s="77" t="n">
        <f aca="false">SUM(I303:J303)</f>
        <v>1694846</v>
      </c>
    </row>
    <row r="304" customFormat="false" ht="95.5" hidden="false" customHeight="false" outlineLevel="0" collapsed="false">
      <c r="A304" s="87" t="s">
        <v>551</v>
      </c>
      <c r="B304" s="103" t="s">
        <v>552</v>
      </c>
      <c r="C304" s="77"/>
      <c r="D304" s="77" t="n">
        <v>402437</v>
      </c>
      <c r="E304" s="77" t="n">
        <f aca="false">SUM(C304:D304)</f>
        <v>402437</v>
      </c>
      <c r="F304" s="79"/>
      <c r="G304" s="85" t="n">
        <v>345620</v>
      </c>
      <c r="H304" s="79" t="n">
        <f aca="false">SUM(F304:G304)</f>
        <v>345620</v>
      </c>
      <c r="I304" s="77"/>
      <c r="J304" s="77" t="n">
        <v>422077</v>
      </c>
      <c r="K304" s="77" t="n">
        <f aca="false">SUM(I304:J304)</f>
        <v>422077</v>
      </c>
    </row>
    <row r="305" customFormat="false" ht="116.4" hidden="false" customHeight="false" outlineLevel="0" collapsed="false">
      <c r="A305" s="87" t="s">
        <v>554</v>
      </c>
      <c r="B305" s="103" t="s">
        <v>555</v>
      </c>
      <c r="C305" s="77" t="n">
        <v>1026800</v>
      </c>
      <c r="D305" s="77" t="n">
        <v>3962455</v>
      </c>
      <c r="E305" s="77" t="n">
        <f aca="false">SUM(C305:D305)</f>
        <v>4989255</v>
      </c>
      <c r="F305" s="79" t="n">
        <v>726800</v>
      </c>
      <c r="G305" s="85" t="n">
        <v>3770397</v>
      </c>
      <c r="H305" s="79" t="n">
        <f aca="false">SUM(F305:G305)</f>
        <v>4497197</v>
      </c>
      <c r="I305" s="77" t="n">
        <v>769051</v>
      </c>
      <c r="J305" s="77" t="n">
        <v>4431806</v>
      </c>
      <c r="K305" s="77" t="n">
        <f aca="false">SUM(I305:J305)</f>
        <v>5200857</v>
      </c>
    </row>
    <row r="306" customFormat="false" ht="22.35" hidden="false" customHeight="false" outlineLevel="0" collapsed="false">
      <c r="A306" s="87" t="s">
        <v>65</v>
      </c>
      <c r="B306" s="103" t="s">
        <v>66</v>
      </c>
      <c r="C306" s="77"/>
      <c r="D306" s="77"/>
      <c r="E306" s="77" t="n">
        <f aca="false">SUM(C306:D306)</f>
        <v>0</v>
      </c>
      <c r="F306" s="79"/>
      <c r="G306" s="88"/>
      <c r="H306" s="79" t="n">
        <f aca="false">SUM(F306:G306)</f>
        <v>0</v>
      </c>
      <c r="I306" s="77"/>
      <c r="J306" s="77"/>
      <c r="K306" s="77" t="n">
        <f aca="false">SUM(I306:J306)</f>
        <v>0</v>
      </c>
    </row>
    <row r="307" customFormat="false" ht="12.8" hidden="false" customHeight="false" outlineLevel="0" collapsed="false">
      <c r="A307" s="82"/>
      <c r="B307" s="54"/>
      <c r="C307" s="77"/>
      <c r="D307" s="77"/>
      <c r="E307" s="77" t="n">
        <f aca="false">SUM(C307:D307)</f>
        <v>0</v>
      </c>
      <c r="F307" s="79"/>
      <c r="G307" s="88"/>
      <c r="H307" s="79"/>
      <c r="I307" s="77"/>
      <c r="J307" s="77"/>
      <c r="K307" s="77" t="n">
        <f aca="false">SUM(I307:J307)</f>
        <v>0</v>
      </c>
    </row>
    <row r="308" customFormat="false" ht="35.05" hidden="false" customHeight="false" outlineLevel="0" collapsed="false">
      <c r="A308" s="105" t="s">
        <v>558</v>
      </c>
      <c r="B308" s="116" t="s">
        <v>19</v>
      </c>
      <c r="C308" s="108" t="n">
        <f aca="false">SUM(C311:C320)</f>
        <v>6719632</v>
      </c>
      <c r="D308" s="108" t="n">
        <f aca="false">SUM(D310:D320)</f>
        <v>11268232</v>
      </c>
      <c r="E308" s="108" t="n">
        <f aca="false">SUM(E310:E320)</f>
        <v>17987864</v>
      </c>
      <c r="F308" s="109" t="n">
        <f aca="false">SUM(F311:F320)</f>
        <v>10662476</v>
      </c>
      <c r="G308" s="110" t="n">
        <f aca="false">SUM(G310:G320)</f>
        <v>11348895</v>
      </c>
      <c r="H308" s="109" t="n">
        <f aca="false">SUM(H310:H320)</f>
        <v>22011371</v>
      </c>
      <c r="I308" s="108" t="n">
        <f aca="false">SUM(I311:I320)</f>
        <v>9490911</v>
      </c>
      <c r="J308" s="108" t="n">
        <f aca="false">SUM(J310:J320)</f>
        <v>13084380</v>
      </c>
      <c r="K308" s="108" t="n">
        <f aca="false">SUM(K310:K320)</f>
        <v>22575291</v>
      </c>
    </row>
    <row r="309" customFormat="false" ht="22.35" hidden="false" customHeight="false" outlineLevel="0" collapsed="false">
      <c r="A309" s="87" t="s">
        <v>27</v>
      </c>
      <c r="B309" s="103"/>
      <c r="C309" s="77" t="n">
        <f aca="false">SUM(C310:C318)</f>
        <v>6719632</v>
      </c>
      <c r="D309" s="77" t="n">
        <f aca="false">SUM(D310:D317)</f>
        <v>11268232</v>
      </c>
      <c r="E309" s="77" t="n">
        <f aca="false">SUM(C309:D309)</f>
        <v>17987864</v>
      </c>
      <c r="F309" s="79" t="n">
        <f aca="false">SUM(F310:F318)</f>
        <v>6165985</v>
      </c>
      <c r="G309" s="88" t="n">
        <f aca="false">SUM(G310:G317)</f>
        <v>11348895</v>
      </c>
      <c r="H309" s="79" t="n">
        <f aca="false">SUM(F309:G309)</f>
        <v>17514880</v>
      </c>
      <c r="I309" s="77" t="n">
        <f aca="false">SUM(I310:I318)</f>
        <v>9490911</v>
      </c>
      <c r="J309" s="77" t="n">
        <f aca="false">SUM(J310:J317)</f>
        <v>13084380</v>
      </c>
      <c r="K309" s="77" t="n">
        <f aca="false">SUM(I309:J309)</f>
        <v>22575291</v>
      </c>
    </row>
    <row r="310" customFormat="false" ht="43.25" hidden="false" customHeight="false" outlineLevel="0" collapsed="false">
      <c r="A310" s="87" t="s">
        <v>29</v>
      </c>
      <c r="B310" s="103" t="n">
        <v>0</v>
      </c>
      <c r="C310" s="77"/>
      <c r="D310" s="77" t="n">
        <v>1238267</v>
      </c>
      <c r="E310" s="77" t="n">
        <f aca="false">SUM(C310:D310)</f>
        <v>1238267</v>
      </c>
      <c r="F310" s="79"/>
      <c r="G310" s="88" t="n">
        <v>1256799</v>
      </c>
      <c r="H310" s="79" t="n">
        <f aca="false">SUM(F310:G310)</f>
        <v>1256799</v>
      </c>
      <c r="I310" s="77"/>
      <c r="J310" s="77" t="n">
        <v>1406923</v>
      </c>
      <c r="K310" s="77" t="n">
        <f aca="false">SUM(I310:J310)</f>
        <v>1406923</v>
      </c>
    </row>
    <row r="311" customFormat="false" ht="32.8" hidden="false" customHeight="false" outlineLevel="0" collapsed="false">
      <c r="A311" s="82" t="s">
        <v>559</v>
      </c>
      <c r="B311" s="54" t="s">
        <v>560</v>
      </c>
      <c r="C311" s="77"/>
      <c r="D311" s="191" t="n">
        <v>9039351</v>
      </c>
      <c r="E311" s="77" t="n">
        <f aca="false">SUM(C311:D311)</f>
        <v>9039351</v>
      </c>
      <c r="F311" s="124"/>
      <c r="G311" s="88" t="n">
        <v>9086657</v>
      </c>
      <c r="H311" s="79" t="n">
        <f aca="false">SUM(F311:G311)</f>
        <v>9086657</v>
      </c>
      <c r="I311" s="77"/>
      <c r="J311" s="191" t="n">
        <v>10551919</v>
      </c>
      <c r="K311" s="77" t="n">
        <f aca="false">SUM(I311:J311)</f>
        <v>10551919</v>
      </c>
    </row>
    <row r="312" customFormat="false" ht="43.25" hidden="false" customHeight="false" outlineLevel="0" collapsed="false">
      <c r="A312" s="82" t="s">
        <v>562</v>
      </c>
      <c r="B312" s="54" t="s">
        <v>563</v>
      </c>
      <c r="C312" s="77" t="n">
        <v>4655000</v>
      </c>
      <c r="D312" s="77" t="n">
        <v>619134</v>
      </c>
      <c r="E312" s="77" t="n">
        <f aca="false">SUM(C312:D312)</f>
        <v>5274134</v>
      </c>
      <c r="F312" s="79" t="n">
        <v>4085960</v>
      </c>
      <c r="G312" s="88" t="n">
        <v>628399</v>
      </c>
      <c r="H312" s="79" t="n">
        <f aca="false">SUM(F312:G312)</f>
        <v>4714359</v>
      </c>
      <c r="I312" s="77" t="n">
        <v>7448000</v>
      </c>
      <c r="J312" s="77" t="n">
        <v>703461</v>
      </c>
      <c r="K312" s="77" t="n">
        <f aca="false">SUM(I312:J312)</f>
        <v>8151461</v>
      </c>
    </row>
    <row r="313" customFormat="false" ht="22.35" hidden="false" customHeight="false" outlineLevel="0" collapsed="false">
      <c r="A313" s="87" t="s">
        <v>565</v>
      </c>
      <c r="B313" s="103" t="s">
        <v>94</v>
      </c>
      <c r="C313" s="77" t="n">
        <v>797000</v>
      </c>
      <c r="D313" s="77" t="n">
        <v>247653</v>
      </c>
      <c r="E313" s="77" t="n">
        <f aca="false">SUM(C313:D313)</f>
        <v>1044653</v>
      </c>
      <c r="F313" s="79" t="n">
        <v>856300</v>
      </c>
      <c r="G313" s="88" t="n">
        <v>251360</v>
      </c>
      <c r="H313" s="79" t="n">
        <f aca="false">SUM(F313:G313)</f>
        <v>1107660</v>
      </c>
      <c r="I313" s="77" t="n">
        <v>900000</v>
      </c>
      <c r="J313" s="77" t="n">
        <v>281385</v>
      </c>
      <c r="K313" s="77" t="n">
        <f aca="false">SUM(I313:J313)</f>
        <v>1181385</v>
      </c>
    </row>
    <row r="314" customFormat="false" ht="22.35" hidden="false" customHeight="false" outlineLevel="0" collapsed="false">
      <c r="A314" s="87" t="s">
        <v>567</v>
      </c>
      <c r="B314" s="103" t="s">
        <v>568</v>
      </c>
      <c r="C314" s="77" t="n">
        <v>545000</v>
      </c>
      <c r="D314" s="77" t="n">
        <v>123827</v>
      </c>
      <c r="E314" s="77" t="n">
        <f aca="false">SUM(C314:D314)</f>
        <v>668827</v>
      </c>
      <c r="F314" s="79" t="n">
        <v>555000</v>
      </c>
      <c r="G314" s="88" t="n">
        <v>125680</v>
      </c>
      <c r="H314" s="79" t="n">
        <f aca="false">SUM(F314:G314)</f>
        <v>680680</v>
      </c>
      <c r="I314" s="77" t="n">
        <v>600000</v>
      </c>
      <c r="J314" s="77" t="n">
        <v>140692</v>
      </c>
      <c r="K314" s="77" t="n">
        <f aca="false">SUM(I314:J314)</f>
        <v>740692</v>
      </c>
    </row>
    <row r="315" customFormat="false" ht="43.25" hidden="false" customHeight="false" outlineLevel="0" collapsed="false">
      <c r="A315" s="87" t="s">
        <v>506</v>
      </c>
      <c r="B315" s="54" t="s">
        <v>507</v>
      </c>
      <c r="C315" s="77" t="n">
        <v>658832</v>
      </c>
      <c r="D315" s="77"/>
      <c r="E315" s="77" t="n">
        <f aca="false">SUM(C315:D315)</f>
        <v>658832</v>
      </c>
      <c r="F315" s="79" t="n">
        <v>554832</v>
      </c>
      <c r="G315" s="88"/>
      <c r="H315" s="79" t="n">
        <f aca="false">SUM(F315:G315)</f>
        <v>554832</v>
      </c>
      <c r="I315" s="77" t="n">
        <v>490000</v>
      </c>
      <c r="J315" s="77"/>
      <c r="K315" s="77" t="n">
        <f aca="false">SUM(I315:J315)</f>
        <v>490000</v>
      </c>
    </row>
    <row r="316" customFormat="false" ht="32.8" hidden="false" customHeight="false" outlineLevel="0" collapsed="false">
      <c r="A316" s="165" t="s">
        <v>571</v>
      </c>
      <c r="B316" s="54" t="s">
        <v>572</v>
      </c>
      <c r="C316" s="77"/>
      <c r="D316" s="77"/>
      <c r="E316" s="77" t="n">
        <f aca="false">SUM(C316:D316)</f>
        <v>0</v>
      </c>
      <c r="F316" s="79"/>
      <c r="G316" s="88"/>
      <c r="H316" s="79"/>
      <c r="I316" s="77"/>
      <c r="J316" s="77"/>
      <c r="K316" s="77" t="n">
        <f aca="false">SUM(I316:J316)</f>
        <v>0</v>
      </c>
    </row>
    <row r="317" customFormat="false" ht="32.8" hidden="false" customHeight="false" outlineLevel="0" collapsed="false">
      <c r="A317" s="87" t="s">
        <v>33</v>
      </c>
      <c r="B317" s="54" t="s">
        <v>34</v>
      </c>
      <c r="C317" s="77" t="n">
        <v>63800</v>
      </c>
      <c r="D317" s="77"/>
      <c r="E317" s="77" t="n">
        <f aca="false">SUM(C317:D317)</f>
        <v>63800</v>
      </c>
      <c r="F317" s="79" t="n">
        <v>93893</v>
      </c>
      <c r="G317" s="88"/>
      <c r="H317" s="79" t="n">
        <f aca="false">SUM(F317:G317)</f>
        <v>93893</v>
      </c>
      <c r="I317" s="77" t="n">
        <v>52911</v>
      </c>
      <c r="J317" s="77"/>
      <c r="K317" s="77" t="n">
        <f aca="false">SUM(I317:J317)</f>
        <v>52911</v>
      </c>
    </row>
    <row r="318" customFormat="false" ht="32.8" hidden="false" customHeight="false" outlineLevel="0" collapsed="false">
      <c r="A318" s="165" t="s">
        <v>177</v>
      </c>
      <c r="B318" s="54" t="s">
        <v>178</v>
      </c>
      <c r="C318" s="77"/>
      <c r="D318" s="77"/>
      <c r="E318" s="77"/>
      <c r="F318" s="79" t="n">
        <v>20000</v>
      </c>
      <c r="G318" s="88"/>
      <c r="H318" s="79" t="n">
        <f aca="false">SUM(F318:G318)</f>
        <v>20000</v>
      </c>
      <c r="I318" s="77"/>
      <c r="J318" s="77"/>
      <c r="K318" s="77"/>
    </row>
    <row r="319" customFormat="false" ht="32.8" hidden="false" customHeight="false" outlineLevel="0" collapsed="false">
      <c r="A319" s="87" t="s">
        <v>62</v>
      </c>
      <c r="B319" s="54" t="s">
        <v>63</v>
      </c>
      <c r="C319" s="77"/>
      <c r="D319" s="77"/>
      <c r="E319" s="77" t="n">
        <f aca="false">SUM(C319:D319)</f>
        <v>0</v>
      </c>
      <c r="F319" s="79" t="n">
        <v>128581</v>
      </c>
      <c r="G319" s="88"/>
      <c r="H319" s="79" t="n">
        <f aca="false">SUM(F319:G319)</f>
        <v>128581</v>
      </c>
      <c r="I319" s="77"/>
      <c r="J319" s="77"/>
      <c r="K319" s="77" t="n">
        <f aca="false">SUM(I319:J319)</f>
        <v>0</v>
      </c>
    </row>
    <row r="320" customFormat="false" ht="22.35" hidden="false" customHeight="false" outlineLevel="0" collapsed="false">
      <c r="A320" s="87" t="s">
        <v>65</v>
      </c>
      <c r="B320" s="54" t="s">
        <v>66</v>
      </c>
      <c r="C320" s="77"/>
      <c r="D320" s="77"/>
      <c r="E320" s="77" t="n">
        <f aca="false">SUM(C320:D320)</f>
        <v>0</v>
      </c>
      <c r="F320" s="79" t="n">
        <f aca="false">4496491-128581</f>
        <v>4367910</v>
      </c>
      <c r="G320" s="88"/>
      <c r="H320" s="79" t="n">
        <f aca="false">SUM(F320:G320)</f>
        <v>4367910</v>
      </c>
      <c r="I320" s="77"/>
      <c r="J320" s="77"/>
      <c r="K320" s="77" t="n">
        <f aca="false">SUM(I320:J320)</f>
        <v>0</v>
      </c>
    </row>
    <row r="321" customFormat="false" ht="12.8" hidden="false" customHeight="false" outlineLevel="0" collapsed="false">
      <c r="A321" s="82"/>
      <c r="B321" s="54"/>
      <c r="C321" s="77"/>
      <c r="D321" s="77"/>
      <c r="E321" s="77" t="n">
        <f aca="false">SUM(C321:D321)</f>
        <v>0</v>
      </c>
      <c r="F321" s="79"/>
      <c r="G321" s="88"/>
      <c r="H321" s="79"/>
      <c r="I321" s="77"/>
      <c r="J321" s="77"/>
      <c r="K321" s="77" t="n">
        <f aca="false">SUM(I321:J321)</f>
        <v>0</v>
      </c>
    </row>
    <row r="322" customFormat="false" ht="46.25" hidden="false" customHeight="false" outlineLevel="0" collapsed="false">
      <c r="A322" s="66" t="s">
        <v>578</v>
      </c>
      <c r="B322" s="135" t="s">
        <v>19</v>
      </c>
      <c r="C322" s="69" t="n">
        <f aca="false">SUM(C324:C357)</f>
        <v>8709371</v>
      </c>
      <c r="D322" s="69" t="n">
        <f aca="false">SUM(D324:D357)</f>
        <v>20028973</v>
      </c>
      <c r="E322" s="69" t="n">
        <f aca="false">SUM(C322:D322)</f>
        <v>28738344</v>
      </c>
      <c r="F322" s="72" t="n">
        <f aca="false">SUM(F324:F357)</f>
        <v>10895299.36</v>
      </c>
      <c r="G322" s="89" t="n">
        <f aca="false">SUM(G324:G357)</f>
        <v>20564373</v>
      </c>
      <c r="H322" s="72" t="n">
        <f aca="false">SUM(F322:G322)</f>
        <v>31459672.36</v>
      </c>
      <c r="I322" s="69" t="n">
        <f aca="false">SUM(I324:I357)</f>
        <v>8066000</v>
      </c>
      <c r="J322" s="69" t="n">
        <f aca="false">SUM(J324:J357)</f>
        <v>24269415</v>
      </c>
      <c r="K322" s="69" t="n">
        <f aca="false">SUM(I322:J322)</f>
        <v>32335415</v>
      </c>
    </row>
    <row r="323" customFormat="false" ht="22.35" hidden="false" customHeight="false" outlineLevel="0" collapsed="false">
      <c r="A323" s="82" t="s">
        <v>27</v>
      </c>
      <c r="B323" s="54"/>
      <c r="C323" s="123" t="n">
        <f aca="false">SUM(C324:C356)</f>
        <v>8709371</v>
      </c>
      <c r="D323" s="123" t="n">
        <f aca="false">SUM(D324:D354)</f>
        <v>20028973</v>
      </c>
      <c r="E323" s="123" t="n">
        <f aca="false">SUM(C323:D323)</f>
        <v>28738344</v>
      </c>
      <c r="F323" s="124" t="n">
        <f aca="false">SUM(F324:F356)</f>
        <v>10070299.36</v>
      </c>
      <c r="G323" s="149" t="n">
        <f aca="false">SUM(G324:G354)</f>
        <v>20564373</v>
      </c>
      <c r="H323" s="124" t="n">
        <f aca="false">SUM(F323:G323)</f>
        <v>30634672.36</v>
      </c>
      <c r="I323" s="123" t="n">
        <f aca="false">SUM(I324:I356)</f>
        <v>8066000</v>
      </c>
      <c r="J323" s="123" t="n">
        <f aca="false">SUM(J324:J354)</f>
        <v>24269415</v>
      </c>
      <c r="K323" s="123" t="n">
        <f aca="false">SUM(I323:J323)</f>
        <v>32335415</v>
      </c>
    </row>
    <row r="324" customFormat="false" ht="43.25" hidden="false" customHeight="false" outlineLevel="0" collapsed="false">
      <c r="A324" s="82" t="s">
        <v>29</v>
      </c>
      <c r="B324" s="54" t="n">
        <v>0</v>
      </c>
      <c r="C324" s="123"/>
      <c r="D324" s="83" t="n">
        <v>990614</v>
      </c>
      <c r="E324" s="123" t="n">
        <f aca="false">SUM(C324:D324)</f>
        <v>990614</v>
      </c>
      <c r="F324" s="84"/>
      <c r="G324" s="85" t="n">
        <v>1005439</v>
      </c>
      <c r="H324" s="124" t="n">
        <f aca="false">SUM(F324:G324)</f>
        <v>1005439</v>
      </c>
      <c r="I324" s="123"/>
      <c r="J324" s="83" t="n">
        <v>1125538</v>
      </c>
      <c r="K324" s="123" t="n">
        <f aca="false">SUM(I324:J324)</f>
        <v>1125538</v>
      </c>
    </row>
    <row r="325" customFormat="false" ht="32.8" hidden="false" customHeight="false" outlineLevel="0" collapsed="false">
      <c r="A325" s="82" t="s">
        <v>579</v>
      </c>
      <c r="B325" s="54" t="s">
        <v>580</v>
      </c>
      <c r="C325" s="123"/>
      <c r="D325" s="83" t="n">
        <v>619134</v>
      </c>
      <c r="E325" s="123" t="n">
        <f aca="false">SUM(C325:D325)</f>
        <v>619134</v>
      </c>
      <c r="F325" s="84"/>
      <c r="G325" s="85" t="n">
        <v>502720</v>
      </c>
      <c r="H325" s="124" t="n">
        <f aca="false">SUM(F325:G325)</f>
        <v>502720</v>
      </c>
      <c r="I325" s="123"/>
      <c r="J325" s="83" t="n">
        <v>703461</v>
      </c>
      <c r="K325" s="123" t="n">
        <f aca="false">SUM(I325:J325)</f>
        <v>703461</v>
      </c>
    </row>
    <row r="326" customFormat="false" ht="85.05" hidden="false" customHeight="false" outlineLevel="0" collapsed="false">
      <c r="A326" s="82" t="s">
        <v>582</v>
      </c>
      <c r="B326" s="54" t="s">
        <v>583</v>
      </c>
      <c r="C326" s="123" t="n">
        <v>7000000</v>
      </c>
      <c r="D326" s="83" t="n">
        <v>4210109</v>
      </c>
      <c r="E326" s="123" t="n">
        <f aca="false">SUM(C326:D326)</f>
        <v>11210109</v>
      </c>
      <c r="F326" s="84" t="n">
        <v>7050000</v>
      </c>
      <c r="G326" s="85" t="n">
        <v>4508766</v>
      </c>
      <c r="H326" s="124" t="n">
        <f aca="false">SUM(F326:G326)</f>
        <v>11558766</v>
      </c>
      <c r="I326" s="123" t="n">
        <v>7000000</v>
      </c>
      <c r="J326" s="83" t="n">
        <v>5240787</v>
      </c>
      <c r="K326" s="123" t="n">
        <f aca="false">SUM(I326:J326)</f>
        <v>12240787</v>
      </c>
    </row>
    <row r="327" customFormat="false" ht="22.35" hidden="false" customHeight="false" outlineLevel="0" collapsed="false">
      <c r="A327" s="82" t="s">
        <v>585</v>
      </c>
      <c r="B327" s="54" t="s">
        <v>586</v>
      </c>
      <c r="C327" s="123"/>
      <c r="D327" s="83" t="n">
        <v>990614</v>
      </c>
      <c r="E327" s="123" t="n">
        <f aca="false">SUM(C327:D327)</f>
        <v>990614</v>
      </c>
      <c r="F327" s="84"/>
      <c r="G327" s="85" t="n">
        <v>1068279</v>
      </c>
      <c r="H327" s="124" t="n">
        <f aca="false">SUM(F327:G327)</f>
        <v>1068279</v>
      </c>
      <c r="I327" s="123"/>
      <c r="J327" s="83" t="n">
        <v>1125538</v>
      </c>
      <c r="K327" s="123" t="n">
        <f aca="false">SUM(I327:J327)</f>
        <v>1125538</v>
      </c>
    </row>
    <row r="328" customFormat="false" ht="32.8" hidden="false" customHeight="false" outlineLevel="0" collapsed="false">
      <c r="A328" s="82" t="s">
        <v>588</v>
      </c>
      <c r="B328" s="54" t="s">
        <v>589</v>
      </c>
      <c r="C328" s="123"/>
      <c r="D328" s="83" t="n">
        <v>928700</v>
      </c>
      <c r="E328" s="123" t="n">
        <f aca="false">SUM(C328:D328)</f>
        <v>928700</v>
      </c>
      <c r="F328" s="84"/>
      <c r="G328" s="85" t="n">
        <v>942599</v>
      </c>
      <c r="H328" s="124" t="n">
        <f aca="false">SUM(F328:G328)</f>
        <v>942599</v>
      </c>
      <c r="I328" s="123"/>
      <c r="J328" s="83" t="n">
        <v>1055192</v>
      </c>
      <c r="K328" s="123" t="n">
        <f aca="false">SUM(I328:J328)</f>
        <v>1055192</v>
      </c>
    </row>
    <row r="329" customFormat="false" ht="22.35" hidden="false" customHeight="false" outlineLevel="0" collapsed="false">
      <c r="A329" s="82" t="s">
        <v>591</v>
      </c>
      <c r="B329" s="54" t="s">
        <v>592</v>
      </c>
      <c r="C329" s="123" t="n">
        <v>80000</v>
      </c>
      <c r="D329" s="83" t="n">
        <v>1454964</v>
      </c>
      <c r="E329" s="123" t="n">
        <f aca="false">SUM(C329:D329)</f>
        <v>1534964</v>
      </c>
      <c r="F329" s="84" t="n">
        <v>110000</v>
      </c>
      <c r="G329" s="85" t="n">
        <v>1539579</v>
      </c>
      <c r="H329" s="124" t="n">
        <f aca="false">SUM(F329:G329)</f>
        <v>1649579</v>
      </c>
      <c r="I329" s="123" t="n">
        <v>100000</v>
      </c>
      <c r="J329" s="83" t="n">
        <v>1653134</v>
      </c>
      <c r="K329" s="123" t="n">
        <f aca="false">SUM(I329:J329)</f>
        <v>1753134</v>
      </c>
    </row>
    <row r="330" customFormat="false" ht="12.8" hidden="false" customHeight="false" outlineLevel="0" collapsed="false">
      <c r="A330" s="192" t="s">
        <v>594</v>
      </c>
      <c r="B330" s="54" t="s">
        <v>595</v>
      </c>
      <c r="C330" s="123"/>
      <c r="D330" s="83" t="n">
        <v>2600361</v>
      </c>
      <c r="E330" s="123" t="n">
        <f aca="false">SUM(C330:D330)</f>
        <v>2600361</v>
      </c>
      <c r="F330" s="84"/>
      <c r="G330" s="85" t="n">
        <v>2387918</v>
      </c>
      <c r="H330" s="124" t="n">
        <f aca="false">SUM(F330:G330)</f>
        <v>2387918</v>
      </c>
      <c r="I330" s="123"/>
      <c r="J330" s="83" t="n">
        <v>2954538</v>
      </c>
      <c r="K330" s="123" t="n">
        <f aca="false">SUM(I330:J330)</f>
        <v>2954538</v>
      </c>
    </row>
    <row r="331" customFormat="false" ht="32.8" hidden="false" customHeight="false" outlineLevel="0" collapsed="false">
      <c r="A331" s="82" t="s">
        <v>597</v>
      </c>
      <c r="B331" s="54" t="s">
        <v>598</v>
      </c>
      <c r="C331" s="123" t="n">
        <v>60000</v>
      </c>
      <c r="D331" s="83" t="n">
        <v>742960</v>
      </c>
      <c r="E331" s="123" t="n">
        <f aca="false">SUM(C331:D331)</f>
        <v>802960</v>
      </c>
      <c r="F331" s="84" t="n">
        <v>52400</v>
      </c>
      <c r="G331" s="85" t="n">
        <v>816919</v>
      </c>
      <c r="H331" s="124" t="n">
        <f aca="false">SUM(F331:G331)</f>
        <v>869319</v>
      </c>
      <c r="I331" s="123" t="n">
        <v>70000</v>
      </c>
      <c r="J331" s="83" t="n">
        <v>984846</v>
      </c>
      <c r="K331" s="123" t="n">
        <f aca="false">SUM(I331:J331)</f>
        <v>1054846</v>
      </c>
    </row>
    <row r="332" customFormat="false" ht="32.8" hidden="false" customHeight="false" outlineLevel="0" collapsed="false">
      <c r="A332" s="82" t="s">
        <v>600</v>
      </c>
      <c r="B332" s="54" t="s">
        <v>601</v>
      </c>
      <c r="C332" s="123" t="n">
        <v>420000</v>
      </c>
      <c r="D332" s="77" t="n">
        <v>801159</v>
      </c>
      <c r="E332" s="123" t="n">
        <f aca="false">SUM(C332:D332)</f>
        <v>1221159</v>
      </c>
      <c r="F332" s="79" t="n">
        <v>320000</v>
      </c>
      <c r="G332" s="85" t="n">
        <v>938829</v>
      </c>
      <c r="H332" s="124" t="n">
        <f aca="false">SUM(F332:G332)</f>
        <v>1258829</v>
      </c>
      <c r="I332" s="123" t="n">
        <v>300000</v>
      </c>
      <c r="J332" s="77" t="n">
        <v>1024240</v>
      </c>
      <c r="K332" s="123" t="n">
        <f aca="false">SUM(I332:J332)</f>
        <v>1324240</v>
      </c>
    </row>
    <row r="333" customFormat="false" ht="53.7" hidden="false" customHeight="false" outlineLevel="0" collapsed="false">
      <c r="A333" s="82" t="s">
        <v>603</v>
      </c>
      <c r="B333" s="54" t="s">
        <v>604</v>
      </c>
      <c r="C333" s="123"/>
      <c r="D333" s="83" t="n">
        <v>3715</v>
      </c>
      <c r="E333" s="123" t="n">
        <f aca="false">SUM(C333:D333)</f>
        <v>3715</v>
      </c>
      <c r="F333" s="84"/>
      <c r="G333" s="85" t="n">
        <v>3770</v>
      </c>
      <c r="H333" s="124" t="n">
        <f aca="false">SUM(F333:G333)</f>
        <v>3770</v>
      </c>
      <c r="I333" s="123"/>
      <c r="J333" s="83" t="n">
        <v>32359</v>
      </c>
      <c r="K333" s="123" t="n">
        <f aca="false">SUM(I333:J333)</f>
        <v>32359</v>
      </c>
    </row>
    <row r="334" customFormat="false" ht="85.05" hidden="false" customHeight="false" outlineLevel="0" collapsed="false">
      <c r="A334" s="82" t="s">
        <v>606</v>
      </c>
      <c r="B334" s="54" t="s">
        <v>607</v>
      </c>
      <c r="C334" s="123"/>
      <c r="D334" s="83" t="n">
        <v>1362094</v>
      </c>
      <c r="E334" s="123" t="n">
        <f aca="false">SUM(C334:D334)</f>
        <v>1362094</v>
      </c>
      <c r="F334" s="84"/>
      <c r="G334" s="85" t="n">
        <v>1508159</v>
      </c>
      <c r="H334" s="124" t="n">
        <f aca="false">SUM(F334:G334)</f>
        <v>1508159</v>
      </c>
      <c r="I334" s="123"/>
      <c r="J334" s="83" t="n">
        <v>1688307</v>
      </c>
      <c r="K334" s="123" t="n">
        <f aca="false">SUM(I334:J334)</f>
        <v>1688307</v>
      </c>
    </row>
    <row r="335" customFormat="false" ht="32.8" hidden="false" customHeight="false" outlineLevel="0" collapsed="false">
      <c r="A335" s="87" t="s">
        <v>609</v>
      </c>
      <c r="B335" s="103" t="s">
        <v>610</v>
      </c>
      <c r="C335" s="123" t="n">
        <v>510000</v>
      </c>
      <c r="D335" s="77" t="n">
        <v>2040664</v>
      </c>
      <c r="E335" s="123" t="n">
        <f aca="false">SUM(C335:D335)</f>
        <v>2550664</v>
      </c>
      <c r="F335" s="79" t="n">
        <v>399852</v>
      </c>
      <c r="G335" s="85" t="n">
        <v>2008365</v>
      </c>
      <c r="H335" s="124" t="n">
        <f aca="false">SUM(F335:G335)</f>
        <v>2408217</v>
      </c>
      <c r="I335" s="123" t="n">
        <v>240000</v>
      </c>
      <c r="J335" s="77" t="n">
        <v>2403024</v>
      </c>
      <c r="K335" s="123" t="n">
        <f aca="false">SUM(I335:J335)</f>
        <v>2643024</v>
      </c>
    </row>
    <row r="336" customFormat="false" ht="53.7" hidden="false" customHeight="false" outlineLevel="0" collapsed="false">
      <c r="A336" s="82" t="s">
        <v>612</v>
      </c>
      <c r="B336" s="54" t="s">
        <v>613</v>
      </c>
      <c r="C336" s="123" t="n">
        <v>116000</v>
      </c>
      <c r="D336" s="77" t="n">
        <v>1362094</v>
      </c>
      <c r="E336" s="123" t="n">
        <f aca="false">SUM(C336:D336)</f>
        <v>1478094</v>
      </c>
      <c r="F336" s="79" t="n">
        <v>116000</v>
      </c>
      <c r="G336" s="85" t="n">
        <v>1256799</v>
      </c>
      <c r="H336" s="124" t="n">
        <f aca="false">SUM(F336:G336)</f>
        <v>1372799</v>
      </c>
      <c r="I336" s="123" t="n">
        <v>116000</v>
      </c>
      <c r="J336" s="77" t="n">
        <v>1828999</v>
      </c>
      <c r="K336" s="123" t="n">
        <f aca="false">SUM(I336:J336)</f>
        <v>1944999</v>
      </c>
    </row>
    <row r="337" customFormat="false" ht="64.15" hidden="false" customHeight="false" outlineLevel="0" collapsed="false">
      <c r="A337" s="82" t="s">
        <v>615</v>
      </c>
      <c r="B337" s="54" t="s">
        <v>616</v>
      </c>
      <c r="C337" s="123" t="n">
        <v>400000</v>
      </c>
      <c r="D337" s="77" t="n">
        <v>2477</v>
      </c>
      <c r="E337" s="123" t="n">
        <f aca="false">SUM(C337:D337)</f>
        <v>402477</v>
      </c>
      <c r="F337" s="79" t="n">
        <v>114060</v>
      </c>
      <c r="G337" s="85" t="n">
        <v>2513</v>
      </c>
      <c r="H337" s="124" t="n">
        <f aca="false">SUM(F337:G337)</f>
        <v>116573</v>
      </c>
      <c r="I337" s="123" t="n">
        <v>170000</v>
      </c>
      <c r="J337" s="77" t="n">
        <v>2814</v>
      </c>
      <c r="K337" s="123" t="n">
        <f aca="false">SUM(I337:J337)</f>
        <v>172814</v>
      </c>
    </row>
    <row r="338" customFormat="false" ht="137.3" hidden="false" customHeight="false" outlineLevel="0" collapsed="false">
      <c r="A338" s="82" t="s">
        <v>618</v>
      </c>
      <c r="B338" s="54" t="s">
        <v>619</v>
      </c>
      <c r="C338" s="123"/>
      <c r="D338" s="77" t="n">
        <v>247653</v>
      </c>
      <c r="E338" s="123" t="n">
        <f aca="false">SUM(C338:D338)</f>
        <v>247653</v>
      </c>
      <c r="F338" s="79"/>
      <c r="G338" s="85" t="n">
        <v>251360</v>
      </c>
      <c r="H338" s="124" t="n">
        <f aca="false">SUM(F338:G338)</f>
        <v>251360</v>
      </c>
      <c r="I338" s="123"/>
      <c r="J338" s="77"/>
      <c r="K338" s="123" t="n">
        <f aca="false">SUM(I338:J338)</f>
        <v>0</v>
      </c>
    </row>
    <row r="339" customFormat="false" ht="32.8" hidden="false" customHeight="false" outlineLevel="0" collapsed="false">
      <c r="A339" s="82" t="s">
        <v>621</v>
      </c>
      <c r="B339" s="54" t="s">
        <v>622</v>
      </c>
      <c r="C339" s="123"/>
      <c r="D339" s="77" t="n">
        <v>1114441</v>
      </c>
      <c r="E339" s="123" t="n">
        <f aca="false">SUM(C339:D339)</f>
        <v>1114441</v>
      </c>
      <c r="F339" s="79" t="n">
        <v>20148</v>
      </c>
      <c r="G339" s="85" t="n">
        <v>1256799</v>
      </c>
      <c r="H339" s="124" t="n">
        <f aca="false">SUM(F339:G339)</f>
        <v>1276947</v>
      </c>
      <c r="I339" s="123" t="n">
        <v>70000</v>
      </c>
      <c r="J339" s="77" t="n">
        <v>2110384</v>
      </c>
      <c r="K339" s="123" t="n">
        <f aca="false">SUM(I339:J339)</f>
        <v>2180384</v>
      </c>
    </row>
    <row r="340" customFormat="false" ht="53.7" hidden="false" customHeight="false" outlineLevel="0" collapsed="false">
      <c r="A340" s="82" t="s">
        <v>624</v>
      </c>
      <c r="B340" s="54" t="s">
        <v>625</v>
      </c>
      <c r="C340" s="123"/>
      <c r="D340" s="77"/>
      <c r="E340" s="123"/>
      <c r="F340" s="79"/>
      <c r="G340" s="85"/>
      <c r="H340" s="124"/>
      <c r="I340" s="123"/>
      <c r="J340" s="77" t="n">
        <v>70346</v>
      </c>
      <c r="K340" s="123" t="n">
        <f aca="false">SUM(I340:J340)</f>
        <v>70346</v>
      </c>
    </row>
    <row r="341" customFormat="false" ht="53.7" hidden="false" customHeight="false" outlineLevel="0" collapsed="false">
      <c r="A341" s="82" t="s">
        <v>626</v>
      </c>
      <c r="B341" s="54" t="s">
        <v>627</v>
      </c>
      <c r="C341" s="123"/>
      <c r="D341" s="77" t="n">
        <v>37148</v>
      </c>
      <c r="E341" s="123" t="n">
        <f aca="false">SUM(C341:D341)</f>
        <v>37148</v>
      </c>
      <c r="F341" s="79"/>
      <c r="G341" s="85" t="n">
        <v>37704</v>
      </c>
      <c r="H341" s="124" t="n">
        <f aca="false">SUM(F341:G341)</f>
        <v>37704</v>
      </c>
      <c r="I341" s="123"/>
      <c r="J341" s="77" t="n">
        <v>14069</v>
      </c>
      <c r="K341" s="123" t="n">
        <f aca="false">SUM(I341:J341)</f>
        <v>14069</v>
      </c>
    </row>
    <row r="342" customFormat="false" ht="43.25" hidden="false" customHeight="false" outlineLevel="0" collapsed="false">
      <c r="A342" s="82" t="s">
        <v>629</v>
      </c>
      <c r="B342" s="54" t="s">
        <v>630</v>
      </c>
      <c r="C342" s="123"/>
      <c r="D342" s="77" t="n">
        <v>37148</v>
      </c>
      <c r="E342" s="123" t="n">
        <f aca="false">SUM(C342:D342)</f>
        <v>37148</v>
      </c>
      <c r="F342" s="79"/>
      <c r="G342" s="85" t="n">
        <v>37704</v>
      </c>
      <c r="H342" s="124" t="n">
        <f aca="false">SUM(F342:G342)</f>
        <v>37704</v>
      </c>
      <c r="I342" s="123"/>
      <c r="J342" s="77" t="n">
        <v>28138</v>
      </c>
      <c r="K342" s="123" t="n">
        <f aca="false">SUM(I342:J342)</f>
        <v>28138</v>
      </c>
    </row>
    <row r="343" customFormat="false" ht="95.5" hidden="false" customHeight="false" outlineLevel="0" collapsed="false">
      <c r="A343" s="82" t="s">
        <v>632</v>
      </c>
      <c r="B343" s="54" t="s">
        <v>633</v>
      </c>
      <c r="C343" s="123"/>
      <c r="D343" s="77" t="n">
        <v>371480</v>
      </c>
      <c r="E343" s="123" t="n">
        <f aca="false">SUM(C343:D343)</f>
        <v>371480</v>
      </c>
      <c r="F343" s="79"/>
      <c r="G343" s="85" t="n">
        <v>377040</v>
      </c>
      <c r="H343" s="124" t="n">
        <f aca="false">SUM(F343:G343)</f>
        <v>377040</v>
      </c>
      <c r="I343" s="123"/>
      <c r="J343" s="77"/>
      <c r="K343" s="123" t="n">
        <f aca="false">SUM(I343:J343)</f>
        <v>0</v>
      </c>
    </row>
    <row r="344" customFormat="false" ht="64.15" hidden="false" customHeight="false" outlineLevel="0" collapsed="false">
      <c r="A344" s="82" t="s">
        <v>635</v>
      </c>
      <c r="B344" s="54" t="s">
        <v>636</v>
      </c>
      <c r="C344" s="123"/>
      <c r="D344" s="77" t="n">
        <v>37148</v>
      </c>
      <c r="E344" s="123" t="n">
        <f aca="false">SUM(C344:D344)</f>
        <v>37148</v>
      </c>
      <c r="F344" s="79"/>
      <c r="G344" s="85" t="n">
        <v>37704</v>
      </c>
      <c r="H344" s="124" t="n">
        <f aca="false">SUM(F344:G344)</f>
        <v>37704</v>
      </c>
      <c r="I344" s="123"/>
      <c r="J344" s="77" t="n">
        <v>21104</v>
      </c>
      <c r="K344" s="123" t="n">
        <f aca="false">SUM(I344:J344)</f>
        <v>21104</v>
      </c>
    </row>
    <row r="345" customFormat="false" ht="53.7" hidden="false" customHeight="false" outlineLevel="0" collapsed="false">
      <c r="A345" s="82" t="s">
        <v>638</v>
      </c>
      <c r="B345" s="54" t="s">
        <v>639</v>
      </c>
      <c r="C345" s="123"/>
      <c r="D345" s="77"/>
      <c r="E345" s="123"/>
      <c r="F345" s="79"/>
      <c r="G345" s="85"/>
      <c r="H345" s="124"/>
      <c r="I345" s="123"/>
      <c r="J345" s="77" t="n">
        <v>21104</v>
      </c>
      <c r="K345" s="123" t="n">
        <f aca="false">SUM(I345:J345)</f>
        <v>21104</v>
      </c>
    </row>
    <row r="346" customFormat="false" ht="32.8" hidden="false" customHeight="false" outlineLevel="0" collapsed="false">
      <c r="A346" s="82" t="s">
        <v>640</v>
      </c>
      <c r="B346" s="54" t="s">
        <v>641</v>
      </c>
      <c r="C346" s="123"/>
      <c r="D346" s="77"/>
      <c r="E346" s="123"/>
      <c r="F346" s="79"/>
      <c r="G346" s="85"/>
      <c r="H346" s="124"/>
      <c r="I346" s="123"/>
      <c r="J346" s="77" t="n">
        <v>70346</v>
      </c>
      <c r="K346" s="123" t="n">
        <f aca="false">SUM(I346:J346)</f>
        <v>70346</v>
      </c>
    </row>
    <row r="347" customFormat="false" ht="43.25" hidden="false" customHeight="false" outlineLevel="0" collapsed="false">
      <c r="A347" s="82" t="s">
        <v>642</v>
      </c>
      <c r="B347" s="54" t="s">
        <v>643</v>
      </c>
      <c r="C347" s="123"/>
      <c r="D347" s="77"/>
      <c r="E347" s="123"/>
      <c r="F347" s="79"/>
      <c r="G347" s="85"/>
      <c r="H347" s="124"/>
      <c r="I347" s="123"/>
      <c r="J347" s="77" t="n">
        <v>56277</v>
      </c>
      <c r="K347" s="123" t="n">
        <f aca="false">SUM(I347:J347)</f>
        <v>56277</v>
      </c>
    </row>
    <row r="348" customFormat="false" ht="32.8" hidden="false" customHeight="false" outlineLevel="0" collapsed="false">
      <c r="A348" s="82" t="s">
        <v>644</v>
      </c>
      <c r="B348" s="54" t="s">
        <v>645</v>
      </c>
      <c r="C348" s="123"/>
      <c r="D348" s="77" t="n">
        <v>37148</v>
      </c>
      <c r="E348" s="123" t="n">
        <f aca="false">SUM(C348:D348)</f>
        <v>37148</v>
      </c>
      <c r="F348" s="79"/>
      <c r="G348" s="85" t="n">
        <v>37704</v>
      </c>
      <c r="H348" s="124" t="n">
        <f aca="false">SUM(F348:G348)</f>
        <v>37704</v>
      </c>
      <c r="I348" s="123"/>
      <c r="J348" s="77" t="n">
        <v>54870</v>
      </c>
      <c r="K348" s="123" t="n">
        <f aca="false">SUM(I348:J348)</f>
        <v>54870</v>
      </c>
    </row>
    <row r="349" customFormat="false" ht="53.7" hidden="false" customHeight="false" outlineLevel="0" collapsed="false">
      <c r="A349" s="82" t="s">
        <v>647</v>
      </c>
      <c r="B349" s="54" t="s">
        <v>648</v>
      </c>
      <c r="C349" s="123"/>
      <c r="D349" s="77" t="n">
        <v>37148</v>
      </c>
      <c r="E349" s="123" t="n">
        <f aca="false">SUM(C349:D349)</f>
        <v>37148</v>
      </c>
      <c r="F349" s="79"/>
      <c r="G349" s="85" t="n">
        <v>37704</v>
      </c>
      <c r="H349" s="124" t="n">
        <f aca="false">SUM(F349:G349)</f>
        <v>37704</v>
      </c>
      <c r="I349" s="123"/>
      <c r="J349" s="77"/>
      <c r="K349" s="123" t="n">
        <f aca="false">SUM(I349:J349)</f>
        <v>0</v>
      </c>
    </row>
    <row r="350" customFormat="false" ht="43.25" hidden="false" customHeight="false" outlineLevel="0" collapsed="false">
      <c r="A350" s="82" t="s">
        <v>650</v>
      </c>
      <c r="B350" s="54" t="s">
        <v>651</v>
      </c>
      <c r="C350" s="123"/>
      <c r="D350" s="77"/>
      <c r="E350" s="123"/>
      <c r="F350" s="79" t="n">
        <v>124101</v>
      </c>
      <c r="G350" s="85"/>
      <c r="H350" s="124" t="n">
        <f aca="false">SUM(F350:G350)</f>
        <v>124101</v>
      </c>
      <c r="I350" s="123"/>
      <c r="J350" s="77"/>
      <c r="K350" s="123"/>
    </row>
    <row r="351" customFormat="false" ht="32.8" hidden="false" customHeight="false" outlineLevel="0" collapsed="false">
      <c r="A351" s="82" t="s">
        <v>652</v>
      </c>
      <c r="B351" s="54" t="s">
        <v>254</v>
      </c>
      <c r="C351" s="123"/>
      <c r="D351" s="77"/>
      <c r="E351" s="123"/>
      <c r="F351" s="79" t="n">
        <v>246875.36</v>
      </c>
      <c r="G351" s="85"/>
      <c r="H351" s="124" t="n">
        <f aca="false">SUM(F351:G351)</f>
        <v>246875.36</v>
      </c>
      <c r="I351" s="123"/>
      <c r="J351" s="77"/>
      <c r="K351" s="123"/>
    </row>
    <row r="352" customFormat="false" ht="32.8" hidden="false" customHeight="false" outlineLevel="0" collapsed="false">
      <c r="A352" s="82" t="s">
        <v>653</v>
      </c>
      <c r="B352" s="54" t="s">
        <v>654</v>
      </c>
      <c r="C352" s="123"/>
      <c r="D352" s="77"/>
      <c r="E352" s="123"/>
      <c r="F352" s="79" t="n">
        <v>1453783</v>
      </c>
      <c r="G352" s="85"/>
      <c r="H352" s="124" t="n">
        <f aca="false">SUM(F352:G352)</f>
        <v>1453783</v>
      </c>
      <c r="I352" s="123"/>
      <c r="J352" s="77"/>
      <c r="K352" s="123"/>
    </row>
    <row r="353" customFormat="false" ht="22.35" hidden="false" customHeight="false" outlineLevel="0" collapsed="false">
      <c r="A353" s="82" t="s">
        <v>655</v>
      </c>
      <c r="B353" s="54" t="s">
        <v>656</v>
      </c>
      <c r="C353" s="123"/>
      <c r="D353" s="77"/>
      <c r="E353" s="123"/>
      <c r="F353" s="79" t="n">
        <v>63080</v>
      </c>
      <c r="G353" s="85"/>
      <c r="H353" s="124" t="n">
        <f aca="false">SUM(F353:G353)</f>
        <v>63080</v>
      </c>
      <c r="I353" s="123"/>
      <c r="J353" s="77"/>
      <c r="K353" s="123"/>
    </row>
    <row r="354" customFormat="false" ht="22.35" hidden="false" customHeight="false" outlineLevel="0" collapsed="false">
      <c r="A354" s="82" t="s">
        <v>657</v>
      </c>
      <c r="B354" s="54" t="s">
        <v>658</v>
      </c>
      <c r="C354" s="123" t="n">
        <v>123371</v>
      </c>
      <c r="D354" s="77"/>
      <c r="E354" s="123" t="n">
        <f aca="false">SUM(C354:D354)</f>
        <v>123371</v>
      </c>
      <c r="F354" s="79"/>
      <c r="G354" s="88"/>
      <c r="H354" s="124"/>
      <c r="I354" s="123"/>
      <c r="J354" s="77"/>
      <c r="K354" s="123" t="n">
        <f aca="false">SUM(I354:J354)</f>
        <v>0</v>
      </c>
    </row>
    <row r="355" customFormat="false" ht="22.35" hidden="false" customHeight="false" outlineLevel="0" collapsed="false">
      <c r="A355" s="87" t="s">
        <v>655</v>
      </c>
      <c r="B355" s="104" t="s">
        <v>656</v>
      </c>
      <c r="C355" s="77"/>
      <c r="D355" s="77"/>
      <c r="E355" s="123" t="n">
        <f aca="false">SUM(C355:D355)</f>
        <v>0</v>
      </c>
      <c r="F355" s="79"/>
      <c r="G355" s="88"/>
      <c r="H355" s="124" t="n">
        <f aca="false">SUM(F355:G355)</f>
        <v>0</v>
      </c>
      <c r="I355" s="123"/>
      <c r="J355" s="77"/>
      <c r="K355" s="123" t="n">
        <f aca="false">SUM(I355:J355)</f>
        <v>0</v>
      </c>
    </row>
    <row r="356" customFormat="false" ht="32.8" hidden="false" customHeight="false" outlineLevel="0" collapsed="false">
      <c r="A356" s="87" t="s">
        <v>177</v>
      </c>
      <c r="B356" s="104" t="s">
        <v>178</v>
      </c>
      <c r="C356" s="77"/>
      <c r="D356" s="77"/>
      <c r="E356" s="123"/>
      <c r="F356" s="79"/>
      <c r="G356" s="88"/>
      <c r="H356" s="124" t="n">
        <f aca="false">SUM(F356:G356)</f>
        <v>0</v>
      </c>
      <c r="I356" s="123"/>
      <c r="J356" s="77"/>
      <c r="K356" s="123"/>
    </row>
    <row r="357" customFormat="false" ht="22.35" hidden="false" customHeight="false" outlineLevel="0" collapsed="false">
      <c r="A357" s="87" t="s">
        <v>65</v>
      </c>
      <c r="B357" s="104" t="s">
        <v>66</v>
      </c>
      <c r="C357" s="77"/>
      <c r="D357" s="77"/>
      <c r="E357" s="123" t="n">
        <f aca="false">SUM(C357:D357)</f>
        <v>0</v>
      </c>
      <c r="F357" s="79" t="n">
        <v>825000</v>
      </c>
      <c r="G357" s="88"/>
      <c r="H357" s="124" t="n">
        <f aca="false">SUM(F357:G357)</f>
        <v>825000</v>
      </c>
      <c r="I357" s="123"/>
      <c r="J357" s="77"/>
      <c r="K357" s="123" t="n">
        <f aca="false">SUM(I357:J357)</f>
        <v>0</v>
      </c>
    </row>
    <row r="358" customFormat="false" ht="12.8" hidden="false" customHeight="false" outlineLevel="0" collapsed="false">
      <c r="A358" s="87"/>
      <c r="B358" s="103"/>
      <c r="C358" s="77"/>
      <c r="D358" s="77"/>
      <c r="E358" s="77" t="n">
        <f aca="false">SUM(C358:D358)</f>
        <v>0</v>
      </c>
      <c r="F358" s="79"/>
      <c r="G358" s="88"/>
      <c r="H358" s="79"/>
      <c r="I358" s="77"/>
      <c r="J358" s="77"/>
      <c r="K358" s="77" t="n">
        <f aca="false">SUM(I358:J358)</f>
        <v>0</v>
      </c>
    </row>
    <row r="359" customFormat="false" ht="46.25" hidden="false" customHeight="false" outlineLevel="0" collapsed="false">
      <c r="A359" s="169" t="s">
        <v>663</v>
      </c>
      <c r="B359" s="67" t="s">
        <v>19</v>
      </c>
      <c r="C359" s="139" t="n">
        <f aca="false">SUM(C361:C362)</f>
        <v>550000</v>
      </c>
      <c r="D359" s="139" t="n">
        <f aca="false">SUM(D361:D362)</f>
        <v>10649099</v>
      </c>
      <c r="E359" s="139" t="n">
        <f aca="false">SUM(C359:D359)</f>
        <v>11199099</v>
      </c>
      <c r="F359" s="109" t="n">
        <f aca="false">SUM(F361:F362)</f>
        <v>550000</v>
      </c>
      <c r="G359" s="110" t="n">
        <f aca="false">SUM(G361:G362)</f>
        <v>10264906</v>
      </c>
      <c r="H359" s="109" t="n">
        <f aca="false">SUM(F359:G359)</f>
        <v>10814906</v>
      </c>
      <c r="I359" s="139" t="n">
        <f aca="false">SUM(I361:I362)</f>
        <v>550000</v>
      </c>
      <c r="J359" s="139" t="n">
        <f aca="false">SUM(J361:J362)</f>
        <v>12099535</v>
      </c>
      <c r="K359" s="139" t="n">
        <f aca="false">SUM(I359:J359)</f>
        <v>12649535</v>
      </c>
    </row>
    <row r="360" customFormat="false" ht="22.35" hidden="false" customHeight="false" outlineLevel="0" collapsed="false">
      <c r="A360" s="99" t="s">
        <v>27</v>
      </c>
      <c r="B360" s="100" t="s">
        <v>28</v>
      </c>
      <c r="C360" s="171" t="n">
        <f aca="false">SUM(C361:C362)</f>
        <v>550000</v>
      </c>
      <c r="D360" s="171" t="n">
        <f aca="false">SUM(D361:D362)</f>
        <v>10649099</v>
      </c>
      <c r="E360" s="77" t="n">
        <f aca="false">SUM(C360:D360)</f>
        <v>11199099</v>
      </c>
      <c r="F360" s="172" t="n">
        <f aca="false">SUM(F361:F362)</f>
        <v>550000</v>
      </c>
      <c r="G360" s="173" t="n">
        <f aca="false">SUM(G361:G362)</f>
        <v>10264906</v>
      </c>
      <c r="H360" s="79" t="n">
        <f aca="false">SUM(F360:G360)</f>
        <v>10814906</v>
      </c>
      <c r="I360" s="77" t="n">
        <f aca="false">SUM(I361:I362)</f>
        <v>550000</v>
      </c>
      <c r="J360" s="171" t="n">
        <f aca="false">SUM(J361:J362)</f>
        <v>12099535</v>
      </c>
      <c r="K360" s="77" t="n">
        <f aca="false">SUM(I360:J360)</f>
        <v>12649535</v>
      </c>
    </row>
    <row r="361" customFormat="false" ht="43.25" hidden="false" customHeight="false" outlineLevel="0" collapsed="false">
      <c r="A361" s="87" t="s">
        <v>29</v>
      </c>
      <c r="B361" s="103" t="n">
        <v>0</v>
      </c>
      <c r="C361" s="77"/>
      <c r="D361" s="77" t="n">
        <v>1485921</v>
      </c>
      <c r="E361" s="77" t="n">
        <f aca="false">SUM(C361:D361)</f>
        <v>1485921</v>
      </c>
      <c r="F361" s="79"/>
      <c r="G361" s="88" t="n">
        <v>1508159</v>
      </c>
      <c r="H361" s="79" t="n">
        <f aca="false">SUM(F361:G361)</f>
        <v>1508159</v>
      </c>
      <c r="I361" s="77"/>
      <c r="J361" s="77" t="n">
        <v>1688307</v>
      </c>
      <c r="K361" s="77" t="n">
        <f aca="false">SUM(I361:J361)</f>
        <v>1688307</v>
      </c>
    </row>
    <row r="362" customFormat="false" ht="43.25" hidden="false" customHeight="false" outlineLevel="0" collapsed="false">
      <c r="A362" s="193" t="s">
        <v>664</v>
      </c>
      <c r="B362" s="127" t="s">
        <v>665</v>
      </c>
      <c r="C362" s="130" t="n">
        <v>550000</v>
      </c>
      <c r="D362" s="130" t="n">
        <v>9163178</v>
      </c>
      <c r="E362" s="130" t="n">
        <f aca="false">SUM(C362:D362)</f>
        <v>9713178</v>
      </c>
      <c r="F362" s="131" t="n">
        <v>550000</v>
      </c>
      <c r="G362" s="151" t="n">
        <v>8756747</v>
      </c>
      <c r="H362" s="131" t="n">
        <f aca="false">SUM(F362:G362)</f>
        <v>9306747</v>
      </c>
      <c r="I362" s="130" t="n">
        <v>550000</v>
      </c>
      <c r="J362" s="130" t="n">
        <v>10411228</v>
      </c>
      <c r="K362" s="130" t="n">
        <f aca="false">SUM(I362:J362)</f>
        <v>10961228</v>
      </c>
    </row>
    <row r="363" customFormat="false" ht="12.8" hidden="false" customHeight="false" outlineLevel="0" collapsed="false">
      <c r="A363" s="176"/>
      <c r="B363" s="103"/>
      <c r="C363" s="77"/>
      <c r="D363" s="77"/>
      <c r="E363" s="77" t="n">
        <f aca="false">SUM(C363:D363)</f>
        <v>0</v>
      </c>
      <c r="F363" s="79"/>
      <c r="G363" s="88"/>
      <c r="H363" s="79"/>
      <c r="I363" s="77"/>
      <c r="J363" s="77"/>
      <c r="K363" s="77" t="n">
        <f aca="false">SUM(I363:J363)</f>
        <v>0</v>
      </c>
    </row>
    <row r="364" customFormat="false" ht="35.05" hidden="false" customHeight="false" outlineLevel="0" collapsed="false">
      <c r="A364" s="66" t="s">
        <v>667</v>
      </c>
      <c r="B364" s="127" t="s">
        <v>19</v>
      </c>
      <c r="C364" s="139" t="n">
        <f aca="false">SUM(C366:C369)</f>
        <v>149891937</v>
      </c>
      <c r="D364" s="139" t="n">
        <f aca="false">SUM(D366:D369)</f>
        <v>28232494</v>
      </c>
      <c r="E364" s="139" t="n">
        <f aca="false">SUM(C364:D364)</f>
        <v>178124431</v>
      </c>
      <c r="F364" s="109" t="n">
        <f aca="false">SUM(F366:F368)</f>
        <v>126063558.59</v>
      </c>
      <c r="G364" s="110" t="n">
        <f aca="false">SUM(G366:G369)</f>
        <v>28631515</v>
      </c>
      <c r="H364" s="109" t="n">
        <f aca="false">SUM(F364:G364)</f>
        <v>154695073.59</v>
      </c>
      <c r="I364" s="139" t="n">
        <f aca="false">SUM(I366:I369)</f>
        <v>214349557</v>
      </c>
      <c r="J364" s="139" t="n">
        <f aca="false">SUM(J366:J369)</f>
        <v>32218528</v>
      </c>
      <c r="K364" s="139" t="n">
        <f aca="false">SUM(I364:J364)</f>
        <v>246568085</v>
      </c>
    </row>
    <row r="365" customFormat="false" ht="22.35" hidden="false" customHeight="false" outlineLevel="0" collapsed="false">
      <c r="A365" s="74" t="s">
        <v>27</v>
      </c>
      <c r="B365" s="100"/>
      <c r="C365" s="94" t="n">
        <f aca="false">SUM(C366:C369)</f>
        <v>149891937</v>
      </c>
      <c r="D365" s="194" t="n">
        <f aca="false">SUM(D366:D369)</f>
        <v>28232494</v>
      </c>
      <c r="E365" s="94" t="n">
        <f aca="false">SUM(C365:D365)</f>
        <v>178124431</v>
      </c>
      <c r="F365" s="146" t="n">
        <f aca="false">SUM(F366:F368)</f>
        <v>126063558.59</v>
      </c>
      <c r="G365" s="147" t="n">
        <f aca="false">SUM(G366:G369)</f>
        <v>28631515</v>
      </c>
      <c r="H365" s="95" t="n">
        <f aca="false">SUM(F365:G365)</f>
        <v>154695073.59</v>
      </c>
      <c r="I365" s="94" t="n">
        <f aca="false">SUM(I366:I369)</f>
        <v>214349557</v>
      </c>
      <c r="J365" s="194" t="n">
        <f aca="false">SUM(J366:J369)</f>
        <v>32218528</v>
      </c>
      <c r="K365" s="94" t="n">
        <f aca="false">SUM(I365:J365)</f>
        <v>246568085</v>
      </c>
    </row>
    <row r="366" customFormat="false" ht="43.25" hidden="false" customHeight="false" outlineLevel="0" collapsed="false">
      <c r="A366" s="82" t="s">
        <v>29</v>
      </c>
      <c r="B366" s="103" t="n">
        <v>0</v>
      </c>
      <c r="C366" s="94"/>
      <c r="D366" s="143" t="n">
        <v>1114441</v>
      </c>
      <c r="E366" s="94" t="n">
        <f aca="false">SUM(C366:D366)</f>
        <v>1114441</v>
      </c>
      <c r="F366" s="144"/>
      <c r="G366" s="88" t="n">
        <v>1131119</v>
      </c>
      <c r="H366" s="95" t="n">
        <f aca="false">SUM(F366:G366)</f>
        <v>1131119</v>
      </c>
      <c r="I366" s="94"/>
      <c r="J366" s="143" t="n">
        <v>1125538</v>
      </c>
      <c r="K366" s="94" t="n">
        <f aca="false">SUM(I366:J366)</f>
        <v>1125538</v>
      </c>
    </row>
    <row r="367" customFormat="false" ht="95.5" hidden="false" customHeight="false" outlineLevel="0" collapsed="false">
      <c r="A367" s="82" t="s">
        <v>668</v>
      </c>
      <c r="B367" s="103" t="s">
        <v>669</v>
      </c>
      <c r="C367" s="94" t="n">
        <v>149552201</v>
      </c>
      <c r="D367" s="77" t="n">
        <v>22660291</v>
      </c>
      <c r="E367" s="94" t="n">
        <f aca="false">SUM(C367:D367)</f>
        <v>172212492</v>
      </c>
      <c r="F367" s="79" t="n">
        <v>125723822.59</v>
      </c>
      <c r="G367" s="88" t="n">
        <v>22975920</v>
      </c>
      <c r="H367" s="95" t="n">
        <f aca="false">SUM(F367:G367)</f>
        <v>148699742.59</v>
      </c>
      <c r="I367" s="94" t="n">
        <v>214058665</v>
      </c>
      <c r="J367" s="77" t="n">
        <v>26028066</v>
      </c>
      <c r="K367" s="94" t="n">
        <f aca="false">SUM(I367:J367)</f>
        <v>240086731</v>
      </c>
    </row>
    <row r="368" customFormat="false" ht="95.5" hidden="false" customHeight="false" outlineLevel="0" collapsed="false">
      <c r="A368" s="82" t="s">
        <v>671</v>
      </c>
      <c r="B368" s="103" t="s">
        <v>419</v>
      </c>
      <c r="C368" s="94" t="n">
        <v>339736</v>
      </c>
      <c r="D368" s="77" t="n">
        <v>4333935</v>
      </c>
      <c r="E368" s="94" t="n">
        <f aca="false">SUM(C368:D368)</f>
        <v>4673671</v>
      </c>
      <c r="F368" s="79" t="n">
        <v>339736</v>
      </c>
      <c r="G368" s="88" t="n">
        <v>4398796</v>
      </c>
      <c r="H368" s="95" t="n">
        <f aca="false">SUM(F368:G368)</f>
        <v>4738532</v>
      </c>
      <c r="I368" s="94" t="n">
        <v>290892</v>
      </c>
      <c r="J368" s="77" t="n">
        <v>4924229</v>
      </c>
      <c r="K368" s="94" t="n">
        <f aca="false">SUM(I368:J368)</f>
        <v>5215121</v>
      </c>
    </row>
    <row r="369" customFormat="false" ht="74.6" hidden="false" customHeight="false" outlineLevel="0" collapsed="false">
      <c r="A369" s="82" t="s">
        <v>673</v>
      </c>
      <c r="B369" s="103" t="s">
        <v>674</v>
      </c>
      <c r="C369" s="77"/>
      <c r="D369" s="77" t="n">
        <v>123827</v>
      </c>
      <c r="E369" s="94" t="n">
        <f aca="false">SUM(C369:D369)</f>
        <v>123827</v>
      </c>
      <c r="F369" s="79"/>
      <c r="G369" s="88" t="n">
        <v>125680</v>
      </c>
      <c r="H369" s="95" t="n">
        <f aca="false">SUM(F369:G369)</f>
        <v>125680</v>
      </c>
      <c r="I369" s="77"/>
      <c r="J369" s="77" t="n">
        <v>140695</v>
      </c>
      <c r="K369" s="94" t="n">
        <f aca="false">SUM(I369:J369)</f>
        <v>140695</v>
      </c>
    </row>
    <row r="370" customFormat="false" ht="12.8" hidden="false" customHeight="false" outlineLevel="0" collapsed="false">
      <c r="A370" s="82"/>
      <c r="B370" s="103"/>
      <c r="C370" s="77"/>
      <c r="D370" s="77"/>
      <c r="E370" s="77" t="n">
        <f aca="false">SUM(C370:D370)</f>
        <v>0</v>
      </c>
      <c r="F370" s="79"/>
      <c r="G370" s="88"/>
      <c r="H370" s="79"/>
      <c r="I370" s="77"/>
      <c r="J370" s="77"/>
      <c r="K370" s="77" t="n">
        <f aca="false">SUM(I370:J370)</f>
        <v>0</v>
      </c>
    </row>
    <row r="371" customFormat="false" ht="57.45" hidden="false" customHeight="false" outlineLevel="0" collapsed="false">
      <c r="A371" s="195" t="s">
        <v>676</v>
      </c>
      <c r="B371" s="188" t="s">
        <v>19</v>
      </c>
      <c r="C371" s="190" t="n">
        <f aca="false">SUM(C373:C409)</f>
        <v>87975798</v>
      </c>
      <c r="D371" s="190" t="n">
        <f aca="false">SUM(D373:D409)</f>
        <v>14859207</v>
      </c>
      <c r="E371" s="108" t="n">
        <f aca="false">SUM(C371:D371)</f>
        <v>102835005</v>
      </c>
      <c r="F371" s="153" t="n">
        <f aca="false">SUM(F373:F409)</f>
        <v>154449326.11</v>
      </c>
      <c r="G371" s="196" t="n">
        <f aca="false">SUM(G373:G409)</f>
        <v>15293107</v>
      </c>
      <c r="H371" s="109" t="n">
        <f aca="false">SUM(F371:G371)</f>
        <v>169742433.11</v>
      </c>
      <c r="I371" s="190" t="n">
        <f aca="false">SUM(I373:I409)</f>
        <v>120467257</v>
      </c>
      <c r="J371" s="190" t="n">
        <f aca="false">SUM(J373:J409)</f>
        <v>17305148</v>
      </c>
      <c r="K371" s="108" t="n">
        <f aca="false">SUM(I371:J371)</f>
        <v>137772405</v>
      </c>
    </row>
    <row r="372" customFormat="false" ht="22.35" hidden="false" customHeight="false" outlineLevel="0" collapsed="false">
      <c r="A372" s="74" t="s">
        <v>27</v>
      </c>
      <c r="B372" s="54"/>
      <c r="C372" s="143" t="n">
        <f aca="false">SUM(C373:C405)</f>
        <v>87975798</v>
      </c>
      <c r="D372" s="143" t="n">
        <f aca="false">SUM(D373:D405)</f>
        <v>14859207</v>
      </c>
      <c r="E372" s="143" t="n">
        <f aca="false">SUM(C372:D372)</f>
        <v>102835005</v>
      </c>
      <c r="F372" s="79" t="n">
        <f aca="false">SUM(F373:F405)</f>
        <v>153599326.11</v>
      </c>
      <c r="G372" s="88" t="n">
        <f aca="false">SUM(G373:G405)</f>
        <v>15293107</v>
      </c>
      <c r="H372" s="79" t="n">
        <f aca="false">SUM(F372:G372)</f>
        <v>168892433.11</v>
      </c>
      <c r="I372" s="143" t="n">
        <f aca="false">SUM(I373:I408)</f>
        <v>120467257</v>
      </c>
      <c r="J372" s="143" t="n">
        <f aca="false">SUM(J373:J408)</f>
        <v>17305148</v>
      </c>
      <c r="K372" s="143" t="n">
        <f aca="false">SUM(I372:J372)</f>
        <v>137772405</v>
      </c>
    </row>
    <row r="373" customFormat="false" ht="43.25" hidden="false" customHeight="false" outlineLevel="0" collapsed="false">
      <c r="A373" s="87" t="s">
        <v>29</v>
      </c>
      <c r="B373" s="103" t="n">
        <v>0</v>
      </c>
      <c r="C373" s="143"/>
      <c r="D373" s="143" t="n">
        <v>1523068</v>
      </c>
      <c r="E373" s="143" t="n">
        <f aca="false">SUM(C373:D373)</f>
        <v>1523068</v>
      </c>
      <c r="F373" s="79"/>
      <c r="G373" s="88" t="n">
        <v>1420183</v>
      </c>
      <c r="H373" s="79" t="n">
        <f aca="false">SUM(F373:G373)</f>
        <v>1420183</v>
      </c>
      <c r="I373" s="143"/>
      <c r="J373" s="143" t="n">
        <v>1828999</v>
      </c>
      <c r="K373" s="143" t="n">
        <f aca="false">SUM(I373:J373)</f>
        <v>1828999</v>
      </c>
    </row>
    <row r="374" customFormat="false" ht="53.7" hidden="false" customHeight="false" outlineLevel="0" collapsed="false">
      <c r="A374" s="82" t="s">
        <v>677</v>
      </c>
      <c r="B374" s="54" t="s">
        <v>678</v>
      </c>
      <c r="C374" s="143" t="n">
        <f aca="false">725000-200000</f>
        <v>525000</v>
      </c>
      <c r="D374" s="143" t="n">
        <v>421011</v>
      </c>
      <c r="E374" s="143" t="n">
        <f aca="false">SUM(C374:D374)</f>
        <v>946011</v>
      </c>
      <c r="F374" s="79" t="n">
        <v>674723</v>
      </c>
      <c r="G374" s="88" t="n">
        <v>427312</v>
      </c>
      <c r="H374" s="79" t="n">
        <f aca="false">SUM(F374:G374)</f>
        <v>1102035</v>
      </c>
      <c r="I374" s="143" t="n">
        <v>810770</v>
      </c>
      <c r="J374" s="143" t="n">
        <v>450215</v>
      </c>
      <c r="K374" s="143" t="n">
        <f aca="false">SUM(I374:J374)</f>
        <v>1260985</v>
      </c>
    </row>
    <row r="375" customFormat="false" ht="53.7" hidden="false" customHeight="false" outlineLevel="0" collapsed="false">
      <c r="A375" s="82" t="s">
        <v>680</v>
      </c>
      <c r="B375" s="54" t="s">
        <v>681</v>
      </c>
      <c r="C375" s="143" t="n">
        <f aca="false">3550000-506000</f>
        <v>3044000</v>
      </c>
      <c r="D375" s="143" t="n">
        <v>1046336</v>
      </c>
      <c r="E375" s="143" t="n">
        <f aca="false">SUM(C375:D375)</f>
        <v>4090336</v>
      </c>
      <c r="F375" s="79" t="n">
        <v>3044000</v>
      </c>
      <c r="G375" s="88" t="n">
        <v>1061995</v>
      </c>
      <c r="H375" s="79" t="n">
        <f aca="false">SUM(F375:G375)</f>
        <v>4105995</v>
      </c>
      <c r="I375" s="143" t="n">
        <v>3626760</v>
      </c>
      <c r="J375" s="143" t="n">
        <v>1174780</v>
      </c>
      <c r="K375" s="143" t="n">
        <f aca="false">SUM(I375:J375)</f>
        <v>4801540</v>
      </c>
    </row>
    <row r="376" customFormat="false" ht="22.35" hidden="false" customHeight="false" outlineLevel="0" collapsed="false">
      <c r="A376" s="82" t="s">
        <v>683</v>
      </c>
      <c r="B376" s="54" t="s">
        <v>684</v>
      </c>
      <c r="C376" s="143" t="n">
        <v>2139000</v>
      </c>
      <c r="D376" s="143" t="n">
        <v>1448773</v>
      </c>
      <c r="E376" s="143" t="n">
        <f aca="false">SUM(C376:D376)</f>
        <v>3587773</v>
      </c>
      <c r="F376" s="79" t="n">
        <v>2099373</v>
      </c>
      <c r="G376" s="88" t="n">
        <v>1470455</v>
      </c>
      <c r="H376" s="79" t="n">
        <f aca="false">SUM(F376:G376)</f>
        <v>3569828</v>
      </c>
      <c r="I376" s="143" t="n">
        <v>2955000</v>
      </c>
      <c r="J376" s="143" t="n">
        <v>1526511</v>
      </c>
      <c r="K376" s="143" t="n">
        <f aca="false">SUM(I376:J376)</f>
        <v>4481511</v>
      </c>
    </row>
    <row r="377" customFormat="false" ht="32.8" hidden="false" customHeight="false" outlineLevel="0" collapsed="false">
      <c r="A377" s="82" t="s">
        <v>686</v>
      </c>
      <c r="B377" s="54" t="s">
        <v>687</v>
      </c>
      <c r="C377" s="143" t="n">
        <v>2049000</v>
      </c>
      <c r="D377" s="143" t="n">
        <v>222888</v>
      </c>
      <c r="E377" s="143" t="n">
        <f aca="false">SUM(C377:D377)</f>
        <v>2271888</v>
      </c>
      <c r="F377" s="79" t="n">
        <v>2124600</v>
      </c>
      <c r="G377" s="88" t="n">
        <v>226224</v>
      </c>
      <c r="H377" s="79" t="n">
        <f aca="false">SUM(F377:G377)</f>
        <v>2350824</v>
      </c>
      <c r="I377" s="143" t="n">
        <v>2261392</v>
      </c>
      <c r="J377" s="143" t="n">
        <v>253246</v>
      </c>
      <c r="K377" s="143" t="n">
        <f aca="false">SUM(I377:J377)</f>
        <v>2514638</v>
      </c>
    </row>
    <row r="378" customFormat="false" ht="43.25" hidden="false" customHeight="false" outlineLevel="0" collapsed="false">
      <c r="A378" s="82" t="s">
        <v>689</v>
      </c>
      <c r="B378" s="54" t="s">
        <v>690</v>
      </c>
      <c r="C378" s="143" t="n">
        <f aca="false">18438936+13117780</f>
        <v>31556716</v>
      </c>
      <c r="D378" s="143" t="n">
        <v>1485921</v>
      </c>
      <c r="E378" s="143" t="n">
        <f aca="false">SUM(C378:D378)</f>
        <v>33042637</v>
      </c>
      <c r="F378" s="79" t="n">
        <v>66179205</v>
      </c>
      <c r="G378" s="88" t="n">
        <v>1508159</v>
      </c>
      <c r="H378" s="79" t="n">
        <f aca="false">SUM(F378:G378)</f>
        <v>67687364</v>
      </c>
      <c r="I378" s="143" t="n">
        <v>44878374</v>
      </c>
      <c r="J378" s="143" t="n">
        <v>1688307</v>
      </c>
      <c r="K378" s="143" t="n">
        <f aca="false">SUM(I378:J378)</f>
        <v>46566681</v>
      </c>
    </row>
    <row r="379" customFormat="false" ht="64.15" hidden="false" customHeight="false" outlineLevel="0" collapsed="false">
      <c r="A379" s="82" t="s">
        <v>692</v>
      </c>
      <c r="B379" s="54" t="s">
        <v>693</v>
      </c>
      <c r="C379" s="143" t="n">
        <v>1765000</v>
      </c>
      <c r="D379" s="143" t="n">
        <v>2451769</v>
      </c>
      <c r="E379" s="143" t="n">
        <f aca="false">SUM(C379:D379)</f>
        <v>4216769</v>
      </c>
      <c r="F379" s="79" t="n">
        <v>1765000</v>
      </c>
      <c r="G379" s="88" t="n">
        <v>2488462</v>
      </c>
      <c r="H379" s="79" t="n">
        <f aca="false">SUM(F379:G379)</f>
        <v>4253462</v>
      </c>
      <c r="I379" s="143" t="n">
        <v>1661000</v>
      </c>
      <c r="J379" s="143" t="n">
        <v>2532461</v>
      </c>
      <c r="K379" s="143" t="n">
        <f aca="false">SUM(I379:J379)</f>
        <v>4193461</v>
      </c>
    </row>
    <row r="380" customFormat="false" ht="22.35" hidden="false" customHeight="false" outlineLevel="0" collapsed="false">
      <c r="A380" s="82" t="s">
        <v>167</v>
      </c>
      <c r="B380" s="54" t="s">
        <v>168</v>
      </c>
      <c r="C380" s="143" t="n">
        <v>840000</v>
      </c>
      <c r="D380" s="143" t="n">
        <v>123827</v>
      </c>
      <c r="E380" s="143" t="n">
        <f aca="false">SUM(C380:D380)</f>
        <v>963827</v>
      </c>
      <c r="F380" s="79" t="n">
        <v>1030500</v>
      </c>
      <c r="G380" s="88" t="n">
        <v>125680</v>
      </c>
      <c r="H380" s="79" t="n">
        <f aca="false">SUM(F380:G380)</f>
        <v>1156180</v>
      </c>
      <c r="I380" s="143"/>
      <c r="J380" s="143" t="n">
        <v>140692</v>
      </c>
      <c r="K380" s="143" t="n">
        <f aca="false">SUM(I380:J380)</f>
        <v>140692</v>
      </c>
    </row>
    <row r="381" customFormat="false" ht="32.8" hidden="false" customHeight="false" outlineLevel="0" collapsed="false">
      <c r="A381" s="82" t="s">
        <v>696</v>
      </c>
      <c r="B381" s="54" t="s">
        <v>697</v>
      </c>
      <c r="C381" s="143" t="n">
        <v>1600000</v>
      </c>
      <c r="D381" s="143" t="n">
        <v>619134</v>
      </c>
      <c r="E381" s="143" t="n">
        <f aca="false">SUM(C381:D381)</f>
        <v>2219134</v>
      </c>
      <c r="F381" s="79" t="n">
        <v>1600000</v>
      </c>
      <c r="G381" s="88" t="n">
        <v>628399</v>
      </c>
      <c r="H381" s="79" t="n">
        <f aca="false">SUM(F381:G381)</f>
        <v>2228399</v>
      </c>
      <c r="I381" s="143" t="n">
        <v>1885000</v>
      </c>
      <c r="J381" s="143" t="n">
        <v>844154</v>
      </c>
      <c r="K381" s="143" t="n">
        <f aca="false">SUM(I381:J381)</f>
        <v>2729154</v>
      </c>
    </row>
    <row r="382" customFormat="false" ht="32.8" hidden="false" customHeight="false" outlineLevel="0" collapsed="false">
      <c r="A382" s="82" t="s">
        <v>699</v>
      </c>
      <c r="B382" s="54" t="s">
        <v>700</v>
      </c>
      <c r="C382" s="143" t="n">
        <v>1535000</v>
      </c>
      <c r="D382" s="143" t="n">
        <v>718195</v>
      </c>
      <c r="E382" s="143" t="n">
        <f aca="false">SUM(C382:D382)</f>
        <v>2253195</v>
      </c>
      <c r="F382" s="79" t="n">
        <v>1425932</v>
      </c>
      <c r="G382" s="88" t="n">
        <v>766647</v>
      </c>
      <c r="H382" s="79" t="n">
        <f aca="false">SUM(F382:G382)</f>
        <v>2192579</v>
      </c>
      <c r="I382" s="143" t="n">
        <v>1600000</v>
      </c>
      <c r="J382" s="143" t="n">
        <v>731600</v>
      </c>
      <c r="K382" s="143" t="n">
        <f aca="false">SUM(I382:J382)</f>
        <v>2331600</v>
      </c>
    </row>
    <row r="383" customFormat="false" ht="74.6" hidden="false" customHeight="false" outlineLevel="0" collapsed="false">
      <c r="A383" s="82" t="s">
        <v>702</v>
      </c>
      <c r="B383" s="54" t="s">
        <v>703</v>
      </c>
      <c r="C383" s="143" t="n">
        <v>12389586</v>
      </c>
      <c r="D383" s="143" t="n">
        <v>1380668</v>
      </c>
      <c r="E383" s="143" t="n">
        <f aca="false">SUM(C383:D383)</f>
        <v>13770254</v>
      </c>
      <c r="F383" s="79" t="n">
        <v>13316857</v>
      </c>
      <c r="G383" s="88" t="n">
        <v>1401331</v>
      </c>
      <c r="H383" s="79" t="n">
        <f aca="false">SUM(F383:G383)</f>
        <v>14718188</v>
      </c>
      <c r="I383" s="143" t="n">
        <v>17790000</v>
      </c>
      <c r="J383" s="143" t="n">
        <v>1561684</v>
      </c>
      <c r="K383" s="143" t="n">
        <f aca="false">SUM(I383:J383)</f>
        <v>19351684</v>
      </c>
    </row>
    <row r="384" customFormat="false" ht="22.35" hidden="false" customHeight="false" outlineLevel="0" collapsed="false">
      <c r="A384" s="82" t="s">
        <v>705</v>
      </c>
      <c r="B384" s="54" t="s">
        <v>706</v>
      </c>
      <c r="C384" s="143" t="n">
        <v>309600</v>
      </c>
      <c r="D384" s="143" t="n">
        <v>12383</v>
      </c>
      <c r="E384" s="143" t="n">
        <f aca="false">SUM(C384:D384)</f>
        <v>321983</v>
      </c>
      <c r="F384" s="79" t="n">
        <v>309600</v>
      </c>
      <c r="G384" s="88" t="n">
        <v>12568</v>
      </c>
      <c r="H384" s="79" t="n">
        <f aca="false">SUM(F384:G384)</f>
        <v>322168</v>
      </c>
      <c r="I384" s="143" t="n">
        <v>258000</v>
      </c>
      <c r="J384" s="143" t="n">
        <v>14069</v>
      </c>
      <c r="K384" s="143" t="n">
        <f aca="false">SUM(I384:J384)</f>
        <v>272069</v>
      </c>
    </row>
    <row r="385" customFormat="false" ht="53.7" hidden="false" customHeight="false" outlineLevel="0" collapsed="false">
      <c r="A385" s="82" t="s">
        <v>708</v>
      </c>
      <c r="B385" s="54" t="s">
        <v>709</v>
      </c>
      <c r="C385" s="143" t="n">
        <f aca="false">6290000-1000000</f>
        <v>5290000</v>
      </c>
      <c r="D385" s="143" t="n">
        <v>451967</v>
      </c>
      <c r="E385" s="143" t="n">
        <f aca="false">SUM(C385:D385)</f>
        <v>5741967</v>
      </c>
      <c r="F385" s="79" t="n">
        <v>4596202</v>
      </c>
      <c r="G385" s="88" t="n">
        <v>458731</v>
      </c>
      <c r="H385" s="79" t="n">
        <f aca="false">SUM(F385:G385)</f>
        <v>5054933</v>
      </c>
      <c r="I385" s="143" t="n">
        <v>6200000</v>
      </c>
      <c r="J385" s="143" t="n">
        <v>590908</v>
      </c>
      <c r="K385" s="143" t="n">
        <f aca="false">SUM(I385:J385)</f>
        <v>6790908</v>
      </c>
    </row>
    <row r="386" customFormat="false" ht="32.8" hidden="false" customHeight="false" outlineLevel="0" collapsed="false">
      <c r="A386" s="82" t="s">
        <v>711</v>
      </c>
      <c r="B386" s="54" t="s">
        <v>712</v>
      </c>
      <c r="C386" s="143" t="n">
        <v>5500000</v>
      </c>
      <c r="D386" s="143" t="n">
        <v>92870</v>
      </c>
      <c r="E386" s="143" t="n">
        <f aca="false">SUM(C386:D386)</f>
        <v>5592870</v>
      </c>
      <c r="F386" s="79" t="n">
        <v>7037529</v>
      </c>
      <c r="G386" s="88" t="n">
        <v>94260</v>
      </c>
      <c r="H386" s="79" t="n">
        <f aca="false">SUM(F386:G386)</f>
        <v>7131789</v>
      </c>
      <c r="I386" s="143" t="n">
        <v>8550000</v>
      </c>
      <c r="J386" s="143" t="n">
        <v>105519</v>
      </c>
      <c r="K386" s="143" t="n">
        <f aca="false">SUM(I386:J386)</f>
        <v>8655519</v>
      </c>
    </row>
    <row r="387" customFormat="false" ht="53.7" hidden="false" customHeight="false" outlineLevel="0" collapsed="false">
      <c r="A387" s="82" t="s">
        <v>714</v>
      </c>
      <c r="B387" s="54" t="s">
        <v>715</v>
      </c>
      <c r="C387" s="143" t="n">
        <f aca="false">2075800-500000</f>
        <v>1575800</v>
      </c>
      <c r="D387" s="143" t="n">
        <v>767726</v>
      </c>
      <c r="E387" s="143" t="n">
        <f aca="false">SUM(C387:D387)</f>
        <v>2343526</v>
      </c>
      <c r="F387" s="79" t="n">
        <v>1550800</v>
      </c>
      <c r="G387" s="88" t="n">
        <v>779215</v>
      </c>
      <c r="H387" s="79" t="n">
        <f aca="false">SUM(F387:G387)</f>
        <v>2330015</v>
      </c>
      <c r="I387" s="143" t="n">
        <v>2078000</v>
      </c>
      <c r="J387" s="143" t="n">
        <v>872292</v>
      </c>
      <c r="K387" s="143" t="n">
        <f aca="false">SUM(I387:J387)</f>
        <v>2950292</v>
      </c>
    </row>
    <row r="388" customFormat="false" ht="74.6" hidden="false" customHeight="false" outlineLevel="0" collapsed="false">
      <c r="A388" s="82" t="s">
        <v>717</v>
      </c>
      <c r="B388" s="54" t="s">
        <v>718</v>
      </c>
      <c r="C388" s="143" t="n">
        <v>5110000</v>
      </c>
      <c r="D388" s="143" t="n">
        <v>408628</v>
      </c>
      <c r="E388" s="143" t="n">
        <f aca="false">SUM(C388:D388)</f>
        <v>5518628</v>
      </c>
      <c r="F388" s="79" t="n">
        <v>5247070</v>
      </c>
      <c r="G388" s="88" t="n">
        <v>414744</v>
      </c>
      <c r="H388" s="79" t="n">
        <f aca="false">SUM(F388:G388)</f>
        <v>5661814</v>
      </c>
      <c r="I388" s="143" t="n">
        <v>6500000</v>
      </c>
      <c r="J388" s="143" t="n">
        <v>576838</v>
      </c>
      <c r="K388" s="143" t="n">
        <f aca="false">SUM(I388:J388)</f>
        <v>7076838</v>
      </c>
    </row>
    <row r="389" customFormat="false" ht="64.15" hidden="false" customHeight="false" outlineLevel="0" collapsed="false">
      <c r="A389" s="82" t="s">
        <v>720</v>
      </c>
      <c r="B389" s="54" t="s">
        <v>721</v>
      </c>
      <c r="C389" s="143" t="n">
        <v>500000</v>
      </c>
      <c r="D389" s="143" t="n">
        <v>458159</v>
      </c>
      <c r="E389" s="143" t="n">
        <f aca="false">SUM(C389:D389)</f>
        <v>958159</v>
      </c>
      <c r="F389" s="79" t="n">
        <v>720000</v>
      </c>
      <c r="G389" s="88" t="n">
        <v>465016</v>
      </c>
      <c r="H389" s="79" t="n">
        <f aca="false">SUM(F389:G389)</f>
        <v>1185016</v>
      </c>
      <c r="I389" s="143" t="n">
        <v>1565365</v>
      </c>
      <c r="J389" s="143" t="n">
        <v>534631</v>
      </c>
      <c r="K389" s="143" t="n">
        <f aca="false">SUM(I389:J389)</f>
        <v>2099996</v>
      </c>
    </row>
    <row r="390" customFormat="false" ht="43.25" hidden="false" customHeight="false" outlineLevel="0" collapsed="false">
      <c r="A390" s="82" t="s">
        <v>723</v>
      </c>
      <c r="B390" s="54" t="s">
        <v>724</v>
      </c>
      <c r="C390" s="143" t="n">
        <v>41878</v>
      </c>
      <c r="D390" s="143" t="n">
        <v>30957</v>
      </c>
      <c r="E390" s="143" t="n">
        <f aca="false">SUM(C390:D390)</f>
        <v>72835</v>
      </c>
      <c r="F390" s="79" t="n">
        <v>74561</v>
      </c>
      <c r="G390" s="88" t="n">
        <v>31420</v>
      </c>
      <c r="H390" s="79" t="n">
        <f aca="false">SUM(F390:G390)</f>
        <v>105981</v>
      </c>
      <c r="I390" s="143"/>
      <c r="J390" s="143"/>
      <c r="K390" s="143" t="n">
        <f aca="false">SUM(I390:J390)</f>
        <v>0</v>
      </c>
    </row>
    <row r="391" customFormat="false" ht="64.15" hidden="false" customHeight="false" outlineLevel="0" collapsed="false">
      <c r="A391" s="82" t="s">
        <v>726</v>
      </c>
      <c r="B391" s="54" t="s">
        <v>727</v>
      </c>
      <c r="C391" s="143" t="n">
        <f aca="false">10000000-1200000</f>
        <v>8800000</v>
      </c>
      <c r="D391" s="143" t="n">
        <v>922509</v>
      </c>
      <c r="E391" s="143" t="n">
        <f aca="false">SUM(C391:D391)</f>
        <v>9722509</v>
      </c>
      <c r="F391" s="79" t="n">
        <v>9525700</v>
      </c>
      <c r="G391" s="88" t="n">
        <v>936315</v>
      </c>
      <c r="H391" s="79" t="n">
        <f aca="false">SUM(F391:G391)</f>
        <v>10462015</v>
      </c>
      <c r="I391" s="143" t="n">
        <v>11040000</v>
      </c>
      <c r="J391" s="143" t="n">
        <v>907465</v>
      </c>
      <c r="K391" s="143" t="n">
        <f aca="false">SUM(I391:J391)</f>
        <v>11947465</v>
      </c>
    </row>
    <row r="392" customFormat="false" ht="43.25" hidden="false" customHeight="false" outlineLevel="0" collapsed="false">
      <c r="A392" s="82" t="s">
        <v>729</v>
      </c>
      <c r="B392" s="54" t="s">
        <v>730</v>
      </c>
      <c r="C392" s="143" t="n">
        <v>10000</v>
      </c>
      <c r="D392" s="143" t="n">
        <v>247653</v>
      </c>
      <c r="E392" s="143" t="n">
        <f aca="false">SUM(C392:D392)</f>
        <v>257653</v>
      </c>
      <c r="F392" s="79" t="n">
        <v>682229</v>
      </c>
      <c r="G392" s="88" t="n">
        <v>251360</v>
      </c>
      <c r="H392" s="79" t="n">
        <f aca="false">SUM(F392:G392)</f>
        <v>933589</v>
      </c>
      <c r="I392" s="143" t="n">
        <v>20000</v>
      </c>
      <c r="J392" s="143" t="n">
        <v>281385</v>
      </c>
      <c r="K392" s="143" t="n">
        <f aca="false">SUM(I392:J392)</f>
        <v>301385</v>
      </c>
    </row>
    <row r="393" customFormat="false" ht="22.35" hidden="false" customHeight="false" outlineLevel="0" collapsed="false">
      <c r="A393" s="82" t="s">
        <v>732</v>
      </c>
      <c r="B393" s="54" t="s">
        <v>733</v>
      </c>
      <c r="C393" s="143" t="n">
        <v>20000</v>
      </c>
      <c r="D393" s="143" t="n">
        <v>24765</v>
      </c>
      <c r="E393" s="143" t="n">
        <f aca="false">SUM(C393:D393)</f>
        <v>44765</v>
      </c>
      <c r="F393" s="79"/>
      <c r="G393" s="88"/>
      <c r="H393" s="79"/>
      <c r="I393" s="143"/>
      <c r="J393" s="143"/>
      <c r="K393" s="143" t="n">
        <f aca="false">SUM(I393:J393)</f>
        <v>0</v>
      </c>
    </row>
    <row r="394" customFormat="false" ht="43.25" hidden="false" customHeight="false" outlineLevel="0" collapsed="false">
      <c r="A394" s="82" t="s">
        <v>325</v>
      </c>
      <c r="B394" s="54" t="s">
        <v>326</v>
      </c>
      <c r="C394" s="143" t="n">
        <v>2262168</v>
      </c>
      <c r="D394" s="143"/>
      <c r="E394" s="143" t="n">
        <f aca="false">SUM(C394:D394)</f>
        <v>2262168</v>
      </c>
      <c r="F394" s="79" t="n">
        <v>5969766.02</v>
      </c>
      <c r="G394" s="88" t="n">
        <v>125680</v>
      </c>
      <c r="H394" s="79" t="n">
        <f aca="false">SUM(F394:G394)</f>
        <v>6095446.02</v>
      </c>
      <c r="I394" s="143"/>
      <c r="J394" s="143" t="n">
        <v>225108</v>
      </c>
      <c r="K394" s="143" t="n">
        <f aca="false">SUM(I394:J394)</f>
        <v>225108</v>
      </c>
    </row>
    <row r="395" customFormat="false" ht="32.8" hidden="false" customHeight="false" outlineLevel="0" collapsed="false">
      <c r="A395" s="82" t="s">
        <v>222</v>
      </c>
      <c r="B395" s="54" t="s">
        <v>223</v>
      </c>
      <c r="C395" s="143" t="n">
        <v>105000</v>
      </c>
      <c r="D395" s="143"/>
      <c r="E395" s="143" t="n">
        <f aca="false">SUM(C395:D395)</f>
        <v>105000</v>
      </c>
      <c r="F395" s="79" t="n">
        <v>105000</v>
      </c>
      <c r="G395" s="88"/>
      <c r="H395" s="79" t="n">
        <f aca="false">SUM(F395:G395)</f>
        <v>105000</v>
      </c>
      <c r="I395" s="143" t="n">
        <v>4020000</v>
      </c>
      <c r="J395" s="143"/>
      <c r="K395" s="143" t="n">
        <f aca="false">SUM(I395:J395)</f>
        <v>4020000</v>
      </c>
    </row>
    <row r="396" customFormat="false" ht="32.8" hidden="false" customHeight="false" outlineLevel="0" collapsed="false">
      <c r="A396" s="82" t="s">
        <v>219</v>
      </c>
      <c r="B396" s="54" t="s">
        <v>220</v>
      </c>
      <c r="C396" s="143" t="n">
        <v>596350</v>
      </c>
      <c r="D396" s="143"/>
      <c r="E396" s="143" t="n">
        <f aca="false">SUM(C396:D396)</f>
        <v>596350</v>
      </c>
      <c r="F396" s="79" t="n">
        <v>596350</v>
      </c>
      <c r="G396" s="88"/>
      <c r="H396" s="79" t="n">
        <f aca="false">SUM(F396:G396)</f>
        <v>596350</v>
      </c>
      <c r="I396" s="143" t="n">
        <f aca="false">685000+23000</f>
        <v>708000</v>
      </c>
      <c r="J396" s="143"/>
      <c r="K396" s="143" t="n">
        <f aca="false">SUM(I396:J396)</f>
        <v>708000</v>
      </c>
    </row>
    <row r="397" customFormat="false" ht="32.8" hidden="false" customHeight="false" outlineLevel="0" collapsed="false">
      <c r="A397" s="82" t="s">
        <v>33</v>
      </c>
      <c r="B397" s="54" t="s">
        <v>34</v>
      </c>
      <c r="C397" s="143" t="n">
        <v>411700</v>
      </c>
      <c r="D397" s="143"/>
      <c r="E397" s="143" t="n">
        <f aca="false">SUM(C397:D397)</f>
        <v>411700</v>
      </c>
      <c r="F397" s="79" t="n">
        <v>427183</v>
      </c>
      <c r="G397" s="88"/>
      <c r="H397" s="79" t="n">
        <f aca="false">SUM(F397:G397)</f>
        <v>427183</v>
      </c>
      <c r="I397" s="143" t="n">
        <v>416216</v>
      </c>
      <c r="J397" s="143"/>
      <c r="K397" s="143" t="n">
        <f aca="false">SUM(I397:J397)</f>
        <v>416216</v>
      </c>
    </row>
    <row r="398" customFormat="false" ht="32.8" hidden="false" customHeight="false" outlineLevel="0" collapsed="false">
      <c r="A398" s="82" t="s">
        <v>739</v>
      </c>
      <c r="B398" s="54" t="s">
        <v>740</v>
      </c>
      <c r="C398" s="143"/>
      <c r="D398" s="143"/>
      <c r="E398" s="143"/>
      <c r="F398" s="79" t="n">
        <v>49450</v>
      </c>
      <c r="G398" s="88" t="n">
        <v>125680</v>
      </c>
      <c r="H398" s="79" t="n">
        <f aca="false">SUM(F398:G398)</f>
        <v>175130</v>
      </c>
      <c r="I398" s="143" t="n">
        <v>127650</v>
      </c>
      <c r="J398" s="143" t="n">
        <v>140692</v>
      </c>
      <c r="K398" s="143" t="n">
        <f aca="false">SUM(I398:J398)</f>
        <v>268342</v>
      </c>
    </row>
    <row r="399" customFormat="false" ht="43.25" hidden="false" customHeight="false" outlineLevel="0" collapsed="false">
      <c r="A399" s="82" t="s">
        <v>741</v>
      </c>
      <c r="B399" s="55" t="s">
        <v>742</v>
      </c>
      <c r="C399" s="143"/>
      <c r="D399" s="143"/>
      <c r="E399" s="143" t="n">
        <f aca="false">SUM(C399:D399)</f>
        <v>0</v>
      </c>
      <c r="F399" s="79"/>
      <c r="G399" s="88"/>
      <c r="H399" s="79" t="n">
        <f aca="false">SUM(F399:G399)</f>
        <v>0</v>
      </c>
      <c r="I399" s="143"/>
      <c r="J399" s="143"/>
      <c r="K399" s="143" t="n">
        <f aca="false">SUM(I399:J399)</f>
        <v>0</v>
      </c>
    </row>
    <row r="400" customFormat="false" ht="95.5" hidden="false" customHeight="false" outlineLevel="0" collapsed="false">
      <c r="A400" s="82" t="s">
        <v>744</v>
      </c>
      <c r="B400" s="55" t="s">
        <v>745</v>
      </c>
      <c r="C400" s="143"/>
      <c r="D400" s="143"/>
      <c r="E400" s="143" t="n">
        <f aca="false">SUM(C400:D400)</f>
        <v>0</v>
      </c>
      <c r="F400" s="79"/>
      <c r="G400" s="88"/>
      <c r="H400" s="79" t="n">
        <f aca="false">SUM(F400:G400)</f>
        <v>0</v>
      </c>
      <c r="I400" s="143"/>
      <c r="J400" s="143"/>
      <c r="K400" s="143" t="n">
        <f aca="false">SUM(I400:J400)</f>
        <v>0</v>
      </c>
    </row>
    <row r="401" customFormat="false" ht="32.8" hidden="false" customHeight="false" outlineLevel="0" collapsed="false">
      <c r="A401" s="82" t="s">
        <v>747</v>
      </c>
      <c r="B401" s="55" t="s">
        <v>748</v>
      </c>
      <c r="C401" s="143"/>
      <c r="D401" s="143"/>
      <c r="E401" s="143" t="n">
        <f aca="false">SUM(C401:D401)</f>
        <v>0</v>
      </c>
      <c r="F401" s="79"/>
      <c r="G401" s="88"/>
      <c r="H401" s="79" t="n">
        <f aca="false">SUM(F401:G401)</f>
        <v>0</v>
      </c>
      <c r="I401" s="143"/>
      <c r="J401" s="143"/>
      <c r="K401" s="143" t="n">
        <f aca="false">SUM(I401:J401)</f>
        <v>0</v>
      </c>
    </row>
    <row r="402" customFormat="false" ht="12.8" hidden="false" customHeight="false" outlineLevel="0" collapsed="false">
      <c r="A402" s="82" t="s">
        <v>750</v>
      </c>
      <c r="B402" s="55" t="s">
        <v>751</v>
      </c>
      <c r="C402" s="143"/>
      <c r="D402" s="143"/>
      <c r="E402" s="143" t="n">
        <f aca="false">SUM(C402:D402)</f>
        <v>0</v>
      </c>
      <c r="F402" s="79"/>
      <c r="G402" s="88"/>
      <c r="H402" s="79" t="n">
        <f aca="false">SUM(F402:G402)</f>
        <v>0</v>
      </c>
      <c r="I402" s="143"/>
      <c r="J402" s="143"/>
      <c r="K402" s="143" t="n">
        <f aca="false">SUM(I402:J402)</f>
        <v>0</v>
      </c>
    </row>
    <row r="403" customFormat="false" ht="22.35" hidden="false" customHeight="false" outlineLevel="0" collapsed="false">
      <c r="A403" s="82" t="s">
        <v>753</v>
      </c>
      <c r="B403" s="55" t="s">
        <v>754</v>
      </c>
      <c r="C403" s="143"/>
      <c r="D403" s="143"/>
      <c r="E403" s="143" t="n">
        <f aca="false">SUM(C403:D403)</f>
        <v>0</v>
      </c>
      <c r="F403" s="79"/>
      <c r="G403" s="88"/>
      <c r="H403" s="79" t="n">
        <f aca="false">SUM(F403:G403)</f>
        <v>0</v>
      </c>
      <c r="I403" s="143"/>
      <c r="J403" s="143"/>
      <c r="K403" s="143" t="n">
        <f aca="false">SUM(I403:J403)</f>
        <v>0</v>
      </c>
    </row>
    <row r="404" customFormat="false" ht="43.25" hidden="false" customHeight="false" outlineLevel="0" collapsed="false">
      <c r="A404" s="82" t="s">
        <v>756</v>
      </c>
      <c r="B404" s="55" t="s">
        <v>757</v>
      </c>
      <c r="C404" s="143"/>
      <c r="D404" s="143"/>
      <c r="E404" s="143" t="n">
        <f aca="false">SUM(C404:D404)</f>
        <v>0</v>
      </c>
      <c r="F404" s="79"/>
      <c r="G404" s="88"/>
      <c r="H404" s="79" t="n">
        <f aca="false">SUM(F404:G404)</f>
        <v>0</v>
      </c>
      <c r="I404" s="143"/>
      <c r="J404" s="143"/>
      <c r="K404" s="143" t="n">
        <f aca="false">SUM(I404:J404)</f>
        <v>0</v>
      </c>
    </row>
    <row r="405" customFormat="false" ht="32.8" hidden="false" customHeight="false" outlineLevel="0" collapsed="false">
      <c r="A405" s="82" t="s">
        <v>177</v>
      </c>
      <c r="B405" s="54" t="s">
        <v>178</v>
      </c>
      <c r="C405" s="143"/>
      <c r="D405" s="143"/>
      <c r="E405" s="143" t="n">
        <f aca="false">SUM(C405:D405)</f>
        <v>0</v>
      </c>
      <c r="F405" s="79" t="n">
        <v>23447696.09</v>
      </c>
      <c r="G405" s="88" t="n">
        <v>73271</v>
      </c>
      <c r="H405" s="79" t="n">
        <f aca="false">SUM(F405:G405)</f>
        <v>23520967.09</v>
      </c>
      <c r="I405" s="143" t="n">
        <v>1419330</v>
      </c>
      <c r="J405" s="143" t="n">
        <v>182900</v>
      </c>
      <c r="K405" s="143" t="n">
        <f aca="false">SUM(I405:J405)</f>
        <v>1602230</v>
      </c>
    </row>
    <row r="406" customFormat="false" ht="32.8" hidden="false" customHeight="false" outlineLevel="0" collapsed="false">
      <c r="A406" s="82" t="s">
        <v>253</v>
      </c>
      <c r="B406" s="54" t="s">
        <v>178</v>
      </c>
      <c r="C406" s="143"/>
      <c r="D406" s="143"/>
      <c r="E406" s="143" t="n">
        <f aca="false">SUM(C406:D406)</f>
        <v>0</v>
      </c>
      <c r="F406" s="79"/>
      <c r="G406" s="88"/>
      <c r="H406" s="79" t="n">
        <f aca="false">SUM(F406:G406)</f>
        <v>0</v>
      </c>
      <c r="I406" s="143"/>
      <c r="J406" s="143"/>
      <c r="K406" s="143" t="n">
        <f aca="false">SUM(I406:J406)</f>
        <v>0</v>
      </c>
    </row>
    <row r="407" customFormat="false" ht="74.6" hidden="false" customHeight="false" outlineLevel="0" collapsed="false">
      <c r="A407" s="82" t="s">
        <v>761</v>
      </c>
      <c r="B407" s="54" t="s">
        <v>762</v>
      </c>
      <c r="C407" s="143"/>
      <c r="D407" s="143"/>
      <c r="E407" s="143"/>
      <c r="F407" s="79"/>
      <c r="G407" s="88"/>
      <c r="H407" s="79"/>
      <c r="I407" s="143" t="n">
        <v>96400</v>
      </c>
      <c r="J407" s="143" t="n">
        <v>70346</v>
      </c>
      <c r="K407" s="143" t="n">
        <f aca="false">SUM(I407:J407)</f>
        <v>166746</v>
      </c>
    </row>
    <row r="408" customFormat="false" ht="64.15" hidden="false" customHeight="false" outlineLevel="0" collapsed="false">
      <c r="A408" s="82" t="s">
        <v>763</v>
      </c>
      <c r="B408" s="54" t="s">
        <v>764</v>
      </c>
      <c r="C408" s="143"/>
      <c r="D408" s="143"/>
      <c r="E408" s="143"/>
      <c r="F408" s="79"/>
      <c r="G408" s="88"/>
      <c r="H408" s="79"/>
      <c r="I408" s="143"/>
      <c r="J408" s="143" t="n">
        <v>70346</v>
      </c>
      <c r="K408" s="143" t="n">
        <f aca="false">SUM(I408:J408)</f>
        <v>70346</v>
      </c>
    </row>
    <row r="409" customFormat="false" ht="12.8" hidden="false" customHeight="false" outlineLevel="0" collapsed="false">
      <c r="A409" s="198" t="s">
        <v>65</v>
      </c>
      <c r="B409" s="54" t="s">
        <v>66</v>
      </c>
      <c r="C409" s="143"/>
      <c r="D409" s="143"/>
      <c r="E409" s="143" t="n">
        <f aca="false">SUM(C409:D409)</f>
        <v>0</v>
      </c>
      <c r="F409" s="79" t="n">
        <v>850000</v>
      </c>
      <c r="G409" s="88"/>
      <c r="H409" s="79" t="n">
        <f aca="false">SUM(F409:G409)</f>
        <v>850000</v>
      </c>
      <c r="I409" s="143"/>
      <c r="J409" s="143"/>
      <c r="K409" s="143" t="n">
        <f aca="false">SUM(I409:J409)</f>
        <v>0</v>
      </c>
    </row>
    <row r="410" customFormat="false" ht="12.8" hidden="false" customHeight="false" outlineLevel="0" collapsed="false">
      <c r="A410" s="198"/>
      <c r="B410" s="54"/>
      <c r="C410" s="143"/>
      <c r="D410" s="143"/>
      <c r="E410" s="143"/>
      <c r="F410" s="79"/>
      <c r="G410" s="88"/>
      <c r="H410" s="79"/>
      <c r="I410" s="143"/>
      <c r="J410" s="143"/>
      <c r="K410" s="143"/>
    </row>
    <row r="411" customFormat="false" ht="35.05" hidden="false" customHeight="false" outlineLevel="0" collapsed="false">
      <c r="A411" s="66" t="s">
        <v>766</v>
      </c>
      <c r="B411" s="135" t="s">
        <v>19</v>
      </c>
      <c r="C411" s="190" t="n">
        <f aca="false">SUM(C413:C418)</f>
        <v>6397305</v>
      </c>
      <c r="D411" s="190" t="n">
        <f aca="false">SUM(D413:D418)</f>
        <v>24022385</v>
      </c>
      <c r="E411" s="69" t="n">
        <f aca="false">SUM(C411:D411)</f>
        <v>30419690</v>
      </c>
      <c r="F411" s="153" t="n">
        <f aca="false">SUM(F413:F418)</f>
        <v>113293302.19</v>
      </c>
      <c r="G411" s="196" t="n">
        <f aca="false">SUM(G413:G418)</f>
        <v>24366190</v>
      </c>
      <c r="H411" s="72" t="n">
        <f aca="false">SUM(F411:G411)</f>
        <v>137659492.19</v>
      </c>
      <c r="I411" s="69" t="n">
        <f aca="false">SUM(I413:I418)</f>
        <v>6448385</v>
      </c>
      <c r="J411" s="190" t="n">
        <f aca="false">SUM(J413:J418)</f>
        <v>27434991</v>
      </c>
      <c r="K411" s="69" t="n">
        <f aca="false">SUM(I411:J411)</f>
        <v>33883376</v>
      </c>
    </row>
    <row r="412" customFormat="false" ht="22.35" hidden="false" customHeight="false" outlineLevel="0" collapsed="false">
      <c r="A412" s="82" t="s">
        <v>27</v>
      </c>
      <c r="B412" s="54"/>
      <c r="C412" s="77" t="n">
        <f aca="false">SUM(C413:C417)</f>
        <v>6397305</v>
      </c>
      <c r="D412" s="77" t="n">
        <f aca="false">SUM(D413:D417)</f>
        <v>24022385</v>
      </c>
      <c r="E412" s="77" t="n">
        <f aca="false">SUM(C412:D412)</f>
        <v>30419690</v>
      </c>
      <c r="F412" s="79" t="n">
        <f aca="false">SUM(F413:F417)</f>
        <v>6493316.19</v>
      </c>
      <c r="G412" s="88" t="n">
        <f aca="false">SUM(G413:G417)</f>
        <v>24366190</v>
      </c>
      <c r="H412" s="79" t="n">
        <f aca="false">SUM(F412:G412)</f>
        <v>30859506.19</v>
      </c>
      <c r="I412" s="77" t="n">
        <f aca="false">SUM(I413:I417)</f>
        <v>6448385</v>
      </c>
      <c r="J412" s="77" t="n">
        <f aca="false">SUM(J413:J417)</f>
        <v>27434991</v>
      </c>
      <c r="K412" s="77" t="n">
        <f aca="false">SUM(I412:J412)</f>
        <v>33883376</v>
      </c>
    </row>
    <row r="413" customFormat="false" ht="43.25" hidden="false" customHeight="false" outlineLevel="0" collapsed="false">
      <c r="A413" s="82" t="s">
        <v>29</v>
      </c>
      <c r="B413" s="54" t="n">
        <v>0</v>
      </c>
      <c r="C413" s="77"/>
      <c r="D413" s="77" t="n">
        <v>1523069</v>
      </c>
      <c r="E413" s="77" t="n">
        <f aca="false">SUM(C413:D413)</f>
        <v>1523069</v>
      </c>
      <c r="F413" s="79"/>
      <c r="G413" s="88" t="n">
        <v>1545863</v>
      </c>
      <c r="H413" s="79" t="n">
        <f aca="false">SUM(F413:G413)</f>
        <v>1545863</v>
      </c>
      <c r="I413" s="77"/>
      <c r="J413" s="77" t="n">
        <v>1730515</v>
      </c>
      <c r="K413" s="77" t="n">
        <f aca="false">SUM(I413:J413)</f>
        <v>1730515</v>
      </c>
    </row>
    <row r="414" customFormat="false" ht="64.15" hidden="false" customHeight="false" outlineLevel="0" collapsed="false">
      <c r="A414" s="82" t="s">
        <v>767</v>
      </c>
      <c r="B414" s="54" t="s">
        <v>768</v>
      </c>
      <c r="C414" s="77" t="n">
        <v>3844800</v>
      </c>
      <c r="D414" s="77" t="n">
        <v>14252456</v>
      </c>
      <c r="E414" s="77" t="n">
        <f aca="false">SUM(C414:D414)</f>
        <v>18097256</v>
      </c>
      <c r="F414" s="79" t="n">
        <v>3817200</v>
      </c>
      <c r="G414" s="88" t="n">
        <v>14340076</v>
      </c>
      <c r="H414" s="79" t="n">
        <f aca="false">SUM(F414:G414)</f>
        <v>18157276</v>
      </c>
      <c r="I414" s="77" t="n">
        <v>4470100</v>
      </c>
      <c r="J414" s="77" t="n">
        <v>16221818</v>
      </c>
      <c r="K414" s="77" t="n">
        <f aca="false">SUM(I414:J414)</f>
        <v>20691918</v>
      </c>
    </row>
    <row r="415" customFormat="false" ht="53.7" hidden="false" customHeight="false" outlineLevel="0" collapsed="false">
      <c r="A415" s="82" t="s">
        <v>770</v>
      </c>
      <c r="B415" s="54" t="s">
        <v>771</v>
      </c>
      <c r="C415" s="77" t="n">
        <v>484605</v>
      </c>
      <c r="D415" s="77" t="n">
        <v>5089279</v>
      </c>
      <c r="E415" s="77" t="n">
        <f aca="false">SUM(C415:D415)</f>
        <v>5573884</v>
      </c>
      <c r="F415" s="79" t="n">
        <f aca="false">433616.19+63000</f>
        <v>496616.19</v>
      </c>
      <c r="G415" s="88" t="n">
        <v>5149734</v>
      </c>
      <c r="H415" s="79" t="n">
        <f aca="false">SUM(F415:G415)</f>
        <v>5646350.19</v>
      </c>
      <c r="I415" s="77" t="n">
        <v>330985</v>
      </c>
      <c r="J415" s="77" t="n">
        <v>5754313</v>
      </c>
      <c r="K415" s="77" t="n">
        <f aca="false">SUM(I415:J415)</f>
        <v>6085298</v>
      </c>
    </row>
    <row r="416" customFormat="false" ht="85.05" hidden="false" customHeight="false" outlineLevel="0" collapsed="false">
      <c r="A416" s="82" t="s">
        <v>773</v>
      </c>
      <c r="B416" s="54" t="s">
        <v>774</v>
      </c>
      <c r="C416" s="77" t="n">
        <f aca="false">2305900-500000</f>
        <v>1805900</v>
      </c>
      <c r="D416" s="77" t="n">
        <v>1424007</v>
      </c>
      <c r="E416" s="77" t="n">
        <f aca="false">SUM(C416:D416)</f>
        <v>3229907</v>
      </c>
      <c r="F416" s="79" t="n">
        <v>1818070</v>
      </c>
      <c r="G416" s="88" t="n">
        <v>1445319</v>
      </c>
      <c r="H416" s="79" t="n">
        <f aca="false">SUM(F416:G416)</f>
        <v>3263389</v>
      </c>
      <c r="I416" s="77" t="n">
        <v>1278200</v>
      </c>
      <c r="J416" s="77" t="n">
        <v>1617961</v>
      </c>
      <c r="K416" s="77" t="n">
        <f aca="false">SUM(I416:J416)</f>
        <v>2896161</v>
      </c>
    </row>
    <row r="417" customFormat="false" ht="85.05" hidden="false" customHeight="false" outlineLevel="0" collapsed="false">
      <c r="A417" s="82" t="s">
        <v>776</v>
      </c>
      <c r="B417" s="54" t="s">
        <v>777</v>
      </c>
      <c r="C417" s="77" t="n">
        <v>262000</v>
      </c>
      <c r="D417" s="77" t="n">
        <v>1733574</v>
      </c>
      <c r="E417" s="77" t="n">
        <f aca="false">SUM(C417:D417)</f>
        <v>1995574</v>
      </c>
      <c r="F417" s="79" t="n">
        <f aca="false">164430+197000</f>
        <v>361430</v>
      </c>
      <c r="G417" s="88" t="n">
        <v>1885198</v>
      </c>
      <c r="H417" s="79" t="n">
        <f aca="false">SUM(F417:G417)</f>
        <v>2246628</v>
      </c>
      <c r="I417" s="77" t="n">
        <v>369100</v>
      </c>
      <c r="J417" s="77" t="n">
        <v>2110384</v>
      </c>
      <c r="K417" s="77" t="n">
        <f aca="false">SUM(I417:J417)</f>
        <v>2479484</v>
      </c>
    </row>
    <row r="418" customFormat="false" ht="22.35" hidden="false" customHeight="false" outlineLevel="0" collapsed="false">
      <c r="A418" s="82" t="s">
        <v>65</v>
      </c>
      <c r="B418" s="54" t="s">
        <v>66</v>
      </c>
      <c r="C418" s="77"/>
      <c r="D418" s="77"/>
      <c r="E418" s="77" t="n">
        <f aca="false">SUM(C418:D418)</f>
        <v>0</v>
      </c>
      <c r="F418" s="79" t="n">
        <v>106799986</v>
      </c>
      <c r="G418" s="88"/>
      <c r="H418" s="79" t="n">
        <f aca="false">SUM(F418:G418)</f>
        <v>106799986</v>
      </c>
      <c r="I418" s="77"/>
      <c r="J418" s="77"/>
      <c r="K418" s="77" t="n">
        <f aca="false">SUM(I418:J418)</f>
        <v>0</v>
      </c>
    </row>
    <row r="419" customFormat="false" ht="12.8" hidden="false" customHeight="false" outlineLevel="0" collapsed="false">
      <c r="A419" s="91"/>
      <c r="B419" s="92"/>
      <c r="C419" s="94"/>
      <c r="D419" s="94"/>
      <c r="E419" s="94" t="n">
        <f aca="false">SUM(C419:D419)</f>
        <v>0</v>
      </c>
      <c r="F419" s="95"/>
      <c r="G419" s="96"/>
      <c r="H419" s="95"/>
      <c r="I419" s="94"/>
      <c r="J419" s="94"/>
      <c r="K419" s="94" t="n">
        <f aca="false">SUM(I419:J419)</f>
        <v>0</v>
      </c>
    </row>
    <row r="420" customFormat="false" ht="23.85" hidden="false" customHeight="false" outlineLevel="0" collapsed="false">
      <c r="A420" s="66" t="s">
        <v>780</v>
      </c>
      <c r="B420" s="135" t="s">
        <v>19</v>
      </c>
      <c r="C420" s="139" t="n">
        <f aca="false">SUM(C423:C428)</f>
        <v>0</v>
      </c>
      <c r="D420" s="139" t="n">
        <f aca="false">SUM(D422:D428)</f>
        <v>0</v>
      </c>
      <c r="E420" s="190" t="n">
        <f aca="false">SUM(C420:D420)</f>
        <v>0</v>
      </c>
      <c r="F420" s="109" t="n">
        <f aca="false">SUM(F423:F428)</f>
        <v>0</v>
      </c>
      <c r="G420" s="110" t="n">
        <f aca="false">SUM(G422:G428)</f>
        <v>0</v>
      </c>
      <c r="H420" s="153" t="n">
        <f aca="false">SUM(F420:G420)</f>
        <v>0</v>
      </c>
      <c r="I420" s="190" t="n">
        <f aca="false">SUM(I423:I428)</f>
        <v>0</v>
      </c>
      <c r="J420" s="139" t="n">
        <f aca="false">SUM(J422:J428)</f>
        <v>0</v>
      </c>
      <c r="K420" s="190" t="n">
        <f aca="false">SUM(I420:J420)</f>
        <v>0</v>
      </c>
    </row>
    <row r="421" customFormat="false" ht="22.35" hidden="false" customHeight="false" outlineLevel="0" collapsed="false">
      <c r="A421" s="82" t="s">
        <v>27</v>
      </c>
      <c r="B421" s="103"/>
      <c r="C421" s="77" t="n">
        <f aca="false">SUM(C423:C428)</f>
        <v>0</v>
      </c>
      <c r="D421" s="77" t="n">
        <f aca="false">SUM(D422:D428)</f>
        <v>0</v>
      </c>
      <c r="E421" s="77" t="n">
        <f aca="false">SUM(C421:D421)</f>
        <v>0</v>
      </c>
      <c r="F421" s="79" t="n">
        <f aca="false">SUM(F423:F428)</f>
        <v>0</v>
      </c>
      <c r="G421" s="88" t="n">
        <f aca="false">SUM(G422:G428)</f>
        <v>0</v>
      </c>
      <c r="H421" s="79" t="n">
        <f aca="false">SUM(F421:G421)</f>
        <v>0</v>
      </c>
      <c r="I421" s="77" t="n">
        <f aca="false">SUM(I423:I428)</f>
        <v>0</v>
      </c>
      <c r="J421" s="77" t="n">
        <f aca="false">SUM(J422:J428)</f>
        <v>0</v>
      </c>
      <c r="K421" s="77" t="n">
        <f aca="false">SUM(I421:J421)</f>
        <v>0</v>
      </c>
    </row>
    <row r="422" customFormat="false" ht="43.25" hidden="false" customHeight="false" outlineLevel="0" collapsed="false">
      <c r="A422" s="82" t="s">
        <v>29</v>
      </c>
      <c r="B422" s="103" t="n">
        <v>0</v>
      </c>
      <c r="C422" s="77"/>
      <c r="D422" s="77"/>
      <c r="E422" s="77" t="n">
        <f aca="false">SUM(C422:D422)</f>
        <v>0</v>
      </c>
      <c r="F422" s="79"/>
      <c r="G422" s="88"/>
      <c r="H422" s="79" t="n">
        <f aca="false">SUM(F422:G422)</f>
        <v>0</v>
      </c>
      <c r="I422" s="77"/>
      <c r="J422" s="77"/>
      <c r="K422" s="77" t="n">
        <f aca="false">SUM(I422:J422)</f>
        <v>0</v>
      </c>
    </row>
    <row r="423" customFormat="false" ht="32.8" hidden="false" customHeight="false" outlineLevel="0" collapsed="false">
      <c r="A423" s="82" t="s">
        <v>781</v>
      </c>
      <c r="B423" s="103" t="s">
        <v>782</v>
      </c>
      <c r="C423" s="77"/>
      <c r="D423" s="77"/>
      <c r="E423" s="77" t="n">
        <f aca="false">SUM(C423:D423)</f>
        <v>0</v>
      </c>
      <c r="F423" s="79"/>
      <c r="G423" s="88"/>
      <c r="H423" s="79" t="n">
        <f aca="false">SUM(F423:G423)</f>
        <v>0</v>
      </c>
      <c r="I423" s="77"/>
      <c r="J423" s="77"/>
      <c r="K423" s="77" t="n">
        <f aca="false">SUM(I423:J423)</f>
        <v>0</v>
      </c>
    </row>
    <row r="424" customFormat="false" ht="43.25" hidden="false" customHeight="false" outlineLevel="0" collapsed="false">
      <c r="A424" s="87" t="s">
        <v>784</v>
      </c>
      <c r="B424" s="103" t="s">
        <v>785</v>
      </c>
      <c r="C424" s="77"/>
      <c r="D424" s="77"/>
      <c r="E424" s="77" t="n">
        <f aca="false">SUM(C424:D424)</f>
        <v>0</v>
      </c>
      <c r="F424" s="79"/>
      <c r="G424" s="88"/>
      <c r="H424" s="79" t="n">
        <f aca="false">SUM(F424:G424)</f>
        <v>0</v>
      </c>
      <c r="I424" s="77"/>
      <c r="J424" s="77"/>
      <c r="K424" s="77" t="n">
        <f aca="false">SUM(I424:J424)</f>
        <v>0</v>
      </c>
    </row>
    <row r="425" customFormat="false" ht="22.35" hidden="false" customHeight="false" outlineLevel="0" collapsed="false">
      <c r="A425" s="82" t="s">
        <v>328</v>
      </c>
      <c r="B425" s="103" t="s">
        <v>329</v>
      </c>
      <c r="C425" s="77"/>
      <c r="D425" s="77"/>
      <c r="E425" s="77" t="n">
        <f aca="false">SUM(C425:D425)</f>
        <v>0</v>
      </c>
      <c r="F425" s="79"/>
      <c r="G425" s="88"/>
      <c r="H425" s="79" t="n">
        <f aca="false">SUM(F425:G425)</f>
        <v>0</v>
      </c>
      <c r="I425" s="77"/>
      <c r="J425" s="77"/>
      <c r="K425" s="77" t="n">
        <f aca="false">SUM(I425:J425)</f>
        <v>0</v>
      </c>
    </row>
    <row r="426" customFormat="false" ht="74.6" hidden="false" customHeight="false" outlineLevel="0" collapsed="false">
      <c r="A426" s="87" t="s">
        <v>320</v>
      </c>
      <c r="B426" s="103" t="s">
        <v>321</v>
      </c>
      <c r="C426" s="77"/>
      <c r="D426" s="77"/>
      <c r="E426" s="77" t="n">
        <f aca="false">SUM(C426:D426)</f>
        <v>0</v>
      </c>
      <c r="F426" s="79"/>
      <c r="G426" s="88"/>
      <c r="H426" s="79" t="n">
        <f aca="false">SUM(F426:G426)</f>
        <v>0</v>
      </c>
      <c r="I426" s="77"/>
      <c r="J426" s="77"/>
      <c r="K426" s="77" t="n">
        <f aca="false">SUM(I426:J426)</f>
        <v>0</v>
      </c>
    </row>
    <row r="427" customFormat="false" ht="32.8" hidden="false" customHeight="false" outlineLevel="0" collapsed="false">
      <c r="A427" s="87" t="s">
        <v>33</v>
      </c>
      <c r="B427" s="54" t="s">
        <v>34</v>
      </c>
      <c r="C427" s="77"/>
      <c r="D427" s="77"/>
      <c r="E427" s="77" t="n">
        <f aca="false">SUM(C427:D427)</f>
        <v>0</v>
      </c>
      <c r="F427" s="79"/>
      <c r="G427" s="88"/>
      <c r="H427" s="79" t="n">
        <f aca="false">SUM(F427:G427)</f>
        <v>0</v>
      </c>
      <c r="I427" s="77"/>
      <c r="J427" s="77"/>
      <c r="K427" s="77" t="n">
        <f aca="false">SUM(I427:J427)</f>
        <v>0</v>
      </c>
    </row>
    <row r="428" customFormat="false" ht="32.8" hidden="false" customHeight="false" outlineLevel="0" collapsed="false">
      <c r="A428" s="87" t="s">
        <v>219</v>
      </c>
      <c r="B428" s="103" t="s">
        <v>220</v>
      </c>
      <c r="C428" s="77"/>
      <c r="D428" s="77"/>
      <c r="E428" s="77" t="n">
        <f aca="false">SUM(C428:D428)</f>
        <v>0</v>
      </c>
      <c r="F428" s="79"/>
      <c r="G428" s="88"/>
      <c r="H428" s="79" t="n">
        <f aca="false">SUM(F428:G428)</f>
        <v>0</v>
      </c>
      <c r="I428" s="77"/>
      <c r="J428" s="77"/>
      <c r="K428" s="77" t="n">
        <f aca="false">SUM(I428:J428)</f>
        <v>0</v>
      </c>
    </row>
    <row r="429" customFormat="false" ht="12.8" hidden="false" customHeight="false" outlineLevel="0" collapsed="false">
      <c r="A429" s="87"/>
      <c r="B429" s="54"/>
      <c r="C429" s="77"/>
      <c r="D429" s="77"/>
      <c r="E429" s="77"/>
      <c r="F429" s="79"/>
      <c r="G429" s="88"/>
      <c r="H429" s="79"/>
      <c r="I429" s="77"/>
      <c r="J429" s="77"/>
      <c r="K429" s="77"/>
    </row>
    <row r="430" customFormat="false" ht="46.25" hidden="false" customHeight="false" outlineLevel="0" collapsed="false">
      <c r="A430" s="66" t="s">
        <v>791</v>
      </c>
      <c r="B430" s="135" t="s">
        <v>19</v>
      </c>
      <c r="C430" s="152" t="n">
        <f aca="false">SUM(C432:C441)</f>
        <v>731354</v>
      </c>
      <c r="D430" s="152" t="n">
        <f aca="false">SUM(D432:D440)</f>
        <v>16592781</v>
      </c>
      <c r="E430" s="152" t="n">
        <f aca="false">SUM(C430:D430)</f>
        <v>17324135</v>
      </c>
      <c r="F430" s="153" t="n">
        <f aca="false">SUM(F432:F441)</f>
        <v>790963.12</v>
      </c>
      <c r="G430" s="196" t="n">
        <f aca="false">SUM(G432:G440)</f>
        <v>17529204</v>
      </c>
      <c r="H430" s="153" t="n">
        <f aca="false">SUM(F430:G430)</f>
        <v>18320167.12</v>
      </c>
      <c r="I430" s="152" t="n">
        <f aca="false">SUM(I432:I441)</f>
        <v>854810</v>
      </c>
      <c r="J430" s="152" t="n">
        <f aca="false">SUM(J432:J440)</f>
        <v>19274840</v>
      </c>
      <c r="K430" s="152" t="n">
        <f aca="false">SUM(I430:J430)</f>
        <v>20129650</v>
      </c>
    </row>
    <row r="431" customFormat="false" ht="22.35" hidden="false" customHeight="false" outlineLevel="0" collapsed="false">
      <c r="A431" s="82" t="s">
        <v>27</v>
      </c>
      <c r="B431" s="100"/>
      <c r="C431" s="145" t="n">
        <f aca="false">SUM(C432:C441)</f>
        <v>731354</v>
      </c>
      <c r="D431" s="145" t="n">
        <f aca="false">SUM(D432:D440)</f>
        <v>16592781</v>
      </c>
      <c r="E431" s="77" t="n">
        <f aca="false">SUM(C431:D431)</f>
        <v>17324135</v>
      </c>
      <c r="F431" s="146" t="n">
        <f aca="false">SUM(F432:F441)</f>
        <v>790963.12</v>
      </c>
      <c r="G431" s="147" t="n">
        <f aca="false">SUM(G432:G440)</f>
        <v>17529204</v>
      </c>
      <c r="H431" s="79" t="n">
        <f aca="false">SUM(F431:G431)</f>
        <v>18320167.12</v>
      </c>
      <c r="I431" s="145" t="n">
        <f aca="false">SUM(I432:I441)</f>
        <v>854810</v>
      </c>
      <c r="J431" s="145" t="n">
        <f aca="false">SUM(J432:J440)</f>
        <v>19274840</v>
      </c>
      <c r="K431" s="77" t="n">
        <f aca="false">SUM(I431:J431)</f>
        <v>20129650</v>
      </c>
    </row>
    <row r="432" customFormat="false" ht="43.25" hidden="false" customHeight="false" outlineLevel="0" collapsed="false">
      <c r="A432" s="82" t="s">
        <v>29</v>
      </c>
      <c r="B432" s="103" t="n">
        <v>0</v>
      </c>
      <c r="C432" s="77"/>
      <c r="D432" s="77" t="n">
        <v>990614</v>
      </c>
      <c r="E432" s="77" t="n">
        <f aca="false">SUM(C432:D432)</f>
        <v>990614</v>
      </c>
      <c r="F432" s="79"/>
      <c r="G432" s="88" t="n">
        <v>1005439</v>
      </c>
      <c r="H432" s="79" t="n">
        <f aca="false">SUM(F432:G432)</f>
        <v>1005439</v>
      </c>
      <c r="I432" s="77"/>
      <c r="J432" s="77" t="n">
        <v>1125538</v>
      </c>
      <c r="K432" s="77" t="n">
        <f aca="false">SUM(I432:J432)</f>
        <v>1125538</v>
      </c>
    </row>
    <row r="433" customFormat="false" ht="64.15" hidden="false" customHeight="false" outlineLevel="0" collapsed="false">
      <c r="A433" s="82" t="s">
        <v>792</v>
      </c>
      <c r="B433" s="54" t="s">
        <v>651</v>
      </c>
      <c r="C433" s="77" t="n">
        <v>142850</v>
      </c>
      <c r="D433" s="191" t="n">
        <v>8172564</v>
      </c>
      <c r="E433" s="77" t="n">
        <f aca="false">SUM(C433:D433)</f>
        <v>8315414</v>
      </c>
      <c r="F433" s="84" t="n">
        <f aca="false">81770</f>
        <v>81770</v>
      </c>
      <c r="G433" s="88" t="n">
        <v>8860433</v>
      </c>
      <c r="H433" s="79" t="n">
        <f aca="false">SUM(F433:G433)</f>
        <v>8942203</v>
      </c>
      <c r="I433" s="77" t="n">
        <v>145090</v>
      </c>
      <c r="J433" s="191" t="n">
        <v>9567074</v>
      </c>
      <c r="K433" s="77" t="n">
        <f aca="false">SUM(I433:J433)</f>
        <v>9712164</v>
      </c>
    </row>
    <row r="434" customFormat="false" ht="43.25" hidden="false" customHeight="false" outlineLevel="0" collapsed="false">
      <c r="A434" s="82" t="s">
        <v>794</v>
      </c>
      <c r="B434" s="54" t="s">
        <v>795</v>
      </c>
      <c r="C434" s="77" t="n">
        <v>20000</v>
      </c>
      <c r="D434" s="94" t="n">
        <v>1362094</v>
      </c>
      <c r="E434" s="77" t="n">
        <f aca="false">SUM(C434:D434)</f>
        <v>1382094</v>
      </c>
      <c r="F434" s="79" t="n">
        <v>20000</v>
      </c>
      <c r="G434" s="88" t="n">
        <v>1445319</v>
      </c>
      <c r="H434" s="79" t="n">
        <f aca="false">SUM(F434:G434)</f>
        <v>1465319</v>
      </c>
      <c r="I434" s="77" t="n">
        <v>52000</v>
      </c>
      <c r="J434" s="94" t="n">
        <v>1547615</v>
      </c>
      <c r="K434" s="77" t="n">
        <f aca="false">SUM(I434:J434)</f>
        <v>1599615</v>
      </c>
    </row>
    <row r="435" customFormat="false" ht="22.35" hidden="false" customHeight="false" outlineLevel="0" collapsed="false">
      <c r="A435" s="82" t="s">
        <v>797</v>
      </c>
      <c r="B435" s="54" t="s">
        <v>798</v>
      </c>
      <c r="C435" s="77" t="n">
        <v>409004</v>
      </c>
      <c r="D435" s="94" t="n">
        <v>247653</v>
      </c>
      <c r="E435" s="77" t="n">
        <f aca="false">SUM(C435:D435)</f>
        <v>656657</v>
      </c>
      <c r="F435" s="79" t="n">
        <v>453360</v>
      </c>
      <c r="G435" s="88" t="n">
        <v>251360</v>
      </c>
      <c r="H435" s="79" t="n">
        <f aca="false">SUM(F435:G435)</f>
        <v>704720</v>
      </c>
      <c r="I435" s="77" t="n">
        <v>529720</v>
      </c>
      <c r="J435" s="94" t="n">
        <v>211038</v>
      </c>
      <c r="K435" s="77" t="n">
        <f aca="false">SUM(I435:J435)</f>
        <v>740758</v>
      </c>
    </row>
    <row r="436" customFormat="false" ht="105.95" hidden="false" customHeight="false" outlineLevel="0" collapsed="false">
      <c r="A436" s="126" t="s">
        <v>800</v>
      </c>
      <c r="B436" s="160" t="s">
        <v>801</v>
      </c>
      <c r="C436" s="130" t="n">
        <v>1000</v>
      </c>
      <c r="D436" s="199" t="n">
        <v>247653</v>
      </c>
      <c r="E436" s="130" t="n">
        <f aca="false">SUM(C436:D436)</f>
        <v>248653</v>
      </c>
      <c r="F436" s="131" t="n">
        <v>1000</v>
      </c>
      <c r="G436" s="151" t="n">
        <v>251360</v>
      </c>
      <c r="H436" s="131" t="n">
        <f aca="false">SUM(F436:G436)</f>
        <v>252360</v>
      </c>
      <c r="I436" s="130" t="n">
        <v>3000</v>
      </c>
      <c r="J436" s="199" t="n">
        <v>281385</v>
      </c>
      <c r="K436" s="130" t="n">
        <f aca="false">SUM(I436:J436)</f>
        <v>284385</v>
      </c>
    </row>
    <row r="437" customFormat="false" ht="53.7" hidden="false" customHeight="false" outlineLevel="0" collapsed="false">
      <c r="A437" s="82" t="s">
        <v>803</v>
      </c>
      <c r="B437" s="54" t="s">
        <v>804</v>
      </c>
      <c r="C437" s="77" t="n">
        <v>69500</v>
      </c>
      <c r="D437" s="94" t="n">
        <v>2105054</v>
      </c>
      <c r="E437" s="77" t="n">
        <f aca="false">SUM(C437:D437)</f>
        <v>2174554</v>
      </c>
      <c r="F437" s="79" t="n">
        <f aca="false">56500+13000</f>
        <v>69500</v>
      </c>
      <c r="G437" s="88" t="n">
        <v>2262238</v>
      </c>
      <c r="H437" s="79" t="n">
        <f aca="false">SUM(F437:G437)</f>
        <v>2331738</v>
      </c>
      <c r="I437" s="77" t="n">
        <v>113000</v>
      </c>
      <c r="J437" s="94" t="n">
        <v>2602807</v>
      </c>
      <c r="K437" s="77" t="n">
        <f aca="false">SUM(I437:J437)</f>
        <v>2715807</v>
      </c>
    </row>
    <row r="438" customFormat="false" ht="43.25" hidden="false" customHeight="false" outlineLevel="0" collapsed="false">
      <c r="A438" s="82" t="s">
        <v>806</v>
      </c>
      <c r="B438" s="54" t="s">
        <v>807</v>
      </c>
      <c r="C438" s="77" t="n">
        <v>8000</v>
      </c>
      <c r="D438" s="191" t="n">
        <v>1485921</v>
      </c>
      <c r="E438" s="77" t="n">
        <f aca="false">SUM(C438:D438)</f>
        <v>1493921</v>
      </c>
      <c r="F438" s="84" t="n">
        <v>8000</v>
      </c>
      <c r="G438" s="88" t="n">
        <v>1492449</v>
      </c>
      <c r="H438" s="79" t="n">
        <f aca="false">SUM(F438:G438)</f>
        <v>1500449</v>
      </c>
      <c r="I438" s="77" t="n">
        <v>11000</v>
      </c>
      <c r="J438" s="191" t="n">
        <v>1688307</v>
      </c>
      <c r="K438" s="77" t="n">
        <f aca="false">SUM(I438:J438)</f>
        <v>1699307</v>
      </c>
    </row>
    <row r="439" customFormat="false" ht="22.35" hidden="false" customHeight="false" outlineLevel="0" collapsed="false">
      <c r="A439" s="82" t="s">
        <v>809</v>
      </c>
      <c r="B439" s="54" t="s">
        <v>810</v>
      </c>
      <c r="C439" s="77"/>
      <c r="D439" s="94" t="n">
        <v>1114441</v>
      </c>
      <c r="E439" s="77" t="n">
        <f aca="false">SUM(C439:D439)</f>
        <v>1114441</v>
      </c>
      <c r="F439" s="79"/>
      <c r="G439" s="88" t="n">
        <v>1131119</v>
      </c>
      <c r="H439" s="79" t="n">
        <f aca="false">SUM(F439:G439)</f>
        <v>1131119</v>
      </c>
      <c r="I439" s="77"/>
      <c r="J439" s="94" t="n">
        <v>1266230</v>
      </c>
      <c r="K439" s="77" t="n">
        <f aca="false">SUM(I439:J439)</f>
        <v>1266230</v>
      </c>
    </row>
    <row r="440" customFormat="false" ht="22.35" hidden="false" customHeight="false" outlineLevel="0" collapsed="false">
      <c r="A440" s="82" t="s">
        <v>812</v>
      </c>
      <c r="B440" s="54" t="s">
        <v>813</v>
      </c>
      <c r="C440" s="77" t="n">
        <v>1000</v>
      </c>
      <c r="D440" s="200" t="n">
        <v>866787</v>
      </c>
      <c r="E440" s="77" t="n">
        <f aca="false">SUM(C440:D440)</f>
        <v>867787</v>
      </c>
      <c r="F440" s="201" t="n">
        <v>1000</v>
      </c>
      <c r="G440" s="88" t="n">
        <v>829487</v>
      </c>
      <c r="H440" s="79" t="n">
        <f aca="false">SUM(F440:G440)</f>
        <v>830487</v>
      </c>
      <c r="I440" s="77" t="n">
        <v>1000</v>
      </c>
      <c r="J440" s="200" t="n">
        <v>984846</v>
      </c>
      <c r="K440" s="77" t="n">
        <f aca="false">SUM(I440:J440)</f>
        <v>985846</v>
      </c>
    </row>
    <row r="441" customFormat="false" ht="32.8" hidden="false" customHeight="false" outlineLevel="0" collapsed="false">
      <c r="A441" s="82" t="s">
        <v>177</v>
      </c>
      <c r="B441" s="54" t="s">
        <v>178</v>
      </c>
      <c r="C441" s="77" t="n">
        <v>80000</v>
      </c>
      <c r="D441" s="202"/>
      <c r="E441" s="77" t="n">
        <f aca="false">SUM(C441:D441)</f>
        <v>80000</v>
      </c>
      <c r="F441" s="201" t="n">
        <v>156333.12</v>
      </c>
      <c r="G441" s="203"/>
      <c r="H441" s="79" t="n">
        <f aca="false">SUM(F441:G441)</f>
        <v>156333.12</v>
      </c>
      <c r="I441" s="77"/>
      <c r="J441" s="202"/>
      <c r="K441" s="77" t="n">
        <f aca="false">SUM(I441:J441)</f>
        <v>0</v>
      </c>
    </row>
    <row r="442" customFormat="false" ht="12.8" hidden="false" customHeight="false" outlineLevel="0" collapsed="false">
      <c r="A442" s="87"/>
      <c r="B442" s="103"/>
      <c r="C442" s="77"/>
      <c r="D442" s="77"/>
      <c r="E442" s="77" t="n">
        <f aca="false">SUM(C442:D442)</f>
        <v>0</v>
      </c>
      <c r="F442" s="79"/>
      <c r="G442" s="88"/>
      <c r="H442" s="79"/>
      <c r="I442" s="77"/>
      <c r="J442" s="77"/>
      <c r="K442" s="77" t="n">
        <f aca="false">SUM(I442:J442)</f>
        <v>0</v>
      </c>
    </row>
    <row r="443" customFormat="false" ht="91" hidden="false" customHeight="false" outlineLevel="0" collapsed="false">
      <c r="A443" s="105" t="s">
        <v>816</v>
      </c>
      <c r="B443" s="116" t="s">
        <v>19</v>
      </c>
      <c r="C443" s="108" t="n">
        <f aca="false">SUM(C445:C454)</f>
        <v>1750000</v>
      </c>
      <c r="D443" s="108" t="n">
        <f aca="false">SUM(D445:D454)</f>
        <v>5696029</v>
      </c>
      <c r="E443" s="108" t="n">
        <f aca="false">SUM(C443:D443)</f>
        <v>7446029</v>
      </c>
      <c r="F443" s="109" t="n">
        <f aca="false">SUM(F445:F454)</f>
        <v>1750000</v>
      </c>
      <c r="G443" s="110" t="n">
        <f aca="false">SUM(G445:G453)</f>
        <v>5718435</v>
      </c>
      <c r="H443" s="109" t="n">
        <f aca="false">SUM(F443:G443)</f>
        <v>7468435</v>
      </c>
      <c r="I443" s="108" t="n">
        <f aca="false">SUM(I445:I454)</f>
        <v>1750000</v>
      </c>
      <c r="J443" s="108" t="n">
        <f aca="false">SUM(J445:J454)</f>
        <v>6471844</v>
      </c>
      <c r="K443" s="108" t="n">
        <f aca="false">SUM(I443:J443)</f>
        <v>8221844</v>
      </c>
    </row>
    <row r="444" customFormat="false" ht="22.35" hidden="false" customHeight="false" outlineLevel="0" collapsed="false">
      <c r="A444" s="99" t="s">
        <v>27</v>
      </c>
      <c r="B444" s="204"/>
      <c r="C444" s="77" t="n">
        <f aca="false">SUM(C445:C452)</f>
        <v>1750000</v>
      </c>
      <c r="D444" s="143" t="n">
        <f aca="false">SUM(D445:D452)</f>
        <v>5696029</v>
      </c>
      <c r="E444" s="77" t="n">
        <f aca="false">SUM(C444:D444)</f>
        <v>7446029</v>
      </c>
      <c r="F444" s="79" t="n">
        <f aca="false">SUM(F445:F452)</f>
        <v>1750000</v>
      </c>
      <c r="G444" s="88" t="n">
        <f aca="false">SUM(G445:G452)</f>
        <v>5693299</v>
      </c>
      <c r="H444" s="79" t="n">
        <f aca="false">SUM(F444:G444)</f>
        <v>7443299</v>
      </c>
      <c r="I444" s="143" t="n">
        <f aca="false">SUM(I445:I452)</f>
        <v>1750000</v>
      </c>
      <c r="J444" s="143" t="n">
        <f aca="false">SUM(J445:J452)</f>
        <v>6443706</v>
      </c>
      <c r="K444" s="77" t="n">
        <f aca="false">SUM(I444:J444)</f>
        <v>8193706</v>
      </c>
    </row>
    <row r="445" customFormat="false" ht="43.25" hidden="false" customHeight="false" outlineLevel="0" collapsed="false">
      <c r="A445" s="82" t="s">
        <v>29</v>
      </c>
      <c r="B445" s="54" t="n">
        <v>0</v>
      </c>
      <c r="C445" s="77"/>
      <c r="D445" s="143" t="n">
        <v>742960</v>
      </c>
      <c r="E445" s="77" t="n">
        <f aca="false">SUM(C445:D445)</f>
        <v>742960</v>
      </c>
      <c r="F445" s="144"/>
      <c r="G445" s="88" t="n">
        <v>666103</v>
      </c>
      <c r="H445" s="79" t="n">
        <f aca="false">SUM(F445:G445)</f>
        <v>666103</v>
      </c>
      <c r="I445" s="77"/>
      <c r="J445" s="143" t="n">
        <v>745669</v>
      </c>
      <c r="K445" s="77" t="n">
        <f aca="false">SUM(I445:J445)</f>
        <v>745669</v>
      </c>
    </row>
    <row r="446" customFormat="false" ht="74.6" hidden="false" customHeight="false" outlineLevel="0" collapsed="false">
      <c r="A446" s="206" t="s">
        <v>817</v>
      </c>
      <c r="B446" s="103" t="s">
        <v>818</v>
      </c>
      <c r="C446" s="77" t="n">
        <v>1155070</v>
      </c>
      <c r="D446" s="77" t="n">
        <v>1238267</v>
      </c>
      <c r="E446" s="77" t="n">
        <f aca="false">SUM(C446:D446)</f>
        <v>2393337</v>
      </c>
      <c r="F446" s="79" t="n">
        <v>1250881</v>
      </c>
      <c r="G446" s="88" t="n">
        <v>1256799</v>
      </c>
      <c r="H446" s="79" t="n">
        <f aca="false">SUM(F446:G446)</f>
        <v>2507680</v>
      </c>
      <c r="I446" s="77" t="n">
        <v>1299200</v>
      </c>
      <c r="J446" s="77" t="n">
        <v>1406923</v>
      </c>
      <c r="K446" s="77" t="n">
        <f aca="false">SUM(I446:J446)</f>
        <v>2706123</v>
      </c>
    </row>
    <row r="447" customFormat="false" ht="64.15" hidden="false" customHeight="false" outlineLevel="0" collapsed="false">
      <c r="A447" s="206" t="s">
        <v>820</v>
      </c>
      <c r="B447" s="103" t="s">
        <v>821</v>
      </c>
      <c r="C447" s="77" t="n">
        <v>89800</v>
      </c>
      <c r="D447" s="77" t="n">
        <v>1238267</v>
      </c>
      <c r="E447" s="77" t="n">
        <f aca="false">SUM(C447:D447)</f>
        <v>1328067</v>
      </c>
      <c r="F447" s="79" t="n">
        <v>78989</v>
      </c>
      <c r="G447" s="88" t="n">
        <v>1382479</v>
      </c>
      <c r="H447" s="79" t="n">
        <f aca="false">SUM(F447:G447)</f>
        <v>1461468</v>
      </c>
      <c r="I447" s="77" t="n">
        <v>60200</v>
      </c>
      <c r="J447" s="77" t="n">
        <v>1547615</v>
      </c>
      <c r="K447" s="77" t="n">
        <f aca="false">SUM(I447:J447)</f>
        <v>1607815</v>
      </c>
    </row>
    <row r="448" customFormat="false" ht="43.25" hidden="false" customHeight="false" outlineLevel="0" collapsed="false">
      <c r="A448" s="87" t="s">
        <v>823</v>
      </c>
      <c r="B448" s="103" t="s">
        <v>824</v>
      </c>
      <c r="C448" s="77" t="n">
        <v>283750</v>
      </c>
      <c r="D448" s="77" t="n">
        <v>1114441</v>
      </c>
      <c r="E448" s="77" t="n">
        <f aca="false">SUM(C448:D448)</f>
        <v>1398191</v>
      </c>
      <c r="F448" s="79" t="n">
        <f aca="false">283530+220</f>
        <v>283750</v>
      </c>
      <c r="G448" s="88" t="n">
        <v>1131119</v>
      </c>
      <c r="H448" s="79" t="n">
        <f aca="false">SUM(F448:G448)</f>
        <v>1414869</v>
      </c>
      <c r="I448" s="77" t="n">
        <v>70100</v>
      </c>
      <c r="J448" s="77" t="n">
        <v>1266230</v>
      </c>
      <c r="K448" s="77" t="n">
        <f aca="false">SUM(I448:J448)</f>
        <v>1336330</v>
      </c>
    </row>
    <row r="449" customFormat="false" ht="43.25" hidden="false" customHeight="false" outlineLevel="0" collapsed="false">
      <c r="A449" s="87" t="s">
        <v>826</v>
      </c>
      <c r="B449" s="103" t="s">
        <v>827</v>
      </c>
      <c r="C449" s="77" t="n">
        <v>146000</v>
      </c>
      <c r="D449" s="77" t="n">
        <v>619134</v>
      </c>
      <c r="E449" s="77" t="n">
        <f aca="false">SUM(C449:D449)</f>
        <v>765134</v>
      </c>
      <c r="F449" s="79" t="n">
        <v>96000</v>
      </c>
      <c r="G449" s="88" t="n">
        <v>628399</v>
      </c>
      <c r="H449" s="79" t="n">
        <f aca="false">SUM(F449:G449)</f>
        <v>724399</v>
      </c>
      <c r="I449" s="77" t="n">
        <v>260100</v>
      </c>
      <c r="J449" s="77" t="n">
        <v>703461</v>
      </c>
      <c r="K449" s="77" t="n">
        <f aca="false">SUM(I449:J449)</f>
        <v>963561</v>
      </c>
    </row>
    <row r="450" customFormat="false" ht="43.25" hidden="false" customHeight="false" outlineLevel="0" collapsed="false">
      <c r="A450" s="87" t="s">
        <v>829</v>
      </c>
      <c r="B450" s="103" t="s">
        <v>830</v>
      </c>
      <c r="C450" s="77"/>
      <c r="D450" s="77" t="n">
        <v>371480</v>
      </c>
      <c r="E450" s="77" t="n">
        <f aca="false">SUM(C450:D450)</f>
        <v>371480</v>
      </c>
      <c r="F450" s="79"/>
      <c r="G450" s="88" t="n">
        <v>377040</v>
      </c>
      <c r="H450" s="79" t="n">
        <f aca="false">SUM(F450:G450)</f>
        <v>377040</v>
      </c>
      <c r="I450" s="77"/>
      <c r="J450" s="77" t="n">
        <v>422077</v>
      </c>
      <c r="K450" s="77" t="n">
        <f aca="false">SUM(I450:J450)</f>
        <v>422077</v>
      </c>
    </row>
    <row r="451" customFormat="false" ht="105.95" hidden="false" customHeight="false" outlineLevel="0" collapsed="false">
      <c r="A451" s="87" t="s">
        <v>832</v>
      </c>
      <c r="B451" s="103" t="s">
        <v>833</v>
      </c>
      <c r="C451" s="77" t="n">
        <v>75380</v>
      </c>
      <c r="D451" s="77" t="n">
        <v>247653</v>
      </c>
      <c r="E451" s="77" t="n">
        <f aca="false">SUM(C451:D451)</f>
        <v>323033</v>
      </c>
      <c r="F451" s="79" t="n">
        <v>40380</v>
      </c>
      <c r="G451" s="88" t="n">
        <v>188520</v>
      </c>
      <c r="H451" s="79" t="n">
        <f aca="false">SUM(F451:G451)</f>
        <v>228900</v>
      </c>
      <c r="I451" s="77" t="n">
        <v>60400</v>
      </c>
      <c r="J451" s="77" t="n">
        <v>281385</v>
      </c>
      <c r="K451" s="77" t="n">
        <f aca="false">SUM(I451:J451)</f>
        <v>341785</v>
      </c>
    </row>
    <row r="452" customFormat="false" ht="12.8" hidden="false" customHeight="false" outlineLevel="0" collapsed="false">
      <c r="A452" s="87" t="s">
        <v>835</v>
      </c>
      <c r="B452" s="103" t="s">
        <v>836</v>
      </c>
      <c r="C452" s="77"/>
      <c r="D452" s="77" t="n">
        <v>123827</v>
      </c>
      <c r="E452" s="77" t="n">
        <f aca="false">SUM(C452:D452)</f>
        <v>123827</v>
      </c>
      <c r="F452" s="79"/>
      <c r="G452" s="88" t="n">
        <v>62840</v>
      </c>
      <c r="H452" s="79" t="n">
        <f aca="false">SUM(F452:G452)</f>
        <v>62840</v>
      </c>
      <c r="I452" s="77"/>
      <c r="J452" s="77" t="n">
        <v>70346</v>
      </c>
      <c r="K452" s="77" t="n">
        <f aca="false">SUM(I452:J452)</f>
        <v>70346</v>
      </c>
    </row>
    <row r="453" customFormat="false" ht="12.8" hidden="false" customHeight="false" outlineLevel="0" collapsed="false">
      <c r="A453" s="87" t="s">
        <v>838</v>
      </c>
      <c r="B453" s="103" t="s">
        <v>839</v>
      </c>
      <c r="C453" s="77"/>
      <c r="D453" s="77"/>
      <c r="E453" s="77"/>
      <c r="F453" s="79"/>
      <c r="G453" s="88" t="n">
        <v>25136</v>
      </c>
      <c r="H453" s="79" t="n">
        <f aca="false">SUM(F453:G453)</f>
        <v>25136</v>
      </c>
      <c r="I453" s="77"/>
      <c r="J453" s="77" t="n">
        <v>28138</v>
      </c>
      <c r="K453" s="77" t="n">
        <f aca="false">SUM(I453:J453)</f>
        <v>28138</v>
      </c>
    </row>
    <row r="454" customFormat="false" ht="22.35" hidden="false" customHeight="false" outlineLevel="0" collapsed="false">
      <c r="A454" s="87" t="s">
        <v>65</v>
      </c>
      <c r="B454" s="103" t="s">
        <v>66</v>
      </c>
      <c r="C454" s="77"/>
      <c r="D454" s="77"/>
      <c r="E454" s="77"/>
      <c r="F454" s="79"/>
      <c r="G454" s="88"/>
      <c r="H454" s="79"/>
      <c r="I454" s="77"/>
      <c r="J454" s="77"/>
      <c r="K454" s="77" t="n">
        <f aca="false">SUM(I454:J454)</f>
        <v>0</v>
      </c>
    </row>
    <row r="455" customFormat="false" ht="12.8" hidden="false" customHeight="false" outlineLevel="0" collapsed="false">
      <c r="A455" s="82"/>
      <c r="B455" s="54"/>
      <c r="C455" s="77"/>
      <c r="D455" s="77"/>
      <c r="E455" s="77"/>
      <c r="F455" s="79"/>
      <c r="G455" s="88"/>
      <c r="H455" s="79"/>
      <c r="I455" s="77"/>
      <c r="J455" s="77"/>
      <c r="K455" s="77" t="n">
        <f aca="false">SUM(I455:J455)</f>
        <v>0</v>
      </c>
    </row>
    <row r="456" customFormat="false" ht="46.25" hidden="false" customHeight="false" outlineLevel="0" collapsed="false">
      <c r="A456" s="66" t="s">
        <v>841</v>
      </c>
      <c r="B456" s="67" t="s">
        <v>19</v>
      </c>
      <c r="C456" s="139" t="n">
        <f aca="false">SUM(C459:C461)</f>
        <v>65000</v>
      </c>
      <c r="D456" s="139" t="n">
        <f aca="false">SUM(D458:D461)</f>
        <v>1950271</v>
      </c>
      <c r="E456" s="139" t="n">
        <f aca="false">SUM(C456:D456)</f>
        <v>2015271</v>
      </c>
      <c r="F456" s="109" t="n">
        <f aca="false">SUM(F459:F461)</f>
        <v>65000</v>
      </c>
      <c r="G456" s="110" t="n">
        <f aca="false">SUM(G458:G461)</f>
        <v>1979458</v>
      </c>
      <c r="H456" s="109" t="n">
        <f aca="false">SUM(F456:G456)</f>
        <v>2044458</v>
      </c>
      <c r="I456" s="139" t="n">
        <f aca="false">SUM(I459:I461)</f>
        <v>200000</v>
      </c>
      <c r="J456" s="139" t="n">
        <f aca="false">SUM(J458:J461)</f>
        <v>2215903</v>
      </c>
      <c r="K456" s="139" t="n">
        <f aca="false">SUM(I456:J456)</f>
        <v>2415903</v>
      </c>
    </row>
    <row r="457" customFormat="false" ht="22.35" hidden="false" customHeight="false" outlineLevel="0" collapsed="false">
      <c r="A457" s="74" t="s">
        <v>27</v>
      </c>
      <c r="B457" s="207"/>
      <c r="C457" s="209" t="n">
        <f aca="false">SUM(C458:C461)</f>
        <v>65000</v>
      </c>
      <c r="D457" s="194" t="n">
        <f aca="false">SUM(D458:D461)</f>
        <v>1950271</v>
      </c>
      <c r="E457" s="77" t="n">
        <f aca="false">SUM(C457:D457)</f>
        <v>2015271</v>
      </c>
      <c r="F457" s="210" t="n">
        <f aca="false">SUM(F458:F461)</f>
        <v>65000</v>
      </c>
      <c r="G457" s="147" t="n">
        <f aca="false">SUM(G458:G461)</f>
        <v>1979458</v>
      </c>
      <c r="H457" s="79" t="n">
        <f aca="false">SUM(F457:G457)</f>
        <v>2044458</v>
      </c>
      <c r="I457" s="77" t="n">
        <f aca="false">SUM(I458:I461)</f>
        <v>200000</v>
      </c>
      <c r="J457" s="194" t="n">
        <f aca="false">SUM(J458:J461)</f>
        <v>2215903</v>
      </c>
      <c r="K457" s="77" t="n">
        <f aca="false">SUM(I457:J457)</f>
        <v>2415903</v>
      </c>
    </row>
    <row r="458" customFormat="false" ht="43.25" hidden="false" customHeight="false" outlineLevel="0" collapsed="false">
      <c r="A458" s="82" t="s">
        <v>29</v>
      </c>
      <c r="B458" s="54" t="n">
        <v>0</v>
      </c>
      <c r="C458" s="77"/>
      <c r="D458" s="143" t="n">
        <v>210506</v>
      </c>
      <c r="E458" s="77" t="n">
        <f aca="false">SUM(C458:D458)</f>
        <v>210506</v>
      </c>
      <c r="F458" s="144"/>
      <c r="G458" s="88" t="n">
        <v>272671</v>
      </c>
      <c r="H458" s="79" t="n">
        <f aca="false">SUM(F458:G458)</f>
        <v>272671</v>
      </c>
      <c r="I458" s="77"/>
      <c r="J458" s="143" t="n">
        <v>281385</v>
      </c>
      <c r="K458" s="77" t="n">
        <f aca="false">SUM(I458:J458)</f>
        <v>281385</v>
      </c>
    </row>
    <row r="459" customFormat="false" ht="116.4" hidden="false" customHeight="false" outlineLevel="0" collapsed="false">
      <c r="A459" s="82" t="s">
        <v>842</v>
      </c>
      <c r="B459" s="54" t="s">
        <v>843</v>
      </c>
      <c r="C459" s="77" t="n">
        <v>65000</v>
      </c>
      <c r="D459" s="191" t="n">
        <v>1516877</v>
      </c>
      <c r="E459" s="77" t="n">
        <f aca="false">SUM(C459:D459)</f>
        <v>1581877</v>
      </c>
      <c r="F459" s="124" t="n">
        <v>65000</v>
      </c>
      <c r="G459" s="88" t="n">
        <v>1510484</v>
      </c>
      <c r="H459" s="79" t="n">
        <f aca="false">SUM(F459:G459)</f>
        <v>1575484</v>
      </c>
      <c r="I459" s="77" t="n">
        <v>200000</v>
      </c>
      <c r="J459" s="191" t="n">
        <v>1751618</v>
      </c>
      <c r="K459" s="77" t="n">
        <f aca="false">SUM(I459:J459)</f>
        <v>1951618</v>
      </c>
    </row>
    <row r="460" customFormat="false" ht="53.7" hidden="false" customHeight="false" outlineLevel="0" collapsed="false">
      <c r="A460" s="82" t="s">
        <v>845</v>
      </c>
      <c r="B460" s="54" t="s">
        <v>846</v>
      </c>
      <c r="C460" s="77"/>
      <c r="D460" s="77" t="n">
        <v>123827</v>
      </c>
      <c r="E460" s="77" t="n">
        <f aca="false">SUM(C460:D460)</f>
        <v>123827</v>
      </c>
      <c r="F460" s="79"/>
      <c r="G460" s="88" t="n">
        <v>65965</v>
      </c>
      <c r="H460" s="79" t="n">
        <f aca="false">SUM(F460:G460)</f>
        <v>65965</v>
      </c>
      <c r="I460" s="77"/>
      <c r="J460" s="77" t="n">
        <v>70346</v>
      </c>
      <c r="K460" s="77" t="n">
        <f aca="false">SUM(I460:J460)</f>
        <v>70346</v>
      </c>
    </row>
    <row r="461" customFormat="false" ht="32.8" hidden="false" customHeight="false" outlineLevel="0" collapsed="false">
      <c r="A461" s="82" t="s">
        <v>848</v>
      </c>
      <c r="B461" s="54" t="s">
        <v>849</v>
      </c>
      <c r="C461" s="77"/>
      <c r="D461" s="77" t="n">
        <v>99061</v>
      </c>
      <c r="E461" s="77" t="n">
        <f aca="false">SUM(C461:D461)</f>
        <v>99061</v>
      </c>
      <c r="F461" s="79"/>
      <c r="G461" s="88" t="n">
        <v>130338</v>
      </c>
      <c r="H461" s="79" t="n">
        <f aca="false">SUM(F461:G461)</f>
        <v>130338</v>
      </c>
      <c r="I461" s="77"/>
      <c r="J461" s="77" t="n">
        <v>112554</v>
      </c>
      <c r="K461" s="77" t="n">
        <f aca="false">SUM(I461:J461)</f>
        <v>112554</v>
      </c>
    </row>
    <row r="462" customFormat="false" ht="12.8" hidden="false" customHeight="false" outlineLevel="0" collapsed="false">
      <c r="A462" s="211"/>
      <c r="B462" s="113"/>
      <c r="C462" s="77"/>
      <c r="D462" s="77"/>
      <c r="E462" s="77" t="n">
        <f aca="false">SUM(C462:D462)</f>
        <v>0</v>
      </c>
      <c r="F462" s="79"/>
      <c r="G462" s="88"/>
      <c r="H462" s="79"/>
      <c r="I462" s="77"/>
      <c r="J462" s="77"/>
      <c r="K462" s="77" t="n">
        <f aca="false">SUM(I462:J462)</f>
        <v>0</v>
      </c>
    </row>
    <row r="463" customFormat="false" ht="46.25" hidden="false" customHeight="false" outlineLevel="0" collapsed="false">
      <c r="A463" s="66" t="s">
        <v>851</v>
      </c>
      <c r="B463" s="212" t="s">
        <v>19</v>
      </c>
      <c r="C463" s="139"/>
      <c r="D463" s="139" t="n">
        <f aca="false">SUM(D465:D466)</f>
        <v>4612546</v>
      </c>
      <c r="E463" s="139" t="n">
        <f aca="false">SUM(C463:D463)</f>
        <v>4612546</v>
      </c>
      <c r="F463" s="139" t="n">
        <f aca="false">SUM(F465:F466)</f>
        <v>0</v>
      </c>
      <c r="G463" s="214" t="n">
        <f aca="false">SUM(G465:G466)</f>
        <v>4807256</v>
      </c>
      <c r="H463" s="109" t="n">
        <f aca="false">SUM(F463:G463)</f>
        <v>4807256</v>
      </c>
      <c r="I463" s="139"/>
      <c r="J463" s="139" t="n">
        <f aca="false">SUM(J465:J466)</f>
        <v>5381479</v>
      </c>
      <c r="K463" s="139" t="n">
        <f aca="false">SUM(I463:J463)</f>
        <v>5381479</v>
      </c>
    </row>
    <row r="464" customFormat="false" ht="22.35" hidden="false" customHeight="false" outlineLevel="0" collapsed="false">
      <c r="A464" s="82" t="s">
        <v>27</v>
      </c>
      <c r="B464" s="54"/>
      <c r="C464" s="215"/>
      <c r="D464" s="143" t="n">
        <f aca="false">SUM(D465:D466)</f>
        <v>4612546</v>
      </c>
      <c r="E464" s="77" t="n">
        <f aca="false">SUM(C464:D464)</f>
        <v>4612546</v>
      </c>
      <c r="F464" s="144"/>
      <c r="G464" s="88"/>
      <c r="H464" s="79" t="n">
        <f aca="false">SUM(F464:G464)</f>
        <v>0</v>
      </c>
      <c r="I464" s="77"/>
      <c r="J464" s="143" t="n">
        <f aca="false">SUM(J465:J466)</f>
        <v>5381479</v>
      </c>
      <c r="K464" s="77" t="n">
        <f aca="false">SUM(I464:J464)</f>
        <v>5381479</v>
      </c>
    </row>
    <row r="465" customFormat="false" ht="43.25" hidden="false" customHeight="false" outlineLevel="0" collapsed="false">
      <c r="A465" s="82" t="s">
        <v>29</v>
      </c>
      <c r="B465" s="54" t="n">
        <v>0</v>
      </c>
      <c r="C465" s="215"/>
      <c r="D465" s="143" t="n">
        <v>402437</v>
      </c>
      <c r="E465" s="77" t="n">
        <f aca="false">SUM(C465:D465)</f>
        <v>402437</v>
      </c>
      <c r="F465" s="144"/>
      <c r="G465" s="88" t="n">
        <v>408460</v>
      </c>
      <c r="H465" s="79" t="n">
        <f aca="false">SUM(F465:G465)</f>
        <v>408460</v>
      </c>
      <c r="I465" s="77"/>
      <c r="J465" s="143" t="n">
        <v>457250</v>
      </c>
      <c r="K465" s="77" t="n">
        <f aca="false">SUM(I465:J465)</f>
        <v>457250</v>
      </c>
    </row>
    <row r="466" customFormat="false" ht="22.35" hidden="false" customHeight="false" outlineLevel="0" collapsed="false">
      <c r="A466" s="82" t="s">
        <v>852</v>
      </c>
      <c r="B466" s="54" t="s">
        <v>853</v>
      </c>
      <c r="C466" s="77"/>
      <c r="D466" s="77" t="n">
        <v>4210109</v>
      </c>
      <c r="E466" s="77" t="n">
        <f aca="false">SUM(C466:D466)</f>
        <v>4210109</v>
      </c>
      <c r="F466" s="79"/>
      <c r="G466" s="88" t="n">
        <v>4398796</v>
      </c>
      <c r="H466" s="79" t="n">
        <f aca="false">SUM(F466:G466)</f>
        <v>4398796</v>
      </c>
      <c r="I466" s="77"/>
      <c r="J466" s="77" t="n">
        <v>4924229</v>
      </c>
      <c r="K466" s="77" t="n">
        <f aca="false">SUM(I466:J466)</f>
        <v>4924229</v>
      </c>
    </row>
    <row r="467" customFormat="false" ht="12.8" hidden="false" customHeight="false" outlineLevel="0" collapsed="false">
      <c r="A467" s="82"/>
      <c r="B467" s="54"/>
      <c r="C467" s="77"/>
      <c r="D467" s="77"/>
      <c r="E467" s="77"/>
      <c r="F467" s="79"/>
      <c r="G467" s="88"/>
      <c r="H467" s="79"/>
      <c r="I467" s="77"/>
      <c r="J467" s="77"/>
      <c r="K467" s="77"/>
    </row>
    <row r="468" customFormat="false" ht="12.8" hidden="false" customHeight="false" outlineLevel="0" collapsed="false">
      <c r="A468" s="216" t="s">
        <v>855</v>
      </c>
      <c r="B468" s="54"/>
      <c r="C468" s="77"/>
      <c r="D468" s="77"/>
      <c r="E468" s="77"/>
      <c r="F468" s="79"/>
      <c r="G468" s="88"/>
      <c r="H468" s="79"/>
      <c r="I468" s="77"/>
      <c r="J468" s="77"/>
      <c r="K468" s="77"/>
    </row>
    <row r="469" customFormat="false" ht="12.8" hidden="false" customHeight="false" outlineLevel="0" collapsed="false">
      <c r="A469" s="82"/>
      <c r="B469" s="54"/>
      <c r="C469" s="77"/>
      <c r="D469" s="77"/>
      <c r="E469" s="77"/>
      <c r="F469" s="79"/>
      <c r="G469" s="88"/>
      <c r="H469" s="79"/>
      <c r="I469" s="77"/>
      <c r="J469" s="77"/>
      <c r="K469" s="77"/>
    </row>
    <row r="470" customFormat="false" ht="23.85" hidden="false" customHeight="false" outlineLevel="0" collapsed="false">
      <c r="A470" s="66" t="s">
        <v>856</v>
      </c>
      <c r="B470" s="127" t="s">
        <v>19</v>
      </c>
      <c r="C470" s="139" t="n">
        <f aca="false">SUM(C472:C474)</f>
        <v>1602250</v>
      </c>
      <c r="D470" s="139" t="n">
        <f aca="false">SUM(D472:D472)</f>
        <v>0</v>
      </c>
      <c r="E470" s="190" t="n">
        <f aca="false">SUM(C470:D470)</f>
        <v>1602250</v>
      </c>
      <c r="F470" s="109" t="n">
        <f aca="false">SUM(F472:F474)</f>
        <v>1842765</v>
      </c>
      <c r="G470" s="110"/>
      <c r="H470" s="153" t="n">
        <f aca="false">SUM(F470:G470)</f>
        <v>1842765</v>
      </c>
      <c r="I470" s="190" t="n">
        <f aca="false">SUM(I472:I474)</f>
        <v>1926000</v>
      </c>
      <c r="J470" s="139" t="n">
        <f aca="false">SUM(J472:J472)</f>
        <v>0</v>
      </c>
      <c r="K470" s="190" t="n">
        <f aca="false">SUM(I470:J470)</f>
        <v>1926000</v>
      </c>
    </row>
    <row r="471" customFormat="false" ht="22.35" hidden="false" customHeight="false" outlineLevel="0" collapsed="false">
      <c r="A471" s="82" t="s">
        <v>27</v>
      </c>
      <c r="B471" s="103"/>
      <c r="C471" s="143" t="n">
        <f aca="false">SUM(C472:C474)</f>
        <v>1602250</v>
      </c>
      <c r="D471" s="215"/>
      <c r="E471" s="143" t="n">
        <f aca="false">SUM(C471:D471)</f>
        <v>1602250</v>
      </c>
      <c r="F471" s="79" t="n">
        <f aca="false">SUM(F472:F474)</f>
        <v>1842765</v>
      </c>
      <c r="G471" s="217"/>
      <c r="H471" s="79" t="n">
        <f aca="false">SUM(F471:G471)</f>
        <v>1842765</v>
      </c>
      <c r="I471" s="143" t="n">
        <f aca="false">SUM(I472:I474)</f>
        <v>1926000</v>
      </c>
      <c r="J471" s="215"/>
      <c r="K471" s="143" t="n">
        <f aca="false">SUM(I471:J471)</f>
        <v>1926000</v>
      </c>
    </row>
    <row r="472" customFormat="false" ht="22.35" hidden="false" customHeight="false" outlineLevel="0" collapsed="false">
      <c r="A472" s="87" t="s">
        <v>857</v>
      </c>
      <c r="B472" s="103" t="s">
        <v>858</v>
      </c>
      <c r="C472" s="143" t="n">
        <v>1602250</v>
      </c>
      <c r="D472" s="77"/>
      <c r="E472" s="143" t="n">
        <f aca="false">SUM(C472:D472)</f>
        <v>1602250</v>
      </c>
      <c r="F472" s="79" t="n">
        <v>1842765</v>
      </c>
      <c r="G472" s="88"/>
      <c r="H472" s="79" t="n">
        <f aca="false">SUM(F472:G472)</f>
        <v>1842765</v>
      </c>
      <c r="I472" s="143" t="n">
        <v>1926000</v>
      </c>
      <c r="J472" s="77"/>
      <c r="K472" s="143" t="n">
        <f aca="false">SUM(I472:J472)</f>
        <v>1926000</v>
      </c>
    </row>
    <row r="473" customFormat="false" ht="32.8" hidden="false" customHeight="false" outlineLevel="0" collapsed="false">
      <c r="A473" s="87" t="s">
        <v>177</v>
      </c>
      <c r="B473" s="104" t="s">
        <v>178</v>
      </c>
      <c r="C473" s="77"/>
      <c r="D473" s="77"/>
      <c r="E473" s="143"/>
      <c r="F473" s="79"/>
      <c r="G473" s="88"/>
      <c r="H473" s="79" t="n">
        <f aca="false">SUM(F473:G473)</f>
        <v>0</v>
      </c>
      <c r="I473" s="143"/>
      <c r="J473" s="77"/>
      <c r="K473" s="143"/>
    </row>
    <row r="474" customFormat="false" ht="32.8" hidden="false" customHeight="false" outlineLevel="0" collapsed="false">
      <c r="A474" s="87" t="s">
        <v>33</v>
      </c>
      <c r="B474" s="104" t="s">
        <v>34</v>
      </c>
      <c r="C474" s="77"/>
      <c r="D474" s="77"/>
      <c r="E474" s="143" t="n">
        <f aca="false">SUM(C474:D474)</f>
        <v>0</v>
      </c>
      <c r="F474" s="79"/>
      <c r="G474" s="88"/>
      <c r="H474" s="79" t="n">
        <f aca="false">SUM(F474:G474)</f>
        <v>0</v>
      </c>
      <c r="I474" s="143"/>
      <c r="J474" s="77"/>
      <c r="K474" s="143" t="n">
        <f aca="false">SUM(I474:J474)</f>
        <v>0</v>
      </c>
    </row>
    <row r="475" customFormat="false" ht="12.8" hidden="false" customHeight="false" outlineLevel="0" collapsed="false">
      <c r="A475" s="87"/>
      <c r="B475" s="103"/>
      <c r="C475" s="77"/>
      <c r="D475" s="77"/>
      <c r="E475" s="143" t="n">
        <f aca="false">SUM(C475:D475)</f>
        <v>0</v>
      </c>
      <c r="F475" s="79"/>
      <c r="G475" s="88"/>
      <c r="H475" s="79"/>
      <c r="I475" s="143"/>
      <c r="J475" s="77"/>
      <c r="K475" s="143" t="n">
        <f aca="false">SUM(I475:J475)</f>
        <v>0</v>
      </c>
    </row>
    <row r="476" customFormat="false" ht="23.85" hidden="false" customHeight="false" outlineLevel="0" collapsed="false">
      <c r="A476" s="66" t="s">
        <v>862</v>
      </c>
      <c r="B476" s="127" t="s">
        <v>19</v>
      </c>
      <c r="C476" s="139" t="n">
        <f aca="false">SUM(C478:C480)</f>
        <v>1317500</v>
      </c>
      <c r="D476" s="152"/>
      <c r="E476" s="190" t="n">
        <f aca="false">SUM(C476:D476)</f>
        <v>1317500</v>
      </c>
      <c r="F476" s="109" t="n">
        <f aca="false">SUM(F478:F480)</f>
        <v>1736924</v>
      </c>
      <c r="G476" s="196"/>
      <c r="H476" s="153" t="n">
        <f aca="false">SUM(F476:G476)</f>
        <v>1736924</v>
      </c>
      <c r="I476" s="139" t="n">
        <f aca="false">SUM(I478:I480)</f>
        <v>1965000</v>
      </c>
      <c r="J476" s="152"/>
      <c r="K476" s="190" t="n">
        <f aca="false">SUM(I476:J476)</f>
        <v>1965000</v>
      </c>
    </row>
    <row r="477" customFormat="false" ht="22.35" hidden="false" customHeight="false" outlineLevel="0" collapsed="false">
      <c r="A477" s="82" t="s">
        <v>27</v>
      </c>
      <c r="B477" s="103"/>
      <c r="C477" s="143" t="n">
        <f aca="false">SUM(C478:C479)</f>
        <v>1317500</v>
      </c>
      <c r="D477" s="215"/>
      <c r="E477" s="143" t="n">
        <f aca="false">SUM(C477:D477)</f>
        <v>1317500</v>
      </c>
      <c r="F477" s="79" t="n">
        <f aca="false">SUM(F478:F479)</f>
        <v>1736924</v>
      </c>
      <c r="G477" s="217"/>
      <c r="H477" s="79" t="n">
        <f aca="false">SUM(F477:G477)</f>
        <v>1736924</v>
      </c>
      <c r="I477" s="143" t="n">
        <f aca="false">SUM(I478:I479)</f>
        <v>1965000</v>
      </c>
      <c r="J477" s="215"/>
      <c r="K477" s="143" t="n">
        <f aca="false">SUM(I477:J477)</f>
        <v>1965000</v>
      </c>
    </row>
    <row r="478" customFormat="false" ht="22.35" hidden="false" customHeight="false" outlineLevel="0" collapsed="false">
      <c r="A478" s="87" t="s">
        <v>857</v>
      </c>
      <c r="B478" s="103" t="s">
        <v>858</v>
      </c>
      <c r="C478" s="143" t="n">
        <v>1317500</v>
      </c>
      <c r="D478" s="77"/>
      <c r="E478" s="143" t="n">
        <f aca="false">SUM(C478:D478)</f>
        <v>1317500</v>
      </c>
      <c r="F478" s="79" t="n">
        <v>1736924</v>
      </c>
      <c r="G478" s="88"/>
      <c r="H478" s="79" t="n">
        <f aca="false">SUM(F478:G478)</f>
        <v>1736924</v>
      </c>
      <c r="I478" s="143" t="n">
        <v>1965000</v>
      </c>
      <c r="J478" s="77"/>
      <c r="K478" s="143" t="n">
        <f aca="false">SUM(I478:J478)</f>
        <v>1965000</v>
      </c>
    </row>
    <row r="479" customFormat="false" ht="32.8" hidden="false" customHeight="false" outlineLevel="0" collapsed="false">
      <c r="A479" s="87" t="s">
        <v>177</v>
      </c>
      <c r="B479" s="104" t="s">
        <v>178</v>
      </c>
      <c r="C479" s="77"/>
      <c r="D479" s="77"/>
      <c r="E479" s="143"/>
      <c r="F479" s="79"/>
      <c r="G479" s="88"/>
      <c r="H479" s="79" t="n">
        <f aca="false">SUM(F479:G479)</f>
        <v>0</v>
      </c>
      <c r="I479" s="143"/>
      <c r="J479" s="77"/>
      <c r="K479" s="143"/>
    </row>
    <row r="480" customFormat="false" ht="12.8" hidden="false" customHeight="false" outlineLevel="0" collapsed="false">
      <c r="A480" s="87"/>
      <c r="B480" s="103"/>
      <c r="C480" s="77"/>
      <c r="D480" s="77"/>
      <c r="E480" s="143" t="n">
        <f aca="false">SUM(C480:D480)</f>
        <v>0</v>
      </c>
      <c r="F480" s="79"/>
      <c r="G480" s="88"/>
      <c r="H480" s="79"/>
      <c r="I480" s="143"/>
      <c r="J480" s="77"/>
      <c r="K480" s="143" t="n">
        <f aca="false">SUM(I480:J480)</f>
        <v>0</v>
      </c>
    </row>
    <row r="481" customFormat="false" ht="23.85" hidden="false" customHeight="false" outlineLevel="0" collapsed="false">
      <c r="A481" s="66" t="s">
        <v>865</v>
      </c>
      <c r="B481" s="127" t="s">
        <v>19</v>
      </c>
      <c r="C481" s="152" t="n">
        <f aca="false">SUM(C483:C486)</f>
        <v>2266950</v>
      </c>
      <c r="D481" s="152" t="n">
        <f aca="false">SUM(D483:D486)</f>
        <v>0</v>
      </c>
      <c r="E481" s="190" t="n">
        <f aca="false">SUM(C481:D481)</f>
        <v>2266950</v>
      </c>
      <c r="F481" s="153" t="n">
        <f aca="false">SUM(F483:F486)</f>
        <v>2965460</v>
      </c>
      <c r="G481" s="196"/>
      <c r="H481" s="153" t="n">
        <f aca="false">SUM(F481:G481)</f>
        <v>2965460</v>
      </c>
      <c r="I481" s="190" t="n">
        <f aca="false">SUM(I483:I486)</f>
        <v>2942500</v>
      </c>
      <c r="J481" s="152" t="n">
        <f aca="false">SUM(J483:J486)</f>
        <v>0</v>
      </c>
      <c r="K481" s="190" t="n">
        <f aca="false">SUM(I481:J481)</f>
        <v>2942500</v>
      </c>
    </row>
    <row r="482" customFormat="false" ht="22.35" hidden="false" customHeight="false" outlineLevel="0" collapsed="false">
      <c r="A482" s="74" t="s">
        <v>27</v>
      </c>
      <c r="B482" s="54"/>
      <c r="C482" s="143" t="n">
        <f aca="false">SUM(C483:C485)</f>
        <v>2266950</v>
      </c>
      <c r="D482" s="143" t="n">
        <f aca="false">SUM(D483)</f>
        <v>0</v>
      </c>
      <c r="E482" s="143" t="n">
        <f aca="false">SUM(C482:D482)</f>
        <v>2266950</v>
      </c>
      <c r="F482" s="79" t="n">
        <f aca="false">SUM(F483:F485)</f>
        <v>2965460</v>
      </c>
      <c r="G482" s="88" t="n">
        <f aca="false">SUM(G483)</f>
        <v>0</v>
      </c>
      <c r="H482" s="79" t="n">
        <f aca="false">SUM(F482:G482)</f>
        <v>2965460</v>
      </c>
      <c r="I482" s="143" t="n">
        <f aca="false">SUM(I483:I485)</f>
        <v>2942500</v>
      </c>
      <c r="J482" s="143" t="n">
        <f aca="false">SUM(J483)</f>
        <v>0</v>
      </c>
      <c r="K482" s="143" t="n">
        <f aca="false">SUM(I482:J482)</f>
        <v>2942500</v>
      </c>
    </row>
    <row r="483" customFormat="false" ht="22.35" hidden="false" customHeight="false" outlineLevel="0" collapsed="false">
      <c r="A483" s="87" t="s">
        <v>857</v>
      </c>
      <c r="B483" s="103" t="s">
        <v>858</v>
      </c>
      <c r="C483" s="143" t="n">
        <v>2266950</v>
      </c>
      <c r="D483" s="77"/>
      <c r="E483" s="143" t="n">
        <f aca="false">SUM(C483:D483)</f>
        <v>2266950</v>
      </c>
      <c r="F483" s="79" t="n">
        <v>2965460</v>
      </c>
      <c r="G483" s="88"/>
      <c r="H483" s="79" t="n">
        <f aca="false">SUM(F483:G483)</f>
        <v>2965460</v>
      </c>
      <c r="I483" s="143" t="n">
        <v>2942500</v>
      </c>
      <c r="J483" s="77"/>
      <c r="K483" s="143" t="n">
        <f aca="false">SUM(I483:J483)</f>
        <v>2942500</v>
      </c>
    </row>
    <row r="484" customFormat="false" ht="32.8" hidden="false" customHeight="false" outlineLevel="0" collapsed="false">
      <c r="A484" s="87" t="s">
        <v>177</v>
      </c>
      <c r="B484" s="55" t="s">
        <v>178</v>
      </c>
      <c r="C484" s="77"/>
      <c r="D484" s="77"/>
      <c r="E484" s="143"/>
      <c r="F484" s="79"/>
      <c r="G484" s="88"/>
      <c r="H484" s="79" t="n">
        <f aca="false">SUM(F484:G484)</f>
        <v>0</v>
      </c>
      <c r="I484" s="143"/>
      <c r="J484" s="77"/>
      <c r="K484" s="143"/>
    </row>
    <row r="485" customFormat="false" ht="32.8" hidden="false" customHeight="false" outlineLevel="0" collapsed="false">
      <c r="A485" s="87" t="s">
        <v>33</v>
      </c>
      <c r="B485" s="55" t="s">
        <v>34</v>
      </c>
      <c r="C485" s="77"/>
      <c r="D485" s="77"/>
      <c r="E485" s="143" t="n">
        <f aca="false">SUM(C485:D485)</f>
        <v>0</v>
      </c>
      <c r="F485" s="79"/>
      <c r="G485" s="88"/>
      <c r="H485" s="79" t="n">
        <f aca="false">SUM(F485:G485)</f>
        <v>0</v>
      </c>
      <c r="I485" s="143"/>
      <c r="J485" s="77"/>
      <c r="K485" s="143" t="n">
        <f aca="false">SUM(I485:J485)</f>
        <v>0</v>
      </c>
    </row>
    <row r="486" customFormat="false" ht="22.35" hidden="false" customHeight="false" outlineLevel="0" collapsed="false">
      <c r="A486" s="87" t="s">
        <v>65</v>
      </c>
      <c r="B486" s="54" t="s">
        <v>66</v>
      </c>
      <c r="C486" s="77"/>
      <c r="D486" s="77"/>
      <c r="E486" s="143" t="n">
        <f aca="false">SUM(C486:D486)</f>
        <v>0</v>
      </c>
      <c r="F486" s="79"/>
      <c r="G486" s="88"/>
      <c r="H486" s="79" t="n">
        <f aca="false">SUM(F486:G486)</f>
        <v>0</v>
      </c>
      <c r="I486" s="143"/>
      <c r="J486" s="77"/>
      <c r="K486" s="143" t="n">
        <f aca="false">SUM(I486:J486)</f>
        <v>0</v>
      </c>
    </row>
    <row r="487" customFormat="false" ht="12.8" hidden="false" customHeight="false" outlineLevel="0" collapsed="false">
      <c r="A487" s="82"/>
      <c r="B487" s="54"/>
      <c r="C487" s="143"/>
      <c r="D487" s="143"/>
      <c r="E487" s="143" t="n">
        <f aca="false">SUM(C487:D487)</f>
        <v>0</v>
      </c>
      <c r="F487" s="79"/>
      <c r="G487" s="88"/>
      <c r="H487" s="79"/>
      <c r="I487" s="143"/>
      <c r="J487" s="143"/>
      <c r="K487" s="143" t="n">
        <f aca="false">SUM(I487:J487)</f>
        <v>0</v>
      </c>
    </row>
    <row r="488" customFormat="false" ht="23.85" hidden="false" customHeight="false" outlineLevel="0" collapsed="false">
      <c r="A488" s="66" t="s">
        <v>870</v>
      </c>
      <c r="B488" s="127" t="s">
        <v>19</v>
      </c>
      <c r="C488" s="139" t="n">
        <f aca="false">SUM(C490:C491)</f>
        <v>2770000</v>
      </c>
      <c r="D488" s="139" t="n">
        <f aca="false">SUM(D490:D491)</f>
        <v>0</v>
      </c>
      <c r="E488" s="190" t="n">
        <f aca="false">SUM(C488:D488)</f>
        <v>2770000</v>
      </c>
      <c r="F488" s="109" t="n">
        <f aca="false">SUM(F490:F492)</f>
        <v>3512500</v>
      </c>
      <c r="G488" s="110"/>
      <c r="H488" s="153" t="n">
        <f aca="false">SUM(F488:G488)</f>
        <v>3512500</v>
      </c>
      <c r="I488" s="139" t="n">
        <f aca="false">SUM(I490:I492)</f>
        <v>3900000</v>
      </c>
      <c r="J488" s="139" t="n">
        <f aca="false">SUM(J490:J491)</f>
        <v>0</v>
      </c>
      <c r="K488" s="190" t="n">
        <f aca="false">SUM(I488:J488)</f>
        <v>3900000</v>
      </c>
    </row>
    <row r="489" customFormat="false" ht="22.35" hidden="false" customHeight="false" outlineLevel="0" collapsed="false">
      <c r="A489" s="82" t="s">
        <v>27</v>
      </c>
      <c r="B489" s="103"/>
      <c r="C489" s="215" t="n">
        <f aca="false">SUM(C490:C491)</f>
        <v>2770000</v>
      </c>
      <c r="D489" s="215"/>
      <c r="E489" s="143" t="n">
        <f aca="false">SUM(C489:D489)</f>
        <v>2770000</v>
      </c>
      <c r="F489" s="144" t="n">
        <f aca="false">SUM(F490:F491)</f>
        <v>3512500</v>
      </c>
      <c r="G489" s="217"/>
      <c r="H489" s="79" t="n">
        <f aca="false">SUM(F489:G489)</f>
        <v>3512500</v>
      </c>
      <c r="I489" s="215" t="n">
        <f aca="false">SUM(I490:I491)</f>
        <v>3900000</v>
      </c>
      <c r="J489" s="215"/>
      <c r="K489" s="143" t="n">
        <f aca="false">SUM(I489:J489)</f>
        <v>3900000</v>
      </c>
    </row>
    <row r="490" customFormat="false" ht="22.35" hidden="false" customHeight="false" outlineLevel="0" collapsed="false">
      <c r="A490" s="87" t="s">
        <v>857</v>
      </c>
      <c r="B490" s="103" t="s">
        <v>858</v>
      </c>
      <c r="C490" s="143" t="n">
        <v>2720000</v>
      </c>
      <c r="D490" s="77"/>
      <c r="E490" s="143" t="n">
        <f aca="false">SUM(C490:D490)</f>
        <v>2720000</v>
      </c>
      <c r="F490" s="79" t="n">
        <v>3442500</v>
      </c>
      <c r="G490" s="88"/>
      <c r="H490" s="79" t="n">
        <f aca="false">SUM(F490:G490)</f>
        <v>3442500</v>
      </c>
      <c r="I490" s="143" t="n">
        <v>3850000</v>
      </c>
      <c r="J490" s="77"/>
      <c r="K490" s="143" t="n">
        <f aca="false">SUM(I490:J490)</f>
        <v>3850000</v>
      </c>
    </row>
    <row r="491" customFormat="false" ht="32.8" hidden="false" customHeight="false" outlineLevel="0" collapsed="false">
      <c r="A491" s="82" t="s">
        <v>33</v>
      </c>
      <c r="B491" s="54" t="s">
        <v>34</v>
      </c>
      <c r="C491" s="143" t="n">
        <v>50000</v>
      </c>
      <c r="D491" s="77"/>
      <c r="E491" s="143" t="n">
        <f aca="false">SUM(C491:D491)</f>
        <v>50000</v>
      </c>
      <c r="F491" s="79" t="n">
        <v>70000</v>
      </c>
      <c r="G491" s="88"/>
      <c r="H491" s="79" t="n">
        <f aca="false">SUM(F491:G491)</f>
        <v>70000</v>
      </c>
      <c r="I491" s="143" t="n">
        <v>50000</v>
      </c>
      <c r="J491" s="77"/>
      <c r="K491" s="143" t="n">
        <f aca="false">SUM(I491:J491)</f>
        <v>50000</v>
      </c>
    </row>
    <row r="492" customFormat="false" ht="22.35" hidden="false" customHeight="false" outlineLevel="0" collapsed="false">
      <c r="A492" s="82" t="s">
        <v>65</v>
      </c>
      <c r="B492" s="55" t="s">
        <v>66</v>
      </c>
      <c r="C492" s="77"/>
      <c r="D492" s="77"/>
      <c r="E492" s="143"/>
      <c r="F492" s="79"/>
      <c r="G492" s="88"/>
      <c r="H492" s="79" t="n">
        <f aca="false">SUM(F492:G492)</f>
        <v>0</v>
      </c>
      <c r="I492" s="143"/>
      <c r="J492" s="77"/>
      <c r="K492" s="143"/>
    </row>
    <row r="493" customFormat="false" ht="12.8" hidden="false" customHeight="false" outlineLevel="0" collapsed="false">
      <c r="A493" s="82"/>
      <c r="B493" s="54"/>
      <c r="C493" s="77"/>
      <c r="D493" s="143"/>
      <c r="E493" s="143"/>
      <c r="F493" s="79"/>
      <c r="G493" s="88"/>
      <c r="H493" s="79"/>
      <c r="I493" s="143"/>
      <c r="J493" s="143"/>
      <c r="K493" s="143"/>
    </row>
    <row r="494" customFormat="false" ht="23.85" hidden="false" customHeight="false" outlineLevel="0" collapsed="false">
      <c r="A494" s="66" t="s">
        <v>874</v>
      </c>
      <c r="B494" s="127" t="s">
        <v>19</v>
      </c>
      <c r="C494" s="139" t="n">
        <f aca="false">SUM(C496:C497)</f>
        <v>1742500</v>
      </c>
      <c r="D494" s="152"/>
      <c r="E494" s="190" t="n">
        <f aca="false">SUM(C494:D494)</f>
        <v>1742500</v>
      </c>
      <c r="F494" s="109" t="n">
        <f aca="false">SUM(F496:F497)</f>
        <v>2042500</v>
      </c>
      <c r="G494" s="196"/>
      <c r="H494" s="153" t="n">
        <f aca="false">SUM(F494:G494)</f>
        <v>2042500</v>
      </c>
      <c r="I494" s="190" t="n">
        <f aca="false">SUM(I496:I497)</f>
        <v>1855000</v>
      </c>
      <c r="J494" s="152"/>
      <c r="K494" s="190" t="n">
        <f aca="false">SUM(I494:J494)</f>
        <v>1855000</v>
      </c>
    </row>
    <row r="495" customFormat="false" ht="22.35" hidden="false" customHeight="false" outlineLevel="0" collapsed="false">
      <c r="A495" s="82" t="s">
        <v>27</v>
      </c>
      <c r="B495" s="103"/>
      <c r="C495" s="143" t="n">
        <f aca="false">SUM(C496:C497)</f>
        <v>1742500</v>
      </c>
      <c r="D495" s="215"/>
      <c r="E495" s="143" t="n">
        <f aca="false">SUM(C495:D495)</f>
        <v>1742500</v>
      </c>
      <c r="F495" s="79" t="n">
        <f aca="false">SUM(F496:F497)</f>
        <v>2042500</v>
      </c>
      <c r="G495" s="217"/>
      <c r="H495" s="79" t="n">
        <f aca="false">SUM(F495:G495)</f>
        <v>2042500</v>
      </c>
      <c r="I495" s="143" t="n">
        <f aca="false">SUM(I496:I497)</f>
        <v>1855000</v>
      </c>
      <c r="J495" s="215"/>
      <c r="K495" s="143" t="n">
        <f aca="false">SUM(I495:J495)</f>
        <v>1855000</v>
      </c>
    </row>
    <row r="496" customFormat="false" ht="22.35" hidden="false" customHeight="false" outlineLevel="0" collapsed="false">
      <c r="A496" s="87" t="s">
        <v>857</v>
      </c>
      <c r="B496" s="103" t="s">
        <v>858</v>
      </c>
      <c r="C496" s="143" t="n">
        <v>1742500</v>
      </c>
      <c r="D496" s="77"/>
      <c r="E496" s="143" t="n">
        <f aca="false">SUM(C496:D496)</f>
        <v>1742500</v>
      </c>
      <c r="F496" s="79" t="n">
        <v>2042500</v>
      </c>
      <c r="G496" s="88"/>
      <c r="H496" s="79" t="n">
        <f aca="false">SUM(F496:G496)</f>
        <v>2042500</v>
      </c>
      <c r="I496" s="143" t="n">
        <v>1855000</v>
      </c>
      <c r="J496" s="77"/>
      <c r="K496" s="143" t="n">
        <f aca="false">SUM(I496:J496)</f>
        <v>1855000</v>
      </c>
    </row>
    <row r="497" customFormat="false" ht="32.8" hidden="false" customHeight="false" outlineLevel="0" collapsed="false">
      <c r="A497" s="87" t="s">
        <v>177</v>
      </c>
      <c r="B497" s="104" t="s">
        <v>178</v>
      </c>
      <c r="C497" s="77"/>
      <c r="D497" s="77"/>
      <c r="E497" s="143"/>
      <c r="F497" s="79"/>
      <c r="G497" s="88"/>
      <c r="H497" s="79" t="n">
        <f aca="false">SUM(F497:G497)</f>
        <v>0</v>
      </c>
      <c r="I497" s="143"/>
      <c r="J497" s="77"/>
      <c r="K497" s="143"/>
    </row>
    <row r="498" customFormat="false" ht="12.8" hidden="false" customHeight="false" outlineLevel="0" collapsed="false">
      <c r="A498" s="82"/>
      <c r="B498" s="54"/>
      <c r="C498" s="143"/>
      <c r="D498" s="143"/>
      <c r="E498" s="143" t="n">
        <f aca="false">SUM(C498:D498)</f>
        <v>0</v>
      </c>
      <c r="F498" s="79"/>
      <c r="G498" s="88"/>
      <c r="H498" s="79"/>
      <c r="I498" s="143"/>
      <c r="J498" s="143"/>
      <c r="K498" s="143" t="n">
        <f aca="false">SUM(I498:J498)</f>
        <v>0</v>
      </c>
    </row>
    <row r="499" customFormat="false" ht="23.85" hidden="false" customHeight="false" outlineLevel="0" collapsed="false">
      <c r="A499" s="66" t="s">
        <v>877</v>
      </c>
      <c r="B499" s="127" t="s">
        <v>19</v>
      </c>
      <c r="C499" s="139" t="n">
        <f aca="false">SUM(C501:C503)</f>
        <v>2348000</v>
      </c>
      <c r="D499" s="139" t="n">
        <f aca="false">SUM(D501:D503)</f>
        <v>0</v>
      </c>
      <c r="E499" s="139" t="n">
        <f aca="false">SUM(C499:D499)</f>
        <v>2348000</v>
      </c>
      <c r="F499" s="109" t="n">
        <f aca="false">SUM(F501:F503)</f>
        <v>2974586</v>
      </c>
      <c r="G499" s="110"/>
      <c r="H499" s="109" t="n">
        <f aca="false">SUM(F499:G499)</f>
        <v>2974586</v>
      </c>
      <c r="I499" s="139" t="n">
        <f aca="false">SUM(I501:I503)</f>
        <v>3176426</v>
      </c>
      <c r="J499" s="139" t="n">
        <f aca="false">SUM(J501:J503)</f>
        <v>0</v>
      </c>
      <c r="K499" s="139" t="n">
        <f aca="false">SUM(I499:J499)</f>
        <v>3176426</v>
      </c>
    </row>
    <row r="500" customFormat="false" ht="22.35" hidden="false" customHeight="false" outlineLevel="0" collapsed="false">
      <c r="A500" s="74" t="s">
        <v>27</v>
      </c>
      <c r="B500" s="54"/>
      <c r="C500" s="143" t="n">
        <f aca="false">SUM(C501:C502)</f>
        <v>2348000</v>
      </c>
      <c r="D500" s="143" t="n">
        <f aca="false">SUM(D501:D502)</f>
        <v>0</v>
      </c>
      <c r="E500" s="143" t="n">
        <f aca="false">SUM(C500:D500)</f>
        <v>2348000</v>
      </c>
      <c r="F500" s="79" t="n">
        <f aca="false">SUM(F501:F502)</f>
        <v>2944586</v>
      </c>
      <c r="G500" s="88"/>
      <c r="H500" s="79" t="n">
        <f aca="false">SUM(F500:G500)</f>
        <v>2944586</v>
      </c>
      <c r="I500" s="143" t="n">
        <f aca="false">SUM(I501:I502)</f>
        <v>3176426</v>
      </c>
      <c r="J500" s="143" t="n">
        <f aca="false">SUM(J501:J502)</f>
        <v>0</v>
      </c>
      <c r="K500" s="143" t="n">
        <f aca="false">SUM(I500:J500)</f>
        <v>3176426</v>
      </c>
    </row>
    <row r="501" customFormat="false" ht="22.35" hidden="false" customHeight="false" outlineLevel="0" collapsed="false">
      <c r="A501" s="87" t="s">
        <v>857</v>
      </c>
      <c r="B501" s="103" t="s">
        <v>858</v>
      </c>
      <c r="C501" s="77" t="n">
        <v>2210000</v>
      </c>
      <c r="D501" s="77"/>
      <c r="E501" s="77" t="n">
        <f aca="false">SUM(C501:D501)</f>
        <v>2210000</v>
      </c>
      <c r="F501" s="79" t="n">
        <v>2806586</v>
      </c>
      <c r="G501" s="88"/>
      <c r="H501" s="79" t="n">
        <f aca="false">SUM(F501:G501)</f>
        <v>2806586</v>
      </c>
      <c r="I501" s="77" t="n">
        <v>3061426</v>
      </c>
      <c r="J501" s="77"/>
      <c r="K501" s="77" t="n">
        <f aca="false">SUM(I501:J501)</f>
        <v>3061426</v>
      </c>
    </row>
    <row r="502" customFormat="false" ht="32.8" hidden="false" customHeight="false" outlineLevel="0" collapsed="false">
      <c r="A502" s="87" t="s">
        <v>33</v>
      </c>
      <c r="B502" s="54" t="s">
        <v>34</v>
      </c>
      <c r="C502" s="77" t="n">
        <v>138000</v>
      </c>
      <c r="D502" s="77"/>
      <c r="E502" s="77" t="n">
        <f aca="false">SUM(C502:D502)</f>
        <v>138000</v>
      </c>
      <c r="F502" s="79" t="n">
        <v>138000</v>
      </c>
      <c r="G502" s="88"/>
      <c r="H502" s="79" t="n">
        <f aca="false">SUM(F502:G502)</f>
        <v>138000</v>
      </c>
      <c r="I502" s="77" t="n">
        <v>115000</v>
      </c>
      <c r="J502" s="77"/>
      <c r="K502" s="77" t="n">
        <f aca="false">SUM(I502:J502)</f>
        <v>115000</v>
      </c>
    </row>
    <row r="503" customFormat="false" ht="22.35" hidden="false" customHeight="false" outlineLevel="0" collapsed="false">
      <c r="A503" s="87" t="s">
        <v>65</v>
      </c>
      <c r="B503" s="54" t="s">
        <v>66</v>
      </c>
      <c r="C503" s="77"/>
      <c r="D503" s="77"/>
      <c r="E503" s="77" t="n">
        <f aca="false">SUM(C503:D503)</f>
        <v>0</v>
      </c>
      <c r="F503" s="79" t="n">
        <v>30000</v>
      </c>
      <c r="G503" s="88"/>
      <c r="H503" s="79" t="n">
        <f aca="false">SUM(F503:G503)</f>
        <v>30000</v>
      </c>
      <c r="I503" s="77"/>
      <c r="J503" s="77"/>
      <c r="K503" s="77" t="n">
        <f aca="false">SUM(I503:J503)</f>
        <v>0</v>
      </c>
    </row>
    <row r="504" customFormat="false" ht="12.8" hidden="false" customHeight="false" outlineLevel="0" collapsed="false">
      <c r="A504" s="87"/>
      <c r="B504" s="103"/>
      <c r="C504" s="77"/>
      <c r="D504" s="77"/>
      <c r="E504" s="77"/>
      <c r="F504" s="79"/>
      <c r="G504" s="88"/>
      <c r="H504" s="79"/>
      <c r="I504" s="77"/>
      <c r="J504" s="77"/>
      <c r="K504" s="77"/>
    </row>
    <row r="505" customFormat="false" ht="23.85" hidden="false" customHeight="false" outlineLevel="0" collapsed="false">
      <c r="A505" s="66" t="s">
        <v>881</v>
      </c>
      <c r="B505" s="127" t="s">
        <v>19</v>
      </c>
      <c r="C505" s="139" t="n">
        <f aca="false">SUM(C507:C508)</f>
        <v>2550000</v>
      </c>
      <c r="D505" s="152"/>
      <c r="E505" s="139" t="n">
        <f aca="false">SUM(C505:D505)</f>
        <v>2550000</v>
      </c>
      <c r="F505" s="218" t="n">
        <f aca="false">SUM(F507:F508)</f>
        <v>3286815</v>
      </c>
      <c r="G505" s="196"/>
      <c r="H505" s="109" t="n">
        <f aca="false">SUM(F505:G505)</f>
        <v>3286815</v>
      </c>
      <c r="I505" s="139" t="n">
        <f aca="false">SUM(I507:I507)</f>
        <v>4483400</v>
      </c>
      <c r="J505" s="152"/>
      <c r="K505" s="139" t="n">
        <f aca="false">SUM(I505:J505)</f>
        <v>4483400</v>
      </c>
    </row>
    <row r="506" customFormat="false" ht="22.35" hidden="false" customHeight="false" outlineLevel="0" collapsed="false">
      <c r="A506" s="82" t="s">
        <v>27</v>
      </c>
      <c r="B506" s="103"/>
      <c r="C506" s="143" t="n">
        <f aca="false">SUM(C507:C507)</f>
        <v>2550000</v>
      </c>
      <c r="D506" s="215"/>
      <c r="E506" s="77" t="n">
        <f aca="false">SUM(C506:D506)</f>
        <v>2550000</v>
      </c>
      <c r="F506" s="79" t="n">
        <f aca="false">SUM(F507:F507)</f>
        <v>3267135</v>
      </c>
      <c r="G506" s="217"/>
      <c r="H506" s="79" t="n">
        <f aca="false">SUM(F506:G506)</f>
        <v>3267135</v>
      </c>
      <c r="I506" s="77" t="n">
        <f aca="false">SUM(I507:I507)</f>
        <v>4483400</v>
      </c>
      <c r="J506" s="215"/>
      <c r="K506" s="77" t="n">
        <f aca="false">SUM(I506:J506)</f>
        <v>4483400</v>
      </c>
    </row>
    <row r="507" customFormat="false" ht="22.35" hidden="false" customHeight="false" outlineLevel="0" collapsed="false">
      <c r="A507" s="87" t="s">
        <v>857</v>
      </c>
      <c r="B507" s="103" t="s">
        <v>858</v>
      </c>
      <c r="C507" s="77" t="n">
        <v>2550000</v>
      </c>
      <c r="D507" s="77"/>
      <c r="E507" s="77" t="n">
        <f aca="false">SUM(C507:D507)</f>
        <v>2550000</v>
      </c>
      <c r="F507" s="79" t="n">
        <v>3267135</v>
      </c>
      <c r="G507" s="88"/>
      <c r="H507" s="79" t="n">
        <f aca="false">SUM(F507:G507)</f>
        <v>3267135</v>
      </c>
      <c r="I507" s="77" t="n">
        <v>4483400</v>
      </c>
      <c r="J507" s="77"/>
      <c r="K507" s="77" t="n">
        <f aca="false">SUM(I507:J507)</f>
        <v>4483400</v>
      </c>
    </row>
    <row r="508" customFormat="false" ht="22.35" hidden="false" customHeight="false" outlineLevel="0" collapsed="false">
      <c r="A508" s="87" t="s">
        <v>65</v>
      </c>
      <c r="B508" s="54" t="s">
        <v>66</v>
      </c>
      <c r="C508" s="77"/>
      <c r="D508" s="77"/>
      <c r="E508" s="77"/>
      <c r="F508" s="79" t="n">
        <v>19680</v>
      </c>
      <c r="G508" s="88"/>
      <c r="H508" s="79" t="n">
        <f aca="false">SUM(F508:G508)</f>
        <v>19680</v>
      </c>
      <c r="I508" s="77"/>
      <c r="J508" s="77"/>
      <c r="K508" s="77"/>
    </row>
    <row r="509" customFormat="false" ht="12.8" hidden="false" customHeight="false" outlineLevel="0" collapsed="false">
      <c r="A509" s="87"/>
      <c r="B509" s="103"/>
      <c r="C509" s="77"/>
      <c r="D509" s="77"/>
      <c r="E509" s="77"/>
      <c r="F509" s="79"/>
      <c r="G509" s="88"/>
      <c r="H509" s="79"/>
      <c r="I509" s="77"/>
      <c r="J509" s="77"/>
      <c r="K509" s="77"/>
    </row>
    <row r="510" customFormat="false" ht="23.85" hidden="false" customHeight="false" outlineLevel="0" collapsed="false">
      <c r="A510" s="66" t="s">
        <v>883</v>
      </c>
      <c r="B510" s="127" t="s">
        <v>19</v>
      </c>
      <c r="C510" s="139" t="n">
        <f aca="false">SUM(C512:C512)</f>
        <v>2099500</v>
      </c>
      <c r="D510" s="152" t="n">
        <f aca="false">SUM(D512:D512)</f>
        <v>0</v>
      </c>
      <c r="E510" s="139" t="n">
        <f aca="false">SUM(C510:D510)</f>
        <v>2099500</v>
      </c>
      <c r="F510" s="109" t="n">
        <f aca="false">SUM(F512:F513)</f>
        <v>2684500</v>
      </c>
      <c r="G510" s="196"/>
      <c r="H510" s="109" t="n">
        <f aca="false">SUM(F510:G510)</f>
        <v>2684500</v>
      </c>
      <c r="I510" s="139" t="n">
        <f aca="false">SUM(I512:I513)</f>
        <v>2800000</v>
      </c>
      <c r="J510" s="152" t="n">
        <f aca="false">SUM(J512:J512)</f>
        <v>0</v>
      </c>
      <c r="K510" s="139" t="n">
        <f aca="false">SUM(I510:J510)</f>
        <v>2800000</v>
      </c>
    </row>
    <row r="511" customFormat="false" ht="22.35" hidden="false" customHeight="false" outlineLevel="0" collapsed="false">
      <c r="A511" s="82" t="s">
        <v>27</v>
      </c>
      <c r="B511" s="103"/>
      <c r="C511" s="143" t="n">
        <f aca="false">SUM(C512:C513)</f>
        <v>2099500</v>
      </c>
      <c r="D511" s="215"/>
      <c r="E511" s="77" t="n">
        <f aca="false">SUM(C511:D511)</f>
        <v>2099500</v>
      </c>
      <c r="F511" s="79" t="n">
        <f aca="false">SUM(F512:F513)</f>
        <v>2684500</v>
      </c>
      <c r="G511" s="217"/>
      <c r="H511" s="79" t="n">
        <f aca="false">SUM(F511:G511)</f>
        <v>2684500</v>
      </c>
      <c r="I511" s="143" t="n">
        <f aca="false">SUM(I512:I513)</f>
        <v>2800000</v>
      </c>
      <c r="J511" s="215"/>
      <c r="K511" s="77" t="n">
        <f aca="false">SUM(I511:J511)</f>
        <v>2800000</v>
      </c>
    </row>
    <row r="512" customFormat="false" ht="22.35" hidden="false" customHeight="false" outlineLevel="0" collapsed="false">
      <c r="A512" s="87" t="s">
        <v>857</v>
      </c>
      <c r="B512" s="103" t="s">
        <v>858</v>
      </c>
      <c r="C512" s="77" t="n">
        <v>2099500</v>
      </c>
      <c r="D512" s="77"/>
      <c r="E512" s="77" t="n">
        <f aca="false">SUM(C512:D512)</f>
        <v>2099500</v>
      </c>
      <c r="F512" s="79" t="n">
        <v>2684500</v>
      </c>
      <c r="G512" s="88"/>
      <c r="H512" s="79" t="n">
        <f aca="false">SUM(F512:G512)</f>
        <v>2684500</v>
      </c>
      <c r="I512" s="77" t="n">
        <v>2800000</v>
      </c>
      <c r="J512" s="77"/>
      <c r="K512" s="77" t="n">
        <f aca="false">SUM(I512:J512)</f>
        <v>2800000</v>
      </c>
    </row>
    <row r="513" customFormat="false" ht="32.8" hidden="false" customHeight="false" outlineLevel="0" collapsed="false">
      <c r="A513" s="87" t="s">
        <v>177</v>
      </c>
      <c r="B513" s="104" t="s">
        <v>178</v>
      </c>
      <c r="C513" s="77"/>
      <c r="D513" s="77"/>
      <c r="E513" s="77"/>
      <c r="F513" s="79"/>
      <c r="G513" s="88"/>
      <c r="H513" s="79" t="n">
        <f aca="false">SUM(F513:G513)</f>
        <v>0</v>
      </c>
      <c r="I513" s="77"/>
      <c r="J513" s="77"/>
      <c r="K513" s="77"/>
    </row>
    <row r="514" customFormat="false" ht="12.8" hidden="false" customHeight="false" outlineLevel="0" collapsed="false">
      <c r="A514" s="87"/>
      <c r="B514" s="103"/>
      <c r="C514" s="77"/>
      <c r="D514" s="77"/>
      <c r="E514" s="77"/>
      <c r="F514" s="79"/>
      <c r="G514" s="88"/>
      <c r="H514" s="79"/>
      <c r="I514" s="77"/>
      <c r="J514" s="77"/>
      <c r="K514" s="77"/>
    </row>
    <row r="515" customFormat="false" ht="23.85" hidden="false" customHeight="false" outlineLevel="0" collapsed="false">
      <c r="A515" s="66" t="s">
        <v>886</v>
      </c>
      <c r="B515" s="135" t="s">
        <v>19</v>
      </c>
      <c r="C515" s="152" t="n">
        <f aca="false">SUM(C517:C519)</f>
        <v>2864500</v>
      </c>
      <c r="D515" s="152" t="n">
        <f aca="false">SUM(D517:D519)</f>
        <v>0</v>
      </c>
      <c r="E515" s="139" t="n">
        <f aca="false">SUM(C515:D515)</f>
        <v>2864500</v>
      </c>
      <c r="F515" s="153" t="n">
        <f aca="false">SUM(F517:F519)</f>
        <v>2964150</v>
      </c>
      <c r="G515" s="196"/>
      <c r="H515" s="109" t="n">
        <f aca="false">SUM(F515:G515)</f>
        <v>2964150</v>
      </c>
      <c r="I515" s="139" t="n">
        <f aca="false">SUM(I517:I519)</f>
        <v>4670000</v>
      </c>
      <c r="J515" s="152" t="n">
        <f aca="false">SUM(J517:J519)</f>
        <v>0</v>
      </c>
      <c r="K515" s="139" t="n">
        <f aca="false">SUM(I515:J515)</f>
        <v>4670000</v>
      </c>
    </row>
    <row r="516" customFormat="false" ht="22.35" hidden="false" customHeight="false" outlineLevel="0" collapsed="false">
      <c r="A516" s="74" t="s">
        <v>27</v>
      </c>
      <c r="B516" s="54"/>
      <c r="C516" s="143" t="n">
        <f aca="false">SUM(C517:C518)</f>
        <v>2864500</v>
      </c>
      <c r="D516" s="143" t="n">
        <f aca="false">SUM(D517:D518)</f>
        <v>0</v>
      </c>
      <c r="E516" s="143" t="n">
        <f aca="false">SUM(C516:D516)</f>
        <v>2864500</v>
      </c>
      <c r="F516" s="79" t="n">
        <f aca="false">SUM(F517:F518)</f>
        <v>2916540</v>
      </c>
      <c r="G516" s="88"/>
      <c r="H516" s="79" t="n">
        <f aca="false">SUM(F516:G516)</f>
        <v>2916540</v>
      </c>
      <c r="I516" s="143" t="n">
        <f aca="false">SUM(I517:I518)</f>
        <v>4670000</v>
      </c>
      <c r="J516" s="143" t="n">
        <f aca="false">SUM(J517:J518)</f>
        <v>0</v>
      </c>
      <c r="K516" s="143" t="n">
        <f aca="false">SUM(I516:J516)</f>
        <v>4670000</v>
      </c>
    </row>
    <row r="517" customFormat="false" ht="22.35" hidden="false" customHeight="false" outlineLevel="0" collapsed="false">
      <c r="A517" s="87" t="s">
        <v>857</v>
      </c>
      <c r="B517" s="103" t="s">
        <v>858</v>
      </c>
      <c r="C517" s="77" t="n">
        <v>2864500</v>
      </c>
      <c r="D517" s="77"/>
      <c r="E517" s="77" t="n">
        <f aca="false">SUM(C517:D517)</f>
        <v>2864500</v>
      </c>
      <c r="F517" s="79" t="n">
        <v>2916540</v>
      </c>
      <c r="G517" s="88"/>
      <c r="H517" s="79" t="n">
        <f aca="false">SUM(F517:G517)</f>
        <v>2916540</v>
      </c>
      <c r="I517" s="77" t="n">
        <v>4670000</v>
      </c>
      <c r="J517" s="77"/>
      <c r="K517" s="77" t="n">
        <f aca="false">SUM(I517:J517)</f>
        <v>4670000</v>
      </c>
    </row>
    <row r="518" customFormat="false" ht="32.8" hidden="false" customHeight="false" outlineLevel="0" collapsed="false">
      <c r="A518" s="87" t="s">
        <v>177</v>
      </c>
      <c r="B518" s="55" t="s">
        <v>178</v>
      </c>
      <c r="C518" s="77"/>
      <c r="D518" s="77"/>
      <c r="E518" s="77"/>
      <c r="F518" s="79"/>
      <c r="G518" s="88"/>
      <c r="H518" s="79" t="n">
        <f aca="false">SUM(F518:G518)</f>
        <v>0</v>
      </c>
      <c r="I518" s="77"/>
      <c r="J518" s="77"/>
      <c r="K518" s="77"/>
    </row>
    <row r="519" customFormat="false" ht="22.35" hidden="false" customHeight="false" outlineLevel="0" collapsed="false">
      <c r="A519" s="87" t="s">
        <v>65</v>
      </c>
      <c r="B519" s="54" t="s">
        <v>66</v>
      </c>
      <c r="C519" s="77"/>
      <c r="D519" s="77"/>
      <c r="E519" s="77" t="n">
        <f aca="false">SUM(C519:D519)</f>
        <v>0</v>
      </c>
      <c r="F519" s="79" t="n">
        <v>47610</v>
      </c>
      <c r="G519" s="88"/>
      <c r="H519" s="79" t="n">
        <f aca="false">SUM(F519:G519)</f>
        <v>47610</v>
      </c>
      <c r="I519" s="77"/>
      <c r="J519" s="77"/>
      <c r="K519" s="77" t="n">
        <f aca="false">SUM(I519:J519)</f>
        <v>0</v>
      </c>
    </row>
    <row r="520" customFormat="false" ht="12.8" hidden="false" customHeight="false" outlineLevel="0" collapsed="false">
      <c r="A520" s="87"/>
      <c r="B520" s="103"/>
      <c r="C520" s="77"/>
      <c r="D520" s="77"/>
      <c r="E520" s="77"/>
      <c r="F520" s="79"/>
      <c r="G520" s="88"/>
      <c r="H520" s="79"/>
      <c r="I520" s="77"/>
      <c r="J520" s="77"/>
      <c r="K520" s="77"/>
    </row>
    <row r="521" customFormat="false" ht="23.85" hidden="false" customHeight="false" outlineLevel="0" collapsed="false">
      <c r="A521" s="66" t="s">
        <v>890</v>
      </c>
      <c r="B521" s="160" t="s">
        <v>19</v>
      </c>
      <c r="C521" s="152" t="n">
        <f aca="false">SUM(C523:C526)</f>
        <v>2754400</v>
      </c>
      <c r="D521" s="139" t="n">
        <f aca="false">SUM(D523:D527)</f>
        <v>0</v>
      </c>
      <c r="E521" s="139" t="n">
        <f aca="false">SUM(C521:D521)</f>
        <v>2754400</v>
      </c>
      <c r="F521" s="153" t="n">
        <f aca="false">SUM(F523:F527)</f>
        <v>3218100</v>
      </c>
      <c r="G521" s="110"/>
      <c r="H521" s="109" t="n">
        <f aca="false">SUM(F521:G521)</f>
        <v>3218100</v>
      </c>
      <c r="I521" s="139" t="n">
        <f aca="false">SUM(I523:I527)</f>
        <v>3572000</v>
      </c>
      <c r="J521" s="139" t="n">
        <f aca="false">SUM(J523:J527)</f>
        <v>0</v>
      </c>
      <c r="K521" s="139" t="n">
        <f aca="false">SUM(I521:J521)</f>
        <v>3572000</v>
      </c>
    </row>
    <row r="522" customFormat="false" ht="22.35" hidden="false" customHeight="false" outlineLevel="0" collapsed="false">
      <c r="A522" s="74" t="s">
        <v>27</v>
      </c>
      <c r="B522" s="75"/>
      <c r="C522" s="194" t="n">
        <f aca="false">SUM(C523:C525)</f>
        <v>2754400</v>
      </c>
      <c r="D522" s="194" t="n">
        <f aca="false">SUM(D523:D525)</f>
        <v>0</v>
      </c>
      <c r="E522" s="194" t="n">
        <f aca="false">SUM(C522:D522)</f>
        <v>2754400</v>
      </c>
      <c r="F522" s="146" t="n">
        <f aca="false">SUM(F523:F525)</f>
        <v>3218100</v>
      </c>
      <c r="G522" s="147" t="n">
        <f aca="false">SUM(G523:G525)</f>
        <v>0</v>
      </c>
      <c r="H522" s="146" t="n">
        <f aca="false">SUM(F522:G522)</f>
        <v>3218100</v>
      </c>
      <c r="I522" s="194" t="n">
        <f aca="false">SUM(I523:I525)</f>
        <v>3572000</v>
      </c>
      <c r="J522" s="194" t="n">
        <f aca="false">SUM(J523:J525)</f>
        <v>0</v>
      </c>
      <c r="K522" s="194" t="n">
        <f aca="false">SUM(I522:J522)</f>
        <v>3572000</v>
      </c>
    </row>
    <row r="523" customFormat="false" ht="22.35" hidden="false" customHeight="false" outlineLevel="0" collapsed="false">
      <c r="A523" s="87" t="s">
        <v>857</v>
      </c>
      <c r="B523" s="103" t="s">
        <v>858</v>
      </c>
      <c r="C523" s="77" t="n">
        <v>2689400</v>
      </c>
      <c r="D523" s="77"/>
      <c r="E523" s="77" t="n">
        <f aca="false">SUM(C523:D523)</f>
        <v>2689400</v>
      </c>
      <c r="F523" s="79" t="n">
        <v>3153100</v>
      </c>
      <c r="G523" s="88"/>
      <c r="H523" s="79" t="n">
        <f aca="false">SUM(F523:G523)</f>
        <v>3153100</v>
      </c>
      <c r="I523" s="77" t="n">
        <v>3507000</v>
      </c>
      <c r="J523" s="77"/>
      <c r="K523" s="77" t="n">
        <f aca="false">SUM(I523:J523)</f>
        <v>3507000</v>
      </c>
    </row>
    <row r="524" customFormat="false" ht="32.8" hidden="false" customHeight="false" outlineLevel="0" collapsed="false">
      <c r="A524" s="150" t="s">
        <v>33</v>
      </c>
      <c r="B524" s="160" t="s">
        <v>34</v>
      </c>
      <c r="C524" s="130" t="n">
        <v>65000</v>
      </c>
      <c r="D524" s="130"/>
      <c r="E524" s="130" t="n">
        <f aca="false">SUM(C524:D524)</f>
        <v>65000</v>
      </c>
      <c r="F524" s="131" t="n">
        <v>65000</v>
      </c>
      <c r="G524" s="151"/>
      <c r="H524" s="131" t="n">
        <f aca="false">SUM(F524:G524)</f>
        <v>65000</v>
      </c>
      <c r="I524" s="130" t="n">
        <v>65000</v>
      </c>
      <c r="J524" s="130"/>
      <c r="K524" s="130" t="n">
        <f aca="false">SUM(I524:J524)</f>
        <v>65000</v>
      </c>
    </row>
    <row r="525" customFormat="false" ht="32.8" hidden="false" customHeight="false" outlineLevel="0" collapsed="false">
      <c r="A525" s="87" t="s">
        <v>177</v>
      </c>
      <c r="B525" s="104" t="s">
        <v>178</v>
      </c>
      <c r="C525" s="77"/>
      <c r="D525" s="77"/>
      <c r="E525" s="77"/>
      <c r="F525" s="79"/>
      <c r="G525" s="88"/>
      <c r="H525" s="79" t="n">
        <f aca="false">SUM(F525:G525)</f>
        <v>0</v>
      </c>
      <c r="I525" s="77"/>
      <c r="J525" s="77"/>
      <c r="K525" s="77"/>
    </row>
    <row r="526" customFormat="false" ht="22.35" hidden="false" customHeight="false" outlineLevel="0" collapsed="false">
      <c r="A526" s="87" t="s">
        <v>65</v>
      </c>
      <c r="B526" s="54" t="s">
        <v>66</v>
      </c>
      <c r="C526" s="77"/>
      <c r="D526" s="77"/>
      <c r="E526" s="77" t="n">
        <f aca="false">SUM(C526:D526)</f>
        <v>0</v>
      </c>
      <c r="F526" s="79"/>
      <c r="G526" s="88"/>
      <c r="H526" s="79" t="n">
        <f aca="false">SUM(F526:G526)</f>
        <v>0</v>
      </c>
      <c r="I526" s="77"/>
      <c r="J526" s="77"/>
      <c r="K526" s="77" t="n">
        <f aca="false">SUM(I526:J526)</f>
        <v>0</v>
      </c>
    </row>
    <row r="527" customFormat="false" ht="12.8" hidden="false" customHeight="false" outlineLevel="0" collapsed="false">
      <c r="A527" s="87"/>
      <c r="B527" s="103"/>
      <c r="C527" s="77"/>
      <c r="D527" s="77"/>
      <c r="E527" s="77"/>
      <c r="F527" s="79"/>
      <c r="G527" s="88"/>
      <c r="H527" s="79"/>
      <c r="I527" s="77"/>
      <c r="J527" s="77"/>
      <c r="K527" s="77"/>
    </row>
    <row r="528" customFormat="false" ht="23.85" hidden="false" customHeight="false" outlineLevel="0" collapsed="false">
      <c r="A528" s="66" t="s">
        <v>895</v>
      </c>
      <c r="B528" s="135" t="s">
        <v>19</v>
      </c>
      <c r="C528" s="139" t="n">
        <f aca="false">SUM(C530:C532)</f>
        <v>3483425</v>
      </c>
      <c r="D528" s="139" t="n">
        <f aca="false">SUM(D530:D532)</f>
        <v>0</v>
      </c>
      <c r="E528" s="139" t="n">
        <f aca="false">SUM(C528:D528)</f>
        <v>3483425</v>
      </c>
      <c r="F528" s="109" t="n">
        <f aca="false">SUM(F530:F532)</f>
        <v>4442500</v>
      </c>
      <c r="G528" s="110"/>
      <c r="H528" s="109" t="n">
        <f aca="false">SUM(F528:G528)</f>
        <v>4442500</v>
      </c>
      <c r="I528" s="139" t="n">
        <f aca="false">SUM(I530:I532)</f>
        <v>4749100</v>
      </c>
      <c r="J528" s="139" t="n">
        <f aca="false">SUM(J530:J532)</f>
        <v>0</v>
      </c>
      <c r="K528" s="139" t="n">
        <f aca="false">SUM(I528:J528)</f>
        <v>4749100</v>
      </c>
    </row>
    <row r="529" customFormat="false" ht="22.35" hidden="false" customHeight="false" outlineLevel="0" collapsed="false">
      <c r="A529" s="82" t="s">
        <v>27</v>
      </c>
      <c r="B529" s="167"/>
      <c r="C529" s="143" t="n">
        <f aca="false">SUM(C530:C531)</f>
        <v>3483425</v>
      </c>
      <c r="D529" s="215"/>
      <c r="E529" s="77" t="n">
        <f aca="false">SUM(C529:D529)</f>
        <v>3483425</v>
      </c>
      <c r="F529" s="79" t="n">
        <f aca="false">SUM(F530:F531)</f>
        <v>4442500</v>
      </c>
      <c r="G529" s="217"/>
      <c r="H529" s="79" t="n">
        <f aca="false">SUM(F529:G529)</f>
        <v>4442500</v>
      </c>
      <c r="I529" s="77" t="n">
        <f aca="false">SUM(I530:I531)</f>
        <v>4749100</v>
      </c>
      <c r="J529" s="215"/>
      <c r="K529" s="77" t="n">
        <f aca="false">SUM(I529:J529)</f>
        <v>4749100</v>
      </c>
    </row>
    <row r="530" customFormat="false" ht="22.35" hidden="false" customHeight="false" outlineLevel="0" collapsed="false">
      <c r="A530" s="87" t="s">
        <v>857</v>
      </c>
      <c r="B530" s="103" t="s">
        <v>858</v>
      </c>
      <c r="C530" s="77" t="n">
        <v>3468425</v>
      </c>
      <c r="D530" s="77"/>
      <c r="E530" s="77" t="n">
        <f aca="false">SUM(C530:D530)</f>
        <v>3468425</v>
      </c>
      <c r="F530" s="79" t="n">
        <v>4427500</v>
      </c>
      <c r="G530" s="88"/>
      <c r="H530" s="79" t="n">
        <f aca="false">SUM(F530:G530)</f>
        <v>4427500</v>
      </c>
      <c r="I530" s="77" t="n">
        <v>4709100</v>
      </c>
      <c r="J530" s="77"/>
      <c r="K530" s="77" t="n">
        <f aca="false">SUM(I530:J530)</f>
        <v>4709100</v>
      </c>
    </row>
    <row r="531" customFormat="false" ht="32.8" hidden="false" customHeight="false" outlineLevel="0" collapsed="false">
      <c r="A531" s="87" t="s">
        <v>33</v>
      </c>
      <c r="B531" s="103" t="s">
        <v>34</v>
      </c>
      <c r="C531" s="77" t="n">
        <v>15000</v>
      </c>
      <c r="D531" s="77"/>
      <c r="E531" s="77" t="n">
        <f aca="false">SUM(C531:D531)</f>
        <v>15000</v>
      </c>
      <c r="F531" s="79" t="n">
        <v>15000</v>
      </c>
      <c r="G531" s="88"/>
      <c r="H531" s="79" t="n">
        <f aca="false">SUM(F531:G531)</f>
        <v>15000</v>
      </c>
      <c r="I531" s="77" t="n">
        <v>40000</v>
      </c>
      <c r="J531" s="77"/>
      <c r="K531" s="77" t="n">
        <f aca="false">SUM(I531:J531)</f>
        <v>40000</v>
      </c>
    </row>
    <row r="532" customFormat="false" ht="12.8" hidden="false" customHeight="false" outlineLevel="0" collapsed="false">
      <c r="A532" s="87"/>
      <c r="B532" s="103"/>
      <c r="C532" s="77"/>
      <c r="D532" s="77"/>
      <c r="E532" s="77"/>
      <c r="F532" s="79"/>
      <c r="G532" s="88"/>
      <c r="H532" s="79"/>
      <c r="I532" s="77"/>
      <c r="J532" s="77"/>
      <c r="K532" s="77"/>
    </row>
    <row r="533" customFormat="false" ht="23.85" hidden="false" customHeight="false" outlineLevel="0" collapsed="false">
      <c r="A533" s="66" t="s">
        <v>898</v>
      </c>
      <c r="B533" s="160" t="s">
        <v>19</v>
      </c>
      <c r="C533" s="139" t="n">
        <f aca="false">SUM(C535:C539)</f>
        <v>3315000</v>
      </c>
      <c r="D533" s="152" t="n">
        <f aca="false">SUM(D535:D539)</f>
        <v>0</v>
      </c>
      <c r="E533" s="139" t="n">
        <f aca="false">SUM(C533:D533)</f>
        <v>3315000</v>
      </c>
      <c r="F533" s="109" t="n">
        <f aca="false">SUM(F535:F539)</f>
        <v>4522000</v>
      </c>
      <c r="G533" s="196"/>
      <c r="H533" s="109" t="n">
        <f aca="false">SUM(F533:G533)</f>
        <v>4522000</v>
      </c>
      <c r="I533" s="139" t="n">
        <f aca="false">SUM(I535:I539)</f>
        <v>4841200</v>
      </c>
      <c r="J533" s="152" t="n">
        <f aca="false">SUM(J535:J539)</f>
        <v>0</v>
      </c>
      <c r="K533" s="139" t="n">
        <f aca="false">SUM(I533:J533)</f>
        <v>4841200</v>
      </c>
    </row>
    <row r="534" customFormat="false" ht="22.35" hidden="false" customHeight="false" outlineLevel="0" collapsed="false">
      <c r="A534" s="99" t="s">
        <v>27</v>
      </c>
      <c r="B534" s="75"/>
      <c r="C534" s="145" t="n">
        <f aca="false">SUM(C535:C537)</f>
        <v>3315000</v>
      </c>
      <c r="D534" s="145"/>
      <c r="E534" s="145" t="n">
        <f aca="false">SUM(C534:D534)</f>
        <v>3315000</v>
      </c>
      <c r="F534" s="146" t="n">
        <f aca="false">SUM(F535:F537)</f>
        <v>4507000</v>
      </c>
      <c r="G534" s="147"/>
      <c r="H534" s="146" t="n">
        <f aca="false">SUM(F534:G534)</f>
        <v>4507000</v>
      </c>
      <c r="I534" s="145" t="n">
        <f aca="false">SUM(I535:I537)</f>
        <v>4841200</v>
      </c>
      <c r="J534" s="145"/>
      <c r="K534" s="145" t="n">
        <f aca="false">SUM(I534:J534)</f>
        <v>4841200</v>
      </c>
    </row>
    <row r="535" customFormat="false" ht="22.35" hidden="false" customHeight="false" outlineLevel="0" collapsed="false">
      <c r="A535" s="87" t="s">
        <v>857</v>
      </c>
      <c r="B535" s="103" t="s">
        <v>858</v>
      </c>
      <c r="C535" s="77" t="n">
        <v>3315000</v>
      </c>
      <c r="D535" s="77"/>
      <c r="E535" s="77" t="n">
        <f aca="false">SUM(C535:D535)</f>
        <v>3315000</v>
      </c>
      <c r="F535" s="79" t="n">
        <v>4507000</v>
      </c>
      <c r="G535" s="88"/>
      <c r="H535" s="79" t="n">
        <f aca="false">SUM(F535:G535)</f>
        <v>4507000</v>
      </c>
      <c r="I535" s="77" t="n">
        <v>4841200</v>
      </c>
      <c r="J535" s="77"/>
      <c r="K535" s="77" t="n">
        <f aca="false">SUM(I535:J535)</f>
        <v>4841200</v>
      </c>
    </row>
    <row r="536" customFormat="false" ht="32.8" hidden="false" customHeight="false" outlineLevel="0" collapsed="false">
      <c r="A536" s="87" t="s">
        <v>177</v>
      </c>
      <c r="B536" s="104" t="s">
        <v>178</v>
      </c>
      <c r="C536" s="77"/>
      <c r="D536" s="77"/>
      <c r="E536" s="77"/>
      <c r="F536" s="79"/>
      <c r="G536" s="88"/>
      <c r="H536" s="79" t="n">
        <f aca="false">SUM(F536:G536)</f>
        <v>0</v>
      </c>
      <c r="I536" s="77"/>
      <c r="J536" s="77"/>
      <c r="K536" s="77"/>
    </row>
    <row r="537" customFormat="false" ht="32.8" hidden="false" customHeight="false" outlineLevel="0" collapsed="false">
      <c r="A537" s="87" t="s">
        <v>33</v>
      </c>
      <c r="B537" s="104" t="s">
        <v>34</v>
      </c>
      <c r="C537" s="77"/>
      <c r="D537" s="77"/>
      <c r="E537" s="77" t="n">
        <f aca="false">SUM(C537:D537)</f>
        <v>0</v>
      </c>
      <c r="F537" s="79"/>
      <c r="G537" s="88"/>
      <c r="H537" s="79" t="n">
        <f aca="false">SUM(F537:G537)</f>
        <v>0</v>
      </c>
      <c r="I537" s="77"/>
      <c r="J537" s="77"/>
      <c r="K537" s="77" t="n">
        <f aca="false">SUM(I537:J537)</f>
        <v>0</v>
      </c>
    </row>
    <row r="538" customFormat="false" ht="22.35" hidden="false" customHeight="false" outlineLevel="0" collapsed="false">
      <c r="A538" s="87" t="s">
        <v>65</v>
      </c>
      <c r="B538" s="54" t="s">
        <v>66</v>
      </c>
      <c r="C538" s="77"/>
      <c r="D538" s="77"/>
      <c r="E538" s="77" t="n">
        <f aca="false">SUM(C538:D538)</f>
        <v>0</v>
      </c>
      <c r="F538" s="79" t="n">
        <v>15000</v>
      </c>
      <c r="G538" s="88"/>
      <c r="H538" s="79" t="n">
        <f aca="false">SUM(F538:G538)</f>
        <v>15000</v>
      </c>
      <c r="I538" s="77"/>
      <c r="J538" s="77"/>
      <c r="K538" s="77" t="n">
        <f aca="false">SUM(I538:J538)</f>
        <v>0</v>
      </c>
    </row>
    <row r="539" customFormat="false" ht="12.8" hidden="false" customHeight="false" outlineLevel="0" collapsed="false">
      <c r="A539" s="87"/>
      <c r="B539" s="103"/>
      <c r="C539" s="77"/>
      <c r="D539" s="77"/>
      <c r="E539" s="77"/>
      <c r="F539" s="79"/>
      <c r="G539" s="88"/>
      <c r="H539" s="79"/>
      <c r="I539" s="77"/>
      <c r="J539" s="77"/>
      <c r="K539" s="77"/>
    </row>
    <row r="540" customFormat="false" ht="23.85" hidden="false" customHeight="false" outlineLevel="0" collapsed="false">
      <c r="A540" s="66" t="s">
        <v>903</v>
      </c>
      <c r="B540" s="160" t="s">
        <v>19</v>
      </c>
      <c r="C540" s="139" t="n">
        <f aca="false">SUM(C542:C546)</f>
        <v>2850750</v>
      </c>
      <c r="D540" s="152" t="n">
        <f aca="false">SUM(D542:D546)</f>
        <v>0</v>
      </c>
      <c r="E540" s="139" t="n">
        <f aca="false">SUM(C540:D540)</f>
        <v>2850750</v>
      </c>
      <c r="F540" s="109" t="n">
        <f aca="false">SUM(F542:F546)</f>
        <v>3403750</v>
      </c>
      <c r="G540" s="196"/>
      <c r="H540" s="109" t="n">
        <f aca="false">SUM(F540:G540)</f>
        <v>3403750</v>
      </c>
      <c r="I540" s="139" t="n">
        <f aca="false">SUM(I542:I546)</f>
        <v>4475500</v>
      </c>
      <c r="J540" s="152" t="n">
        <f aca="false">SUM(J542:J546)</f>
        <v>0</v>
      </c>
      <c r="K540" s="139" t="n">
        <f aca="false">SUM(I540:J540)</f>
        <v>4475500</v>
      </c>
    </row>
    <row r="541" customFormat="false" ht="22.35" hidden="false" customHeight="false" outlineLevel="0" collapsed="false">
      <c r="A541" s="87" t="s">
        <v>27</v>
      </c>
      <c r="B541" s="54"/>
      <c r="C541" s="77" t="n">
        <f aca="false">SUM(C542:C544)</f>
        <v>2850750</v>
      </c>
      <c r="D541" s="77"/>
      <c r="E541" s="77" t="n">
        <f aca="false">SUM(C541:D541)</f>
        <v>2850750</v>
      </c>
      <c r="F541" s="79" t="n">
        <f aca="false">SUM(F542:F544)</f>
        <v>3403750</v>
      </c>
      <c r="G541" s="88"/>
      <c r="H541" s="79" t="n">
        <f aca="false">SUM(F541:G541)</f>
        <v>3403750</v>
      </c>
      <c r="I541" s="77" t="n">
        <f aca="false">SUM(I542:I544)</f>
        <v>4475500</v>
      </c>
      <c r="J541" s="77"/>
      <c r="K541" s="77" t="n">
        <f aca="false">SUM(I541:J541)</f>
        <v>4475500</v>
      </c>
    </row>
    <row r="542" customFormat="false" ht="22.35" hidden="false" customHeight="false" outlineLevel="0" collapsed="false">
      <c r="A542" s="87" t="s">
        <v>857</v>
      </c>
      <c r="B542" s="103" t="s">
        <v>858</v>
      </c>
      <c r="C542" s="77" t="n">
        <v>2800750</v>
      </c>
      <c r="D542" s="77"/>
      <c r="E542" s="77" t="n">
        <f aca="false">SUM(C542:D542)</f>
        <v>2800750</v>
      </c>
      <c r="F542" s="79" t="n">
        <v>3333750</v>
      </c>
      <c r="G542" s="88"/>
      <c r="H542" s="79" t="n">
        <f aca="false">SUM(F542:G542)</f>
        <v>3333750</v>
      </c>
      <c r="I542" s="77" t="n">
        <v>4425500</v>
      </c>
      <c r="J542" s="77"/>
      <c r="K542" s="77" t="n">
        <f aca="false">SUM(I542:J542)</f>
        <v>4425500</v>
      </c>
    </row>
    <row r="543" customFormat="false" ht="32.8" hidden="false" customHeight="false" outlineLevel="0" collapsed="false">
      <c r="A543" s="87" t="s">
        <v>33</v>
      </c>
      <c r="B543" s="103" t="s">
        <v>34</v>
      </c>
      <c r="C543" s="77" t="n">
        <v>50000</v>
      </c>
      <c r="D543" s="77"/>
      <c r="E543" s="77" t="n">
        <f aca="false">SUM(C543:D543)</f>
        <v>50000</v>
      </c>
      <c r="F543" s="79" t="n">
        <v>70000</v>
      </c>
      <c r="G543" s="88"/>
      <c r="H543" s="79" t="n">
        <f aca="false">SUM(F543:G543)</f>
        <v>70000</v>
      </c>
      <c r="I543" s="77" t="n">
        <v>50000</v>
      </c>
      <c r="J543" s="77"/>
      <c r="K543" s="77" t="n">
        <f aca="false">SUM(I543:J543)</f>
        <v>50000</v>
      </c>
    </row>
    <row r="544" customFormat="false" ht="32.8" hidden="false" customHeight="false" outlineLevel="0" collapsed="false">
      <c r="A544" s="87" t="s">
        <v>177</v>
      </c>
      <c r="B544" s="104" t="s">
        <v>178</v>
      </c>
      <c r="C544" s="77"/>
      <c r="D544" s="77"/>
      <c r="E544" s="77"/>
      <c r="F544" s="79"/>
      <c r="G544" s="88"/>
      <c r="H544" s="79" t="n">
        <f aca="false">SUM(F544:G544)</f>
        <v>0</v>
      </c>
      <c r="I544" s="77"/>
      <c r="J544" s="77"/>
      <c r="K544" s="77"/>
    </row>
    <row r="545" customFormat="false" ht="22.35" hidden="false" customHeight="false" outlineLevel="0" collapsed="false">
      <c r="A545" s="87" t="s">
        <v>65</v>
      </c>
      <c r="B545" s="104" t="s">
        <v>66</v>
      </c>
      <c r="C545" s="77"/>
      <c r="D545" s="77"/>
      <c r="E545" s="77"/>
      <c r="F545" s="79"/>
      <c r="G545" s="88"/>
      <c r="H545" s="79" t="n">
        <f aca="false">SUM(F545:G545)</f>
        <v>0</v>
      </c>
      <c r="I545" s="77"/>
      <c r="J545" s="77"/>
      <c r="K545" s="77"/>
    </row>
    <row r="546" customFormat="false" ht="12.8" hidden="false" customHeight="false" outlineLevel="0" collapsed="false">
      <c r="A546" s="87"/>
      <c r="B546" s="103"/>
      <c r="C546" s="77"/>
      <c r="D546" s="77"/>
      <c r="E546" s="77"/>
      <c r="F546" s="79"/>
      <c r="G546" s="88"/>
      <c r="H546" s="79"/>
      <c r="I546" s="77"/>
      <c r="J546" s="77"/>
      <c r="K546" s="77"/>
    </row>
    <row r="547" customFormat="false" ht="23.85" hidden="false" customHeight="false" outlineLevel="0" collapsed="false">
      <c r="A547" s="66" t="s">
        <v>908</v>
      </c>
      <c r="B547" s="160" t="s">
        <v>19</v>
      </c>
      <c r="C547" s="139" t="n">
        <f aca="false">SUM(C549:C552)</f>
        <v>2926200</v>
      </c>
      <c r="D547" s="152" t="n">
        <f aca="false">SUM(D549:D553)</f>
        <v>0</v>
      </c>
      <c r="E547" s="139" t="n">
        <f aca="false">SUM(C547:D547)</f>
        <v>2926200</v>
      </c>
      <c r="F547" s="109" t="n">
        <f aca="false">SUM(F549:F553)</f>
        <v>3743200</v>
      </c>
      <c r="G547" s="196"/>
      <c r="H547" s="109" t="n">
        <f aca="false">SUM(F547:G547)</f>
        <v>3743200</v>
      </c>
      <c r="I547" s="139" t="n">
        <f aca="false">SUM(I549:I553)</f>
        <v>4025000</v>
      </c>
      <c r="J547" s="152" t="n">
        <f aca="false">SUM(J549:J553)</f>
        <v>0</v>
      </c>
      <c r="K547" s="139" t="n">
        <f aca="false">SUM(I547:J547)</f>
        <v>4025000</v>
      </c>
    </row>
    <row r="548" customFormat="false" ht="22.35" hidden="false" customHeight="false" outlineLevel="0" collapsed="false">
      <c r="A548" s="74" t="s">
        <v>27</v>
      </c>
      <c r="B548" s="54"/>
      <c r="C548" s="143" t="n">
        <f aca="false">SUM(C549:C551)</f>
        <v>2926200</v>
      </c>
      <c r="D548" s="143" t="n">
        <f aca="false">SUM(D549:D551)</f>
        <v>0</v>
      </c>
      <c r="E548" s="143" t="n">
        <f aca="false">SUM(C548:D548)</f>
        <v>2926200</v>
      </c>
      <c r="F548" s="79" t="n">
        <f aca="false">SUM(F549:F551)</f>
        <v>3743200</v>
      </c>
      <c r="G548" s="88"/>
      <c r="H548" s="79" t="n">
        <f aca="false">SUM(F548:G548)</f>
        <v>3743200</v>
      </c>
      <c r="I548" s="143" t="n">
        <f aca="false">SUM(I549:I551)</f>
        <v>4025000</v>
      </c>
      <c r="J548" s="143" t="n">
        <f aca="false">SUM(J549:J551)</f>
        <v>0</v>
      </c>
      <c r="K548" s="143" t="n">
        <f aca="false">SUM(I548:J548)</f>
        <v>4025000</v>
      </c>
    </row>
    <row r="549" customFormat="false" ht="22.35" hidden="false" customHeight="false" outlineLevel="0" collapsed="false">
      <c r="A549" s="87" t="s">
        <v>857</v>
      </c>
      <c r="B549" s="103" t="s">
        <v>858</v>
      </c>
      <c r="C549" s="77" t="n">
        <v>2866200</v>
      </c>
      <c r="D549" s="77"/>
      <c r="E549" s="77" t="n">
        <f aca="false">SUM(C549:D549)</f>
        <v>2866200</v>
      </c>
      <c r="F549" s="79" t="n">
        <v>3683200</v>
      </c>
      <c r="G549" s="88"/>
      <c r="H549" s="79" t="n">
        <f aca="false">SUM(F549:G549)</f>
        <v>3683200</v>
      </c>
      <c r="I549" s="77" t="n">
        <v>3970000</v>
      </c>
      <c r="J549" s="77"/>
      <c r="K549" s="77" t="n">
        <f aca="false">SUM(I549:J549)</f>
        <v>3970000</v>
      </c>
    </row>
    <row r="550" customFormat="false" ht="32.8" hidden="false" customHeight="false" outlineLevel="0" collapsed="false">
      <c r="A550" s="87" t="s">
        <v>33</v>
      </c>
      <c r="B550" s="103" t="s">
        <v>34</v>
      </c>
      <c r="C550" s="77" t="n">
        <v>60000</v>
      </c>
      <c r="D550" s="77"/>
      <c r="E550" s="77" t="n">
        <f aca="false">SUM(C550:D550)</f>
        <v>60000</v>
      </c>
      <c r="F550" s="79" t="n">
        <v>60000</v>
      </c>
      <c r="G550" s="88"/>
      <c r="H550" s="79" t="n">
        <f aca="false">SUM(F550:G550)</f>
        <v>60000</v>
      </c>
      <c r="I550" s="77" t="n">
        <v>55000</v>
      </c>
      <c r="J550" s="77"/>
      <c r="K550" s="77" t="n">
        <f aca="false">SUM(I550:J550)</f>
        <v>55000</v>
      </c>
    </row>
    <row r="551" customFormat="false" ht="32.8" hidden="false" customHeight="false" outlineLevel="0" collapsed="false">
      <c r="A551" s="87" t="s">
        <v>177</v>
      </c>
      <c r="B551" s="104" t="s">
        <v>178</v>
      </c>
      <c r="C551" s="77"/>
      <c r="D551" s="77"/>
      <c r="E551" s="77"/>
      <c r="F551" s="79"/>
      <c r="G551" s="88"/>
      <c r="H551" s="79" t="n">
        <f aca="false">SUM(F551:G551)</f>
        <v>0</v>
      </c>
      <c r="I551" s="77"/>
      <c r="J551" s="77"/>
      <c r="K551" s="77"/>
    </row>
    <row r="552" customFormat="false" ht="22.35" hidden="false" customHeight="false" outlineLevel="0" collapsed="false">
      <c r="A552" s="87" t="s">
        <v>65</v>
      </c>
      <c r="B552" s="104" t="s">
        <v>66</v>
      </c>
      <c r="C552" s="77"/>
      <c r="D552" s="77"/>
      <c r="E552" s="77" t="n">
        <f aca="false">SUM(C552:D552)</f>
        <v>0</v>
      </c>
      <c r="F552" s="79"/>
      <c r="G552" s="88"/>
      <c r="H552" s="79" t="n">
        <f aca="false">SUM(F552:G552)</f>
        <v>0</v>
      </c>
      <c r="I552" s="77"/>
      <c r="J552" s="77"/>
      <c r="K552" s="77" t="n">
        <f aca="false">SUM(I552:J552)</f>
        <v>0</v>
      </c>
    </row>
    <row r="553" customFormat="false" ht="12.8" hidden="false" customHeight="false" outlineLevel="0" collapsed="false">
      <c r="A553" s="87"/>
      <c r="B553" s="103"/>
      <c r="C553" s="77"/>
      <c r="D553" s="77"/>
      <c r="E553" s="77"/>
      <c r="F553" s="79"/>
      <c r="G553" s="88"/>
      <c r="H553" s="79"/>
      <c r="I553" s="77"/>
      <c r="J553" s="77"/>
      <c r="K553" s="77"/>
    </row>
    <row r="554" customFormat="false" ht="23.85" hidden="false" customHeight="false" outlineLevel="0" collapsed="false">
      <c r="A554" s="66" t="s">
        <v>913</v>
      </c>
      <c r="B554" s="135" t="s">
        <v>19</v>
      </c>
      <c r="C554" s="152" t="n">
        <f aca="false">SUM(C556:C558)</f>
        <v>2652500</v>
      </c>
      <c r="D554" s="152" t="n">
        <f aca="false">SUM(D556:D556)</f>
        <v>0</v>
      </c>
      <c r="E554" s="139" t="n">
        <f aca="false">SUM(C554:D554)</f>
        <v>2652500</v>
      </c>
      <c r="F554" s="153" t="n">
        <f aca="false">SUM(F556:F558)</f>
        <v>3048500</v>
      </c>
      <c r="G554" s="196"/>
      <c r="H554" s="109" t="n">
        <f aca="false">SUM(F554:G554)</f>
        <v>3048500</v>
      </c>
      <c r="I554" s="152" t="n">
        <f aca="false">SUM(I556:I558)</f>
        <v>3950000</v>
      </c>
      <c r="J554" s="152" t="n">
        <f aca="false">SUM(J556:J556)</f>
        <v>0</v>
      </c>
      <c r="K554" s="139" t="n">
        <f aca="false">SUM(I554:J554)</f>
        <v>3950000</v>
      </c>
    </row>
    <row r="555" customFormat="false" ht="22.35" hidden="false" customHeight="false" outlineLevel="0" collapsed="false">
      <c r="A555" s="82" t="s">
        <v>27</v>
      </c>
      <c r="B555" s="167"/>
      <c r="C555" s="143" t="n">
        <f aca="false">SUM(C556:C558)</f>
        <v>2652500</v>
      </c>
      <c r="D555" s="215"/>
      <c r="E555" s="77" t="n">
        <f aca="false">SUM(C555:D555)</f>
        <v>2652500</v>
      </c>
      <c r="F555" s="79" t="n">
        <f aca="false">SUM(F556:F558)</f>
        <v>3048500</v>
      </c>
      <c r="G555" s="217"/>
      <c r="H555" s="79" t="n">
        <f aca="false">SUM(F555:G555)</f>
        <v>3048500</v>
      </c>
      <c r="I555" s="143" t="n">
        <f aca="false">SUM(I556:I558)</f>
        <v>3950000</v>
      </c>
      <c r="J555" s="215"/>
      <c r="K555" s="77" t="n">
        <f aca="false">SUM(I555:J555)</f>
        <v>3950000</v>
      </c>
    </row>
    <row r="556" customFormat="false" ht="22.35" hidden="false" customHeight="false" outlineLevel="0" collapsed="false">
      <c r="A556" s="87" t="s">
        <v>857</v>
      </c>
      <c r="B556" s="103" t="s">
        <v>858</v>
      </c>
      <c r="C556" s="77" t="n">
        <v>2592500</v>
      </c>
      <c r="D556" s="77"/>
      <c r="E556" s="77" t="n">
        <f aca="false">SUM(C556:D556)</f>
        <v>2592500</v>
      </c>
      <c r="F556" s="79" t="n">
        <v>2988500</v>
      </c>
      <c r="G556" s="88"/>
      <c r="H556" s="79" t="n">
        <f aca="false">SUM(F556:G556)</f>
        <v>2988500</v>
      </c>
      <c r="I556" s="77" t="n">
        <v>3950000</v>
      </c>
      <c r="J556" s="77"/>
      <c r="K556" s="77" t="n">
        <f aca="false">SUM(I556:J556)</f>
        <v>3950000</v>
      </c>
    </row>
    <row r="557" customFormat="false" ht="32.8" hidden="false" customHeight="false" outlineLevel="0" collapsed="false">
      <c r="A557" s="87" t="s">
        <v>33</v>
      </c>
      <c r="B557" s="103" t="s">
        <v>34</v>
      </c>
      <c r="C557" s="77" t="n">
        <v>60000</v>
      </c>
      <c r="D557" s="77"/>
      <c r="E557" s="77" t="n">
        <f aca="false">SUM(C557:D557)</f>
        <v>60000</v>
      </c>
      <c r="F557" s="79" t="n">
        <v>60000</v>
      </c>
      <c r="G557" s="88"/>
      <c r="H557" s="79" t="n">
        <f aca="false">SUM(F557:G557)</f>
        <v>60000</v>
      </c>
      <c r="I557" s="77"/>
      <c r="J557" s="77"/>
      <c r="K557" s="77" t="n">
        <f aca="false">SUM(I557:J557)</f>
        <v>0</v>
      </c>
    </row>
    <row r="558" customFormat="false" ht="32.8" hidden="false" customHeight="false" outlineLevel="0" collapsed="false">
      <c r="A558" s="87" t="s">
        <v>177</v>
      </c>
      <c r="B558" s="104" t="s">
        <v>178</v>
      </c>
      <c r="C558" s="77"/>
      <c r="D558" s="77"/>
      <c r="E558" s="77"/>
      <c r="F558" s="79"/>
      <c r="G558" s="88"/>
      <c r="H558" s="79" t="n">
        <f aca="false">SUM(F558:G558)</f>
        <v>0</v>
      </c>
      <c r="I558" s="77"/>
      <c r="J558" s="77"/>
      <c r="K558" s="77"/>
    </row>
    <row r="559" customFormat="false" ht="12.8" hidden="false" customHeight="false" outlineLevel="0" collapsed="false">
      <c r="A559" s="87"/>
      <c r="B559" s="103"/>
      <c r="C559" s="77"/>
      <c r="D559" s="77"/>
      <c r="E559" s="77"/>
      <c r="F559" s="79"/>
      <c r="G559" s="88"/>
      <c r="H559" s="79"/>
      <c r="I559" s="77"/>
      <c r="J559" s="77"/>
      <c r="K559" s="77"/>
    </row>
    <row r="560" customFormat="false" ht="23.85" hidden="false" customHeight="false" outlineLevel="0" collapsed="false">
      <c r="A560" s="66" t="s">
        <v>917</v>
      </c>
      <c r="B560" s="135" t="s">
        <v>19</v>
      </c>
      <c r="C560" s="152" t="n">
        <f aca="false">SUM(C562:C563)</f>
        <v>2360500</v>
      </c>
      <c r="D560" s="152" t="n">
        <f aca="false">SUM(D562:D562)</f>
        <v>0</v>
      </c>
      <c r="E560" s="139" t="n">
        <f aca="false">SUM(C560:D560)</f>
        <v>2360500</v>
      </c>
      <c r="F560" s="153" t="n">
        <f aca="false">SUM(F562:F564)</f>
        <v>3665500</v>
      </c>
      <c r="G560" s="196"/>
      <c r="H560" s="109" t="n">
        <f aca="false">SUM(F560:G560)</f>
        <v>3665500</v>
      </c>
      <c r="I560" s="152" t="n">
        <f aca="false">SUM(I562:I564)</f>
        <v>3780000</v>
      </c>
      <c r="J560" s="152" t="n">
        <f aca="false">SUM(J562:J562)</f>
        <v>0</v>
      </c>
      <c r="K560" s="139" t="n">
        <f aca="false">SUM(I560:J560)</f>
        <v>3780000</v>
      </c>
    </row>
    <row r="561" customFormat="false" ht="22.35" hidden="false" customHeight="false" outlineLevel="0" collapsed="false">
      <c r="A561" s="82" t="s">
        <v>27</v>
      </c>
      <c r="B561" s="167"/>
      <c r="C561" s="143" t="n">
        <f aca="false">SUM(C562:C563)</f>
        <v>2360500</v>
      </c>
      <c r="D561" s="215"/>
      <c r="E561" s="77" t="n">
        <f aca="false">SUM(C561:D561)</f>
        <v>2360500</v>
      </c>
      <c r="F561" s="79" t="n">
        <f aca="false">SUM(F562:F562)</f>
        <v>3500500</v>
      </c>
      <c r="G561" s="217"/>
      <c r="H561" s="79" t="n">
        <f aca="false">SUM(F561:G561)</f>
        <v>3500500</v>
      </c>
      <c r="I561" s="143" t="n">
        <f aca="false">SUM(I562:I563)</f>
        <v>3780000</v>
      </c>
      <c r="J561" s="215"/>
      <c r="K561" s="77" t="n">
        <f aca="false">SUM(I561:J561)</f>
        <v>3780000</v>
      </c>
    </row>
    <row r="562" customFormat="false" ht="22.35" hidden="false" customHeight="false" outlineLevel="0" collapsed="false">
      <c r="A562" s="87" t="s">
        <v>857</v>
      </c>
      <c r="B562" s="103" t="s">
        <v>858</v>
      </c>
      <c r="C562" s="77" t="n">
        <v>2320500</v>
      </c>
      <c r="D562" s="77"/>
      <c r="E562" s="77" t="n">
        <f aca="false">SUM(C562:D562)</f>
        <v>2320500</v>
      </c>
      <c r="F562" s="79" t="n">
        <v>3500500</v>
      </c>
      <c r="G562" s="88"/>
      <c r="H562" s="79" t="n">
        <f aca="false">SUM(F562:G562)</f>
        <v>3500500</v>
      </c>
      <c r="I562" s="77" t="n">
        <v>3780000</v>
      </c>
      <c r="J562" s="77"/>
      <c r="K562" s="77" t="n">
        <f aca="false">SUM(I562:J562)</f>
        <v>3780000</v>
      </c>
    </row>
    <row r="563" customFormat="false" ht="32.8" hidden="false" customHeight="false" outlineLevel="0" collapsed="false">
      <c r="A563" s="87" t="s">
        <v>33</v>
      </c>
      <c r="B563" s="103" t="s">
        <v>34</v>
      </c>
      <c r="C563" s="77" t="n">
        <v>40000</v>
      </c>
      <c r="D563" s="77"/>
      <c r="E563" s="77" t="n">
        <f aca="false">SUM(C563:D563)</f>
        <v>40000</v>
      </c>
      <c r="F563" s="79" t="n">
        <v>40000</v>
      </c>
      <c r="G563" s="88"/>
      <c r="H563" s="79" t="n">
        <f aca="false">SUM(F563:G563)</f>
        <v>40000</v>
      </c>
      <c r="I563" s="77"/>
      <c r="J563" s="77"/>
      <c r="K563" s="77" t="n">
        <f aca="false">SUM(I563:J563)</f>
        <v>0</v>
      </c>
    </row>
    <row r="564" customFormat="false" ht="22.35" hidden="false" customHeight="false" outlineLevel="0" collapsed="false">
      <c r="A564" s="87" t="s">
        <v>65</v>
      </c>
      <c r="B564" s="54" t="s">
        <v>66</v>
      </c>
      <c r="C564" s="77"/>
      <c r="D564" s="77"/>
      <c r="E564" s="77"/>
      <c r="F564" s="79" t="n">
        <v>125000</v>
      </c>
      <c r="G564" s="88"/>
      <c r="H564" s="79" t="n">
        <f aca="false">SUM(F564:G564)</f>
        <v>125000</v>
      </c>
      <c r="I564" s="77"/>
      <c r="J564" s="77"/>
      <c r="K564" s="77" t="n">
        <f aca="false">SUM(I564:J564)</f>
        <v>0</v>
      </c>
    </row>
    <row r="565" customFormat="false" ht="12.8" hidden="false" customHeight="false" outlineLevel="0" collapsed="false">
      <c r="A565" s="87"/>
      <c r="B565" s="103"/>
      <c r="C565" s="77"/>
      <c r="D565" s="77"/>
      <c r="E565" s="77"/>
      <c r="F565" s="79"/>
      <c r="G565" s="88"/>
      <c r="H565" s="79"/>
      <c r="I565" s="77"/>
      <c r="J565" s="77"/>
      <c r="K565" s="77"/>
    </row>
    <row r="566" customFormat="false" ht="23.85" hidden="false" customHeight="false" outlineLevel="0" collapsed="false">
      <c r="A566" s="66" t="s">
        <v>921</v>
      </c>
      <c r="B566" s="135" t="s">
        <v>19</v>
      </c>
      <c r="C566" s="152" t="n">
        <f aca="false">SUM(C568:C571)</f>
        <v>3132950</v>
      </c>
      <c r="D566" s="152" t="n">
        <f aca="false">SUM(D568:D571)</f>
        <v>0</v>
      </c>
      <c r="E566" s="139" t="n">
        <f aca="false">SUM(C566:D566)</f>
        <v>3132950</v>
      </c>
      <c r="F566" s="153" t="n">
        <f aca="false">SUM(F568:F571)</f>
        <v>4108650</v>
      </c>
      <c r="G566" s="196"/>
      <c r="H566" s="109" t="n">
        <f aca="false">SUM(F566:G566)</f>
        <v>4108650</v>
      </c>
      <c r="I566" s="139" t="n">
        <f aca="false">SUM(I568:I571)</f>
        <v>3947500</v>
      </c>
      <c r="J566" s="152" t="n">
        <f aca="false">SUM(J568:J571)</f>
        <v>0</v>
      </c>
      <c r="K566" s="139" t="n">
        <f aca="false">SUM(I566:J566)</f>
        <v>3947500</v>
      </c>
    </row>
    <row r="567" customFormat="false" ht="22.35" hidden="false" customHeight="false" outlineLevel="0" collapsed="false">
      <c r="A567" s="74" t="s">
        <v>27</v>
      </c>
      <c r="B567" s="54"/>
      <c r="C567" s="143" t="n">
        <f aca="false">SUM(C568:C570)</f>
        <v>3132950</v>
      </c>
      <c r="D567" s="143" t="n">
        <f aca="false">SUM(D568:D570)</f>
        <v>0</v>
      </c>
      <c r="E567" s="143" t="n">
        <f aca="false">SUM(C567:D567)</f>
        <v>3132950</v>
      </c>
      <c r="F567" s="79" t="n">
        <f aca="false">SUM(F568:F570)</f>
        <v>4108650</v>
      </c>
      <c r="G567" s="88" t="n">
        <f aca="false">SUM(G568:G570)</f>
        <v>0</v>
      </c>
      <c r="H567" s="79" t="n">
        <f aca="false">SUM(F567:G567)</f>
        <v>4108650</v>
      </c>
      <c r="I567" s="143" t="n">
        <f aca="false">SUM(I568:I570)</f>
        <v>3947500</v>
      </c>
      <c r="J567" s="143" t="n">
        <f aca="false">SUM(J568:J570)</f>
        <v>0</v>
      </c>
      <c r="K567" s="143" t="n">
        <f aca="false">SUM(I567:J567)</f>
        <v>3947500</v>
      </c>
    </row>
    <row r="568" customFormat="false" ht="22.35" hidden="false" customHeight="false" outlineLevel="0" collapsed="false">
      <c r="A568" s="87" t="s">
        <v>857</v>
      </c>
      <c r="B568" s="103" t="s">
        <v>858</v>
      </c>
      <c r="C568" s="77" t="n">
        <v>3082950</v>
      </c>
      <c r="D568" s="77"/>
      <c r="E568" s="77" t="n">
        <f aca="false">SUM(C568:D568)</f>
        <v>3082950</v>
      </c>
      <c r="F568" s="79" t="n">
        <v>4058650</v>
      </c>
      <c r="G568" s="88"/>
      <c r="H568" s="79" t="n">
        <f aca="false">SUM(F568:G568)</f>
        <v>4058650</v>
      </c>
      <c r="I568" s="77" t="n">
        <v>3907500</v>
      </c>
      <c r="J568" s="77"/>
      <c r="K568" s="77" t="n">
        <f aca="false">SUM(I568:J568)</f>
        <v>3907500</v>
      </c>
    </row>
    <row r="569" customFormat="false" ht="32.8" hidden="false" customHeight="false" outlineLevel="0" collapsed="false">
      <c r="A569" s="87" t="s">
        <v>33</v>
      </c>
      <c r="B569" s="103" t="s">
        <v>34</v>
      </c>
      <c r="C569" s="77" t="n">
        <v>50000</v>
      </c>
      <c r="D569" s="77"/>
      <c r="E569" s="77" t="n">
        <f aca="false">SUM(C569:D569)</f>
        <v>50000</v>
      </c>
      <c r="F569" s="79" t="n">
        <v>50000</v>
      </c>
      <c r="G569" s="88"/>
      <c r="H569" s="79" t="n">
        <f aca="false">SUM(F569:G569)</f>
        <v>50000</v>
      </c>
      <c r="I569" s="77" t="n">
        <v>40000</v>
      </c>
      <c r="J569" s="77"/>
      <c r="K569" s="77" t="n">
        <f aca="false">SUM(I569:J569)</f>
        <v>40000</v>
      </c>
    </row>
    <row r="570" customFormat="false" ht="32.8" hidden="false" customHeight="false" outlineLevel="0" collapsed="false">
      <c r="A570" s="87" t="s">
        <v>177</v>
      </c>
      <c r="B570" s="104" t="s">
        <v>178</v>
      </c>
      <c r="C570" s="77"/>
      <c r="D570" s="77"/>
      <c r="E570" s="77"/>
      <c r="F570" s="79"/>
      <c r="G570" s="88"/>
      <c r="H570" s="79" t="n">
        <f aca="false">SUM(F570:G570)</f>
        <v>0</v>
      </c>
      <c r="I570" s="77"/>
      <c r="J570" s="77"/>
      <c r="K570" s="77" t="n">
        <f aca="false">SUM(I570:J570)</f>
        <v>0</v>
      </c>
    </row>
    <row r="571" customFormat="false" ht="22.35" hidden="false" customHeight="false" outlineLevel="0" collapsed="false">
      <c r="A571" s="87" t="s">
        <v>65</v>
      </c>
      <c r="B571" s="103" t="s">
        <v>66</v>
      </c>
      <c r="C571" s="77"/>
      <c r="D571" s="77"/>
      <c r="E571" s="77" t="n">
        <f aca="false">SUM(C571:D571)</f>
        <v>0</v>
      </c>
      <c r="F571" s="79"/>
      <c r="G571" s="88"/>
      <c r="H571" s="79" t="n">
        <f aca="false">SUM(F571:G571)</f>
        <v>0</v>
      </c>
      <c r="I571" s="77"/>
      <c r="J571" s="77"/>
      <c r="K571" s="77" t="n">
        <f aca="false">SUM(I571:J571)</f>
        <v>0</v>
      </c>
    </row>
    <row r="572" customFormat="false" ht="12.8" hidden="false" customHeight="false" outlineLevel="0" collapsed="false">
      <c r="A572" s="87"/>
      <c r="B572" s="103"/>
      <c r="C572" s="77"/>
      <c r="D572" s="77"/>
      <c r="E572" s="77"/>
      <c r="F572" s="79"/>
      <c r="G572" s="88"/>
      <c r="H572" s="79"/>
      <c r="I572" s="77"/>
      <c r="J572" s="77"/>
      <c r="K572" s="77"/>
    </row>
    <row r="573" customFormat="false" ht="23.85" hidden="false" customHeight="false" outlineLevel="0" collapsed="false">
      <c r="A573" s="66" t="s">
        <v>926</v>
      </c>
      <c r="B573" s="135" t="s">
        <v>19</v>
      </c>
      <c r="C573" s="152" t="n">
        <f aca="false">SUM(C575:C577)</f>
        <v>2363000</v>
      </c>
      <c r="D573" s="152" t="n">
        <f aca="false">SUM(D575:D575)</f>
        <v>0</v>
      </c>
      <c r="E573" s="139" t="n">
        <f aca="false">SUM(C573:D573)</f>
        <v>2363000</v>
      </c>
      <c r="F573" s="153" t="n">
        <f aca="false">SUM(F575:F577)</f>
        <v>3028000</v>
      </c>
      <c r="G573" s="196"/>
      <c r="H573" s="109" t="n">
        <f aca="false">SUM(F573:G573)</f>
        <v>3028000</v>
      </c>
      <c r="I573" s="139" t="n">
        <f aca="false">SUM(I575:I577)</f>
        <v>3440000</v>
      </c>
      <c r="J573" s="152" t="n">
        <f aca="false">SUM(J575:J575)</f>
        <v>0</v>
      </c>
      <c r="K573" s="139" t="n">
        <f aca="false">SUM(I573:J573)</f>
        <v>3440000</v>
      </c>
    </row>
    <row r="574" customFormat="false" ht="22.35" hidden="false" customHeight="false" outlineLevel="0" collapsed="false">
      <c r="A574" s="82" t="s">
        <v>27</v>
      </c>
      <c r="B574" s="167"/>
      <c r="C574" s="143" t="n">
        <f aca="false">SUM(C575:C577)</f>
        <v>2363000</v>
      </c>
      <c r="D574" s="215"/>
      <c r="E574" s="77" t="n">
        <f aca="false">SUM(C574:D574)</f>
        <v>2363000</v>
      </c>
      <c r="F574" s="79" t="n">
        <f aca="false">SUM(F575:F577)</f>
        <v>3028000</v>
      </c>
      <c r="G574" s="217"/>
      <c r="H574" s="79" t="n">
        <f aca="false">SUM(F574:G574)</f>
        <v>3028000</v>
      </c>
      <c r="I574" s="77" t="n">
        <f aca="false">SUM(I575:I577)</f>
        <v>3440000</v>
      </c>
      <c r="J574" s="215"/>
      <c r="K574" s="77" t="n">
        <f aca="false">SUM(I574:J574)</f>
        <v>3440000</v>
      </c>
    </row>
    <row r="575" customFormat="false" ht="22.35" hidden="false" customHeight="false" outlineLevel="0" collapsed="false">
      <c r="A575" s="87" t="s">
        <v>857</v>
      </c>
      <c r="B575" s="103" t="s">
        <v>858</v>
      </c>
      <c r="C575" s="77" t="n">
        <v>2363000</v>
      </c>
      <c r="D575" s="77"/>
      <c r="E575" s="77" t="n">
        <f aca="false">SUM(C575:D575)</f>
        <v>2363000</v>
      </c>
      <c r="F575" s="79" t="n">
        <v>2988000</v>
      </c>
      <c r="G575" s="88"/>
      <c r="H575" s="79" t="n">
        <f aca="false">SUM(F575:G575)</f>
        <v>2988000</v>
      </c>
      <c r="I575" s="77" t="n">
        <v>3400000</v>
      </c>
      <c r="J575" s="77"/>
      <c r="K575" s="77" t="n">
        <f aca="false">SUM(I575:J575)</f>
        <v>3400000</v>
      </c>
    </row>
    <row r="576" customFormat="false" ht="32.8" hidden="false" customHeight="false" outlineLevel="0" collapsed="false">
      <c r="A576" s="87" t="s">
        <v>177</v>
      </c>
      <c r="B576" s="104" t="s">
        <v>178</v>
      </c>
      <c r="C576" s="77"/>
      <c r="D576" s="77"/>
      <c r="E576" s="77"/>
      <c r="F576" s="79"/>
      <c r="G576" s="88"/>
      <c r="H576" s="79" t="n">
        <f aca="false">SUM(F576:G576)</f>
        <v>0</v>
      </c>
      <c r="I576" s="77"/>
      <c r="J576" s="77"/>
      <c r="K576" s="77"/>
    </row>
    <row r="577" customFormat="false" ht="32.8" hidden="false" customHeight="false" outlineLevel="0" collapsed="false">
      <c r="A577" s="87" t="s">
        <v>33</v>
      </c>
      <c r="B577" s="103" t="s">
        <v>34</v>
      </c>
      <c r="C577" s="77"/>
      <c r="D577" s="77"/>
      <c r="E577" s="77" t="n">
        <f aca="false">SUM(C577:D577)</f>
        <v>0</v>
      </c>
      <c r="F577" s="79" t="n">
        <v>40000</v>
      </c>
      <c r="G577" s="88"/>
      <c r="H577" s="79" t="n">
        <f aca="false">SUM(F577:G577)</f>
        <v>40000</v>
      </c>
      <c r="I577" s="77" t="n">
        <v>40000</v>
      </c>
      <c r="J577" s="77"/>
      <c r="K577" s="77" t="n">
        <f aca="false">SUM(I577:J577)</f>
        <v>40000</v>
      </c>
    </row>
    <row r="578" customFormat="false" ht="12.8" hidden="false" customHeight="false" outlineLevel="0" collapsed="false">
      <c r="A578" s="87"/>
      <c r="B578" s="103"/>
      <c r="C578" s="77"/>
      <c r="D578" s="77"/>
      <c r="E578" s="77"/>
      <c r="F578" s="79"/>
      <c r="G578" s="88"/>
      <c r="H578" s="79"/>
      <c r="I578" s="77"/>
      <c r="J578" s="77"/>
      <c r="K578" s="77"/>
    </row>
    <row r="579" customFormat="false" ht="23.85" hidden="false" customHeight="false" outlineLevel="0" collapsed="false">
      <c r="A579" s="66" t="s">
        <v>930</v>
      </c>
      <c r="B579" s="135" t="s">
        <v>19</v>
      </c>
      <c r="C579" s="152" t="n">
        <f aca="false">SUM(C581:C582)</f>
        <v>2761250</v>
      </c>
      <c r="D579" s="152" t="n">
        <f aca="false">SUM(D581:D581)</f>
        <v>0</v>
      </c>
      <c r="E579" s="139" t="n">
        <f aca="false">SUM(C579:D579)</f>
        <v>2761250</v>
      </c>
      <c r="F579" s="153" t="n">
        <f aca="false">SUM(F581:F583)</f>
        <v>3488750</v>
      </c>
      <c r="G579" s="196"/>
      <c r="H579" s="109" t="n">
        <f aca="false">SUM(F579:G579)</f>
        <v>3488750</v>
      </c>
      <c r="I579" s="152" t="n">
        <f aca="false">SUM(I581:I584)</f>
        <v>3815000</v>
      </c>
      <c r="J579" s="152" t="n">
        <f aca="false">SUM(J581:J581)</f>
        <v>0</v>
      </c>
      <c r="K579" s="139" t="n">
        <f aca="false">SUM(I579:J579)</f>
        <v>3815000</v>
      </c>
    </row>
    <row r="580" customFormat="false" ht="22.35" hidden="false" customHeight="false" outlineLevel="0" collapsed="false">
      <c r="A580" s="82" t="s">
        <v>27</v>
      </c>
      <c r="B580" s="167"/>
      <c r="C580" s="143" t="n">
        <f aca="false">SUM(C581:C583)</f>
        <v>2761250</v>
      </c>
      <c r="D580" s="215"/>
      <c r="E580" s="77" t="n">
        <f aca="false">SUM(C580:D580)</f>
        <v>2761250</v>
      </c>
      <c r="F580" s="79" t="n">
        <f aca="false">SUM(F581:F583)</f>
        <v>3488750</v>
      </c>
      <c r="G580" s="217"/>
      <c r="H580" s="79" t="n">
        <f aca="false">SUM(F580:G580)</f>
        <v>3488750</v>
      </c>
      <c r="I580" s="143" t="n">
        <f aca="false">SUM(I581:I584)</f>
        <v>3815000</v>
      </c>
      <c r="J580" s="215"/>
      <c r="K580" s="77" t="n">
        <f aca="false">SUM(I580:J580)</f>
        <v>3815000</v>
      </c>
    </row>
    <row r="581" customFormat="false" ht="22.35" hidden="false" customHeight="false" outlineLevel="0" collapsed="false">
      <c r="A581" s="87" t="s">
        <v>857</v>
      </c>
      <c r="B581" s="103" t="s">
        <v>858</v>
      </c>
      <c r="C581" s="77" t="n">
        <v>2741250</v>
      </c>
      <c r="D581" s="77"/>
      <c r="E581" s="77" t="n">
        <f aca="false">SUM(C581:D581)</f>
        <v>2741250</v>
      </c>
      <c r="F581" s="79" t="n">
        <v>3448750</v>
      </c>
      <c r="G581" s="88"/>
      <c r="H581" s="79" t="n">
        <f aca="false">SUM(F581:G581)</f>
        <v>3448750</v>
      </c>
      <c r="I581" s="77" t="n">
        <v>3765000</v>
      </c>
      <c r="J581" s="77"/>
      <c r="K581" s="77" t="n">
        <f aca="false">SUM(I581:J581)</f>
        <v>3765000</v>
      </c>
    </row>
    <row r="582" customFormat="false" ht="32.8" hidden="false" customHeight="false" outlineLevel="0" collapsed="false">
      <c r="A582" s="87" t="s">
        <v>33</v>
      </c>
      <c r="B582" s="103" t="s">
        <v>34</v>
      </c>
      <c r="C582" s="77" t="n">
        <v>20000</v>
      </c>
      <c r="D582" s="77"/>
      <c r="E582" s="77" t="n">
        <f aca="false">SUM(C582:D582)</f>
        <v>20000</v>
      </c>
      <c r="F582" s="79" t="n">
        <v>40000</v>
      </c>
      <c r="G582" s="88"/>
      <c r="H582" s="79" t="n">
        <f aca="false">SUM(F582:G582)</f>
        <v>40000</v>
      </c>
      <c r="I582" s="77" t="n">
        <v>50000</v>
      </c>
      <c r="J582" s="77"/>
      <c r="K582" s="77" t="n">
        <f aca="false">SUM(I582:J582)</f>
        <v>50000</v>
      </c>
    </row>
    <row r="583" customFormat="false" ht="32.8" hidden="false" customHeight="false" outlineLevel="0" collapsed="false">
      <c r="A583" s="87" t="s">
        <v>177</v>
      </c>
      <c r="B583" s="104" t="s">
        <v>178</v>
      </c>
      <c r="C583" s="77"/>
      <c r="D583" s="77"/>
      <c r="E583" s="77"/>
      <c r="F583" s="79"/>
      <c r="G583" s="88"/>
      <c r="H583" s="79" t="n">
        <f aca="false">SUM(F583:G583)</f>
        <v>0</v>
      </c>
      <c r="I583" s="77"/>
      <c r="J583" s="77"/>
      <c r="K583" s="77" t="n">
        <f aca="false">SUM(I583:J583)</f>
        <v>0</v>
      </c>
    </row>
    <row r="584" customFormat="false" ht="12.8" hidden="false" customHeight="false" outlineLevel="0" collapsed="false">
      <c r="A584" s="87"/>
      <c r="B584" s="103"/>
      <c r="C584" s="77"/>
      <c r="D584" s="77"/>
      <c r="E584" s="77"/>
      <c r="F584" s="79"/>
      <c r="G584" s="88"/>
      <c r="H584" s="79"/>
      <c r="I584" s="77"/>
      <c r="J584" s="77"/>
      <c r="K584" s="77"/>
    </row>
    <row r="585" customFormat="false" ht="23.85" hidden="false" customHeight="false" outlineLevel="0" collapsed="false">
      <c r="A585" s="66" t="s">
        <v>934</v>
      </c>
      <c r="B585" s="135" t="s">
        <v>19</v>
      </c>
      <c r="C585" s="139" t="n">
        <f aca="false">SUM(C587:C591)</f>
        <v>2686000</v>
      </c>
      <c r="D585" s="139" t="n">
        <f aca="false">SUM(D587:D587)</f>
        <v>0</v>
      </c>
      <c r="E585" s="139" t="n">
        <f aca="false">SUM(C585:D585)</f>
        <v>2686000</v>
      </c>
      <c r="F585" s="109" t="n">
        <f aca="false">SUM(F587:F590)</f>
        <v>3211755</v>
      </c>
      <c r="G585" s="110"/>
      <c r="H585" s="109" t="n">
        <f aca="false">SUM(F585:G585)</f>
        <v>3211755</v>
      </c>
      <c r="I585" s="139" t="n">
        <f aca="false">SUM(I587:I592)</f>
        <v>3740000</v>
      </c>
      <c r="J585" s="139" t="n">
        <f aca="false">SUM(J587:J587)</f>
        <v>0</v>
      </c>
      <c r="K585" s="139" t="n">
        <f aca="false">SUM(I585:J585)</f>
        <v>3740000</v>
      </c>
    </row>
    <row r="586" customFormat="false" ht="22.35" hidden="false" customHeight="false" outlineLevel="0" collapsed="false">
      <c r="A586" s="82" t="s">
        <v>27</v>
      </c>
      <c r="B586" s="167"/>
      <c r="C586" s="77" t="n">
        <f aca="false">SUM(C587:C589)</f>
        <v>2686000</v>
      </c>
      <c r="D586" s="215"/>
      <c r="E586" s="77" t="n">
        <f aca="false">SUM(C586:D586)</f>
        <v>2686000</v>
      </c>
      <c r="F586" s="79" t="n">
        <f aca="false">SUM(F587:F589)</f>
        <v>3211755</v>
      </c>
      <c r="G586" s="217"/>
      <c r="H586" s="79" t="n">
        <f aca="false">SUM(F586:G586)</f>
        <v>3211755</v>
      </c>
      <c r="I586" s="143" t="n">
        <f aca="false">SUM(I587:I589)</f>
        <v>3740000</v>
      </c>
      <c r="J586" s="215"/>
      <c r="K586" s="77" t="n">
        <f aca="false">SUM(I586:J586)</f>
        <v>3740000</v>
      </c>
    </row>
    <row r="587" customFormat="false" ht="22.35" hidden="false" customHeight="false" outlineLevel="0" collapsed="false">
      <c r="A587" s="87" t="s">
        <v>857</v>
      </c>
      <c r="B587" s="103" t="s">
        <v>858</v>
      </c>
      <c r="C587" s="77" t="n">
        <v>2686000</v>
      </c>
      <c r="D587" s="77"/>
      <c r="E587" s="77" t="n">
        <f aca="false">SUM(C587:D587)</f>
        <v>2686000</v>
      </c>
      <c r="F587" s="79" t="n">
        <v>3186755</v>
      </c>
      <c r="G587" s="88"/>
      <c r="H587" s="79" t="n">
        <f aca="false">SUM(F587:G587)</f>
        <v>3186755</v>
      </c>
      <c r="I587" s="77" t="n">
        <v>3660000</v>
      </c>
      <c r="J587" s="77"/>
      <c r="K587" s="77" t="n">
        <f aca="false">SUM(I587:J587)</f>
        <v>3660000</v>
      </c>
    </row>
    <row r="588" customFormat="false" ht="32.8" hidden="false" customHeight="false" outlineLevel="0" collapsed="false">
      <c r="A588" s="87" t="s">
        <v>177</v>
      </c>
      <c r="B588" s="104" t="s">
        <v>178</v>
      </c>
      <c r="C588" s="77"/>
      <c r="D588" s="77"/>
      <c r="E588" s="77"/>
      <c r="F588" s="79"/>
      <c r="G588" s="88"/>
      <c r="H588" s="79" t="n">
        <f aca="false">SUM(F588:G588)</f>
        <v>0</v>
      </c>
      <c r="I588" s="77"/>
      <c r="J588" s="77"/>
      <c r="K588" s="77"/>
    </row>
    <row r="589" customFormat="false" ht="32.8" hidden="false" customHeight="false" outlineLevel="0" collapsed="false">
      <c r="A589" s="87" t="s">
        <v>33</v>
      </c>
      <c r="B589" s="103" t="s">
        <v>34</v>
      </c>
      <c r="C589" s="77"/>
      <c r="D589" s="77"/>
      <c r="E589" s="77" t="n">
        <f aca="false">SUM(C589:D589)</f>
        <v>0</v>
      </c>
      <c r="F589" s="79" t="n">
        <v>25000</v>
      </c>
      <c r="G589" s="88"/>
      <c r="H589" s="79" t="n">
        <f aca="false">SUM(F589:G589)</f>
        <v>25000</v>
      </c>
      <c r="I589" s="77" t="n">
        <v>80000</v>
      </c>
      <c r="J589" s="77"/>
      <c r="K589" s="77" t="n">
        <f aca="false">SUM(I589:J589)</f>
        <v>80000</v>
      </c>
    </row>
    <row r="590" customFormat="false" ht="32.8" hidden="false" customHeight="false" outlineLevel="0" collapsed="false">
      <c r="A590" s="87" t="s">
        <v>62</v>
      </c>
      <c r="B590" s="104" t="s">
        <v>63</v>
      </c>
      <c r="C590" s="77"/>
      <c r="D590" s="77"/>
      <c r="E590" s="77" t="n">
        <f aca="false">SUM(C590:D590)</f>
        <v>0</v>
      </c>
      <c r="F590" s="79"/>
      <c r="G590" s="88"/>
      <c r="H590" s="79" t="n">
        <f aca="false">SUM(F590:G590)</f>
        <v>0</v>
      </c>
      <c r="I590" s="77"/>
      <c r="J590" s="77"/>
      <c r="K590" s="77" t="n">
        <f aca="false">SUM(I590:J590)</f>
        <v>0</v>
      </c>
    </row>
    <row r="591" customFormat="false" ht="22.35" hidden="false" customHeight="false" outlineLevel="0" collapsed="false">
      <c r="A591" s="87" t="s">
        <v>65</v>
      </c>
      <c r="B591" s="103" t="s">
        <v>66</v>
      </c>
      <c r="C591" s="77"/>
      <c r="D591" s="77"/>
      <c r="E591" s="77"/>
      <c r="F591" s="79"/>
      <c r="G591" s="88"/>
      <c r="H591" s="79" t="n">
        <f aca="false">SUM(F591:G591)</f>
        <v>0</v>
      </c>
      <c r="I591" s="77"/>
      <c r="J591" s="77"/>
      <c r="K591" s="77" t="n">
        <f aca="false">SUM(I591:J591)</f>
        <v>0</v>
      </c>
    </row>
    <row r="592" customFormat="false" ht="12.8" hidden="false" customHeight="false" outlineLevel="0" collapsed="false">
      <c r="A592" s="87"/>
      <c r="B592" s="103"/>
      <c r="C592" s="77"/>
      <c r="D592" s="77"/>
      <c r="E592" s="77" t="n">
        <f aca="false">SUM(C592:D592)</f>
        <v>0</v>
      </c>
      <c r="F592" s="79"/>
      <c r="G592" s="88"/>
      <c r="H592" s="79"/>
      <c r="I592" s="77"/>
      <c r="J592" s="77"/>
      <c r="K592" s="77" t="n">
        <f aca="false">SUM(I592:J592)</f>
        <v>0</v>
      </c>
    </row>
    <row r="593" customFormat="false" ht="23.85" hidden="false" customHeight="false" outlineLevel="0" collapsed="false">
      <c r="A593" s="66" t="s">
        <v>940</v>
      </c>
      <c r="B593" s="135" t="s">
        <v>19</v>
      </c>
      <c r="C593" s="139" t="n">
        <f aca="false">SUM(C595:C596)</f>
        <v>2639550</v>
      </c>
      <c r="D593" s="152" t="n">
        <f aca="false">SUM(D595:D595)</f>
        <v>0</v>
      </c>
      <c r="E593" s="139" t="n">
        <f aca="false">SUM(C593:D593)</f>
        <v>2639550</v>
      </c>
      <c r="F593" s="109" t="n">
        <f aca="false">SUM(F595:F596)</f>
        <v>3370550</v>
      </c>
      <c r="G593" s="196"/>
      <c r="H593" s="109" t="n">
        <f aca="false">SUM(F593:G593)</f>
        <v>3370550</v>
      </c>
      <c r="I593" s="139" t="n">
        <f aca="false">SUM(I595:I597)</f>
        <v>3492000</v>
      </c>
      <c r="J593" s="152" t="n">
        <f aca="false">SUM(J595:J595)</f>
        <v>0</v>
      </c>
      <c r="K593" s="139" t="n">
        <f aca="false">SUM(I593:J593)</f>
        <v>3492000</v>
      </c>
    </row>
    <row r="594" customFormat="false" ht="22.35" hidden="false" customHeight="false" outlineLevel="0" collapsed="false">
      <c r="A594" s="87" t="s">
        <v>27</v>
      </c>
      <c r="B594" s="103"/>
      <c r="C594" s="77" t="n">
        <f aca="false">SUM(C595:C596)</f>
        <v>2639550</v>
      </c>
      <c r="D594" s="77"/>
      <c r="E594" s="77" t="n">
        <f aca="false">SUM(C594:D594)</f>
        <v>2639550</v>
      </c>
      <c r="F594" s="79" t="n">
        <f aca="false">SUM(F595:F596)</f>
        <v>3370550</v>
      </c>
      <c r="G594" s="88"/>
      <c r="H594" s="79" t="n">
        <f aca="false">SUM(F594:G594)</f>
        <v>3370550</v>
      </c>
      <c r="I594" s="77" t="n">
        <f aca="false">SUM(I595:I596)</f>
        <v>3492000</v>
      </c>
      <c r="J594" s="77"/>
      <c r="K594" s="77" t="n">
        <f aca="false">SUM(I594:J594)</f>
        <v>3492000</v>
      </c>
    </row>
    <row r="595" customFormat="false" ht="22.35" hidden="false" customHeight="false" outlineLevel="0" collapsed="false">
      <c r="A595" s="87" t="s">
        <v>857</v>
      </c>
      <c r="B595" s="103" t="s">
        <v>858</v>
      </c>
      <c r="C595" s="77" t="n">
        <v>2569550</v>
      </c>
      <c r="D595" s="77"/>
      <c r="E595" s="77" t="n">
        <f aca="false">SUM(C595:D595)</f>
        <v>2569550</v>
      </c>
      <c r="F595" s="79" t="n">
        <v>3285550</v>
      </c>
      <c r="G595" s="88"/>
      <c r="H595" s="79" t="n">
        <f aca="false">SUM(F595:G595)</f>
        <v>3285550</v>
      </c>
      <c r="I595" s="77" t="n">
        <v>3412000</v>
      </c>
      <c r="J595" s="77"/>
      <c r="K595" s="77" t="n">
        <f aca="false">SUM(I595:J595)</f>
        <v>3412000</v>
      </c>
    </row>
    <row r="596" customFormat="false" ht="32.8" hidden="false" customHeight="false" outlineLevel="0" collapsed="false">
      <c r="A596" s="87" t="s">
        <v>33</v>
      </c>
      <c r="B596" s="103" t="s">
        <v>34</v>
      </c>
      <c r="C596" s="77" t="n">
        <v>70000</v>
      </c>
      <c r="D596" s="77"/>
      <c r="E596" s="77" t="n">
        <f aca="false">SUM(C596:D596)</f>
        <v>70000</v>
      </c>
      <c r="F596" s="79" t="n">
        <v>85000</v>
      </c>
      <c r="G596" s="88"/>
      <c r="H596" s="79" t="n">
        <f aca="false">SUM(F596:G596)</f>
        <v>85000</v>
      </c>
      <c r="I596" s="77" t="n">
        <v>80000</v>
      </c>
      <c r="J596" s="77"/>
      <c r="K596" s="77" t="n">
        <f aca="false">SUM(I596:J596)</f>
        <v>80000</v>
      </c>
    </row>
    <row r="597" customFormat="false" ht="22.35" hidden="false" customHeight="false" outlineLevel="0" collapsed="false">
      <c r="A597" s="87" t="s">
        <v>65</v>
      </c>
      <c r="B597" s="103" t="s">
        <v>66</v>
      </c>
      <c r="C597" s="77"/>
      <c r="D597" s="77"/>
      <c r="E597" s="77"/>
      <c r="F597" s="79"/>
      <c r="G597" s="88"/>
      <c r="H597" s="79"/>
      <c r="I597" s="77"/>
      <c r="J597" s="77"/>
      <c r="K597" s="77"/>
    </row>
    <row r="598" customFormat="false" ht="12.8" hidden="false" customHeight="false" outlineLevel="0" collapsed="false">
      <c r="A598" s="82"/>
      <c r="B598" s="103"/>
      <c r="C598" s="77"/>
      <c r="D598" s="77"/>
      <c r="E598" s="77" t="n">
        <f aca="false">SUM(C598:D598)</f>
        <v>0</v>
      </c>
      <c r="F598" s="79"/>
      <c r="G598" s="88"/>
      <c r="H598" s="79"/>
      <c r="I598" s="77"/>
      <c r="J598" s="77"/>
      <c r="K598" s="77" t="n">
        <f aca="false">SUM(I598:J598)</f>
        <v>0</v>
      </c>
    </row>
    <row r="599" customFormat="false" ht="23.85" hidden="false" customHeight="false" outlineLevel="0" collapsed="false">
      <c r="A599" s="66" t="s">
        <v>944</v>
      </c>
      <c r="B599" s="135" t="s">
        <v>19</v>
      </c>
      <c r="C599" s="69" t="n">
        <f aca="false">SUM(C601:C605)</f>
        <v>2229695</v>
      </c>
      <c r="D599" s="69" t="n">
        <f aca="false">SUM(D601:D605)</f>
        <v>0</v>
      </c>
      <c r="E599" s="69" t="n">
        <f aca="false">SUM(C599:D599)</f>
        <v>2229695</v>
      </c>
      <c r="F599" s="72" t="n">
        <f aca="false">SUM(F601:F604)</f>
        <v>2776695</v>
      </c>
      <c r="G599" s="89"/>
      <c r="H599" s="72" t="n">
        <f aca="false">SUM(F599:G599)</f>
        <v>2776695</v>
      </c>
      <c r="I599" s="69" t="n">
        <f aca="false">SUM(I601:I605)</f>
        <v>2765000</v>
      </c>
      <c r="J599" s="69" t="n">
        <f aca="false">SUM(J601:J605)</f>
        <v>0</v>
      </c>
      <c r="K599" s="69" t="n">
        <f aca="false">SUM(I599:J599)</f>
        <v>2765000</v>
      </c>
    </row>
    <row r="600" customFormat="false" ht="22.35" hidden="false" customHeight="false" outlineLevel="0" collapsed="false">
      <c r="A600" s="82" t="s">
        <v>27</v>
      </c>
      <c r="B600" s="167"/>
      <c r="C600" s="220" t="n">
        <f aca="false">SUM(C601:C603)</f>
        <v>2229695</v>
      </c>
      <c r="D600" s="221"/>
      <c r="E600" s="83" t="n">
        <f aca="false">SUM(C600:D600)</f>
        <v>2229695</v>
      </c>
      <c r="F600" s="84" t="n">
        <f aca="false">SUM(F601:F603)</f>
        <v>2776695</v>
      </c>
      <c r="G600" s="222"/>
      <c r="H600" s="84" t="n">
        <f aca="false">SUM(F600:G600)</f>
        <v>2776695</v>
      </c>
      <c r="I600" s="83" t="n">
        <f aca="false">SUM(I601:I603)</f>
        <v>2765000</v>
      </c>
      <c r="J600" s="221"/>
      <c r="K600" s="83" t="n">
        <f aca="false">SUM(I600:J600)</f>
        <v>2765000</v>
      </c>
    </row>
    <row r="601" customFormat="false" ht="22.35" hidden="false" customHeight="false" outlineLevel="0" collapsed="false">
      <c r="A601" s="87" t="s">
        <v>857</v>
      </c>
      <c r="B601" s="103" t="s">
        <v>858</v>
      </c>
      <c r="C601" s="83" t="n">
        <v>2164695</v>
      </c>
      <c r="D601" s="83"/>
      <c r="E601" s="83" t="n">
        <f aca="false">SUM(C601:D601)</f>
        <v>2164695</v>
      </c>
      <c r="F601" s="84" t="n">
        <v>2711695</v>
      </c>
      <c r="G601" s="85"/>
      <c r="H601" s="84" t="n">
        <f aca="false">SUM(F601:G601)</f>
        <v>2711695</v>
      </c>
      <c r="I601" s="83" t="n">
        <v>2700000</v>
      </c>
      <c r="J601" s="83"/>
      <c r="K601" s="83" t="n">
        <f aca="false">SUM(I601:J601)</f>
        <v>2700000</v>
      </c>
    </row>
    <row r="602" customFormat="false" ht="32.8" hidden="false" customHeight="false" outlineLevel="0" collapsed="false">
      <c r="A602" s="87" t="s">
        <v>33</v>
      </c>
      <c r="B602" s="103" t="s">
        <v>34</v>
      </c>
      <c r="C602" s="83" t="n">
        <v>65000</v>
      </c>
      <c r="D602" s="83"/>
      <c r="E602" s="83" t="n">
        <f aca="false">SUM(C602:D602)</f>
        <v>65000</v>
      </c>
      <c r="F602" s="84" t="n">
        <v>65000</v>
      </c>
      <c r="G602" s="85"/>
      <c r="H602" s="84" t="n">
        <f aca="false">SUM(F602:G602)</f>
        <v>65000</v>
      </c>
      <c r="I602" s="83" t="n">
        <v>65000</v>
      </c>
      <c r="J602" s="83"/>
      <c r="K602" s="83" t="n">
        <f aca="false">SUM(I602:J602)</f>
        <v>65000</v>
      </c>
    </row>
    <row r="603" customFormat="false" ht="32.8" hidden="false" customHeight="false" outlineLevel="0" collapsed="false">
      <c r="A603" s="87" t="s">
        <v>177</v>
      </c>
      <c r="B603" s="104" t="s">
        <v>178</v>
      </c>
      <c r="C603" s="83"/>
      <c r="D603" s="83"/>
      <c r="E603" s="83"/>
      <c r="F603" s="84"/>
      <c r="G603" s="85"/>
      <c r="H603" s="84" t="n">
        <f aca="false">SUM(F603:G603)</f>
        <v>0</v>
      </c>
      <c r="I603" s="83"/>
      <c r="J603" s="83"/>
      <c r="K603" s="83"/>
    </row>
    <row r="604" customFormat="false" ht="32.8" hidden="false" customHeight="false" outlineLevel="0" collapsed="false">
      <c r="A604" s="87" t="s">
        <v>62</v>
      </c>
      <c r="B604" s="104" t="s">
        <v>63</v>
      </c>
      <c r="C604" s="83"/>
      <c r="D604" s="83"/>
      <c r="E604" s="83"/>
      <c r="F604" s="84"/>
      <c r="G604" s="85"/>
      <c r="H604" s="84" t="n">
        <f aca="false">SUM(F604:G604)</f>
        <v>0</v>
      </c>
      <c r="I604" s="83"/>
      <c r="J604" s="83"/>
      <c r="K604" s="83"/>
    </row>
    <row r="605" customFormat="false" ht="12.8" hidden="false" customHeight="false" outlineLevel="0" collapsed="false">
      <c r="A605" s="176"/>
      <c r="B605" s="103"/>
      <c r="C605" s="223"/>
      <c r="D605" s="223"/>
      <c r="E605" s="223" t="n">
        <f aca="false">SUM(C605:D605)</f>
        <v>0</v>
      </c>
      <c r="F605" s="224"/>
      <c r="G605" s="225"/>
      <c r="H605" s="224"/>
      <c r="I605" s="223"/>
      <c r="J605" s="223"/>
      <c r="K605" s="223" t="n">
        <f aca="false">SUM(I605:J605)</f>
        <v>0</v>
      </c>
    </row>
    <row r="606" customFormat="false" ht="57.45" hidden="false" customHeight="false" outlineLevel="0" collapsed="false">
      <c r="A606" s="66" t="s">
        <v>949</v>
      </c>
      <c r="B606" s="160" t="s">
        <v>19</v>
      </c>
      <c r="C606" s="108" t="n">
        <f aca="false">SUM(C608:C666)</f>
        <v>910451771</v>
      </c>
      <c r="D606" s="108" t="n">
        <f aca="false">SUM(D608:D665)</f>
        <v>0</v>
      </c>
      <c r="E606" s="108" t="n">
        <f aca="false">C606+D606</f>
        <v>910451771</v>
      </c>
      <c r="F606" s="109" t="n">
        <f aca="false">SUM(F608:F666)</f>
        <v>1151781095.79</v>
      </c>
      <c r="G606" s="110"/>
      <c r="H606" s="109" t="n">
        <f aca="false">F606+G606</f>
        <v>1151781095.79</v>
      </c>
      <c r="I606" s="108" t="n">
        <f aca="false">SUM(I608:I667)</f>
        <v>1124229827</v>
      </c>
      <c r="J606" s="108" t="n">
        <f aca="false">SUM(J608:J665)</f>
        <v>0</v>
      </c>
      <c r="K606" s="108" t="n">
        <f aca="false">I606+J606</f>
        <v>1124229827</v>
      </c>
    </row>
    <row r="607" customFormat="false" ht="22.35" hidden="false" customHeight="false" outlineLevel="0" collapsed="false">
      <c r="A607" s="82" t="s">
        <v>27</v>
      </c>
      <c r="B607" s="54"/>
      <c r="C607" s="77" t="n">
        <f aca="false">SUM(C608:C664)</f>
        <v>910451771</v>
      </c>
      <c r="D607" s="77"/>
      <c r="E607" s="77" t="n">
        <f aca="false">SUM(C607:D607)</f>
        <v>910451771</v>
      </c>
      <c r="F607" s="79" t="n">
        <f aca="false">SUM(F608:F664)</f>
        <v>1053465799.79</v>
      </c>
      <c r="G607" s="88"/>
      <c r="H607" s="79" t="n">
        <f aca="false">SUM(F607:G607)</f>
        <v>1053465799.79</v>
      </c>
      <c r="I607" s="77" t="n">
        <f aca="false">SUM(I608:I664)</f>
        <v>1124229827</v>
      </c>
      <c r="J607" s="77"/>
      <c r="K607" s="77" t="n">
        <f aca="false">SUM(I607:J607)</f>
        <v>1124229827</v>
      </c>
    </row>
    <row r="608" customFormat="false" ht="32.8" hidden="false" customHeight="false" outlineLevel="0" collapsed="false">
      <c r="A608" s="82" t="s">
        <v>950</v>
      </c>
      <c r="B608" s="54" t="s">
        <v>951</v>
      </c>
      <c r="C608" s="77" t="n">
        <v>275983380</v>
      </c>
      <c r="D608" s="77"/>
      <c r="E608" s="77" t="n">
        <f aca="false">SUM(C608:D608)</f>
        <v>275983380</v>
      </c>
      <c r="F608" s="79" t="n">
        <v>286282780</v>
      </c>
      <c r="G608" s="88"/>
      <c r="H608" s="79" t="n">
        <f aca="false">SUM(F608:G608)</f>
        <v>286282780</v>
      </c>
      <c r="I608" s="77" t="n">
        <v>331410630</v>
      </c>
      <c r="J608" s="77"/>
      <c r="K608" s="77" t="n">
        <f aca="false">SUM(I608:J608)</f>
        <v>331410630</v>
      </c>
    </row>
    <row r="609" customFormat="false" ht="64.15" hidden="false" customHeight="false" outlineLevel="0" collapsed="false">
      <c r="A609" s="82" t="s">
        <v>953</v>
      </c>
      <c r="B609" s="54" t="s">
        <v>954</v>
      </c>
      <c r="C609" s="77" t="n">
        <v>1481500</v>
      </c>
      <c r="D609" s="77"/>
      <c r="E609" s="77" t="n">
        <f aca="false">SUM(C609:D609)</f>
        <v>1481500</v>
      </c>
      <c r="F609" s="79" t="n">
        <v>1703910</v>
      </c>
      <c r="G609" s="88"/>
      <c r="H609" s="79" t="n">
        <f aca="false">SUM(F609:G609)</f>
        <v>1703910</v>
      </c>
      <c r="I609" s="77" t="n">
        <v>1740900</v>
      </c>
      <c r="J609" s="77"/>
      <c r="K609" s="77" t="n">
        <f aca="false">SUM(I609:J609)</f>
        <v>1740900</v>
      </c>
    </row>
    <row r="610" customFormat="false" ht="22.35" hidden="false" customHeight="false" outlineLevel="0" collapsed="false">
      <c r="A610" s="82" t="s">
        <v>956</v>
      </c>
      <c r="B610" s="54" t="s">
        <v>957</v>
      </c>
      <c r="C610" s="77" t="n">
        <v>8500</v>
      </c>
      <c r="D610" s="77"/>
      <c r="E610" s="77" t="n">
        <f aca="false">SUM(C610:D610)</f>
        <v>8500</v>
      </c>
      <c r="F610" s="79" t="n">
        <v>4824100</v>
      </c>
      <c r="G610" s="88"/>
      <c r="H610" s="79" t="n">
        <f aca="false">SUM(F610:G610)</f>
        <v>4824100</v>
      </c>
      <c r="I610" s="77" t="n">
        <v>45700</v>
      </c>
      <c r="J610" s="77"/>
      <c r="K610" s="77" t="n">
        <f aca="false">SUM(I610:J610)</f>
        <v>45700</v>
      </c>
    </row>
    <row r="611" customFormat="false" ht="32.8" hidden="false" customHeight="false" outlineLevel="0" collapsed="false">
      <c r="A611" s="82" t="s">
        <v>959</v>
      </c>
      <c r="B611" s="54" t="s">
        <v>960</v>
      </c>
      <c r="C611" s="77"/>
      <c r="D611" s="77"/>
      <c r="E611" s="77"/>
      <c r="F611" s="79"/>
      <c r="G611" s="88"/>
      <c r="H611" s="79"/>
      <c r="I611" s="77" t="n">
        <v>45100</v>
      </c>
      <c r="J611" s="77"/>
      <c r="K611" s="77" t="n">
        <f aca="false">SUM(I611:J611)</f>
        <v>45100</v>
      </c>
    </row>
    <row r="612" customFormat="false" ht="43.25" hidden="false" customHeight="false" outlineLevel="0" collapsed="false">
      <c r="A612" s="82" t="s">
        <v>961</v>
      </c>
      <c r="B612" s="54" t="s">
        <v>962</v>
      </c>
      <c r="C612" s="77" t="n">
        <v>332576430</v>
      </c>
      <c r="D612" s="77"/>
      <c r="E612" s="77" t="n">
        <f aca="false">SUM(C612:D612)</f>
        <v>332576430</v>
      </c>
      <c r="F612" s="79" t="n">
        <v>401358916</v>
      </c>
      <c r="G612" s="88"/>
      <c r="H612" s="79" t="n">
        <f aca="false">SUM(F612:G612)</f>
        <v>401358916</v>
      </c>
      <c r="I612" s="77" t="n">
        <f aca="false">404801680</f>
        <v>404801680</v>
      </c>
      <c r="J612" s="77"/>
      <c r="K612" s="77" t="n">
        <f aca="false">SUM(I612:J612)</f>
        <v>404801680</v>
      </c>
    </row>
    <row r="613" customFormat="false" ht="43.25" hidden="false" customHeight="false" outlineLevel="0" collapsed="false">
      <c r="A613" s="82" t="s">
        <v>964</v>
      </c>
      <c r="B613" s="54" t="s">
        <v>965</v>
      </c>
      <c r="C613" s="77" t="n">
        <v>1171650</v>
      </c>
      <c r="D613" s="77"/>
      <c r="E613" s="77" t="n">
        <f aca="false">SUM(C613:D613)</f>
        <v>1171650</v>
      </c>
      <c r="F613" s="79" t="n">
        <v>5541196.77</v>
      </c>
      <c r="G613" s="88"/>
      <c r="H613" s="79" t="n">
        <f aca="false">SUM(F613:G613)</f>
        <v>5541196.77</v>
      </c>
      <c r="I613" s="77" t="n">
        <v>1641830</v>
      </c>
      <c r="J613" s="77"/>
      <c r="K613" s="77" t="n">
        <f aca="false">SUM(I613:J613)</f>
        <v>1641830</v>
      </c>
    </row>
    <row r="614" customFormat="false" ht="74.6" hidden="false" customHeight="false" outlineLevel="0" collapsed="false">
      <c r="A614" s="82" t="s">
        <v>967</v>
      </c>
      <c r="B614" s="54" t="s">
        <v>968</v>
      </c>
      <c r="C614" s="77" t="n">
        <v>412000</v>
      </c>
      <c r="D614" s="77"/>
      <c r="E614" s="77" t="n">
        <f aca="false">SUM(C614:D614)</f>
        <v>412000</v>
      </c>
      <c r="F614" s="79" t="n">
        <v>1795675</v>
      </c>
      <c r="G614" s="88"/>
      <c r="H614" s="79" t="n">
        <f aca="false">SUM(F614:G614)</f>
        <v>1795675</v>
      </c>
      <c r="I614" s="77" t="n">
        <v>893760</v>
      </c>
      <c r="J614" s="77"/>
      <c r="K614" s="77" t="n">
        <f aca="false">SUM(I614:J614)</f>
        <v>893760</v>
      </c>
    </row>
    <row r="615" customFormat="false" ht="32.8" hidden="false" customHeight="false" outlineLevel="0" collapsed="false">
      <c r="A615" s="82" t="s">
        <v>970</v>
      </c>
      <c r="B615" s="54" t="s">
        <v>971</v>
      </c>
      <c r="C615" s="77" t="n">
        <v>259500</v>
      </c>
      <c r="D615" s="77"/>
      <c r="E615" s="77" t="n">
        <f aca="false">SUM(C615:D615)</f>
        <v>259500</v>
      </c>
      <c r="F615" s="79" t="n">
        <v>3496600</v>
      </c>
      <c r="G615" s="88"/>
      <c r="H615" s="79" t="n">
        <f aca="false">SUM(F615:G615)</f>
        <v>3496600</v>
      </c>
      <c r="I615" s="77" t="n">
        <v>301400</v>
      </c>
      <c r="J615" s="77"/>
      <c r="K615" s="77" t="n">
        <f aca="false">SUM(I615:J615)</f>
        <v>301400</v>
      </c>
    </row>
    <row r="616" customFormat="false" ht="32.8" hidden="false" customHeight="false" outlineLevel="0" collapsed="false">
      <c r="A616" s="150" t="s">
        <v>973</v>
      </c>
      <c r="B616" s="160" t="s">
        <v>974</v>
      </c>
      <c r="C616" s="130" t="n">
        <f aca="false">153976220+30000</f>
        <v>154006220</v>
      </c>
      <c r="D616" s="130"/>
      <c r="E616" s="130" t="n">
        <f aca="false">SUM(C616:D616)</f>
        <v>154006220</v>
      </c>
      <c r="F616" s="131" t="n">
        <v>196091526</v>
      </c>
      <c r="G616" s="151"/>
      <c r="H616" s="131" t="n">
        <f aca="false">SUM(F616:G616)</f>
        <v>196091526</v>
      </c>
      <c r="I616" s="130" t="n">
        <v>208485760</v>
      </c>
      <c r="J616" s="130"/>
      <c r="K616" s="130" t="n">
        <f aca="false">SUM(I616:J616)</f>
        <v>208485760</v>
      </c>
    </row>
    <row r="617" customFormat="false" ht="32.8" hidden="false" customHeight="false" outlineLevel="0" collapsed="false">
      <c r="A617" s="87" t="s">
        <v>976</v>
      </c>
      <c r="B617" s="54" t="s">
        <v>977</v>
      </c>
      <c r="C617" s="77" t="n">
        <v>634620</v>
      </c>
      <c r="D617" s="77"/>
      <c r="E617" s="77" t="n">
        <f aca="false">SUM(C617:D617)</f>
        <v>634620</v>
      </c>
      <c r="F617" s="79" t="n">
        <v>1702730.84</v>
      </c>
      <c r="G617" s="88"/>
      <c r="H617" s="79" t="n">
        <f aca="false">SUM(F617:G617)</f>
        <v>1702730.84</v>
      </c>
      <c r="I617" s="77" t="n">
        <v>735600</v>
      </c>
      <c r="J617" s="77"/>
      <c r="K617" s="77" t="n">
        <f aca="false">SUM(I617:J617)</f>
        <v>735600</v>
      </c>
    </row>
    <row r="618" customFormat="false" ht="64.15" hidden="false" customHeight="false" outlineLevel="0" collapsed="false">
      <c r="A618" s="87" t="s">
        <v>979</v>
      </c>
      <c r="B618" s="54" t="s">
        <v>980</v>
      </c>
      <c r="C618" s="77" t="n">
        <v>344350</v>
      </c>
      <c r="D618" s="77"/>
      <c r="E618" s="77" t="n">
        <f aca="false">SUM(C618:D618)</f>
        <v>344350</v>
      </c>
      <c r="F618" s="79" t="n">
        <v>1347820</v>
      </c>
      <c r="G618" s="88"/>
      <c r="H618" s="79" t="n">
        <f aca="false">SUM(F618:G618)</f>
        <v>1347820</v>
      </c>
      <c r="I618" s="77" t="n">
        <v>490270</v>
      </c>
      <c r="J618" s="77"/>
      <c r="K618" s="77" t="n">
        <f aca="false">SUM(I618:J618)</f>
        <v>490270</v>
      </c>
    </row>
    <row r="619" customFormat="false" ht="22.35" hidden="false" customHeight="false" outlineLevel="0" collapsed="false">
      <c r="A619" s="87" t="s">
        <v>982</v>
      </c>
      <c r="B619" s="54" t="s">
        <v>983</v>
      </c>
      <c r="C619" s="77" t="n">
        <v>157200</v>
      </c>
      <c r="D619" s="77"/>
      <c r="E619" s="77" t="n">
        <f aca="false">SUM(C619:D619)</f>
        <v>157200</v>
      </c>
      <c r="F619" s="79" t="n">
        <v>1736400</v>
      </c>
      <c r="G619" s="88"/>
      <c r="H619" s="79" t="n">
        <f aca="false">SUM(F619:G619)</f>
        <v>1736400</v>
      </c>
      <c r="I619" s="77" t="n">
        <v>139900</v>
      </c>
      <c r="J619" s="77"/>
      <c r="K619" s="77" t="n">
        <f aca="false">SUM(I619:J619)</f>
        <v>139900</v>
      </c>
    </row>
    <row r="620" customFormat="false" ht="43.25" hidden="false" customHeight="false" outlineLevel="0" collapsed="false">
      <c r="A620" s="87" t="s">
        <v>985</v>
      </c>
      <c r="B620" s="54" t="s">
        <v>986</v>
      </c>
      <c r="C620" s="77"/>
      <c r="D620" s="77"/>
      <c r="E620" s="77"/>
      <c r="F620" s="79"/>
      <c r="G620" s="88"/>
      <c r="H620" s="79"/>
      <c r="I620" s="77" t="n">
        <v>6000</v>
      </c>
      <c r="J620" s="77"/>
      <c r="K620" s="77" t="n">
        <f aca="false">SUM(I620:J620)</f>
        <v>6000</v>
      </c>
    </row>
    <row r="621" customFormat="false" ht="53.7" hidden="false" customHeight="false" outlineLevel="0" collapsed="false">
      <c r="A621" s="82" t="s">
        <v>987</v>
      </c>
      <c r="B621" s="54" t="s">
        <v>988</v>
      </c>
      <c r="C621" s="77" t="n">
        <v>25740050</v>
      </c>
      <c r="D621" s="77"/>
      <c r="E621" s="77" t="n">
        <f aca="false">SUM(C621:D621)</f>
        <v>25740050</v>
      </c>
      <c r="F621" s="79" t="n">
        <v>31483157</v>
      </c>
      <c r="G621" s="88"/>
      <c r="H621" s="79" t="n">
        <f aca="false">SUM(F621:G621)</f>
        <v>31483157</v>
      </c>
      <c r="I621" s="77" t="n">
        <v>32052700</v>
      </c>
      <c r="J621" s="77"/>
      <c r="K621" s="77" t="n">
        <f aca="false">SUM(I621:J621)</f>
        <v>32052700</v>
      </c>
    </row>
    <row r="622" customFormat="false" ht="53.7" hidden="false" customHeight="false" outlineLevel="0" collapsed="false">
      <c r="A622" s="82" t="s">
        <v>990</v>
      </c>
      <c r="B622" s="54" t="s">
        <v>991</v>
      </c>
      <c r="C622" s="77" t="n">
        <v>180000</v>
      </c>
      <c r="D622" s="77"/>
      <c r="E622" s="77" t="n">
        <f aca="false">SUM(C622:D622)</f>
        <v>180000</v>
      </c>
      <c r="F622" s="79" t="n">
        <v>186000</v>
      </c>
      <c r="G622" s="88"/>
      <c r="H622" s="79" t="n">
        <f aca="false">SUM(F622:G622)</f>
        <v>186000</v>
      </c>
      <c r="I622" s="77" t="n">
        <v>3640</v>
      </c>
      <c r="J622" s="77"/>
      <c r="K622" s="77" t="n">
        <f aca="false">SUM(I622:J622)</f>
        <v>3640</v>
      </c>
    </row>
    <row r="623" customFormat="false" ht="32.8" hidden="false" customHeight="false" outlineLevel="0" collapsed="false">
      <c r="A623" s="82" t="s">
        <v>993</v>
      </c>
      <c r="B623" s="54" t="s">
        <v>994</v>
      </c>
      <c r="C623" s="77" t="n">
        <v>17400</v>
      </c>
      <c r="D623" s="77"/>
      <c r="E623" s="77" t="n">
        <f aca="false">SUM(C623:D623)</f>
        <v>17400</v>
      </c>
      <c r="F623" s="79" t="n">
        <v>336400</v>
      </c>
      <c r="G623" s="88"/>
      <c r="H623" s="79" t="n">
        <f aca="false">SUM(F623:G623)</f>
        <v>336400</v>
      </c>
      <c r="I623" s="77" t="n">
        <v>17400</v>
      </c>
      <c r="J623" s="77"/>
      <c r="K623" s="77" t="n">
        <f aca="false">SUM(I623:J623)</f>
        <v>17400</v>
      </c>
    </row>
    <row r="624" customFormat="false" ht="64.15" hidden="false" customHeight="false" outlineLevel="0" collapsed="false">
      <c r="A624" s="82" t="s">
        <v>996</v>
      </c>
      <c r="B624" s="54" t="s">
        <v>997</v>
      </c>
      <c r="C624" s="77" t="n">
        <v>6000</v>
      </c>
      <c r="D624" s="77"/>
      <c r="E624" s="77" t="n">
        <f aca="false">SUM(C624:D624)</f>
        <v>6000</v>
      </c>
      <c r="F624" s="79" t="n">
        <v>6000</v>
      </c>
      <c r="G624" s="88"/>
      <c r="H624" s="79" t="n">
        <f aca="false">SUM(F624:G624)</f>
        <v>6000</v>
      </c>
      <c r="I624" s="77" t="n">
        <v>12000</v>
      </c>
      <c r="J624" s="77"/>
      <c r="K624" s="77" t="n">
        <f aca="false">SUM(I624:J624)</f>
        <v>12000</v>
      </c>
    </row>
    <row r="625" customFormat="false" ht="74.6" hidden="false" customHeight="false" outlineLevel="0" collapsed="false">
      <c r="A625" s="82" t="s">
        <v>999</v>
      </c>
      <c r="B625" s="54" t="s">
        <v>1000</v>
      </c>
      <c r="C625" s="77"/>
      <c r="D625" s="77"/>
      <c r="E625" s="77"/>
      <c r="F625" s="79" t="n">
        <v>34000</v>
      </c>
      <c r="G625" s="88"/>
      <c r="H625" s="79" t="n">
        <f aca="false">SUM(F625:G625)</f>
        <v>34000</v>
      </c>
      <c r="I625" s="77"/>
      <c r="J625" s="77"/>
      <c r="K625" s="77"/>
    </row>
    <row r="626" customFormat="false" ht="32.8" hidden="false" customHeight="false" outlineLevel="0" collapsed="false">
      <c r="A626" s="82" t="s">
        <v>1001</v>
      </c>
      <c r="B626" s="54" t="s">
        <v>1002</v>
      </c>
      <c r="C626" s="77" t="n">
        <v>11646610</v>
      </c>
      <c r="D626" s="77"/>
      <c r="E626" s="77" t="n">
        <f aca="false">SUM(C626:D626)</f>
        <v>11646610</v>
      </c>
      <c r="F626" s="79" t="n">
        <v>13058040</v>
      </c>
      <c r="G626" s="88"/>
      <c r="H626" s="79" t="n">
        <f aca="false">SUM(F626:G626)</f>
        <v>13058040</v>
      </c>
      <c r="I626" s="77" t="n">
        <v>14559810</v>
      </c>
      <c r="J626" s="77"/>
      <c r="K626" s="77" t="n">
        <f aca="false">SUM(I626:J626)</f>
        <v>14559810</v>
      </c>
    </row>
    <row r="627" customFormat="false" ht="32.8" hidden="false" customHeight="false" outlineLevel="0" collapsed="false">
      <c r="A627" s="82" t="s">
        <v>1004</v>
      </c>
      <c r="B627" s="54" t="s">
        <v>1005</v>
      </c>
      <c r="C627" s="77" t="n">
        <v>36000</v>
      </c>
      <c r="D627" s="77"/>
      <c r="E627" s="77" t="n">
        <f aca="false">SUM(C627:D627)</f>
        <v>36000</v>
      </c>
      <c r="F627" s="79" t="n">
        <v>113146.48</v>
      </c>
      <c r="G627" s="88"/>
      <c r="H627" s="79" t="n">
        <f aca="false">SUM(F627:G627)</f>
        <v>113146.48</v>
      </c>
      <c r="I627" s="77" t="n">
        <v>55000</v>
      </c>
      <c r="J627" s="77"/>
      <c r="K627" s="77" t="n">
        <f aca="false">SUM(I627:J627)</f>
        <v>55000</v>
      </c>
    </row>
    <row r="628" customFormat="false" ht="22.35" hidden="false" customHeight="false" outlineLevel="0" collapsed="false">
      <c r="A628" s="82" t="s">
        <v>1007</v>
      </c>
      <c r="B628" s="54" t="s">
        <v>1008</v>
      </c>
      <c r="C628" s="77" t="n">
        <v>7700</v>
      </c>
      <c r="D628" s="77"/>
      <c r="E628" s="77" t="n">
        <f aca="false">SUM(C628:D628)</f>
        <v>7700</v>
      </c>
      <c r="F628" s="79" t="n">
        <v>164700</v>
      </c>
      <c r="G628" s="88"/>
      <c r="H628" s="79" t="n">
        <f aca="false">SUM(F628:G628)</f>
        <v>164700</v>
      </c>
      <c r="I628" s="77" t="n">
        <v>7700</v>
      </c>
      <c r="J628" s="77"/>
      <c r="K628" s="77" t="n">
        <f aca="false">SUM(I628:J628)</f>
        <v>7700</v>
      </c>
    </row>
    <row r="629" customFormat="false" ht="32.8" hidden="false" customHeight="false" outlineLevel="0" collapsed="false">
      <c r="A629" s="82" t="s">
        <v>1010</v>
      </c>
      <c r="B629" s="54" t="s">
        <v>1011</v>
      </c>
      <c r="C629" s="77" t="n">
        <v>59700230</v>
      </c>
      <c r="D629" s="77"/>
      <c r="E629" s="77" t="n">
        <f aca="false">SUM(C629:D629)</f>
        <v>59700230</v>
      </c>
      <c r="F629" s="79" t="n">
        <v>64466770</v>
      </c>
      <c r="G629" s="88"/>
      <c r="H629" s="79" t="n">
        <f aca="false">SUM(F629:G629)</f>
        <v>64466770</v>
      </c>
      <c r="I629" s="77" t="n">
        <v>82789780</v>
      </c>
      <c r="J629" s="77"/>
      <c r="K629" s="77" t="n">
        <f aca="false">SUM(I629:J629)</f>
        <v>82789780</v>
      </c>
    </row>
    <row r="630" customFormat="false" ht="32.8" hidden="false" customHeight="false" outlineLevel="0" collapsed="false">
      <c r="A630" s="82" t="s">
        <v>1013</v>
      </c>
      <c r="B630" s="54" t="s">
        <v>1014</v>
      </c>
      <c r="C630" s="77" t="n">
        <v>4623400</v>
      </c>
      <c r="D630" s="77"/>
      <c r="E630" s="77" t="n">
        <f aca="false">SUM(C630:D630)</f>
        <v>4623400</v>
      </c>
      <c r="F630" s="79" t="n">
        <v>3539760</v>
      </c>
      <c r="G630" s="88"/>
      <c r="H630" s="79" t="n">
        <f aca="false">SUM(F630:G630)</f>
        <v>3539760</v>
      </c>
      <c r="I630" s="77" t="n">
        <v>5177200</v>
      </c>
      <c r="J630" s="77"/>
      <c r="K630" s="77" t="n">
        <f aca="false">SUM(I630:J630)</f>
        <v>5177200</v>
      </c>
    </row>
    <row r="631" customFormat="false" ht="105.95" hidden="false" customHeight="false" outlineLevel="0" collapsed="false">
      <c r="A631" s="82" t="s">
        <v>1016</v>
      </c>
      <c r="B631" s="54" t="s">
        <v>1017</v>
      </c>
      <c r="C631" s="77" t="n">
        <v>22495200</v>
      </c>
      <c r="D631" s="77"/>
      <c r="E631" s="77" t="n">
        <f aca="false">SUM(C631:D631)</f>
        <v>22495200</v>
      </c>
      <c r="F631" s="79" t="n">
        <v>7518400</v>
      </c>
      <c r="G631" s="88"/>
      <c r="H631" s="79" t="n">
        <f aca="false">SUM(F631:G631)</f>
        <v>7518400</v>
      </c>
      <c r="I631" s="77" t="n">
        <v>25230930</v>
      </c>
      <c r="J631" s="77"/>
      <c r="K631" s="77" t="n">
        <f aca="false">SUM(I631:J631)</f>
        <v>25230930</v>
      </c>
    </row>
    <row r="632" customFormat="false" ht="43.25" hidden="false" customHeight="false" outlineLevel="0" collapsed="false">
      <c r="A632" s="82" t="s">
        <v>1019</v>
      </c>
      <c r="B632" s="54" t="s">
        <v>1020</v>
      </c>
      <c r="C632" s="77" t="n">
        <v>187400</v>
      </c>
      <c r="D632" s="77"/>
      <c r="E632" s="77" t="n">
        <f aca="false">SUM(C632:D632)</f>
        <v>187400</v>
      </c>
      <c r="F632" s="79" t="n">
        <v>301270</v>
      </c>
      <c r="G632" s="88"/>
      <c r="H632" s="79" t="n">
        <f aca="false">SUM(F632:G632)</f>
        <v>301270</v>
      </c>
      <c r="I632" s="77"/>
      <c r="J632" s="77"/>
      <c r="K632" s="77" t="n">
        <f aca="false">SUM(I632:J632)</f>
        <v>0</v>
      </c>
    </row>
    <row r="633" customFormat="false" ht="64.15" hidden="false" customHeight="false" outlineLevel="0" collapsed="false">
      <c r="A633" s="82" t="s">
        <v>1022</v>
      </c>
      <c r="B633" s="54" t="s">
        <v>1023</v>
      </c>
      <c r="C633" s="77" t="n">
        <v>1056400</v>
      </c>
      <c r="D633" s="77"/>
      <c r="E633" s="77" t="n">
        <f aca="false">SUM(C633:D633)</f>
        <v>1056400</v>
      </c>
      <c r="F633" s="79" t="n">
        <v>1906530</v>
      </c>
      <c r="G633" s="88"/>
      <c r="H633" s="79" t="n">
        <f aca="false">SUM(F633:G633)</f>
        <v>1906530</v>
      </c>
      <c r="I633" s="77" t="n">
        <v>992050</v>
      </c>
      <c r="J633" s="77"/>
      <c r="K633" s="77" t="n">
        <f aca="false">SUM(I633:J633)</f>
        <v>992050</v>
      </c>
    </row>
    <row r="634" customFormat="false" ht="64.15" hidden="false" customHeight="false" outlineLevel="0" collapsed="false">
      <c r="A634" s="82" t="s">
        <v>1025</v>
      </c>
      <c r="B634" s="54" t="s">
        <v>1026</v>
      </c>
      <c r="C634" s="77" t="n">
        <v>30000</v>
      </c>
      <c r="D634" s="77"/>
      <c r="E634" s="77" t="n">
        <f aca="false">SUM(C634:D634)</f>
        <v>30000</v>
      </c>
      <c r="F634" s="79"/>
      <c r="G634" s="88"/>
      <c r="H634" s="79"/>
      <c r="I634" s="77"/>
      <c r="J634" s="77"/>
      <c r="K634" s="77" t="n">
        <f aca="false">SUM(I634:J634)</f>
        <v>0</v>
      </c>
    </row>
    <row r="635" customFormat="false" ht="74.6" hidden="false" customHeight="false" outlineLevel="0" collapsed="false">
      <c r="A635" s="82" t="s">
        <v>1028</v>
      </c>
      <c r="B635" s="54" t="s">
        <v>1029</v>
      </c>
      <c r="C635" s="77" t="n">
        <v>1488700</v>
      </c>
      <c r="D635" s="77"/>
      <c r="E635" s="77" t="n">
        <f aca="false">SUM(C635:D635)</f>
        <v>1488700</v>
      </c>
      <c r="F635" s="79" t="n">
        <v>1639100</v>
      </c>
      <c r="G635" s="88"/>
      <c r="H635" s="79" t="n">
        <f aca="false">SUM(F635:G635)</f>
        <v>1639100</v>
      </c>
      <c r="I635" s="77"/>
      <c r="J635" s="77"/>
      <c r="K635" s="77" t="n">
        <f aca="false">SUM(I635:J635)</f>
        <v>0</v>
      </c>
    </row>
    <row r="636" customFormat="false" ht="53.7" hidden="false" customHeight="false" outlineLevel="0" collapsed="false">
      <c r="A636" s="82" t="s">
        <v>1031</v>
      </c>
      <c r="B636" s="54" t="s">
        <v>1032</v>
      </c>
      <c r="C636" s="77" t="n">
        <v>352550</v>
      </c>
      <c r="D636" s="77"/>
      <c r="E636" s="77" t="n">
        <f aca="false">SUM(C636:D636)</f>
        <v>352550</v>
      </c>
      <c r="F636" s="79" t="n">
        <v>452000</v>
      </c>
      <c r="G636" s="88"/>
      <c r="H636" s="79" t="n">
        <f aca="false">SUM(F636:G636)</f>
        <v>452000</v>
      </c>
      <c r="I636" s="77"/>
      <c r="J636" s="77"/>
      <c r="K636" s="77" t="n">
        <f aca="false">SUM(I636:J636)</f>
        <v>0</v>
      </c>
    </row>
    <row r="637" customFormat="false" ht="64.15" hidden="false" customHeight="false" outlineLevel="0" collapsed="false">
      <c r="A637" s="82" t="s">
        <v>1034</v>
      </c>
      <c r="B637" s="54" t="s">
        <v>1035</v>
      </c>
      <c r="C637" s="77" t="n">
        <v>751250</v>
      </c>
      <c r="D637" s="77"/>
      <c r="E637" s="77" t="n">
        <f aca="false">SUM(C637:D637)</f>
        <v>751250</v>
      </c>
      <c r="F637" s="79" t="n">
        <v>802750</v>
      </c>
      <c r="G637" s="88"/>
      <c r="H637" s="79" t="n">
        <f aca="false">SUM(F637:G637)</f>
        <v>802750</v>
      </c>
      <c r="I637" s="77"/>
      <c r="J637" s="77"/>
      <c r="K637" s="77" t="n">
        <f aca="false">SUM(I637:J637)</f>
        <v>0</v>
      </c>
    </row>
    <row r="638" customFormat="false" ht="53.7" hidden="false" customHeight="false" outlineLevel="0" collapsed="false">
      <c r="A638" s="82" t="s">
        <v>1037</v>
      </c>
      <c r="B638" s="54" t="s">
        <v>1038</v>
      </c>
      <c r="C638" s="77" t="n">
        <v>1200550</v>
      </c>
      <c r="D638" s="77"/>
      <c r="E638" s="77" t="n">
        <f aca="false">SUM(C638:D638)</f>
        <v>1200550</v>
      </c>
      <c r="F638" s="79" t="n">
        <v>1370380</v>
      </c>
      <c r="G638" s="88"/>
      <c r="H638" s="79" t="n">
        <f aca="false">SUM(F638:G638)</f>
        <v>1370380</v>
      </c>
      <c r="I638" s="77"/>
      <c r="J638" s="77"/>
      <c r="K638" s="77" t="n">
        <f aca="false">SUM(I638:J638)</f>
        <v>0</v>
      </c>
    </row>
    <row r="639" customFormat="false" ht="85.05" hidden="false" customHeight="false" outlineLevel="0" collapsed="false">
      <c r="A639" s="82" t="s">
        <v>1040</v>
      </c>
      <c r="B639" s="54" t="s">
        <v>1041</v>
      </c>
      <c r="C639" s="77" t="n">
        <v>285500</v>
      </c>
      <c r="D639" s="77"/>
      <c r="E639" s="77" t="n">
        <f aca="false">SUM(C639:D639)</f>
        <v>285500</v>
      </c>
      <c r="F639" s="79" t="n">
        <v>317600</v>
      </c>
      <c r="G639" s="88"/>
      <c r="H639" s="79" t="n">
        <f aca="false">SUM(F639:G639)</f>
        <v>317600</v>
      </c>
      <c r="I639" s="77"/>
      <c r="J639" s="77"/>
      <c r="K639" s="77" t="n">
        <f aca="false">SUM(I639:J639)</f>
        <v>0</v>
      </c>
    </row>
    <row r="640" customFormat="false" ht="74.6" hidden="false" customHeight="false" outlineLevel="0" collapsed="false">
      <c r="A640" s="82" t="s">
        <v>1043</v>
      </c>
      <c r="B640" s="54" t="s">
        <v>1044</v>
      </c>
      <c r="C640" s="77" t="n">
        <v>597500</v>
      </c>
      <c r="D640" s="77"/>
      <c r="E640" s="77" t="n">
        <f aca="false">SUM(C640:D640)</f>
        <v>597500</v>
      </c>
      <c r="F640" s="79" t="n">
        <v>632500</v>
      </c>
      <c r="G640" s="88"/>
      <c r="H640" s="79" t="n">
        <f aca="false">SUM(F640:G640)</f>
        <v>632500</v>
      </c>
      <c r="I640" s="77"/>
      <c r="J640" s="77"/>
      <c r="K640" s="77" t="n">
        <f aca="false">SUM(I640:J640)</f>
        <v>0</v>
      </c>
    </row>
    <row r="641" customFormat="false" ht="43.25" hidden="false" customHeight="false" outlineLevel="0" collapsed="false">
      <c r="A641" s="82" t="s">
        <v>1046</v>
      </c>
      <c r="B641" s="54" t="s">
        <v>1047</v>
      </c>
      <c r="C641" s="77" t="n">
        <v>835170</v>
      </c>
      <c r="D641" s="77"/>
      <c r="E641" s="77" t="n">
        <f aca="false">SUM(C641:D641)</f>
        <v>835170</v>
      </c>
      <c r="F641" s="79" t="n">
        <v>835170</v>
      </c>
      <c r="G641" s="88"/>
      <c r="H641" s="79" t="n">
        <f aca="false">SUM(F641:G641)</f>
        <v>835170</v>
      </c>
      <c r="I641" s="77"/>
      <c r="J641" s="77"/>
      <c r="K641" s="77" t="n">
        <f aca="false">SUM(I641:J641)</f>
        <v>0</v>
      </c>
    </row>
    <row r="642" customFormat="false" ht="43.25" hidden="false" customHeight="false" outlineLevel="0" collapsed="false">
      <c r="A642" s="87" t="s">
        <v>506</v>
      </c>
      <c r="B642" s="54" t="s">
        <v>507</v>
      </c>
      <c r="C642" s="77" t="n">
        <v>153270</v>
      </c>
      <c r="D642" s="77"/>
      <c r="E642" s="77" t="n">
        <f aca="false">SUM(C642:D642)</f>
        <v>153270</v>
      </c>
      <c r="F642" s="79" t="n">
        <v>102130</v>
      </c>
      <c r="G642" s="88"/>
      <c r="H642" s="79" t="n">
        <f aca="false">SUM(F642:G642)</f>
        <v>102130</v>
      </c>
      <c r="I642" s="77" t="n">
        <v>120000</v>
      </c>
      <c r="J642" s="77"/>
      <c r="K642" s="77" t="n">
        <f aca="false">SUM(I642:J642)</f>
        <v>120000</v>
      </c>
    </row>
    <row r="643" customFormat="false" ht="74.6" hidden="false" customHeight="false" outlineLevel="0" collapsed="false">
      <c r="A643" s="87" t="s">
        <v>1050</v>
      </c>
      <c r="B643" s="54" t="s">
        <v>1051</v>
      </c>
      <c r="C643" s="77" t="n">
        <v>63950</v>
      </c>
      <c r="D643" s="77"/>
      <c r="E643" s="77" t="n">
        <f aca="false">SUM(C643:D643)</f>
        <v>63950</v>
      </c>
      <c r="F643" s="79" t="n">
        <v>68150</v>
      </c>
      <c r="G643" s="88"/>
      <c r="H643" s="79" t="n">
        <f aca="false">SUM(F643:G643)</f>
        <v>68150</v>
      </c>
      <c r="I643" s="77"/>
      <c r="J643" s="77"/>
      <c r="K643" s="77" t="n">
        <f aca="false">SUM(I643:J643)</f>
        <v>0</v>
      </c>
    </row>
    <row r="644" customFormat="false" ht="74.6" hidden="false" customHeight="false" outlineLevel="0" collapsed="false">
      <c r="A644" s="87" t="s">
        <v>1053</v>
      </c>
      <c r="B644" s="54" t="s">
        <v>1054</v>
      </c>
      <c r="C644" s="77" t="n">
        <v>882050</v>
      </c>
      <c r="D644" s="77"/>
      <c r="E644" s="77" t="n">
        <f aca="false">SUM(C644:D644)</f>
        <v>882050</v>
      </c>
      <c r="F644" s="79" t="n">
        <v>882050</v>
      </c>
      <c r="G644" s="88"/>
      <c r="H644" s="79" t="n">
        <f aca="false">SUM(F644:G644)</f>
        <v>882050</v>
      </c>
      <c r="I644" s="77"/>
      <c r="J644" s="77"/>
      <c r="K644" s="77" t="n">
        <f aca="false">SUM(I644:J644)</f>
        <v>0</v>
      </c>
    </row>
    <row r="645" customFormat="false" ht="32.8" hidden="false" customHeight="false" outlineLevel="0" collapsed="false">
      <c r="A645" s="82" t="s">
        <v>219</v>
      </c>
      <c r="B645" s="54" t="s">
        <v>220</v>
      </c>
      <c r="C645" s="77" t="n">
        <v>50000</v>
      </c>
      <c r="D645" s="77"/>
      <c r="E645" s="77" t="n">
        <f aca="false">SUM(C645:D645)</f>
        <v>50000</v>
      </c>
      <c r="F645" s="79" t="n">
        <v>297700</v>
      </c>
      <c r="G645" s="88"/>
      <c r="H645" s="79" t="n">
        <f aca="false">SUM(F645:G645)</f>
        <v>297700</v>
      </c>
      <c r="I645" s="77"/>
      <c r="J645" s="77"/>
      <c r="K645" s="77" t="n">
        <f aca="false">SUM(I645:J645)</f>
        <v>0</v>
      </c>
    </row>
    <row r="646" customFormat="false" ht="32.8" hidden="false" customHeight="false" outlineLevel="0" collapsed="false">
      <c r="A646" s="87" t="s">
        <v>33</v>
      </c>
      <c r="B646" s="54" t="s">
        <v>34</v>
      </c>
      <c r="C646" s="77" t="n">
        <v>11029541</v>
      </c>
      <c r="D646" s="77"/>
      <c r="E646" s="77" t="n">
        <f aca="false">SUM(C646:D646)</f>
        <v>11029541</v>
      </c>
      <c r="F646" s="79" t="n">
        <v>13652224</v>
      </c>
      <c r="G646" s="88"/>
      <c r="H646" s="79" t="n">
        <f aca="false">SUM(F646:G646)</f>
        <v>13652224</v>
      </c>
      <c r="I646" s="77" t="n">
        <v>12254467</v>
      </c>
      <c r="J646" s="77"/>
      <c r="K646" s="77" t="n">
        <f aca="false">SUM(I646:J646)</f>
        <v>12254467</v>
      </c>
    </row>
    <row r="647" customFormat="false" ht="53.7" hidden="false" customHeight="false" outlineLevel="0" collapsed="false">
      <c r="A647" s="87" t="s">
        <v>1057</v>
      </c>
      <c r="B647" s="54" t="s">
        <v>1058</v>
      </c>
      <c r="C647" s="77"/>
      <c r="D647" s="77"/>
      <c r="E647" s="77"/>
      <c r="F647" s="79" t="n">
        <v>86050</v>
      </c>
      <c r="G647" s="88"/>
      <c r="H647" s="79" t="n">
        <f aca="false">SUM(F647:G647)</f>
        <v>86050</v>
      </c>
      <c r="I647" s="77"/>
      <c r="J647" s="77"/>
      <c r="K647" s="77" t="n">
        <f aca="false">SUM(I647:J647)</f>
        <v>0</v>
      </c>
    </row>
    <row r="648" customFormat="false" ht="43.25" hidden="false" customHeight="false" outlineLevel="0" collapsed="false">
      <c r="A648" s="87" t="s">
        <v>1059</v>
      </c>
      <c r="B648" s="54" t="s">
        <v>1060</v>
      </c>
      <c r="C648" s="77"/>
      <c r="D648" s="77"/>
      <c r="E648" s="77"/>
      <c r="F648" s="79" t="n">
        <v>897970</v>
      </c>
      <c r="G648" s="88"/>
      <c r="H648" s="79" t="n">
        <f aca="false">SUM(F648:G648)</f>
        <v>897970</v>
      </c>
      <c r="I648" s="77"/>
      <c r="J648" s="77"/>
      <c r="K648" s="77" t="n">
        <f aca="false">SUM(I648:J648)</f>
        <v>0</v>
      </c>
    </row>
    <row r="649" customFormat="false" ht="43.25" hidden="false" customHeight="false" outlineLevel="0" collapsed="false">
      <c r="A649" s="82" t="s">
        <v>325</v>
      </c>
      <c r="B649" s="54" t="s">
        <v>1060</v>
      </c>
      <c r="C649" s="77"/>
      <c r="D649" s="77"/>
      <c r="E649" s="77"/>
      <c r="F649" s="79"/>
      <c r="G649" s="88"/>
      <c r="H649" s="79" t="n">
        <f aca="false">SUM(F649:G649)</f>
        <v>0</v>
      </c>
      <c r="I649" s="77"/>
      <c r="J649" s="77"/>
      <c r="K649" s="77" t="n">
        <f aca="false">SUM(I649:J649)</f>
        <v>0</v>
      </c>
    </row>
    <row r="650" customFormat="false" ht="64.15" hidden="false" customHeight="false" outlineLevel="0" collapsed="false">
      <c r="A650" s="82" t="s">
        <v>1062</v>
      </c>
      <c r="B650" s="54" t="s">
        <v>1063</v>
      </c>
      <c r="C650" s="77"/>
      <c r="D650" s="77"/>
      <c r="E650" s="77"/>
      <c r="F650" s="79"/>
      <c r="G650" s="88"/>
      <c r="H650" s="79"/>
      <c r="I650" s="77" t="n">
        <v>218620</v>
      </c>
      <c r="J650" s="77"/>
      <c r="K650" s="77" t="n">
        <f aca="false">SUM(I650:J650)</f>
        <v>218620</v>
      </c>
    </row>
    <row r="651" customFormat="false" ht="32.8" hidden="false" customHeight="false" outlineLevel="0" collapsed="false">
      <c r="A651" s="82" t="s">
        <v>959</v>
      </c>
      <c r="B651" s="54" t="s">
        <v>960</v>
      </c>
      <c r="C651" s="77"/>
      <c r="D651" s="77"/>
      <c r="E651" s="77"/>
      <c r="F651" s="79" t="n">
        <v>40000</v>
      </c>
      <c r="G651" s="88"/>
      <c r="H651" s="79" t="n">
        <f aca="false">SUM(F651:G651)</f>
        <v>40000</v>
      </c>
      <c r="I651" s="77"/>
      <c r="J651" s="77"/>
      <c r="K651" s="77"/>
    </row>
    <row r="652" customFormat="false" ht="53.7" hidden="false" customHeight="false" outlineLevel="0" collapsed="false">
      <c r="A652" s="82" t="s">
        <v>1064</v>
      </c>
      <c r="B652" s="54" t="s">
        <v>1065</v>
      </c>
      <c r="C652" s="77"/>
      <c r="D652" s="77"/>
      <c r="E652" s="77"/>
      <c r="F652" s="79" t="n">
        <v>332151.9</v>
      </c>
      <c r="G652" s="88"/>
      <c r="H652" s="79" t="n">
        <f aca="false">SUM(F652:G652)</f>
        <v>332151.9</v>
      </c>
      <c r="I652" s="77"/>
      <c r="J652" s="77"/>
      <c r="K652" s="77"/>
    </row>
    <row r="653" customFormat="false" ht="64.15" hidden="false" customHeight="false" outlineLevel="0" collapsed="false">
      <c r="A653" s="82" t="s">
        <v>1066</v>
      </c>
      <c r="B653" s="54" t="s">
        <v>1067</v>
      </c>
      <c r="C653" s="77"/>
      <c r="D653" s="77"/>
      <c r="E653" s="77"/>
      <c r="F653" s="79" t="n">
        <v>1157900</v>
      </c>
      <c r="G653" s="88"/>
      <c r="H653" s="79" t="n">
        <f aca="false">SUM(F653:G653)</f>
        <v>1157900</v>
      </c>
      <c r="I653" s="77"/>
      <c r="J653" s="77"/>
      <c r="K653" s="77"/>
    </row>
    <row r="654" customFormat="false" ht="53.7" hidden="false" customHeight="false" outlineLevel="0" collapsed="false">
      <c r="A654" s="82" t="s">
        <v>1068</v>
      </c>
      <c r="B654" s="54" t="s">
        <v>1069</v>
      </c>
      <c r="C654" s="77"/>
      <c r="D654" s="77"/>
      <c r="E654" s="77"/>
      <c r="F654" s="79" t="n">
        <v>24000</v>
      </c>
      <c r="G654" s="88"/>
      <c r="H654" s="79" t="n">
        <f aca="false">SUM(F654:G654)</f>
        <v>24000</v>
      </c>
      <c r="I654" s="77"/>
      <c r="J654" s="77"/>
      <c r="K654" s="77"/>
    </row>
    <row r="655" customFormat="false" ht="85.05" hidden="false" customHeight="false" outlineLevel="0" collapsed="false">
      <c r="A655" s="82" t="s">
        <v>1070</v>
      </c>
      <c r="B655" s="54" t="s">
        <v>1071</v>
      </c>
      <c r="C655" s="77"/>
      <c r="D655" s="77"/>
      <c r="E655" s="77"/>
      <c r="F655" s="79" t="n">
        <v>36515</v>
      </c>
      <c r="G655" s="88"/>
      <c r="H655" s="79" t="n">
        <f aca="false">SUM(F655:G655)</f>
        <v>36515</v>
      </c>
      <c r="I655" s="77"/>
      <c r="J655" s="77"/>
      <c r="K655" s="77"/>
    </row>
    <row r="656" customFormat="false" ht="32.8" hidden="false" customHeight="false" outlineLevel="0" collapsed="false">
      <c r="A656" s="82" t="s">
        <v>1072</v>
      </c>
      <c r="B656" s="54" t="s">
        <v>1073</v>
      </c>
      <c r="C656" s="77"/>
      <c r="D656" s="77"/>
      <c r="E656" s="77"/>
      <c r="F656" s="79" t="n">
        <v>79864</v>
      </c>
      <c r="G656" s="88"/>
      <c r="H656" s="79" t="n">
        <f aca="false">SUM(F656:G656)</f>
        <v>79864</v>
      </c>
      <c r="I656" s="77"/>
      <c r="J656" s="77"/>
      <c r="K656" s="77"/>
    </row>
    <row r="657" customFormat="false" ht="43.25" hidden="false" customHeight="false" outlineLevel="0" collapsed="false">
      <c r="A657" s="82" t="s">
        <v>1074</v>
      </c>
      <c r="B657" s="54" t="s">
        <v>1075</v>
      </c>
      <c r="C657" s="77"/>
      <c r="D657" s="77"/>
      <c r="E657" s="77"/>
      <c r="F657" s="79" t="n">
        <v>140000</v>
      </c>
      <c r="G657" s="88"/>
      <c r="H657" s="79" t="n">
        <f aca="false">SUM(F657:G657)</f>
        <v>140000</v>
      </c>
      <c r="I657" s="77"/>
      <c r="J657" s="77"/>
      <c r="K657" s="77"/>
    </row>
    <row r="658" customFormat="false" ht="43.25" hidden="false" customHeight="false" outlineLevel="0" collapsed="false">
      <c r="A658" s="82" t="s">
        <v>1076</v>
      </c>
      <c r="B658" s="54" t="s">
        <v>1077</v>
      </c>
      <c r="C658" s="77"/>
      <c r="D658" s="77"/>
      <c r="E658" s="77"/>
      <c r="F658" s="79" t="n">
        <v>104246.8</v>
      </c>
      <c r="G658" s="88"/>
      <c r="H658" s="79" t="n">
        <f aca="false">SUM(F658:G658)</f>
        <v>104246.8</v>
      </c>
      <c r="I658" s="77"/>
      <c r="J658" s="77"/>
      <c r="K658" s="77"/>
    </row>
    <row r="659" customFormat="false" ht="64.15" hidden="false" customHeight="false" outlineLevel="0" collapsed="false">
      <c r="A659" s="82" t="s">
        <v>1078</v>
      </c>
      <c r="B659" s="54" t="s">
        <v>1079</v>
      </c>
      <c r="C659" s="77"/>
      <c r="D659" s="77"/>
      <c r="E659" s="77"/>
      <c r="F659" s="79" t="n">
        <v>465600</v>
      </c>
      <c r="G659" s="88"/>
      <c r="H659" s="79" t="n">
        <f aca="false">SUM(F659:G659)</f>
        <v>465600</v>
      </c>
      <c r="I659" s="77"/>
      <c r="J659" s="77"/>
      <c r="K659" s="77"/>
    </row>
    <row r="660" customFormat="false" ht="43.25" hidden="false" customHeight="false" outlineLevel="0" collapsed="false">
      <c r="A660" s="82" t="s">
        <v>1080</v>
      </c>
      <c r="B660" s="54" t="s">
        <v>1081</v>
      </c>
      <c r="C660" s="77"/>
      <c r="D660" s="77"/>
      <c r="E660" s="77"/>
      <c r="F660" s="79" t="n">
        <v>12000</v>
      </c>
      <c r="G660" s="88"/>
      <c r="H660" s="79" t="n">
        <f aca="false">SUM(F660:G660)</f>
        <v>12000</v>
      </c>
      <c r="I660" s="77"/>
      <c r="J660" s="77"/>
      <c r="K660" s="77"/>
    </row>
    <row r="661" customFormat="false" ht="74.6" hidden="false" customHeight="false" outlineLevel="0" collapsed="false">
      <c r="A661" s="82" t="s">
        <v>1082</v>
      </c>
      <c r="B661" s="54" t="s">
        <v>1083</v>
      </c>
      <c r="C661" s="77"/>
      <c r="D661" s="77"/>
      <c r="E661" s="77"/>
      <c r="F661" s="79" t="n">
        <v>9800</v>
      </c>
      <c r="G661" s="88"/>
      <c r="H661" s="79" t="n">
        <f aca="false">SUM(F661:G661)</f>
        <v>9800</v>
      </c>
      <c r="I661" s="77"/>
      <c r="J661" s="77"/>
      <c r="K661" s="77"/>
    </row>
    <row r="662" customFormat="false" ht="32.8" hidden="false" customHeight="false" outlineLevel="0" collapsed="false">
      <c r="A662" s="82" t="s">
        <v>1084</v>
      </c>
      <c r="B662" s="54" t="s">
        <v>1085</v>
      </c>
      <c r="C662" s="77"/>
      <c r="D662" s="77"/>
      <c r="E662" s="77"/>
      <c r="F662" s="79" t="n">
        <v>20000</v>
      </c>
      <c r="G662" s="88"/>
      <c r="H662" s="79" t="n">
        <f aca="false">SUM(F662:G662)</f>
        <v>20000</v>
      </c>
      <c r="I662" s="77"/>
      <c r="J662" s="77"/>
      <c r="K662" s="77"/>
    </row>
    <row r="663" customFormat="false" ht="74.6" hidden="false" customHeight="false" outlineLevel="0" collapsed="false">
      <c r="A663" s="82" t="s">
        <v>1086</v>
      </c>
      <c r="B663" s="54" t="s">
        <v>1087</v>
      </c>
      <c r="C663" s="77"/>
      <c r="D663" s="77"/>
      <c r="E663" s="77"/>
      <c r="F663" s="79" t="n">
        <v>8120</v>
      </c>
      <c r="G663" s="88"/>
      <c r="H663" s="79" t="n">
        <f aca="false">SUM(F663:G663)</f>
        <v>8120</v>
      </c>
      <c r="I663" s="77"/>
      <c r="J663" s="77"/>
      <c r="K663" s="77" t="n">
        <f aca="false">SUM(I663:J663)</f>
        <v>0</v>
      </c>
    </row>
    <row r="664" customFormat="false" ht="43.25" hidden="false" customHeight="false" outlineLevel="0" collapsed="false">
      <c r="A664" s="82" t="s">
        <v>1089</v>
      </c>
      <c r="B664" s="54" t="s">
        <v>1090</v>
      </c>
      <c r="C664" s="77"/>
      <c r="D664" s="77"/>
      <c r="E664" s="77"/>
      <c r="F664" s="79" t="n">
        <v>4000</v>
      </c>
      <c r="G664" s="88"/>
      <c r="H664" s="79" t="n">
        <f aca="false">SUM(F664:G664)</f>
        <v>4000</v>
      </c>
      <c r="I664" s="77"/>
      <c r="J664" s="77"/>
      <c r="K664" s="77" t="n">
        <f aca="false">SUM(I664:J664)</f>
        <v>0</v>
      </c>
    </row>
    <row r="665" customFormat="false" ht="32.8" hidden="false" customHeight="false" outlineLevel="0" collapsed="false">
      <c r="A665" s="87" t="s">
        <v>62</v>
      </c>
      <c r="B665" s="54" t="s">
        <v>63</v>
      </c>
      <c r="C665" s="77"/>
      <c r="D665" s="77"/>
      <c r="E665" s="77" t="n">
        <f aca="false">SUM(C665:D665)</f>
        <v>0</v>
      </c>
      <c r="F665" s="79" t="n">
        <v>1182641</v>
      </c>
      <c r="G665" s="88"/>
      <c r="H665" s="79" t="n">
        <f aca="false">SUM(F665:G665)</f>
        <v>1182641</v>
      </c>
      <c r="I665" s="77"/>
      <c r="J665" s="77"/>
      <c r="K665" s="77" t="n">
        <f aca="false">SUM(I665:J665)</f>
        <v>0</v>
      </c>
    </row>
    <row r="666" customFormat="false" ht="22.35" hidden="false" customHeight="false" outlineLevel="0" collapsed="false">
      <c r="A666" s="82" t="s">
        <v>65</v>
      </c>
      <c r="B666" s="54" t="s">
        <v>66</v>
      </c>
      <c r="C666" s="77"/>
      <c r="D666" s="77"/>
      <c r="E666" s="77" t="n">
        <f aca="false">SUM(C666:D666)</f>
        <v>0</v>
      </c>
      <c r="F666" s="79" t="n">
        <f aca="false">98065296-1182641+250000</f>
        <v>97132655</v>
      </c>
      <c r="G666" s="88"/>
      <c r="H666" s="79" t="n">
        <f aca="false">SUM(F666:G666)</f>
        <v>97132655</v>
      </c>
      <c r="I666" s="77"/>
      <c r="J666" s="77"/>
      <c r="K666" s="77" t="n">
        <f aca="false">SUM(I666:J666)</f>
        <v>0</v>
      </c>
    </row>
    <row r="667" customFormat="false" ht="12.8" hidden="false" customHeight="false" outlineLevel="0" collapsed="false">
      <c r="A667" s="82"/>
      <c r="B667" s="54"/>
      <c r="C667" s="77"/>
      <c r="D667" s="77"/>
      <c r="E667" s="77" t="n">
        <f aca="false">SUM(C667:D667)</f>
        <v>0</v>
      </c>
      <c r="F667" s="79"/>
      <c r="G667" s="88"/>
      <c r="H667" s="79"/>
      <c r="I667" s="77"/>
      <c r="J667" s="77"/>
      <c r="K667" s="77" t="n">
        <f aca="false">SUM(I667:J667)</f>
        <v>0</v>
      </c>
    </row>
    <row r="668" customFormat="false" ht="35.05" hidden="false" customHeight="false" outlineLevel="0" collapsed="false">
      <c r="A668" s="66" t="s">
        <v>1094</v>
      </c>
      <c r="B668" s="135" t="s">
        <v>19</v>
      </c>
      <c r="C668" s="157" t="n">
        <f aca="false">SUM(C670:C674)</f>
        <v>2936400</v>
      </c>
      <c r="D668" s="130"/>
      <c r="E668" s="69" t="n">
        <f aca="false">SUM(C668:D668)</f>
        <v>2936400</v>
      </c>
      <c r="F668" s="158" t="n">
        <f aca="false">SUM(F670:F674)</f>
        <v>3219500</v>
      </c>
      <c r="G668" s="151"/>
      <c r="H668" s="72" t="n">
        <f aca="false">SUM(F668:G668)</f>
        <v>3219500</v>
      </c>
      <c r="I668" s="69" t="n">
        <f aca="false">SUM(I670:I674)</f>
        <v>3266970</v>
      </c>
      <c r="J668" s="130"/>
      <c r="K668" s="69" t="n">
        <f aca="false">SUM(I668:J668)</f>
        <v>3266970</v>
      </c>
    </row>
    <row r="669" customFormat="false" ht="22.35" hidden="false" customHeight="false" outlineLevel="0" collapsed="false">
      <c r="A669" s="82" t="s">
        <v>27</v>
      </c>
      <c r="B669" s="227"/>
      <c r="C669" s="220" t="n">
        <f aca="false">SUM(C670:C673)</f>
        <v>2936400</v>
      </c>
      <c r="D669" s="77"/>
      <c r="E669" s="77" t="n">
        <f aca="false">SUM(C669:D669)</f>
        <v>2936400</v>
      </c>
      <c r="F669" s="84" t="n">
        <f aca="false">SUM(F670:F673)</f>
        <v>3219500</v>
      </c>
      <c r="G669" s="88"/>
      <c r="H669" s="79" t="n">
        <f aca="false">SUM(F669:G669)</f>
        <v>3219500</v>
      </c>
      <c r="I669" s="77" t="n">
        <f aca="false">SUM(I670:I673)</f>
        <v>3266970</v>
      </c>
      <c r="J669" s="77"/>
      <c r="K669" s="77" t="n">
        <f aca="false">SUM(I669:J669)</f>
        <v>3266970</v>
      </c>
    </row>
    <row r="670" customFormat="false" ht="22.35" hidden="false" customHeight="false" outlineLevel="0" collapsed="false">
      <c r="A670" s="82" t="s">
        <v>1095</v>
      </c>
      <c r="B670" s="54" t="s">
        <v>1011</v>
      </c>
      <c r="C670" s="77" t="n">
        <v>2931400</v>
      </c>
      <c r="D670" s="143"/>
      <c r="E670" s="77" t="n">
        <f aca="false">SUM(C670:D670)</f>
        <v>2931400</v>
      </c>
      <c r="F670" s="79" t="n">
        <v>3205400</v>
      </c>
      <c r="G670" s="88"/>
      <c r="H670" s="79" t="n">
        <f aca="false">SUM(F670:G670)</f>
        <v>3205400</v>
      </c>
      <c r="I670" s="77" t="n">
        <v>3221970</v>
      </c>
      <c r="J670" s="143"/>
      <c r="K670" s="77" t="n">
        <f aca="false">SUM(I670:J670)</f>
        <v>3221970</v>
      </c>
    </row>
    <row r="671" customFormat="false" ht="12.8" hidden="false" customHeight="false" outlineLevel="0" collapsed="false">
      <c r="A671" s="82" t="s">
        <v>1097</v>
      </c>
      <c r="B671" s="54" t="s">
        <v>1098</v>
      </c>
      <c r="C671" s="77" t="n">
        <v>5000</v>
      </c>
      <c r="D671" s="77"/>
      <c r="E671" s="77" t="n">
        <f aca="false">SUM(C671:D671)</f>
        <v>5000</v>
      </c>
      <c r="F671" s="79" t="n">
        <v>13300</v>
      </c>
      <c r="G671" s="88"/>
      <c r="H671" s="79" t="n">
        <f aca="false">SUM(F671:G671)</f>
        <v>13300</v>
      </c>
      <c r="I671" s="77" t="n">
        <v>5000</v>
      </c>
      <c r="J671" s="77"/>
      <c r="K671" s="77" t="n">
        <f aca="false">SUM(I671:J671)</f>
        <v>5000</v>
      </c>
    </row>
    <row r="672" customFormat="false" ht="43.25" hidden="false" customHeight="false" outlineLevel="0" collapsed="false">
      <c r="A672" s="82" t="s">
        <v>325</v>
      </c>
      <c r="B672" s="55" t="s">
        <v>326</v>
      </c>
      <c r="C672" s="143"/>
      <c r="D672" s="77"/>
      <c r="E672" s="77"/>
      <c r="F672" s="79"/>
      <c r="G672" s="88"/>
      <c r="H672" s="79" t="n">
        <f aca="false">SUM(F672:G672)</f>
        <v>0</v>
      </c>
      <c r="I672" s="77"/>
      <c r="J672" s="77"/>
      <c r="K672" s="77"/>
    </row>
    <row r="673" customFormat="false" ht="32.8" hidden="false" customHeight="false" outlineLevel="0" collapsed="false">
      <c r="A673" s="82" t="s">
        <v>33</v>
      </c>
      <c r="B673" s="54" t="s">
        <v>34</v>
      </c>
      <c r="C673" s="143"/>
      <c r="D673" s="77"/>
      <c r="E673" s="77" t="n">
        <f aca="false">SUM(C673:D673)</f>
        <v>0</v>
      </c>
      <c r="F673" s="79" t="n">
        <v>800</v>
      </c>
      <c r="G673" s="88"/>
      <c r="H673" s="79" t="n">
        <f aca="false">SUM(F673:G673)</f>
        <v>800</v>
      </c>
      <c r="I673" s="77" t="n">
        <v>40000</v>
      </c>
      <c r="J673" s="77"/>
      <c r="K673" s="77" t="n">
        <f aca="false">SUM(I673:J673)</f>
        <v>40000</v>
      </c>
    </row>
    <row r="674" customFormat="false" ht="12.8" hidden="false" customHeight="false" outlineLevel="0" collapsed="false">
      <c r="A674" s="126"/>
      <c r="B674" s="160"/>
      <c r="C674" s="229"/>
      <c r="D674" s="130"/>
      <c r="E674" s="130" t="n">
        <f aca="false">SUM(C674:D674)</f>
        <v>0</v>
      </c>
      <c r="F674" s="131"/>
      <c r="G674" s="151"/>
      <c r="H674" s="131"/>
      <c r="I674" s="130"/>
      <c r="J674" s="130"/>
      <c r="K674" s="130" t="n">
        <f aca="false">SUM(I674:J674)</f>
        <v>0</v>
      </c>
    </row>
    <row r="675" customFormat="false" ht="35.05" hidden="false" customHeight="false" outlineLevel="0" collapsed="false">
      <c r="A675" s="66" t="s">
        <v>1102</v>
      </c>
      <c r="B675" s="135" t="s">
        <v>19</v>
      </c>
      <c r="C675" s="157" t="n">
        <f aca="false">SUM(C677:C686)</f>
        <v>9936960</v>
      </c>
      <c r="D675" s="157"/>
      <c r="E675" s="69" t="n">
        <f aca="false">SUM(C675:D675)</f>
        <v>9936960</v>
      </c>
      <c r="F675" s="158" t="n">
        <f aca="false">SUM(F677:F686)</f>
        <v>12722093.46</v>
      </c>
      <c r="G675" s="159"/>
      <c r="H675" s="72" t="n">
        <f aca="false">SUM(F675:G675)</f>
        <v>12722093.46</v>
      </c>
      <c r="I675" s="69" t="n">
        <f aca="false">SUM(I677:I686)</f>
        <v>11228320</v>
      </c>
      <c r="J675" s="157"/>
      <c r="K675" s="69" t="n">
        <f aca="false">SUM(I675:J675)</f>
        <v>11228320</v>
      </c>
    </row>
    <row r="676" customFormat="false" ht="22.35" hidden="false" customHeight="false" outlineLevel="0" collapsed="false">
      <c r="A676" s="82" t="s">
        <v>27</v>
      </c>
      <c r="B676" s="227"/>
      <c r="C676" s="220" t="n">
        <f aca="false">SUM(C677:C686)</f>
        <v>9936960</v>
      </c>
      <c r="D676" s="221"/>
      <c r="E676" s="77" t="n">
        <f aca="false">SUM(C676:D676)</f>
        <v>9936960</v>
      </c>
      <c r="F676" s="84" t="n">
        <f aca="false">SUM(F677:F686)</f>
        <v>12722093.46</v>
      </c>
      <c r="G676" s="222"/>
      <c r="H676" s="79" t="n">
        <f aca="false">SUM(F676:G676)</f>
        <v>12722093.46</v>
      </c>
      <c r="I676" s="77" t="n">
        <f aca="false">SUM(I677:I686)</f>
        <v>11228320</v>
      </c>
      <c r="J676" s="221"/>
      <c r="K676" s="77" t="n">
        <f aca="false">SUM(I676:J676)</f>
        <v>11228320</v>
      </c>
    </row>
    <row r="677" customFormat="false" ht="22.35" hidden="false" customHeight="false" outlineLevel="0" collapsed="false">
      <c r="A677" s="82" t="s">
        <v>1095</v>
      </c>
      <c r="B677" s="54" t="s">
        <v>1011</v>
      </c>
      <c r="C677" s="77" t="n">
        <v>9790280</v>
      </c>
      <c r="D677" s="220"/>
      <c r="E677" s="77" t="n">
        <f aca="false">SUM(C677:D677)</f>
        <v>9790280</v>
      </c>
      <c r="F677" s="84" t="n">
        <v>12334417</v>
      </c>
      <c r="G677" s="85"/>
      <c r="H677" s="79" t="n">
        <f aca="false">SUM(F677:G677)</f>
        <v>12334417</v>
      </c>
      <c r="I677" s="77" t="n">
        <v>11080120</v>
      </c>
      <c r="J677" s="220"/>
      <c r="K677" s="77" t="n">
        <f aca="false">SUM(I677:J677)</f>
        <v>11080120</v>
      </c>
    </row>
    <row r="678" customFormat="false" ht="22.35" hidden="false" customHeight="false" outlineLevel="0" collapsed="false">
      <c r="A678" s="82" t="s">
        <v>1104</v>
      </c>
      <c r="B678" s="54" t="s">
        <v>1014</v>
      </c>
      <c r="C678" s="77" t="n">
        <v>10000</v>
      </c>
      <c r="D678" s="77"/>
      <c r="E678" s="77" t="n">
        <f aca="false">SUM(C678:D678)</f>
        <v>10000</v>
      </c>
      <c r="F678" s="79" t="n">
        <v>119685.02</v>
      </c>
      <c r="G678" s="88"/>
      <c r="H678" s="79" t="n">
        <f aca="false">SUM(F678:G678)</f>
        <v>119685.02</v>
      </c>
      <c r="I678" s="77" t="n">
        <v>20000</v>
      </c>
      <c r="J678" s="77"/>
      <c r="K678" s="77" t="n">
        <f aca="false">SUM(I678:J678)</f>
        <v>20000</v>
      </c>
    </row>
    <row r="679" customFormat="false" ht="74.6" hidden="false" customHeight="false" outlineLevel="0" collapsed="false">
      <c r="A679" s="82" t="s">
        <v>1053</v>
      </c>
      <c r="B679" s="54" t="s">
        <v>1054</v>
      </c>
      <c r="C679" s="77" t="n">
        <f aca="false">33980+6000</f>
        <v>39980</v>
      </c>
      <c r="D679" s="77"/>
      <c r="E679" s="77" t="n">
        <f aca="false">SUM(C679:D679)</f>
        <v>39980</v>
      </c>
      <c r="F679" s="79" t="n">
        <v>39980</v>
      </c>
      <c r="G679" s="88"/>
      <c r="H679" s="79" t="n">
        <f aca="false">SUM(F679:G679)</f>
        <v>39980</v>
      </c>
      <c r="I679" s="77"/>
      <c r="J679" s="77"/>
      <c r="K679" s="77" t="n">
        <f aca="false">SUM(I679:J679)</f>
        <v>0</v>
      </c>
    </row>
    <row r="680" customFormat="false" ht="32.8" hidden="false" customHeight="false" outlineLevel="0" collapsed="false">
      <c r="A680" s="82" t="s">
        <v>33</v>
      </c>
      <c r="B680" s="54" t="s">
        <v>34</v>
      </c>
      <c r="C680" s="77" t="n">
        <v>82700</v>
      </c>
      <c r="D680" s="77"/>
      <c r="E680" s="77" t="n">
        <f aca="false">SUM(C680:D680)</f>
        <v>82700</v>
      </c>
      <c r="F680" s="79" t="n">
        <v>150200</v>
      </c>
      <c r="G680" s="88"/>
      <c r="H680" s="79" t="n">
        <f aca="false">SUM(F680:G680)</f>
        <v>150200</v>
      </c>
      <c r="I680" s="77" t="n">
        <f aca="false">40700+73500</f>
        <v>114200</v>
      </c>
      <c r="J680" s="77"/>
      <c r="K680" s="77" t="n">
        <f aca="false">SUM(I680:J680)</f>
        <v>114200</v>
      </c>
    </row>
    <row r="681" customFormat="false" ht="12.8" hidden="false" customHeight="false" outlineLevel="0" collapsed="false">
      <c r="A681" s="82" t="s">
        <v>1097</v>
      </c>
      <c r="B681" s="54" t="s">
        <v>1098</v>
      </c>
      <c r="C681" s="77" t="n">
        <v>14000</v>
      </c>
      <c r="D681" s="77"/>
      <c r="E681" s="77" t="n">
        <f aca="false">SUM(C681:D681)</f>
        <v>14000</v>
      </c>
      <c r="F681" s="79" t="n">
        <v>14000</v>
      </c>
      <c r="G681" s="88"/>
      <c r="H681" s="79" t="n">
        <f aca="false">SUM(F681:G681)</f>
        <v>14000</v>
      </c>
      <c r="I681" s="77" t="n">
        <v>14000</v>
      </c>
      <c r="J681" s="77"/>
      <c r="K681" s="77" t="n">
        <f aca="false">SUM(I681:J681)</f>
        <v>14000</v>
      </c>
    </row>
    <row r="682" customFormat="false" ht="32.8" hidden="false" customHeight="false" outlineLevel="0" collapsed="false">
      <c r="A682" s="82" t="s">
        <v>1108</v>
      </c>
      <c r="B682" s="54" t="s">
        <v>324</v>
      </c>
      <c r="C682" s="143"/>
      <c r="D682" s="77"/>
      <c r="E682" s="77" t="n">
        <f aca="false">SUM(C682:D682)</f>
        <v>0</v>
      </c>
      <c r="F682" s="79" t="n">
        <v>6511.44</v>
      </c>
      <c r="G682" s="88"/>
      <c r="H682" s="79" t="n">
        <f aca="false">SUM(F682:G682)</f>
        <v>6511.44</v>
      </c>
      <c r="I682" s="77"/>
      <c r="J682" s="77"/>
      <c r="K682" s="77" t="n">
        <f aca="false">SUM(I682:J682)</f>
        <v>0</v>
      </c>
    </row>
    <row r="683" customFormat="false" ht="43.25" hidden="false" customHeight="false" outlineLevel="0" collapsed="false">
      <c r="A683" s="82" t="s">
        <v>1110</v>
      </c>
      <c r="B683" s="54" t="s">
        <v>1111</v>
      </c>
      <c r="C683" s="143"/>
      <c r="D683" s="77"/>
      <c r="E683" s="77" t="n">
        <f aca="false">SUM(C683:D683)</f>
        <v>0</v>
      </c>
      <c r="F683" s="79" t="n">
        <v>40000</v>
      </c>
      <c r="G683" s="88"/>
      <c r="H683" s="79" t="n">
        <f aca="false">SUM(F683:G683)</f>
        <v>40000</v>
      </c>
      <c r="I683" s="77"/>
      <c r="J683" s="77"/>
      <c r="K683" s="77" t="n">
        <f aca="false">SUM(I683:J683)</f>
        <v>0</v>
      </c>
    </row>
    <row r="684" customFormat="false" ht="53.7" hidden="false" customHeight="false" outlineLevel="0" collapsed="false">
      <c r="A684" s="82" t="s">
        <v>1057</v>
      </c>
      <c r="B684" s="54" t="s">
        <v>1058</v>
      </c>
      <c r="C684" s="143"/>
      <c r="D684" s="77"/>
      <c r="E684" s="77"/>
      <c r="F684" s="79" t="n">
        <v>15000</v>
      </c>
      <c r="G684" s="88"/>
      <c r="H684" s="79" t="n">
        <f aca="false">SUM(F684:G684)</f>
        <v>15000</v>
      </c>
      <c r="I684" s="77"/>
      <c r="J684" s="77"/>
      <c r="K684" s="77"/>
    </row>
    <row r="685" customFormat="false" ht="64.15" hidden="false" customHeight="false" outlineLevel="0" collapsed="false">
      <c r="A685" s="82" t="s">
        <v>726</v>
      </c>
      <c r="B685" s="54" t="s">
        <v>727</v>
      </c>
      <c r="C685" s="143"/>
      <c r="D685" s="77"/>
      <c r="E685" s="77"/>
      <c r="F685" s="79" t="n">
        <v>2300</v>
      </c>
      <c r="G685" s="88"/>
      <c r="H685" s="79" t="n">
        <f aca="false">SUM(F685:G685)</f>
        <v>2300</v>
      </c>
      <c r="I685" s="77"/>
      <c r="J685" s="77"/>
      <c r="K685" s="77"/>
    </row>
    <row r="686" customFormat="false" ht="43.25" hidden="false" customHeight="false" outlineLevel="0" collapsed="false">
      <c r="A686" s="82" t="s">
        <v>325</v>
      </c>
      <c r="B686" s="55" t="s">
        <v>326</v>
      </c>
      <c r="C686" s="143"/>
      <c r="D686" s="77"/>
      <c r="E686" s="77"/>
      <c r="F686" s="79"/>
      <c r="G686" s="88"/>
      <c r="H686" s="79" t="n">
        <f aca="false">SUM(F686:G686)</f>
        <v>0</v>
      </c>
      <c r="I686" s="77"/>
      <c r="J686" s="77"/>
      <c r="K686" s="77"/>
    </row>
    <row r="687" customFormat="false" ht="12.8" hidden="false" customHeight="false" outlineLevel="0" collapsed="false">
      <c r="A687" s="82"/>
      <c r="B687" s="54"/>
      <c r="C687" s="143"/>
      <c r="D687" s="77"/>
      <c r="E687" s="77"/>
      <c r="F687" s="79"/>
      <c r="G687" s="88"/>
      <c r="H687" s="79"/>
      <c r="I687" s="77"/>
      <c r="J687" s="77"/>
      <c r="K687" s="77"/>
    </row>
    <row r="688" customFormat="false" ht="35.05" hidden="false" customHeight="false" outlineLevel="0" collapsed="false">
      <c r="A688" s="66" t="s">
        <v>1115</v>
      </c>
      <c r="B688" s="135" t="s">
        <v>19</v>
      </c>
      <c r="C688" s="157" t="n">
        <f aca="false">SUM(C690:C697)</f>
        <v>7723190</v>
      </c>
      <c r="D688" s="157"/>
      <c r="E688" s="69" t="n">
        <f aca="false">SUM(C688:D688)</f>
        <v>7723190</v>
      </c>
      <c r="F688" s="158" t="n">
        <f aca="false">SUM(F690:F697)</f>
        <v>9746996.33</v>
      </c>
      <c r="G688" s="159"/>
      <c r="H688" s="72" t="n">
        <f aca="false">SUM(F688:G688)</f>
        <v>9746996.33</v>
      </c>
      <c r="I688" s="157" t="n">
        <f aca="false">SUM(I690:I698)</f>
        <v>10143140</v>
      </c>
      <c r="J688" s="157"/>
      <c r="K688" s="69" t="n">
        <f aca="false">SUM(I688:J688)</f>
        <v>10143140</v>
      </c>
    </row>
    <row r="689" customFormat="false" ht="22.35" hidden="false" customHeight="false" outlineLevel="0" collapsed="false">
      <c r="A689" s="82" t="s">
        <v>27</v>
      </c>
      <c r="B689" s="227"/>
      <c r="C689" s="220" t="n">
        <f aca="false">SUM(C690:C696)</f>
        <v>7723190</v>
      </c>
      <c r="D689" s="221"/>
      <c r="E689" s="220" t="n">
        <f aca="false">SUM(C689:D689)</f>
        <v>7723190</v>
      </c>
      <c r="F689" s="84" t="n">
        <f aca="false">SUM(F690:F696)</f>
        <v>9716996.33</v>
      </c>
      <c r="G689" s="222"/>
      <c r="H689" s="84" t="n">
        <f aca="false">SUM(F689:G689)</f>
        <v>9716996.33</v>
      </c>
      <c r="I689" s="220" t="n">
        <f aca="false">SUM(I690:I696)</f>
        <v>10143140</v>
      </c>
      <c r="J689" s="221"/>
      <c r="K689" s="220" t="n">
        <f aca="false">SUM(I689:J689)</f>
        <v>10143140</v>
      </c>
    </row>
    <row r="690" customFormat="false" ht="22.35" hidden="false" customHeight="false" outlineLevel="0" collapsed="false">
      <c r="A690" s="82" t="s">
        <v>1095</v>
      </c>
      <c r="B690" s="54" t="s">
        <v>1011</v>
      </c>
      <c r="C690" s="77" t="n">
        <v>7572490</v>
      </c>
      <c r="D690" s="220"/>
      <c r="E690" s="77" t="n">
        <f aca="false">SUM(C690:D690)</f>
        <v>7572490</v>
      </c>
      <c r="F690" s="84" t="n">
        <v>9410140</v>
      </c>
      <c r="G690" s="85"/>
      <c r="H690" s="79" t="n">
        <f aca="false">SUM(F690:G690)</f>
        <v>9410140</v>
      </c>
      <c r="I690" s="77" t="n">
        <v>9978640</v>
      </c>
      <c r="J690" s="220"/>
      <c r="K690" s="77" t="n">
        <f aca="false">SUM(I690:J690)</f>
        <v>9978640</v>
      </c>
    </row>
    <row r="691" customFormat="false" ht="22.35" hidden="false" customHeight="false" outlineLevel="0" collapsed="false">
      <c r="A691" s="82" t="s">
        <v>1104</v>
      </c>
      <c r="B691" s="54" t="s">
        <v>1014</v>
      </c>
      <c r="C691" s="77" t="n">
        <v>17200</v>
      </c>
      <c r="D691" s="77"/>
      <c r="E691" s="77" t="n">
        <f aca="false">SUM(C691:D691)</f>
        <v>17200</v>
      </c>
      <c r="F691" s="79" t="n">
        <v>95906.43</v>
      </c>
      <c r="G691" s="88"/>
      <c r="H691" s="79" t="n">
        <f aca="false">SUM(F691:G691)</f>
        <v>95906.43</v>
      </c>
      <c r="I691" s="77" t="n">
        <v>40000</v>
      </c>
      <c r="J691" s="77"/>
      <c r="K691" s="77" t="n">
        <f aca="false">SUM(I691:J691)</f>
        <v>40000</v>
      </c>
    </row>
    <row r="692" customFormat="false" ht="32.8" hidden="false" customHeight="false" outlineLevel="0" collapsed="false">
      <c r="A692" s="82" t="s">
        <v>33</v>
      </c>
      <c r="B692" s="54" t="s">
        <v>34</v>
      </c>
      <c r="C692" s="77" t="n">
        <v>125500</v>
      </c>
      <c r="D692" s="77"/>
      <c r="E692" s="77" t="n">
        <f aca="false">SUM(C692:D692)</f>
        <v>125500</v>
      </c>
      <c r="F692" s="79" t="n">
        <v>145500</v>
      </c>
      <c r="G692" s="88"/>
      <c r="H692" s="79" t="n">
        <f aca="false">SUM(F692:G692)</f>
        <v>145500</v>
      </c>
      <c r="I692" s="77" t="n">
        <v>114500</v>
      </c>
      <c r="J692" s="77"/>
      <c r="K692" s="77" t="n">
        <f aca="false">SUM(I692:J692)</f>
        <v>114500</v>
      </c>
    </row>
    <row r="693" customFormat="false" ht="12.8" hidden="false" customHeight="false" outlineLevel="0" collapsed="false">
      <c r="A693" s="82" t="s">
        <v>1097</v>
      </c>
      <c r="B693" s="54" t="s">
        <v>1098</v>
      </c>
      <c r="C693" s="77" t="n">
        <v>8000</v>
      </c>
      <c r="D693" s="77"/>
      <c r="E693" s="77" t="n">
        <f aca="false">SUM(C693:D693)</f>
        <v>8000</v>
      </c>
      <c r="F693" s="79" t="n">
        <v>8000</v>
      </c>
      <c r="G693" s="88"/>
      <c r="H693" s="79" t="n">
        <f aca="false">SUM(F693:G693)</f>
        <v>8000</v>
      </c>
      <c r="I693" s="77" t="n">
        <v>10000</v>
      </c>
      <c r="J693" s="77"/>
      <c r="K693" s="77" t="n">
        <f aca="false">SUM(I693:J693)</f>
        <v>10000</v>
      </c>
    </row>
    <row r="694" customFormat="false" ht="22.35" hidden="false" customHeight="false" outlineLevel="0" collapsed="false">
      <c r="A694" s="82" t="s">
        <v>1120</v>
      </c>
      <c r="B694" s="54" t="s">
        <v>1121</v>
      </c>
      <c r="C694" s="143"/>
      <c r="D694" s="77"/>
      <c r="E694" s="77" t="n">
        <f aca="false">SUM(C694:D694)</f>
        <v>0</v>
      </c>
      <c r="F694" s="79" t="n">
        <v>10000</v>
      </c>
      <c r="G694" s="88"/>
      <c r="H694" s="79" t="n">
        <f aca="false">SUM(F694:G694)</f>
        <v>10000</v>
      </c>
      <c r="I694" s="77"/>
      <c r="J694" s="77"/>
      <c r="K694" s="77" t="n">
        <f aca="false">SUM(I694:J694)</f>
        <v>0</v>
      </c>
    </row>
    <row r="695" customFormat="false" ht="43.25" hidden="false" customHeight="false" outlineLevel="0" collapsed="false">
      <c r="A695" s="82" t="s">
        <v>1110</v>
      </c>
      <c r="B695" s="54" t="s">
        <v>1111</v>
      </c>
      <c r="C695" s="143"/>
      <c r="D695" s="77"/>
      <c r="E695" s="77"/>
      <c r="F695" s="79" t="n">
        <v>40000</v>
      </c>
      <c r="G695" s="88"/>
      <c r="H695" s="79" t="n">
        <f aca="false">SUM(F695:G695)</f>
        <v>40000</v>
      </c>
      <c r="I695" s="77"/>
      <c r="J695" s="77"/>
      <c r="K695" s="77"/>
    </row>
    <row r="696" customFormat="false" ht="32.8" hidden="false" customHeight="false" outlineLevel="0" collapsed="false">
      <c r="A696" s="82" t="s">
        <v>1108</v>
      </c>
      <c r="B696" s="54" t="s">
        <v>324</v>
      </c>
      <c r="C696" s="143"/>
      <c r="D696" s="77"/>
      <c r="E696" s="77"/>
      <c r="F696" s="79" t="n">
        <v>7449.9</v>
      </c>
      <c r="G696" s="88"/>
      <c r="H696" s="79" t="n">
        <f aca="false">SUM(F696:G696)</f>
        <v>7449.9</v>
      </c>
      <c r="I696" s="77"/>
      <c r="J696" s="77"/>
      <c r="K696" s="77"/>
    </row>
    <row r="697" customFormat="false" ht="32.8" hidden="false" customHeight="false" outlineLevel="0" collapsed="false">
      <c r="A697" s="82" t="s">
        <v>62</v>
      </c>
      <c r="B697" s="54" t="s">
        <v>63</v>
      </c>
      <c r="C697" s="143"/>
      <c r="D697" s="77"/>
      <c r="E697" s="77"/>
      <c r="F697" s="79" t="n">
        <v>30000</v>
      </c>
      <c r="G697" s="88"/>
      <c r="H697" s="79" t="n">
        <f aca="false">SUM(F697:G697)</f>
        <v>30000</v>
      </c>
      <c r="I697" s="143"/>
      <c r="J697" s="77"/>
      <c r="K697" s="77"/>
    </row>
    <row r="698" customFormat="false" ht="12.8" hidden="false" customHeight="false" outlineLevel="0" collapsed="false">
      <c r="A698" s="82"/>
      <c r="B698" s="54"/>
      <c r="C698" s="143"/>
      <c r="D698" s="77"/>
      <c r="E698" s="77"/>
      <c r="F698" s="79"/>
      <c r="G698" s="88"/>
      <c r="H698" s="79"/>
      <c r="I698" s="77"/>
      <c r="J698" s="77"/>
      <c r="K698" s="77"/>
    </row>
    <row r="699" customFormat="false" ht="46.25" hidden="false" customHeight="false" outlineLevel="0" collapsed="false">
      <c r="A699" s="66" t="s">
        <v>1126</v>
      </c>
      <c r="B699" s="135" t="s">
        <v>19</v>
      </c>
      <c r="C699" s="157" t="n">
        <f aca="false">SUM(C701:C707)</f>
        <v>3263030</v>
      </c>
      <c r="D699" s="157"/>
      <c r="E699" s="69" t="n">
        <f aca="false">SUM(C699:D699)</f>
        <v>3263030</v>
      </c>
      <c r="F699" s="158" t="n">
        <f aca="false">SUM(F701:F707)</f>
        <v>2634922</v>
      </c>
      <c r="G699" s="159"/>
      <c r="H699" s="72" t="n">
        <f aca="false">SUM(F699:G699)</f>
        <v>2634922</v>
      </c>
      <c r="I699" s="69" t="n">
        <f aca="false">SUM(I701:I707)</f>
        <v>0</v>
      </c>
      <c r="J699" s="157"/>
      <c r="K699" s="69" t="n">
        <f aca="false">SUM(I699:J699)</f>
        <v>0</v>
      </c>
    </row>
    <row r="700" customFormat="false" ht="22.35" hidden="false" customHeight="false" outlineLevel="0" collapsed="false">
      <c r="A700" s="82" t="s">
        <v>27</v>
      </c>
      <c r="B700" s="100"/>
      <c r="C700" s="83" t="n">
        <f aca="false">SUM(C701:C707)</f>
        <v>3263030</v>
      </c>
      <c r="D700" s="83"/>
      <c r="E700" s="83" t="n">
        <f aca="false">SUM(C700:D700)</f>
        <v>3263030</v>
      </c>
      <c r="F700" s="84" t="n">
        <f aca="false">SUM(F701:F707)</f>
        <v>2634922</v>
      </c>
      <c r="G700" s="85"/>
      <c r="H700" s="84" t="n">
        <f aca="false">SUM(F700:G700)</f>
        <v>2634922</v>
      </c>
      <c r="I700" s="83" t="n">
        <f aca="false">SUM(I701:I707)</f>
        <v>0</v>
      </c>
      <c r="J700" s="83"/>
      <c r="K700" s="83" t="n">
        <f aca="false">SUM(I700:J700)</f>
        <v>0</v>
      </c>
    </row>
    <row r="701" customFormat="false" ht="22.35" hidden="false" customHeight="false" outlineLevel="0" collapsed="false">
      <c r="A701" s="82" t="s">
        <v>1095</v>
      </c>
      <c r="B701" s="54" t="s">
        <v>1011</v>
      </c>
      <c r="C701" s="77" t="n">
        <v>3158530</v>
      </c>
      <c r="D701" s="220"/>
      <c r="E701" s="77" t="n">
        <f aca="false">SUM(C701:D701)</f>
        <v>3158530</v>
      </c>
      <c r="F701" s="84" t="n">
        <v>2552692</v>
      </c>
      <c r="G701" s="85"/>
      <c r="H701" s="79" t="n">
        <f aca="false">SUM(F701:G701)</f>
        <v>2552692</v>
      </c>
      <c r="I701" s="77"/>
      <c r="J701" s="220"/>
      <c r="K701" s="77" t="n">
        <f aca="false">SUM(I701:J701)</f>
        <v>0</v>
      </c>
    </row>
    <row r="702" customFormat="false" ht="22.35" hidden="false" customHeight="false" outlineLevel="0" collapsed="false">
      <c r="A702" s="82" t="s">
        <v>1104</v>
      </c>
      <c r="B702" s="54" t="s">
        <v>1014</v>
      </c>
      <c r="C702" s="77" t="n">
        <v>3500</v>
      </c>
      <c r="D702" s="77"/>
      <c r="E702" s="77" t="n">
        <f aca="false">SUM(C702:D702)</f>
        <v>3500</v>
      </c>
      <c r="F702" s="79" t="n">
        <v>3500</v>
      </c>
      <c r="G702" s="88"/>
      <c r="H702" s="79" t="n">
        <f aca="false">SUM(F702:G702)</f>
        <v>3500</v>
      </c>
      <c r="I702" s="77"/>
      <c r="J702" s="77"/>
      <c r="K702" s="77" t="n">
        <f aca="false">SUM(I702:J702)</f>
        <v>0</v>
      </c>
    </row>
    <row r="703" customFormat="false" ht="32.8" hidden="false" customHeight="false" outlineLevel="0" collapsed="false">
      <c r="A703" s="82" t="s">
        <v>33</v>
      </c>
      <c r="B703" s="54" t="s">
        <v>34</v>
      </c>
      <c r="C703" s="77" t="n">
        <v>92000</v>
      </c>
      <c r="D703" s="77"/>
      <c r="E703" s="77" t="n">
        <f aca="false">SUM(C703:D703)</f>
        <v>92000</v>
      </c>
      <c r="F703" s="79" t="n">
        <v>76730</v>
      </c>
      <c r="G703" s="88"/>
      <c r="H703" s="79" t="n">
        <f aca="false">SUM(F703:G703)</f>
        <v>76730</v>
      </c>
      <c r="I703" s="77"/>
      <c r="J703" s="77"/>
      <c r="K703" s="77" t="n">
        <f aca="false">SUM(I703:J703)</f>
        <v>0</v>
      </c>
    </row>
    <row r="704" customFormat="false" ht="12.8" hidden="false" customHeight="false" outlineLevel="0" collapsed="false">
      <c r="A704" s="82" t="s">
        <v>1097</v>
      </c>
      <c r="B704" s="54" t="s">
        <v>1098</v>
      </c>
      <c r="C704" s="77" t="n">
        <v>9000</v>
      </c>
      <c r="D704" s="77"/>
      <c r="E704" s="77" t="n">
        <f aca="false">SUM(C704:D704)</f>
        <v>9000</v>
      </c>
      <c r="F704" s="79" t="n">
        <v>2000</v>
      </c>
      <c r="G704" s="88"/>
      <c r="H704" s="79" t="n">
        <f aca="false">SUM(F704:G704)</f>
        <v>2000</v>
      </c>
      <c r="I704" s="77"/>
      <c r="J704" s="77"/>
      <c r="K704" s="77" t="n">
        <f aca="false">SUM(I704:J704)</f>
        <v>0</v>
      </c>
    </row>
    <row r="705" customFormat="false" ht="43.25" hidden="false" customHeight="false" outlineLevel="0" collapsed="false">
      <c r="A705" s="82" t="s">
        <v>1046</v>
      </c>
      <c r="B705" s="55" t="s">
        <v>1047</v>
      </c>
      <c r="C705" s="143"/>
      <c r="D705" s="77"/>
      <c r="E705" s="77" t="n">
        <f aca="false">SUM(C705:D705)</f>
        <v>0</v>
      </c>
      <c r="F705" s="79"/>
      <c r="G705" s="88"/>
      <c r="H705" s="79"/>
      <c r="I705" s="77"/>
      <c r="J705" s="77"/>
      <c r="K705" s="77" t="n">
        <f aca="false">SUM(I705:J705)</f>
        <v>0</v>
      </c>
    </row>
    <row r="706" customFormat="false" ht="22.35" hidden="false" customHeight="false" outlineLevel="0" collapsed="false">
      <c r="A706" s="82" t="s">
        <v>1132</v>
      </c>
      <c r="B706" s="55" t="s">
        <v>1133</v>
      </c>
      <c r="C706" s="143"/>
      <c r="D706" s="77"/>
      <c r="E706" s="77"/>
      <c r="F706" s="79"/>
      <c r="G706" s="88"/>
      <c r="H706" s="79"/>
      <c r="I706" s="77"/>
      <c r="J706" s="77"/>
      <c r="K706" s="77"/>
    </row>
    <row r="707" customFormat="false" ht="43.25" hidden="false" customHeight="false" outlineLevel="0" collapsed="false">
      <c r="A707" s="82" t="s">
        <v>325</v>
      </c>
      <c r="B707" s="55" t="s">
        <v>326</v>
      </c>
      <c r="C707" s="143"/>
      <c r="D707" s="77"/>
      <c r="E707" s="77"/>
      <c r="F707" s="79"/>
      <c r="G707" s="88"/>
      <c r="H707" s="79"/>
      <c r="I707" s="77"/>
      <c r="J707" s="77"/>
      <c r="K707" s="77"/>
    </row>
    <row r="708" customFormat="false" ht="12.8" hidden="false" customHeight="false" outlineLevel="0" collapsed="false">
      <c r="A708" s="82"/>
      <c r="B708" s="54"/>
      <c r="C708" s="143"/>
      <c r="D708" s="77"/>
      <c r="E708" s="77"/>
      <c r="F708" s="79"/>
      <c r="G708" s="88"/>
      <c r="H708" s="79"/>
      <c r="I708" s="77"/>
      <c r="J708" s="77"/>
      <c r="K708" s="77"/>
    </row>
    <row r="709" customFormat="false" ht="46.25" hidden="false" customHeight="false" outlineLevel="0" collapsed="false">
      <c r="A709" s="66" t="s">
        <v>1136</v>
      </c>
      <c r="B709" s="135" t="s">
        <v>19</v>
      </c>
      <c r="C709" s="157" t="n">
        <f aca="false">SUM(C711:C721)</f>
        <v>7454450</v>
      </c>
      <c r="D709" s="157"/>
      <c r="E709" s="69" t="n">
        <f aca="false">SUM(C709:D709)</f>
        <v>7454450</v>
      </c>
      <c r="F709" s="158" t="n">
        <f aca="false">SUM(F711:F721)</f>
        <v>9575066.85</v>
      </c>
      <c r="G709" s="159"/>
      <c r="H709" s="72" t="n">
        <f aca="false">SUM(F709:G709)</f>
        <v>9575066.85</v>
      </c>
      <c r="I709" s="69" t="n">
        <f aca="false">SUM(I711:I721)</f>
        <v>9091040</v>
      </c>
      <c r="J709" s="157"/>
      <c r="K709" s="69" t="n">
        <f aca="false">SUM(I709:J709)</f>
        <v>9091040</v>
      </c>
    </row>
    <row r="710" customFormat="false" ht="22.35" hidden="false" customHeight="false" outlineLevel="0" collapsed="false">
      <c r="A710" s="82" t="s">
        <v>27</v>
      </c>
      <c r="B710" s="100"/>
      <c r="C710" s="83" t="n">
        <f aca="false">SUM(C711:C721)</f>
        <v>7454450</v>
      </c>
      <c r="D710" s="83"/>
      <c r="E710" s="83" t="n">
        <f aca="false">SUM(C710:D710)</f>
        <v>7454450</v>
      </c>
      <c r="F710" s="84" t="n">
        <f aca="false">SUM(F711:F721)</f>
        <v>9575066.85</v>
      </c>
      <c r="G710" s="85"/>
      <c r="H710" s="84" t="n">
        <f aca="false">SUM(F710:G710)</f>
        <v>9575066.85</v>
      </c>
      <c r="I710" s="83" t="n">
        <f aca="false">SUM(I711:I721)</f>
        <v>9091040</v>
      </c>
      <c r="J710" s="83"/>
      <c r="K710" s="83" t="n">
        <f aca="false">SUM(I710:J710)</f>
        <v>9091040</v>
      </c>
    </row>
    <row r="711" customFormat="false" ht="22.35" hidden="false" customHeight="false" outlineLevel="0" collapsed="false">
      <c r="A711" s="82" t="s">
        <v>1095</v>
      </c>
      <c r="B711" s="54" t="s">
        <v>1011</v>
      </c>
      <c r="C711" s="77" t="n">
        <v>7050900</v>
      </c>
      <c r="D711" s="220"/>
      <c r="E711" s="77" t="n">
        <f aca="false">SUM(C711:D711)</f>
        <v>7050900</v>
      </c>
      <c r="F711" s="84" t="n">
        <v>8962900</v>
      </c>
      <c r="G711" s="85"/>
      <c r="H711" s="79" t="n">
        <f aca="false">SUM(F711:G711)</f>
        <v>8962900</v>
      </c>
      <c r="I711" s="77" t="n">
        <v>8751140</v>
      </c>
      <c r="J711" s="220"/>
      <c r="K711" s="77" t="n">
        <f aca="false">SUM(I711:J711)</f>
        <v>8751140</v>
      </c>
    </row>
    <row r="712" customFormat="false" ht="22.35" hidden="false" customHeight="false" outlineLevel="0" collapsed="false">
      <c r="A712" s="82" t="s">
        <v>1104</v>
      </c>
      <c r="B712" s="54" t="s">
        <v>1014</v>
      </c>
      <c r="C712" s="77" t="n">
        <v>20200</v>
      </c>
      <c r="D712" s="77"/>
      <c r="E712" s="77" t="n">
        <f aca="false">SUM(C712:D712)</f>
        <v>20200</v>
      </c>
      <c r="F712" s="79" t="n">
        <v>64566.78</v>
      </c>
      <c r="G712" s="88"/>
      <c r="H712" s="79" t="n">
        <f aca="false">SUM(F712:G712)</f>
        <v>64566.78</v>
      </c>
      <c r="I712" s="77" t="n">
        <v>25000</v>
      </c>
      <c r="J712" s="77"/>
      <c r="K712" s="77" t="n">
        <f aca="false">SUM(I712:J712)</f>
        <v>25000</v>
      </c>
    </row>
    <row r="713" customFormat="false" ht="64.15" hidden="false" customHeight="false" outlineLevel="0" collapsed="false">
      <c r="A713" s="82" t="s">
        <v>1025</v>
      </c>
      <c r="B713" s="54" t="s">
        <v>1026</v>
      </c>
      <c r="C713" s="77" t="n">
        <v>36350</v>
      </c>
      <c r="D713" s="77"/>
      <c r="E713" s="77" t="n">
        <f aca="false">SUM(C713:D713)</f>
        <v>36350</v>
      </c>
      <c r="F713" s="79" t="n">
        <v>36350</v>
      </c>
      <c r="G713" s="88"/>
      <c r="H713" s="79" t="n">
        <f aca="false">SUM(F713:G713)</f>
        <v>36350</v>
      </c>
      <c r="I713" s="77"/>
      <c r="J713" s="77"/>
      <c r="K713" s="77" t="n">
        <f aca="false">SUM(I713:J713)</f>
        <v>0</v>
      </c>
    </row>
    <row r="714" customFormat="false" ht="43.25" hidden="false" customHeight="false" outlineLevel="0" collapsed="false">
      <c r="A714" s="82" t="s">
        <v>1140</v>
      </c>
      <c r="B714" s="54" t="s">
        <v>1020</v>
      </c>
      <c r="C714" s="77" t="n">
        <v>68400</v>
      </c>
      <c r="D714" s="77"/>
      <c r="E714" s="77" t="n">
        <f aca="false">SUM(C714:D714)</f>
        <v>68400</v>
      </c>
      <c r="F714" s="79" t="n">
        <v>68400</v>
      </c>
      <c r="G714" s="88"/>
      <c r="H714" s="79" t="n">
        <f aca="false">SUM(F714:G714)</f>
        <v>68400</v>
      </c>
      <c r="I714" s="77"/>
      <c r="J714" s="77"/>
      <c r="K714" s="77" t="n">
        <f aca="false">SUM(I714:J714)</f>
        <v>0</v>
      </c>
    </row>
    <row r="715" customFormat="false" ht="53.7" hidden="false" customHeight="false" outlineLevel="0" collapsed="false">
      <c r="A715" s="82" t="s">
        <v>1142</v>
      </c>
      <c r="B715" s="54" t="s">
        <v>1023</v>
      </c>
      <c r="C715" s="77" t="n">
        <v>126600</v>
      </c>
      <c r="D715" s="77"/>
      <c r="E715" s="77" t="n">
        <f aca="false">SUM(C715:D715)</f>
        <v>126600</v>
      </c>
      <c r="F715" s="79" t="n">
        <v>172000</v>
      </c>
      <c r="G715" s="88"/>
      <c r="H715" s="79" t="n">
        <f aca="false">SUM(F715:G715)</f>
        <v>172000</v>
      </c>
      <c r="I715" s="77" t="n">
        <v>135900</v>
      </c>
      <c r="J715" s="77"/>
      <c r="K715" s="77" t="n">
        <f aca="false">SUM(I715:J715)</f>
        <v>135900</v>
      </c>
    </row>
    <row r="716" customFormat="false" ht="32.8" hidden="false" customHeight="false" outlineLevel="0" collapsed="false">
      <c r="A716" s="82" t="s">
        <v>33</v>
      </c>
      <c r="B716" s="54" t="s">
        <v>34</v>
      </c>
      <c r="C716" s="77" t="n">
        <v>141000</v>
      </c>
      <c r="D716" s="77"/>
      <c r="E716" s="77" t="n">
        <f aca="false">SUM(C716:D716)</f>
        <v>141000</v>
      </c>
      <c r="F716" s="79" t="n">
        <v>156000</v>
      </c>
      <c r="G716" s="88"/>
      <c r="H716" s="79" t="n">
        <f aca="false">SUM(F716:G716)</f>
        <v>156000</v>
      </c>
      <c r="I716" s="77" t="n">
        <f aca="false">141000+27000</f>
        <v>168000</v>
      </c>
      <c r="J716" s="77"/>
      <c r="K716" s="77" t="n">
        <f aca="false">SUM(I716:J716)</f>
        <v>168000</v>
      </c>
    </row>
    <row r="717" customFormat="false" ht="12.8" hidden="false" customHeight="false" outlineLevel="0" collapsed="false">
      <c r="A717" s="82" t="s">
        <v>1097</v>
      </c>
      <c r="B717" s="54" t="s">
        <v>1098</v>
      </c>
      <c r="C717" s="77" t="n">
        <v>11000</v>
      </c>
      <c r="D717" s="77"/>
      <c r="E717" s="77" t="n">
        <f aca="false">SUM(C717:D717)</f>
        <v>11000</v>
      </c>
      <c r="F717" s="79" t="n">
        <v>11000</v>
      </c>
      <c r="G717" s="88"/>
      <c r="H717" s="79" t="n">
        <f aca="false">SUM(F717:G717)</f>
        <v>11000</v>
      </c>
      <c r="I717" s="77" t="n">
        <v>11000</v>
      </c>
      <c r="J717" s="77"/>
      <c r="K717" s="77" t="n">
        <f aca="false">SUM(I717:J717)</f>
        <v>11000</v>
      </c>
    </row>
    <row r="718" customFormat="false" ht="32.8" hidden="false" customHeight="false" outlineLevel="0" collapsed="false">
      <c r="A718" s="87" t="s">
        <v>1108</v>
      </c>
      <c r="B718" s="54" t="s">
        <v>324</v>
      </c>
      <c r="C718" s="143"/>
      <c r="D718" s="77"/>
      <c r="E718" s="77" t="n">
        <f aca="false">SUM(C718:D718)</f>
        <v>0</v>
      </c>
      <c r="F718" s="79" t="n">
        <v>8900.07</v>
      </c>
      <c r="G718" s="88"/>
      <c r="H718" s="79" t="n">
        <f aca="false">SUM(F718:G718)</f>
        <v>8900.07</v>
      </c>
      <c r="I718" s="77"/>
      <c r="J718" s="77"/>
      <c r="K718" s="77" t="n">
        <f aca="false">SUM(I718:J718)</f>
        <v>0</v>
      </c>
    </row>
    <row r="719" customFormat="false" ht="43.25" hidden="false" customHeight="false" outlineLevel="0" collapsed="false">
      <c r="A719" s="82" t="s">
        <v>1110</v>
      </c>
      <c r="B719" s="54" t="s">
        <v>1111</v>
      </c>
      <c r="C719" s="143"/>
      <c r="D719" s="77"/>
      <c r="E719" s="77"/>
      <c r="F719" s="79" t="n">
        <v>15000</v>
      </c>
      <c r="G719" s="88"/>
      <c r="H719" s="79" t="n">
        <f aca="false">SUM(F719:G719)</f>
        <v>15000</v>
      </c>
      <c r="I719" s="77"/>
      <c r="J719" s="77"/>
      <c r="K719" s="77" t="n">
        <f aca="false">SUM(I719:J719)</f>
        <v>0</v>
      </c>
    </row>
    <row r="720" customFormat="false" ht="43.25" hidden="false" customHeight="false" outlineLevel="0" collapsed="false">
      <c r="A720" s="82" t="s">
        <v>1059</v>
      </c>
      <c r="B720" s="54" t="s">
        <v>1060</v>
      </c>
      <c r="C720" s="143"/>
      <c r="D720" s="77"/>
      <c r="E720" s="77"/>
      <c r="F720" s="79" t="n">
        <v>79950</v>
      </c>
      <c r="G720" s="88"/>
      <c r="H720" s="79" t="n">
        <f aca="false">SUM(F720:G720)</f>
        <v>79950</v>
      </c>
      <c r="I720" s="77"/>
      <c r="J720" s="77"/>
      <c r="K720" s="77" t="n">
        <f aca="false">SUM(I720:J720)</f>
        <v>0</v>
      </c>
    </row>
    <row r="721" customFormat="false" ht="43.25" hidden="false" customHeight="false" outlineLevel="0" collapsed="false">
      <c r="A721" s="82" t="s">
        <v>325</v>
      </c>
      <c r="B721" s="55" t="s">
        <v>326</v>
      </c>
      <c r="C721" s="143"/>
      <c r="D721" s="77"/>
      <c r="E721" s="77"/>
      <c r="F721" s="79"/>
      <c r="G721" s="88"/>
      <c r="H721" s="79" t="n">
        <f aca="false">SUM(F721:G721)</f>
        <v>0</v>
      </c>
      <c r="I721" s="77"/>
      <c r="J721" s="77"/>
      <c r="K721" s="77" t="n">
        <f aca="false">SUM(I721:J721)</f>
        <v>0</v>
      </c>
    </row>
    <row r="722" customFormat="false" ht="12.8" hidden="false" customHeight="false" outlineLevel="0" collapsed="false">
      <c r="A722" s="82"/>
      <c r="B722" s="54"/>
      <c r="C722" s="77"/>
      <c r="D722" s="77"/>
      <c r="E722" s="77"/>
      <c r="F722" s="79"/>
      <c r="G722" s="88"/>
      <c r="H722" s="79"/>
      <c r="I722" s="77"/>
      <c r="J722" s="77"/>
      <c r="K722" s="77"/>
    </row>
    <row r="723" customFormat="false" ht="46.25" hidden="false" customHeight="false" outlineLevel="0" collapsed="false">
      <c r="A723" s="66" t="s">
        <v>1150</v>
      </c>
      <c r="B723" s="135" t="s">
        <v>19</v>
      </c>
      <c r="C723" s="157" t="n">
        <f aca="false">SUM(C725:C731)</f>
        <v>6353500</v>
      </c>
      <c r="D723" s="157" t="n">
        <f aca="false">SUM(D725:D731)</f>
        <v>0</v>
      </c>
      <c r="E723" s="69" t="n">
        <f aca="false">SUM(C723:D723)</f>
        <v>6353500</v>
      </c>
      <c r="F723" s="158" t="n">
        <f aca="false">SUM(F725:F731)</f>
        <v>8378333.53</v>
      </c>
      <c r="G723" s="159"/>
      <c r="H723" s="72" t="n">
        <f aca="false">SUM(F723:G723)</f>
        <v>8378333.53</v>
      </c>
      <c r="I723" s="69" t="n">
        <f aca="false">SUM(I725:I731)</f>
        <v>8138560</v>
      </c>
      <c r="J723" s="157" t="n">
        <f aca="false">SUM(J725:J731)</f>
        <v>0</v>
      </c>
      <c r="K723" s="69" t="n">
        <f aca="false">SUM(I723:J723)</f>
        <v>8138560</v>
      </c>
    </row>
    <row r="724" customFormat="false" ht="22.35" hidden="false" customHeight="false" outlineLevel="0" collapsed="false">
      <c r="A724" s="82" t="s">
        <v>27</v>
      </c>
      <c r="B724" s="54"/>
      <c r="C724" s="77" t="n">
        <f aca="false">SUM(C725:C730)</f>
        <v>6353500</v>
      </c>
      <c r="D724" s="77" t="n">
        <f aca="false">SUM(D725:D730)</f>
        <v>0</v>
      </c>
      <c r="E724" s="77" t="n">
        <f aca="false">SUM(C724:D724)</f>
        <v>6353500</v>
      </c>
      <c r="F724" s="79" t="n">
        <f aca="false">SUM(F725:F730)</f>
        <v>7428333.53</v>
      </c>
      <c r="G724" s="88"/>
      <c r="H724" s="79" t="n">
        <f aca="false">SUM(F724:G724)</f>
        <v>7428333.53</v>
      </c>
      <c r="I724" s="77" t="n">
        <f aca="false">SUM(I725:I730)</f>
        <v>8138560</v>
      </c>
      <c r="J724" s="77" t="n">
        <f aca="false">SUM(J725:J730)</f>
        <v>0</v>
      </c>
      <c r="K724" s="77" t="n">
        <f aca="false">SUM(I724:J724)</f>
        <v>8138560</v>
      </c>
    </row>
    <row r="725" customFormat="false" ht="22.35" hidden="false" customHeight="false" outlineLevel="0" collapsed="false">
      <c r="A725" s="82" t="s">
        <v>1095</v>
      </c>
      <c r="B725" s="54" t="s">
        <v>1011</v>
      </c>
      <c r="C725" s="77" t="n">
        <v>6344500</v>
      </c>
      <c r="D725" s="77"/>
      <c r="E725" s="77" t="n">
        <f aca="false">SUM(C725:D725)</f>
        <v>6344500</v>
      </c>
      <c r="F725" s="79" t="n">
        <v>7336802</v>
      </c>
      <c r="G725" s="88"/>
      <c r="H725" s="79" t="n">
        <f aca="false">SUM(F725:G725)</f>
        <v>7336802</v>
      </c>
      <c r="I725" s="77" t="n">
        <v>8128560</v>
      </c>
      <c r="J725" s="77"/>
      <c r="K725" s="77" t="n">
        <f aca="false">SUM(I725:J725)</f>
        <v>8128560</v>
      </c>
    </row>
    <row r="726" customFormat="false" ht="12.8" hidden="false" customHeight="false" outlineLevel="0" collapsed="false">
      <c r="A726" s="82" t="s">
        <v>1097</v>
      </c>
      <c r="B726" s="54" t="s">
        <v>1098</v>
      </c>
      <c r="C726" s="77" t="n">
        <v>9000</v>
      </c>
      <c r="D726" s="77"/>
      <c r="E726" s="77" t="n">
        <f aca="false">SUM(C726:D726)</f>
        <v>9000</v>
      </c>
      <c r="F726" s="79" t="n">
        <v>19000</v>
      </c>
      <c r="G726" s="88"/>
      <c r="H726" s="79" t="n">
        <f aca="false">SUM(F726:G726)</f>
        <v>19000</v>
      </c>
      <c r="I726" s="77" t="n">
        <v>10000</v>
      </c>
      <c r="J726" s="77"/>
      <c r="K726" s="77" t="n">
        <f aca="false">SUM(I726:J726)</f>
        <v>10000</v>
      </c>
    </row>
    <row r="727" customFormat="false" ht="22.35" hidden="false" customHeight="false" outlineLevel="0" collapsed="false">
      <c r="A727" s="82" t="s">
        <v>1104</v>
      </c>
      <c r="B727" s="54" t="s">
        <v>1014</v>
      </c>
      <c r="C727" s="77"/>
      <c r="D727" s="77"/>
      <c r="E727" s="77" t="n">
        <f aca="false">SUM(C727:D727)</f>
        <v>0</v>
      </c>
      <c r="F727" s="79" t="n">
        <v>68869.44</v>
      </c>
      <c r="G727" s="88"/>
      <c r="H727" s="79" t="n">
        <f aca="false">SUM(F727:G727)</f>
        <v>68869.44</v>
      </c>
      <c r="I727" s="77"/>
      <c r="J727" s="77"/>
      <c r="K727" s="77" t="n">
        <f aca="false">SUM(I727:J727)</f>
        <v>0</v>
      </c>
    </row>
    <row r="728" customFormat="false" ht="32.8" hidden="false" customHeight="false" outlineLevel="0" collapsed="false">
      <c r="A728" s="87" t="s">
        <v>1108</v>
      </c>
      <c r="B728" s="54" t="s">
        <v>324</v>
      </c>
      <c r="C728" s="77"/>
      <c r="D728" s="77"/>
      <c r="E728" s="77"/>
      <c r="F728" s="79" t="n">
        <v>3662.09</v>
      </c>
      <c r="G728" s="88"/>
      <c r="H728" s="79" t="n">
        <f aca="false">SUM(F728:G728)</f>
        <v>3662.09</v>
      </c>
      <c r="I728" s="77"/>
      <c r="J728" s="77"/>
      <c r="K728" s="77"/>
    </row>
    <row r="729" customFormat="false" ht="43.25" hidden="false" customHeight="false" outlineLevel="0" collapsed="false">
      <c r="A729" s="87" t="s">
        <v>325</v>
      </c>
      <c r="B729" s="54"/>
      <c r="C729" s="77"/>
      <c r="D729" s="77"/>
      <c r="E729" s="77"/>
      <c r="F729" s="79"/>
      <c r="G729" s="88"/>
      <c r="H729" s="79" t="n">
        <f aca="false">SUM(F729:G729)</f>
        <v>0</v>
      </c>
      <c r="I729" s="77"/>
      <c r="J729" s="77"/>
      <c r="K729" s="77"/>
    </row>
    <row r="730" customFormat="false" ht="32.8" hidden="false" customHeight="false" outlineLevel="0" collapsed="false">
      <c r="A730" s="87" t="s">
        <v>33</v>
      </c>
      <c r="B730" s="55" t="s">
        <v>34</v>
      </c>
      <c r="C730" s="77"/>
      <c r="D730" s="77"/>
      <c r="E730" s="77" t="n">
        <f aca="false">SUM(C730:D730)</f>
        <v>0</v>
      </c>
      <c r="F730" s="79"/>
      <c r="G730" s="88"/>
      <c r="H730" s="79" t="n">
        <f aca="false">SUM(F730:G730)</f>
        <v>0</v>
      </c>
      <c r="I730" s="77"/>
      <c r="J730" s="77"/>
      <c r="K730" s="77" t="n">
        <f aca="false">SUM(I730:J730)</f>
        <v>0</v>
      </c>
    </row>
    <row r="731" customFormat="false" ht="22.35" hidden="false" customHeight="false" outlineLevel="0" collapsed="false">
      <c r="A731" s="82" t="s">
        <v>65</v>
      </c>
      <c r="B731" s="54" t="s">
        <v>66</v>
      </c>
      <c r="C731" s="77"/>
      <c r="D731" s="77"/>
      <c r="E731" s="77" t="n">
        <f aca="false">SUM(C731:D731)</f>
        <v>0</v>
      </c>
      <c r="F731" s="79" t="n">
        <v>950000</v>
      </c>
      <c r="G731" s="88"/>
      <c r="H731" s="79" t="n">
        <f aca="false">SUM(F731:G731)</f>
        <v>950000</v>
      </c>
      <c r="I731" s="77"/>
      <c r="J731" s="77"/>
      <c r="K731" s="77" t="n">
        <f aca="false">SUM(I731:J731)</f>
        <v>0</v>
      </c>
    </row>
    <row r="732" customFormat="false" ht="12.8" hidden="false" customHeight="false" outlineLevel="0" collapsed="false">
      <c r="A732" s="87"/>
      <c r="B732" s="54"/>
      <c r="C732" s="77"/>
      <c r="D732" s="77"/>
      <c r="E732" s="77"/>
      <c r="F732" s="79"/>
      <c r="G732" s="88"/>
      <c r="H732" s="79"/>
      <c r="I732" s="77"/>
      <c r="J732" s="77"/>
      <c r="K732" s="77"/>
    </row>
    <row r="733" customFormat="false" ht="46.25" hidden="false" customHeight="false" outlineLevel="0" collapsed="false">
      <c r="A733" s="66" t="s">
        <v>1158</v>
      </c>
      <c r="B733" s="135" t="s">
        <v>19</v>
      </c>
      <c r="C733" s="157" t="n">
        <f aca="false">SUM(C735:C746)</f>
        <v>8368550</v>
      </c>
      <c r="D733" s="157" t="n">
        <f aca="false">SUM(D735:D745)</f>
        <v>0</v>
      </c>
      <c r="E733" s="69" t="n">
        <f aca="false">SUM(C733:D733)</f>
        <v>8368550</v>
      </c>
      <c r="F733" s="158" t="n">
        <f aca="false">SUM(F735:F746)</f>
        <v>9401800.03</v>
      </c>
      <c r="G733" s="159"/>
      <c r="H733" s="72" t="n">
        <f aca="false">SUM(F733:G733)</f>
        <v>9401800.03</v>
      </c>
      <c r="I733" s="69" t="n">
        <f aca="false">SUM(I735:I746)</f>
        <v>9814770</v>
      </c>
      <c r="J733" s="157" t="n">
        <f aca="false">SUM(J735:J745)</f>
        <v>0</v>
      </c>
      <c r="K733" s="69" t="n">
        <f aca="false">SUM(I733:J733)</f>
        <v>9814770</v>
      </c>
    </row>
    <row r="734" customFormat="false" ht="22.35" hidden="false" customHeight="false" outlineLevel="0" collapsed="false">
      <c r="A734" s="87" t="s">
        <v>27</v>
      </c>
      <c r="B734" s="100"/>
      <c r="C734" s="83" t="n">
        <f aca="false">SUM(C735:C745)</f>
        <v>8368550</v>
      </c>
      <c r="D734" s="83"/>
      <c r="E734" s="77" t="n">
        <f aca="false">SUM(C734:D734)</f>
        <v>8368550</v>
      </c>
      <c r="F734" s="84" t="n">
        <f aca="false">SUM(F735:F745)</f>
        <v>9401800.03</v>
      </c>
      <c r="G734" s="85"/>
      <c r="H734" s="79" t="n">
        <f aca="false">SUM(F734:G734)</f>
        <v>9401800.03</v>
      </c>
      <c r="I734" s="77" t="n">
        <f aca="false">SUM(I735:I745)</f>
        <v>9814770</v>
      </c>
      <c r="J734" s="83"/>
      <c r="K734" s="77" t="n">
        <f aca="false">SUM(I734:J734)</f>
        <v>9814770</v>
      </c>
    </row>
    <row r="735" customFormat="false" ht="22.35" hidden="false" customHeight="false" outlineLevel="0" collapsed="false">
      <c r="A735" s="82" t="s">
        <v>1095</v>
      </c>
      <c r="B735" s="54" t="s">
        <v>1011</v>
      </c>
      <c r="C735" s="77" t="n">
        <v>8090550</v>
      </c>
      <c r="D735" s="77"/>
      <c r="E735" s="77" t="n">
        <f aca="false">SUM(C735:D735)</f>
        <v>8090550</v>
      </c>
      <c r="F735" s="79" t="n">
        <v>8732250</v>
      </c>
      <c r="G735" s="88"/>
      <c r="H735" s="79" t="n">
        <f aca="false">SUM(F735:G735)</f>
        <v>8732250</v>
      </c>
      <c r="I735" s="77" t="n">
        <v>9290370</v>
      </c>
      <c r="J735" s="77"/>
      <c r="K735" s="77" t="n">
        <f aca="false">SUM(I735:J735)</f>
        <v>9290370</v>
      </c>
    </row>
    <row r="736" customFormat="false" ht="22.35" hidden="false" customHeight="false" outlineLevel="0" collapsed="false">
      <c r="A736" s="82" t="s">
        <v>1104</v>
      </c>
      <c r="B736" s="54" t="s">
        <v>1014</v>
      </c>
      <c r="C736" s="77" t="n">
        <v>75800</v>
      </c>
      <c r="D736" s="77"/>
      <c r="E736" s="77" t="n">
        <f aca="false">SUM(C736:D736)</f>
        <v>75800</v>
      </c>
      <c r="F736" s="79" t="n">
        <v>168741.33</v>
      </c>
      <c r="G736" s="88"/>
      <c r="H736" s="79" t="n">
        <f aca="false">SUM(F736:G736)</f>
        <v>168741.33</v>
      </c>
      <c r="I736" s="77" t="n">
        <v>80000</v>
      </c>
      <c r="J736" s="77"/>
      <c r="K736" s="77" t="n">
        <f aca="false">SUM(I736:J736)</f>
        <v>80000</v>
      </c>
    </row>
    <row r="737" customFormat="false" ht="53.7" hidden="false" customHeight="false" outlineLevel="0" collapsed="false">
      <c r="A737" s="82" t="s">
        <v>1057</v>
      </c>
      <c r="B737" s="54" t="s">
        <v>1058</v>
      </c>
      <c r="C737" s="77" t="n">
        <v>81200</v>
      </c>
      <c r="D737" s="77"/>
      <c r="E737" s="77" t="n">
        <f aca="false">SUM(C737:D737)</f>
        <v>81200</v>
      </c>
      <c r="F737" s="79" t="n">
        <v>130300</v>
      </c>
      <c r="G737" s="88"/>
      <c r="H737" s="79" t="n">
        <f aca="false">SUM(F737:G737)</f>
        <v>130300</v>
      </c>
      <c r="I737" s="77" t="n">
        <v>75900</v>
      </c>
      <c r="J737" s="77"/>
      <c r="K737" s="77" t="n">
        <f aca="false">SUM(I737:J737)</f>
        <v>75900</v>
      </c>
    </row>
    <row r="738" customFormat="false" ht="32.8" hidden="false" customHeight="false" outlineLevel="0" collapsed="false">
      <c r="A738" s="87" t="s">
        <v>33</v>
      </c>
      <c r="B738" s="54" t="s">
        <v>34</v>
      </c>
      <c r="C738" s="77" t="n">
        <v>112000</v>
      </c>
      <c r="D738" s="77"/>
      <c r="E738" s="77" t="n">
        <f aca="false">SUM(C738:D738)</f>
        <v>112000</v>
      </c>
      <c r="F738" s="79" t="n">
        <v>113800</v>
      </c>
      <c r="G738" s="88"/>
      <c r="H738" s="79" t="n">
        <f aca="false">SUM(F738:G738)</f>
        <v>113800</v>
      </c>
      <c r="I738" s="77" t="n">
        <v>159500</v>
      </c>
      <c r="J738" s="77"/>
      <c r="K738" s="77" t="n">
        <f aca="false">SUM(I738:J738)</f>
        <v>159500</v>
      </c>
    </row>
    <row r="739" customFormat="false" ht="12.8" hidden="false" customHeight="false" outlineLevel="0" collapsed="false">
      <c r="A739" s="82" t="s">
        <v>1097</v>
      </c>
      <c r="B739" s="54" t="s">
        <v>1098</v>
      </c>
      <c r="C739" s="77" t="n">
        <v>9000</v>
      </c>
      <c r="D739" s="77"/>
      <c r="E739" s="77" t="n">
        <f aca="false">SUM(C739:D739)</f>
        <v>9000</v>
      </c>
      <c r="F739" s="79" t="n">
        <v>209000</v>
      </c>
      <c r="G739" s="88"/>
      <c r="H739" s="79" t="n">
        <f aca="false">SUM(F739:G739)</f>
        <v>209000</v>
      </c>
      <c r="I739" s="77" t="n">
        <v>9000</v>
      </c>
      <c r="J739" s="77"/>
      <c r="K739" s="77" t="n">
        <f aca="false">SUM(I739:J739)</f>
        <v>9000</v>
      </c>
    </row>
    <row r="740" customFormat="false" ht="53.7" hidden="false" customHeight="false" outlineLevel="0" collapsed="false">
      <c r="A740" s="82" t="s">
        <v>1142</v>
      </c>
      <c r="B740" s="54" t="s">
        <v>1023</v>
      </c>
      <c r="C740" s="77"/>
      <c r="D740" s="77"/>
      <c r="E740" s="77"/>
      <c r="F740" s="79"/>
      <c r="G740" s="88"/>
      <c r="H740" s="79"/>
      <c r="I740" s="77" t="n">
        <v>200000</v>
      </c>
      <c r="J740" s="77"/>
      <c r="K740" s="77" t="n">
        <f aca="false">SUM(I740:J740)</f>
        <v>200000</v>
      </c>
    </row>
    <row r="741" customFormat="false" ht="32.8" hidden="false" customHeight="false" outlineLevel="0" collapsed="false">
      <c r="A741" s="82" t="s">
        <v>1108</v>
      </c>
      <c r="B741" s="54" t="s">
        <v>324</v>
      </c>
      <c r="C741" s="77"/>
      <c r="D741" s="77"/>
      <c r="E741" s="77"/>
      <c r="F741" s="79" t="n">
        <v>2708.7</v>
      </c>
      <c r="G741" s="88"/>
      <c r="H741" s="79" t="n">
        <f aca="false">SUM(F741:G741)</f>
        <v>2708.7</v>
      </c>
      <c r="I741" s="77"/>
      <c r="J741" s="77"/>
      <c r="K741" s="77"/>
    </row>
    <row r="742" customFormat="false" ht="43.25" hidden="false" customHeight="false" outlineLevel="0" collapsed="false">
      <c r="A742" s="82" t="s">
        <v>1110</v>
      </c>
      <c r="B742" s="54" t="s">
        <v>1111</v>
      </c>
      <c r="C742" s="77"/>
      <c r="D742" s="77"/>
      <c r="E742" s="77"/>
      <c r="F742" s="79" t="n">
        <v>30000</v>
      </c>
      <c r="G742" s="88"/>
      <c r="H742" s="79" t="n">
        <f aca="false">SUM(F742:G742)</f>
        <v>30000</v>
      </c>
      <c r="I742" s="77"/>
      <c r="J742" s="77"/>
      <c r="K742" s="77"/>
    </row>
    <row r="743" customFormat="false" ht="12.8" hidden="false" customHeight="false" outlineLevel="0" collapsed="false">
      <c r="A743" s="82" t="s">
        <v>1164</v>
      </c>
      <c r="B743" s="54" t="s">
        <v>1165</v>
      </c>
      <c r="C743" s="77"/>
      <c r="D743" s="77"/>
      <c r="E743" s="77"/>
      <c r="F743" s="79" t="n">
        <v>5000</v>
      </c>
      <c r="G743" s="88"/>
      <c r="H743" s="79" t="n">
        <f aca="false">SUM(F743:G743)</f>
        <v>5000</v>
      </c>
      <c r="I743" s="77"/>
      <c r="J743" s="77"/>
      <c r="K743" s="77"/>
    </row>
    <row r="744" customFormat="false" ht="22.35" hidden="false" customHeight="false" outlineLevel="0" collapsed="false">
      <c r="A744" s="82" t="s">
        <v>1120</v>
      </c>
      <c r="B744" s="54" t="s">
        <v>1121</v>
      </c>
      <c r="C744" s="77"/>
      <c r="D744" s="77"/>
      <c r="E744" s="77"/>
      <c r="F744" s="79" t="n">
        <v>10000</v>
      </c>
      <c r="G744" s="88"/>
      <c r="H744" s="79" t="n">
        <f aca="false">SUM(F744:G744)</f>
        <v>10000</v>
      </c>
      <c r="I744" s="77"/>
      <c r="J744" s="77"/>
      <c r="K744" s="77"/>
    </row>
    <row r="745" customFormat="false" ht="43.25" hidden="false" customHeight="false" outlineLevel="0" collapsed="false">
      <c r="A745" s="82" t="s">
        <v>325</v>
      </c>
      <c r="B745" s="55" t="s">
        <v>326</v>
      </c>
      <c r="C745" s="77"/>
      <c r="D745" s="77"/>
      <c r="E745" s="77"/>
      <c r="F745" s="79"/>
      <c r="G745" s="88"/>
      <c r="H745" s="79" t="n">
        <f aca="false">SUM(F745:G745)</f>
        <v>0</v>
      </c>
      <c r="I745" s="77"/>
      <c r="J745" s="77"/>
      <c r="K745" s="77"/>
    </row>
    <row r="746" customFormat="false" ht="22.35" hidden="false" customHeight="false" outlineLevel="0" collapsed="false">
      <c r="A746" s="82" t="s">
        <v>65</v>
      </c>
      <c r="B746" s="54" t="s">
        <v>66</v>
      </c>
      <c r="C746" s="77"/>
      <c r="D746" s="77"/>
      <c r="E746" s="77"/>
      <c r="F746" s="79"/>
      <c r="G746" s="88"/>
      <c r="H746" s="79"/>
      <c r="I746" s="77"/>
      <c r="J746" s="77"/>
      <c r="K746" s="77"/>
    </row>
    <row r="747" customFormat="false" ht="12.8" hidden="false" customHeight="false" outlineLevel="0" collapsed="false">
      <c r="A747" s="150"/>
      <c r="B747" s="160"/>
      <c r="C747" s="130"/>
      <c r="D747" s="130"/>
      <c r="E747" s="130"/>
      <c r="F747" s="131"/>
      <c r="G747" s="151"/>
      <c r="H747" s="131"/>
      <c r="I747" s="130"/>
      <c r="J747" s="130"/>
      <c r="K747" s="130"/>
    </row>
    <row r="748" customFormat="false" ht="46.25" hidden="false" customHeight="false" outlineLevel="0" collapsed="false">
      <c r="A748" s="66" t="s">
        <v>1169</v>
      </c>
      <c r="B748" s="135" t="s">
        <v>19</v>
      </c>
      <c r="C748" s="157" t="n">
        <f aca="false">SUM(C750:C757)</f>
        <v>5550210</v>
      </c>
      <c r="D748" s="157" t="n">
        <f aca="false">SUM(D750:D757)</f>
        <v>0</v>
      </c>
      <c r="E748" s="69" t="n">
        <f aca="false">SUM(C748:D748)</f>
        <v>5550210</v>
      </c>
      <c r="F748" s="230" t="n">
        <f aca="false">SUM(F750:F757)</f>
        <v>6794935.05</v>
      </c>
      <c r="G748" s="231"/>
      <c r="H748" s="72" t="n">
        <f aca="false">SUM(F748:G748)</f>
        <v>6794935.05</v>
      </c>
      <c r="I748" s="157" t="n">
        <f aca="false">SUM(I750:I757)</f>
        <v>6711480</v>
      </c>
      <c r="J748" s="157" t="n">
        <f aca="false">SUM(J750:J757)</f>
        <v>0</v>
      </c>
      <c r="K748" s="69" t="n">
        <f aca="false">SUM(I748:J748)</f>
        <v>6711480</v>
      </c>
    </row>
    <row r="749" customFormat="false" ht="22.35" hidden="false" customHeight="false" outlineLevel="0" collapsed="false">
      <c r="A749" s="82" t="s">
        <v>27</v>
      </c>
      <c r="B749" s="227"/>
      <c r="C749" s="220" t="n">
        <f aca="false">SUM(C750:C756)</f>
        <v>5550210</v>
      </c>
      <c r="D749" s="221"/>
      <c r="E749" s="77" t="n">
        <f aca="false">SUM(C749:D749)</f>
        <v>5550210</v>
      </c>
      <c r="F749" s="84" t="n">
        <f aca="false">SUM(F750:F756)</f>
        <v>6544935.05</v>
      </c>
      <c r="G749" s="222"/>
      <c r="H749" s="79" t="n">
        <f aca="false">SUM(F749:G749)</f>
        <v>6544935.05</v>
      </c>
      <c r="I749" s="77" t="n">
        <f aca="false">SUM(I750:I756)</f>
        <v>6711480</v>
      </c>
      <c r="J749" s="221"/>
      <c r="K749" s="77" t="n">
        <f aca="false">SUM(I749:J749)</f>
        <v>6711480</v>
      </c>
    </row>
    <row r="750" customFormat="false" ht="22.35" hidden="false" customHeight="false" outlineLevel="0" collapsed="false">
      <c r="A750" s="82" t="s">
        <v>1095</v>
      </c>
      <c r="B750" s="54" t="s">
        <v>1011</v>
      </c>
      <c r="C750" s="77" t="n">
        <v>5542210</v>
      </c>
      <c r="D750" s="77"/>
      <c r="E750" s="77" t="n">
        <f aca="false">SUM(C750:D750)</f>
        <v>5542210</v>
      </c>
      <c r="F750" s="79" t="n">
        <v>6238490</v>
      </c>
      <c r="G750" s="88"/>
      <c r="H750" s="79" t="n">
        <f aca="false">SUM(F750:G750)</f>
        <v>6238490</v>
      </c>
      <c r="I750" s="77" t="n">
        <v>6703480</v>
      </c>
      <c r="J750" s="77"/>
      <c r="K750" s="77" t="n">
        <f aca="false">SUM(I750:J750)</f>
        <v>6703480</v>
      </c>
    </row>
    <row r="751" customFormat="false" ht="12.8" hidden="false" customHeight="false" outlineLevel="0" collapsed="false">
      <c r="A751" s="82" t="s">
        <v>1097</v>
      </c>
      <c r="B751" s="54" t="s">
        <v>1098</v>
      </c>
      <c r="C751" s="77" t="n">
        <v>8000</v>
      </c>
      <c r="D751" s="77"/>
      <c r="E751" s="77" t="n">
        <f aca="false">SUM(C751:D751)</f>
        <v>8000</v>
      </c>
      <c r="F751" s="79" t="n">
        <v>210000</v>
      </c>
      <c r="G751" s="88"/>
      <c r="H751" s="79" t="n">
        <f aca="false">SUM(F751:G751)</f>
        <v>210000</v>
      </c>
      <c r="I751" s="77" t="n">
        <v>8000</v>
      </c>
      <c r="J751" s="77"/>
      <c r="K751" s="77" t="n">
        <f aca="false">SUM(I751:J751)</f>
        <v>8000</v>
      </c>
    </row>
    <row r="752" customFormat="false" ht="22.35" hidden="false" customHeight="false" outlineLevel="0" collapsed="false">
      <c r="A752" s="82" t="s">
        <v>1104</v>
      </c>
      <c r="B752" s="54" t="s">
        <v>1014</v>
      </c>
      <c r="C752" s="77"/>
      <c r="D752" s="77"/>
      <c r="E752" s="77" t="n">
        <f aca="false">SUM(C752:D752)</f>
        <v>0</v>
      </c>
      <c r="F752" s="79" t="n">
        <v>44724.88</v>
      </c>
      <c r="G752" s="88"/>
      <c r="H752" s="79" t="n">
        <f aca="false">SUM(F752:G752)</f>
        <v>44724.88</v>
      </c>
      <c r="I752" s="77"/>
      <c r="J752" s="77"/>
      <c r="K752" s="77" t="n">
        <f aca="false">SUM(I752:J752)</f>
        <v>0</v>
      </c>
    </row>
    <row r="753" customFormat="false" ht="32.8" hidden="false" customHeight="false" outlineLevel="0" collapsed="false">
      <c r="A753" s="82" t="s">
        <v>1108</v>
      </c>
      <c r="B753" s="54" t="s">
        <v>324</v>
      </c>
      <c r="C753" s="77"/>
      <c r="D753" s="77"/>
      <c r="E753" s="77" t="n">
        <f aca="false">SUM(C753:D753)</f>
        <v>0</v>
      </c>
      <c r="F753" s="79" t="n">
        <v>7970.17</v>
      </c>
      <c r="G753" s="88"/>
      <c r="H753" s="79" t="n">
        <f aca="false">SUM(F753:G753)</f>
        <v>7970.17</v>
      </c>
      <c r="I753" s="77"/>
      <c r="J753" s="77"/>
      <c r="K753" s="77" t="n">
        <f aca="false">SUM(I753:J753)</f>
        <v>0</v>
      </c>
    </row>
    <row r="754" customFormat="false" ht="53.7" hidden="false" customHeight="false" outlineLevel="0" collapsed="false">
      <c r="A754" s="82" t="s">
        <v>1057</v>
      </c>
      <c r="B754" s="54" t="s">
        <v>1058</v>
      </c>
      <c r="C754" s="77"/>
      <c r="D754" s="77"/>
      <c r="E754" s="77"/>
      <c r="F754" s="79" t="n">
        <v>43750</v>
      </c>
      <c r="G754" s="88"/>
      <c r="H754" s="79" t="n">
        <f aca="false">SUM(F754:G754)</f>
        <v>43750</v>
      </c>
      <c r="I754" s="77"/>
      <c r="J754" s="77"/>
      <c r="K754" s="77"/>
    </row>
    <row r="755" customFormat="false" ht="43.25" hidden="false" customHeight="false" outlineLevel="0" collapsed="false">
      <c r="A755" s="82" t="s">
        <v>325</v>
      </c>
      <c r="B755" s="54"/>
      <c r="C755" s="77"/>
      <c r="D755" s="77"/>
      <c r="E755" s="77"/>
      <c r="F755" s="79"/>
      <c r="G755" s="88"/>
      <c r="H755" s="79" t="n">
        <f aca="false">SUM(F755:G755)</f>
        <v>0</v>
      </c>
      <c r="I755" s="77"/>
      <c r="J755" s="77"/>
      <c r="K755" s="77"/>
    </row>
    <row r="756" customFormat="false" ht="32.8" hidden="false" customHeight="false" outlineLevel="0" collapsed="false">
      <c r="A756" s="87" t="s">
        <v>33</v>
      </c>
      <c r="B756" s="55" t="s">
        <v>34</v>
      </c>
      <c r="C756" s="77"/>
      <c r="D756" s="77"/>
      <c r="E756" s="77" t="n">
        <f aca="false">SUM(C756:D756)</f>
        <v>0</v>
      </c>
      <c r="F756" s="79"/>
      <c r="G756" s="88"/>
      <c r="H756" s="79" t="n">
        <f aca="false">SUM(F756:G756)</f>
        <v>0</v>
      </c>
      <c r="I756" s="77"/>
      <c r="J756" s="77"/>
      <c r="K756" s="77" t="n">
        <f aca="false">SUM(I756:J756)</f>
        <v>0</v>
      </c>
    </row>
    <row r="757" customFormat="false" ht="22.35" hidden="false" customHeight="false" outlineLevel="0" collapsed="false">
      <c r="A757" s="82" t="s">
        <v>65</v>
      </c>
      <c r="B757" s="54" t="s">
        <v>66</v>
      </c>
      <c r="C757" s="77"/>
      <c r="D757" s="77"/>
      <c r="E757" s="77"/>
      <c r="F757" s="79" t="n">
        <v>250000</v>
      </c>
      <c r="G757" s="88"/>
      <c r="H757" s="79" t="n">
        <f aca="false">SUM(F757:G757)</f>
        <v>250000</v>
      </c>
      <c r="I757" s="77"/>
      <c r="J757" s="77"/>
      <c r="K757" s="77"/>
    </row>
    <row r="758" customFormat="false" ht="12.8" hidden="false" customHeight="false" outlineLevel="0" collapsed="false">
      <c r="A758" s="87"/>
      <c r="B758" s="54"/>
      <c r="C758" s="77"/>
      <c r="D758" s="77"/>
      <c r="E758" s="77"/>
      <c r="F758" s="79"/>
      <c r="G758" s="88"/>
      <c r="H758" s="79"/>
      <c r="I758" s="77"/>
      <c r="J758" s="77"/>
      <c r="K758" s="77"/>
    </row>
    <row r="759" customFormat="false" ht="46.25" hidden="false" customHeight="false" outlineLevel="0" collapsed="false">
      <c r="A759" s="66" t="s">
        <v>1177</v>
      </c>
      <c r="B759" s="135" t="s">
        <v>19</v>
      </c>
      <c r="C759" s="157" t="n">
        <f aca="false">SUM(C761:C770)</f>
        <v>5330790</v>
      </c>
      <c r="D759" s="157" t="n">
        <f aca="false">SUM(D761:D770)</f>
        <v>0</v>
      </c>
      <c r="E759" s="69" t="n">
        <f aca="false">SUM(C759:D759)</f>
        <v>5330790</v>
      </c>
      <c r="F759" s="158" t="n">
        <f aca="false">SUM(F761:F770)</f>
        <v>6633615.64</v>
      </c>
      <c r="G759" s="159"/>
      <c r="H759" s="72" t="n">
        <f aca="false">SUM(F759:G759)</f>
        <v>6633615.64</v>
      </c>
      <c r="I759" s="69" t="n">
        <f aca="false">SUM(I761:I770)</f>
        <v>6456690</v>
      </c>
      <c r="J759" s="157" t="n">
        <f aca="false">SUM(J761:J770)</f>
        <v>0</v>
      </c>
      <c r="K759" s="69" t="n">
        <f aca="false">SUM(I759:J759)</f>
        <v>6456690</v>
      </c>
    </row>
    <row r="760" customFormat="false" ht="22.35" hidden="false" customHeight="false" outlineLevel="0" collapsed="false">
      <c r="A760" s="82" t="s">
        <v>27</v>
      </c>
      <c r="B760" s="75"/>
      <c r="C760" s="77" t="n">
        <f aca="false">SUM(C761:C769)</f>
        <v>5330790</v>
      </c>
      <c r="D760" s="77" t="n">
        <f aca="false">SUM(D761:D769)</f>
        <v>0</v>
      </c>
      <c r="E760" s="77" t="n">
        <f aca="false">SUM(C760:D760)</f>
        <v>5330790</v>
      </c>
      <c r="F760" s="79" t="n">
        <f aca="false">SUM(F761:F769)</f>
        <v>6633615.64</v>
      </c>
      <c r="G760" s="88" t="n">
        <f aca="false">SUM(G761:G769)</f>
        <v>0</v>
      </c>
      <c r="H760" s="79" t="n">
        <f aca="false">SUM(F760:G760)</f>
        <v>6633615.64</v>
      </c>
      <c r="I760" s="77" t="n">
        <f aca="false">SUM(I761:I769)</f>
        <v>6456690</v>
      </c>
      <c r="J760" s="77" t="n">
        <f aca="false">SUM(J761:J769)</f>
        <v>0</v>
      </c>
      <c r="K760" s="77" t="n">
        <f aca="false">SUM(I760:J760)</f>
        <v>6456690</v>
      </c>
    </row>
    <row r="761" customFormat="false" ht="22.35" hidden="false" customHeight="false" outlineLevel="0" collapsed="false">
      <c r="A761" s="82" t="s">
        <v>1095</v>
      </c>
      <c r="B761" s="54" t="s">
        <v>1011</v>
      </c>
      <c r="C761" s="77" t="n">
        <v>5256790</v>
      </c>
      <c r="D761" s="220"/>
      <c r="E761" s="77" t="n">
        <f aca="false">SUM(C761:D761)</f>
        <v>5256790</v>
      </c>
      <c r="F761" s="84" t="n">
        <v>6397190</v>
      </c>
      <c r="G761" s="85"/>
      <c r="H761" s="79" t="n">
        <f aca="false">SUM(F761:G761)</f>
        <v>6397190</v>
      </c>
      <c r="I761" s="77" t="n">
        <v>6317690</v>
      </c>
      <c r="J761" s="220"/>
      <c r="K761" s="77" t="n">
        <f aca="false">SUM(I761:J761)</f>
        <v>6317690</v>
      </c>
    </row>
    <row r="762" customFormat="false" ht="32.8" hidden="false" customHeight="false" outlineLevel="0" collapsed="false">
      <c r="A762" s="87" t="s">
        <v>33</v>
      </c>
      <c r="B762" s="54" t="s">
        <v>34</v>
      </c>
      <c r="C762" s="77" t="n">
        <v>65000</v>
      </c>
      <c r="D762" s="77"/>
      <c r="E762" s="77" t="n">
        <f aca="false">SUM(C762:D762)</f>
        <v>65000</v>
      </c>
      <c r="F762" s="79" t="n">
        <v>66500</v>
      </c>
      <c r="G762" s="88"/>
      <c r="H762" s="79" t="n">
        <f aca="false">SUM(F762:G762)</f>
        <v>66500</v>
      </c>
      <c r="I762" s="77" t="n">
        <v>130000</v>
      </c>
      <c r="J762" s="77"/>
      <c r="K762" s="77" t="n">
        <f aca="false">SUM(I762:J762)</f>
        <v>130000</v>
      </c>
    </row>
    <row r="763" customFormat="false" ht="12.8" hidden="false" customHeight="false" outlineLevel="0" collapsed="false">
      <c r="A763" s="82" t="s">
        <v>1097</v>
      </c>
      <c r="B763" s="54" t="s">
        <v>1098</v>
      </c>
      <c r="C763" s="77" t="n">
        <v>9000</v>
      </c>
      <c r="D763" s="77"/>
      <c r="E763" s="77" t="n">
        <f aca="false">SUM(C763:D763)</f>
        <v>9000</v>
      </c>
      <c r="F763" s="79" t="n">
        <v>59000</v>
      </c>
      <c r="G763" s="88"/>
      <c r="H763" s="79" t="n">
        <f aca="false">SUM(F763:G763)</f>
        <v>59000</v>
      </c>
      <c r="I763" s="77" t="n">
        <v>9000</v>
      </c>
      <c r="J763" s="77"/>
      <c r="K763" s="77" t="n">
        <f aca="false">SUM(I763:J763)</f>
        <v>9000</v>
      </c>
    </row>
    <row r="764" customFormat="false" ht="22.35" hidden="false" customHeight="false" outlineLevel="0" collapsed="false">
      <c r="A764" s="82" t="s">
        <v>1104</v>
      </c>
      <c r="B764" s="54" t="s">
        <v>1014</v>
      </c>
      <c r="C764" s="77"/>
      <c r="D764" s="77"/>
      <c r="E764" s="77" t="n">
        <f aca="false">SUM(C764:D764)</f>
        <v>0</v>
      </c>
      <c r="F764" s="79" t="n">
        <v>38818.49</v>
      </c>
      <c r="G764" s="88"/>
      <c r="H764" s="79" t="n">
        <f aca="false">SUM(F764:G764)</f>
        <v>38818.49</v>
      </c>
      <c r="I764" s="77"/>
      <c r="J764" s="77"/>
      <c r="K764" s="77" t="n">
        <f aca="false">SUM(I764:J764)</f>
        <v>0</v>
      </c>
    </row>
    <row r="765" customFormat="false" ht="53.7" hidden="false" customHeight="false" outlineLevel="0" collapsed="false">
      <c r="A765" s="87" t="s">
        <v>1057</v>
      </c>
      <c r="B765" s="54" t="s">
        <v>1058</v>
      </c>
      <c r="C765" s="77"/>
      <c r="D765" s="77"/>
      <c r="E765" s="77"/>
      <c r="F765" s="79" t="n">
        <v>43750</v>
      </c>
      <c r="G765" s="88"/>
      <c r="H765" s="79" t="n">
        <f aca="false">SUM(F765:G765)</f>
        <v>43750</v>
      </c>
      <c r="I765" s="77"/>
      <c r="J765" s="77"/>
      <c r="K765" s="77"/>
    </row>
    <row r="766" customFormat="false" ht="32.8" hidden="false" customHeight="false" outlineLevel="0" collapsed="false">
      <c r="A766" s="82" t="s">
        <v>1108</v>
      </c>
      <c r="B766" s="54" t="s">
        <v>324</v>
      </c>
      <c r="C766" s="77"/>
      <c r="D766" s="77"/>
      <c r="E766" s="77"/>
      <c r="F766" s="79" t="n">
        <v>4357.15</v>
      </c>
      <c r="G766" s="88"/>
      <c r="H766" s="79" t="n">
        <f aca="false">SUM(F766:G766)</f>
        <v>4357.15</v>
      </c>
      <c r="I766" s="77"/>
      <c r="J766" s="77"/>
      <c r="K766" s="77"/>
    </row>
    <row r="767" customFormat="false" ht="43.25" hidden="false" customHeight="false" outlineLevel="0" collapsed="false">
      <c r="A767" s="82" t="s">
        <v>1110</v>
      </c>
      <c r="B767" s="54" t="s">
        <v>1111</v>
      </c>
      <c r="C767" s="77"/>
      <c r="D767" s="77"/>
      <c r="E767" s="77"/>
      <c r="F767" s="79" t="n">
        <v>20000</v>
      </c>
      <c r="G767" s="88"/>
      <c r="H767" s="79" t="n">
        <f aca="false">SUM(F767:G767)</f>
        <v>20000</v>
      </c>
      <c r="I767" s="77"/>
      <c r="J767" s="77"/>
      <c r="K767" s="77"/>
    </row>
    <row r="768" customFormat="false" ht="32.8" hidden="false" customHeight="false" outlineLevel="0" collapsed="false">
      <c r="A768" s="87" t="s">
        <v>1183</v>
      </c>
      <c r="B768" s="54" t="s">
        <v>1184</v>
      </c>
      <c r="C768" s="77"/>
      <c r="D768" s="77"/>
      <c r="E768" s="77"/>
      <c r="F768" s="79" t="n">
        <v>4000</v>
      </c>
      <c r="G768" s="88"/>
      <c r="H768" s="79" t="n">
        <f aca="false">SUM(F768:G768)</f>
        <v>4000</v>
      </c>
      <c r="I768" s="77"/>
      <c r="J768" s="77"/>
      <c r="K768" s="77"/>
    </row>
    <row r="769" customFormat="false" ht="43.25" hidden="false" customHeight="false" outlineLevel="0" collapsed="false">
      <c r="A769" s="87" t="s">
        <v>325</v>
      </c>
      <c r="B769" s="55" t="s">
        <v>326</v>
      </c>
      <c r="C769" s="77"/>
      <c r="D769" s="77"/>
      <c r="E769" s="77"/>
      <c r="F769" s="79"/>
      <c r="G769" s="88"/>
      <c r="H769" s="79"/>
      <c r="I769" s="77"/>
      <c r="J769" s="77"/>
      <c r="K769" s="77"/>
    </row>
    <row r="770" customFormat="false" ht="22.35" hidden="false" customHeight="false" outlineLevel="0" collapsed="false">
      <c r="A770" s="82" t="s">
        <v>1186</v>
      </c>
      <c r="B770" s="54" t="s">
        <v>66</v>
      </c>
      <c r="C770" s="77"/>
      <c r="D770" s="77"/>
      <c r="E770" s="77" t="n">
        <f aca="false">SUM(C770:D770)</f>
        <v>0</v>
      </c>
      <c r="F770" s="79"/>
      <c r="G770" s="88"/>
      <c r="H770" s="79" t="n">
        <f aca="false">SUM(F770:G770)</f>
        <v>0</v>
      </c>
      <c r="I770" s="77"/>
      <c r="J770" s="77"/>
      <c r="K770" s="77" t="n">
        <f aca="false">SUM(I770:J770)</f>
        <v>0</v>
      </c>
    </row>
    <row r="771" customFormat="false" ht="12.8" hidden="false" customHeight="false" outlineLevel="0" collapsed="false">
      <c r="A771" s="82"/>
      <c r="B771" s="54"/>
      <c r="C771" s="77"/>
      <c r="D771" s="77"/>
      <c r="E771" s="77"/>
      <c r="F771" s="79"/>
      <c r="G771" s="88"/>
      <c r="H771" s="79"/>
      <c r="I771" s="77"/>
      <c r="J771" s="77"/>
      <c r="K771" s="77"/>
    </row>
    <row r="772" customFormat="false" ht="46.25" hidden="false" customHeight="false" outlineLevel="0" collapsed="false">
      <c r="A772" s="66" t="s">
        <v>1188</v>
      </c>
      <c r="B772" s="135" t="s">
        <v>19</v>
      </c>
      <c r="C772" s="139" t="n">
        <f aca="false">SUM(C774:C783)</f>
        <v>4211640</v>
      </c>
      <c r="D772" s="139" t="n">
        <f aca="false">SUM(D774:D777)</f>
        <v>0</v>
      </c>
      <c r="E772" s="139" t="n">
        <f aca="false">SUM(C772:D772)</f>
        <v>4211640</v>
      </c>
      <c r="F772" s="109" t="n">
        <f aca="false">SUM(F774:F783)</f>
        <v>4940569.71</v>
      </c>
      <c r="G772" s="110"/>
      <c r="H772" s="109" t="n">
        <f aca="false">SUM(F772:G772)</f>
        <v>4940569.71</v>
      </c>
      <c r="I772" s="139" t="n">
        <f aca="false">SUM(I774:I783)</f>
        <v>5505450</v>
      </c>
      <c r="J772" s="139" t="n">
        <f aca="false">SUM(J774:J777)</f>
        <v>0</v>
      </c>
      <c r="K772" s="139" t="n">
        <f aca="false">SUM(I772:J772)</f>
        <v>5505450</v>
      </c>
    </row>
    <row r="773" customFormat="false" ht="22.35" hidden="false" customHeight="false" outlineLevel="0" collapsed="false">
      <c r="A773" s="82" t="s">
        <v>27</v>
      </c>
      <c r="B773" s="227"/>
      <c r="C773" s="143" t="n">
        <f aca="false">SUM(C774:C783)</f>
        <v>4211640</v>
      </c>
      <c r="D773" s="215"/>
      <c r="E773" s="77" t="n">
        <f aca="false">SUM(C773:D773)</f>
        <v>4211640</v>
      </c>
      <c r="F773" s="79" t="n">
        <f aca="false">SUM(F774:F783)</f>
        <v>4940569.71</v>
      </c>
      <c r="G773" s="217"/>
      <c r="H773" s="79" t="n">
        <f aca="false">SUM(F773:G773)</f>
        <v>4940569.71</v>
      </c>
      <c r="I773" s="77" t="n">
        <f aca="false">SUM(I774:I783)</f>
        <v>5505450</v>
      </c>
      <c r="J773" s="215"/>
      <c r="K773" s="77" t="n">
        <f aca="false">SUM(I773:J773)</f>
        <v>5505450</v>
      </c>
    </row>
    <row r="774" customFormat="false" ht="22.35" hidden="false" customHeight="false" outlineLevel="0" collapsed="false">
      <c r="A774" s="82" t="s">
        <v>1095</v>
      </c>
      <c r="B774" s="54" t="s">
        <v>1011</v>
      </c>
      <c r="C774" s="77" t="n">
        <v>4141640</v>
      </c>
      <c r="D774" s="215"/>
      <c r="E774" s="77" t="n">
        <f aca="false">SUM(C774:D774)</f>
        <v>4141640</v>
      </c>
      <c r="F774" s="79" t="n">
        <v>4755240</v>
      </c>
      <c r="G774" s="217"/>
      <c r="H774" s="79" t="n">
        <f aca="false">SUM(F774:G774)</f>
        <v>4755240</v>
      </c>
      <c r="I774" s="77" t="n">
        <v>5348450</v>
      </c>
      <c r="J774" s="215"/>
      <c r="K774" s="77" t="n">
        <f aca="false">SUM(I774:J774)</f>
        <v>5348450</v>
      </c>
    </row>
    <row r="775" customFormat="false" ht="32.8" hidden="false" customHeight="false" outlineLevel="0" collapsed="false">
      <c r="A775" s="87" t="s">
        <v>33</v>
      </c>
      <c r="B775" s="54" t="s">
        <v>34</v>
      </c>
      <c r="C775" s="77" t="n">
        <v>63000</v>
      </c>
      <c r="D775" s="215"/>
      <c r="E775" s="77" t="n">
        <f aca="false">SUM(C775:D775)</f>
        <v>63000</v>
      </c>
      <c r="F775" s="79" t="n">
        <v>63000</v>
      </c>
      <c r="G775" s="217"/>
      <c r="H775" s="79" t="n">
        <f aca="false">SUM(F775:G775)</f>
        <v>63000</v>
      </c>
      <c r="I775" s="77" t="n">
        <v>150000</v>
      </c>
      <c r="J775" s="215"/>
      <c r="K775" s="77" t="n">
        <f aca="false">SUM(I775:J775)</f>
        <v>150000</v>
      </c>
    </row>
    <row r="776" customFormat="false" ht="12.8" hidden="false" customHeight="false" outlineLevel="0" collapsed="false">
      <c r="A776" s="82" t="s">
        <v>1097</v>
      </c>
      <c r="B776" s="54" t="s">
        <v>1098</v>
      </c>
      <c r="C776" s="77" t="n">
        <v>7000</v>
      </c>
      <c r="D776" s="77"/>
      <c r="E776" s="77" t="n">
        <f aca="false">SUM(C776:D776)</f>
        <v>7000</v>
      </c>
      <c r="F776" s="79" t="n">
        <v>17000</v>
      </c>
      <c r="G776" s="88"/>
      <c r="H776" s="79" t="n">
        <f aca="false">SUM(F776:G776)</f>
        <v>17000</v>
      </c>
      <c r="I776" s="77" t="n">
        <v>7000</v>
      </c>
      <c r="J776" s="77"/>
      <c r="K776" s="77" t="n">
        <f aca="false">SUM(I776:J776)</f>
        <v>7000</v>
      </c>
    </row>
    <row r="777" customFormat="false" ht="22.35" hidden="false" customHeight="false" outlineLevel="0" collapsed="false">
      <c r="A777" s="82" t="s">
        <v>1104</v>
      </c>
      <c r="B777" s="54" t="s">
        <v>1014</v>
      </c>
      <c r="C777" s="143"/>
      <c r="D777" s="215"/>
      <c r="E777" s="77" t="n">
        <f aca="false">SUM(C777:D777)</f>
        <v>0</v>
      </c>
      <c r="F777" s="79" t="n">
        <v>49510.09</v>
      </c>
      <c r="G777" s="217"/>
      <c r="H777" s="79" t="n">
        <f aca="false">SUM(F777:G777)</f>
        <v>49510.09</v>
      </c>
      <c r="I777" s="77"/>
      <c r="J777" s="215"/>
      <c r="K777" s="77" t="n">
        <f aca="false">SUM(I777:J777)</f>
        <v>0</v>
      </c>
    </row>
    <row r="778" customFormat="false" ht="43.25" hidden="false" customHeight="false" outlineLevel="0" collapsed="false">
      <c r="A778" s="82" t="s">
        <v>1110</v>
      </c>
      <c r="B778" s="54" t="s">
        <v>1111</v>
      </c>
      <c r="C778" s="143"/>
      <c r="D778" s="215"/>
      <c r="E778" s="77" t="n">
        <f aca="false">SUM(C778:D778)</f>
        <v>0</v>
      </c>
      <c r="F778" s="79" t="n">
        <v>30000</v>
      </c>
      <c r="G778" s="217"/>
      <c r="H778" s="79" t="n">
        <f aca="false">SUM(F778:G778)</f>
        <v>30000</v>
      </c>
      <c r="I778" s="77"/>
      <c r="J778" s="215"/>
      <c r="K778" s="77" t="n">
        <f aca="false">SUM(I778:J778)</f>
        <v>0</v>
      </c>
    </row>
    <row r="779" customFormat="false" ht="32.8" hidden="false" customHeight="false" outlineLevel="0" collapsed="false">
      <c r="A779" s="82" t="s">
        <v>1108</v>
      </c>
      <c r="B779" s="54" t="s">
        <v>324</v>
      </c>
      <c r="C779" s="143"/>
      <c r="D779" s="215"/>
      <c r="E779" s="77" t="n">
        <f aca="false">SUM(C779:D779)</f>
        <v>0</v>
      </c>
      <c r="F779" s="79" t="n">
        <v>6939.62</v>
      </c>
      <c r="G779" s="217"/>
      <c r="H779" s="79" t="n">
        <f aca="false">SUM(F779:G779)</f>
        <v>6939.62</v>
      </c>
      <c r="I779" s="77"/>
      <c r="J779" s="215"/>
      <c r="K779" s="77" t="n">
        <f aca="false">SUM(I779:J779)</f>
        <v>0</v>
      </c>
    </row>
    <row r="780" customFormat="false" ht="43.25" hidden="false" customHeight="false" outlineLevel="0" collapsed="false">
      <c r="A780" s="82" t="s">
        <v>1059</v>
      </c>
      <c r="B780" s="54" t="s">
        <v>1060</v>
      </c>
      <c r="C780" s="143"/>
      <c r="D780" s="215"/>
      <c r="E780" s="77"/>
      <c r="F780" s="79" t="n">
        <v>4100</v>
      </c>
      <c r="G780" s="217"/>
      <c r="H780" s="79" t="n">
        <f aca="false">SUM(F780:G780)</f>
        <v>4100</v>
      </c>
      <c r="I780" s="77"/>
      <c r="J780" s="215"/>
      <c r="K780" s="77"/>
    </row>
    <row r="781" customFormat="false" ht="32.8" hidden="false" customHeight="false" outlineLevel="0" collapsed="false">
      <c r="A781" s="87" t="s">
        <v>1183</v>
      </c>
      <c r="B781" s="54" t="s">
        <v>1184</v>
      </c>
      <c r="C781" s="143"/>
      <c r="D781" s="215"/>
      <c r="E781" s="77"/>
      <c r="F781" s="79" t="n">
        <v>4000</v>
      </c>
      <c r="G781" s="217"/>
      <c r="H781" s="79" t="n">
        <f aca="false">SUM(F781:G781)</f>
        <v>4000</v>
      </c>
      <c r="I781" s="77"/>
      <c r="J781" s="215"/>
      <c r="K781" s="77"/>
    </row>
    <row r="782" customFormat="false" ht="64.15" hidden="false" customHeight="false" outlineLevel="0" collapsed="false">
      <c r="A782" s="82" t="s">
        <v>726</v>
      </c>
      <c r="B782" s="54" t="s">
        <v>727</v>
      </c>
      <c r="C782" s="143"/>
      <c r="D782" s="215"/>
      <c r="E782" s="77"/>
      <c r="F782" s="79" t="n">
        <v>10780</v>
      </c>
      <c r="G782" s="217"/>
      <c r="H782" s="79" t="n">
        <f aca="false">SUM(F782:G782)</f>
        <v>10780</v>
      </c>
      <c r="I782" s="77"/>
      <c r="J782" s="215"/>
      <c r="K782" s="77"/>
    </row>
    <row r="783" customFormat="false" ht="43.25" hidden="false" customHeight="false" outlineLevel="0" collapsed="false">
      <c r="A783" s="82" t="s">
        <v>325</v>
      </c>
      <c r="B783" s="55" t="s">
        <v>326</v>
      </c>
      <c r="C783" s="143"/>
      <c r="D783" s="215"/>
      <c r="E783" s="77"/>
      <c r="F783" s="79"/>
      <c r="G783" s="217"/>
      <c r="H783" s="79" t="n">
        <f aca="false">SUM(F783:G783)</f>
        <v>0</v>
      </c>
      <c r="I783" s="77"/>
      <c r="J783" s="215"/>
      <c r="K783" s="77"/>
    </row>
    <row r="784" customFormat="false" ht="12.8" hidden="false" customHeight="false" outlineLevel="0" collapsed="false">
      <c r="A784" s="82"/>
      <c r="B784" s="54"/>
      <c r="C784" s="143"/>
      <c r="D784" s="215"/>
      <c r="E784" s="77"/>
      <c r="F784" s="79"/>
      <c r="G784" s="217"/>
      <c r="H784" s="79"/>
      <c r="I784" s="77"/>
      <c r="J784" s="215"/>
      <c r="K784" s="77"/>
    </row>
    <row r="785" customFormat="false" ht="46.25" hidden="false" customHeight="false" outlineLevel="0" collapsed="false">
      <c r="A785" s="66" t="s">
        <v>1197</v>
      </c>
      <c r="B785" s="135" t="s">
        <v>19</v>
      </c>
      <c r="C785" s="139" t="n">
        <f aca="false">SUM(C787:C796)</f>
        <v>3888440</v>
      </c>
      <c r="D785" s="139" t="n">
        <f aca="false">SUM(D787:D796)</f>
        <v>0</v>
      </c>
      <c r="E785" s="139" t="n">
        <f aca="false">SUM(C785:D785)</f>
        <v>3888440</v>
      </c>
      <c r="F785" s="109" t="n">
        <f aca="false">SUM(F787:F796)</f>
        <v>4769978.81</v>
      </c>
      <c r="G785" s="110"/>
      <c r="H785" s="109" t="n">
        <f aca="false">SUM(F785:G785)</f>
        <v>4769978.81</v>
      </c>
      <c r="I785" s="139" t="n">
        <f aca="false">SUM(I787:I796)</f>
        <v>4774980</v>
      </c>
      <c r="J785" s="139" t="n">
        <f aca="false">SUM(J787:J796)</f>
        <v>0</v>
      </c>
      <c r="K785" s="139" t="n">
        <f aca="false">SUM(I785:J785)</f>
        <v>4774980</v>
      </c>
    </row>
    <row r="786" customFormat="false" ht="22.35" hidden="false" customHeight="false" outlineLevel="0" collapsed="false">
      <c r="A786" s="82" t="s">
        <v>27</v>
      </c>
      <c r="B786" s="75"/>
      <c r="C786" s="77" t="n">
        <f aca="false">SUM(C787:C794)</f>
        <v>3888440</v>
      </c>
      <c r="D786" s="77" t="n">
        <f aca="false">SUM(D787:D794)</f>
        <v>0</v>
      </c>
      <c r="E786" s="77" t="n">
        <f aca="false">SUM(C786:D786)</f>
        <v>3888440</v>
      </c>
      <c r="F786" s="79" t="n">
        <f aca="false">SUM(F787:F794)</f>
        <v>4479978.81</v>
      </c>
      <c r="G786" s="88"/>
      <c r="H786" s="79" t="n">
        <f aca="false">SUM(F786:G786)</f>
        <v>4479978.81</v>
      </c>
      <c r="I786" s="77" t="n">
        <f aca="false">SUM(I787:I794)</f>
        <v>4774980</v>
      </c>
      <c r="J786" s="77" t="n">
        <f aca="false">SUM(J787:J794)</f>
        <v>0</v>
      </c>
      <c r="K786" s="77" t="n">
        <f aca="false">SUM(I786:J786)</f>
        <v>4774980</v>
      </c>
    </row>
    <row r="787" customFormat="false" ht="22.35" hidden="false" customHeight="false" outlineLevel="0" collapsed="false">
      <c r="A787" s="82" t="s">
        <v>1095</v>
      </c>
      <c r="B787" s="54" t="s">
        <v>1011</v>
      </c>
      <c r="C787" s="77" t="n">
        <v>3753440</v>
      </c>
      <c r="D787" s="215"/>
      <c r="E787" s="77" t="n">
        <f aca="false">SUM(C787:D787)</f>
        <v>3753440</v>
      </c>
      <c r="F787" s="79" t="n">
        <v>4317140</v>
      </c>
      <c r="G787" s="217"/>
      <c r="H787" s="79" t="n">
        <f aca="false">SUM(F787:G787)</f>
        <v>4317140</v>
      </c>
      <c r="I787" s="77" t="n">
        <v>4671980</v>
      </c>
      <c r="J787" s="215"/>
      <c r="K787" s="77" t="n">
        <f aca="false">SUM(I787:J787)</f>
        <v>4671980</v>
      </c>
    </row>
    <row r="788" customFormat="false" ht="22.35" hidden="false" customHeight="false" outlineLevel="0" collapsed="false">
      <c r="A788" s="82" t="s">
        <v>1104</v>
      </c>
      <c r="B788" s="54" t="s">
        <v>1014</v>
      </c>
      <c r="C788" s="77" t="n">
        <v>10000</v>
      </c>
      <c r="D788" s="215"/>
      <c r="E788" s="77" t="n">
        <f aca="false">SUM(C788:D788)</f>
        <v>10000</v>
      </c>
      <c r="F788" s="79" t="n">
        <v>41073.78</v>
      </c>
      <c r="G788" s="217"/>
      <c r="H788" s="79" t="n">
        <f aca="false">SUM(F788:G788)</f>
        <v>41073.78</v>
      </c>
      <c r="I788" s="77"/>
      <c r="J788" s="215"/>
      <c r="K788" s="77" t="n">
        <f aca="false">SUM(I788:J788)</f>
        <v>0</v>
      </c>
    </row>
    <row r="789" customFormat="false" ht="74.6" hidden="false" customHeight="false" outlineLevel="0" collapsed="false">
      <c r="A789" s="82" t="s">
        <v>1053</v>
      </c>
      <c r="B789" s="54" t="s">
        <v>1054</v>
      </c>
      <c r="C789" s="77" t="n">
        <f aca="false">21250+3750</f>
        <v>25000</v>
      </c>
      <c r="D789" s="215"/>
      <c r="E789" s="77" t="n">
        <f aca="false">SUM(C789:D789)</f>
        <v>25000</v>
      </c>
      <c r="F789" s="79" t="n">
        <v>25000</v>
      </c>
      <c r="G789" s="217"/>
      <c r="H789" s="79" t="n">
        <f aca="false">SUM(F789:G789)</f>
        <v>25000</v>
      </c>
      <c r="I789" s="77"/>
      <c r="J789" s="215"/>
      <c r="K789" s="77" t="n">
        <f aca="false">SUM(I789:J789)</f>
        <v>0</v>
      </c>
    </row>
    <row r="790" customFormat="false" ht="32.8" hidden="false" customHeight="false" outlineLevel="0" collapsed="false">
      <c r="A790" s="87" t="s">
        <v>33</v>
      </c>
      <c r="B790" s="54" t="s">
        <v>34</v>
      </c>
      <c r="C790" s="77" t="n">
        <v>92000</v>
      </c>
      <c r="D790" s="215"/>
      <c r="E790" s="77" t="n">
        <f aca="false">SUM(C790:D790)</f>
        <v>92000</v>
      </c>
      <c r="F790" s="79" t="n">
        <v>62000</v>
      </c>
      <c r="G790" s="217"/>
      <c r="H790" s="79" t="n">
        <f aca="false">SUM(F790:G790)</f>
        <v>62000</v>
      </c>
      <c r="I790" s="77" t="n">
        <v>95000</v>
      </c>
      <c r="J790" s="215"/>
      <c r="K790" s="77" t="n">
        <f aca="false">SUM(I790:J790)</f>
        <v>95000</v>
      </c>
    </row>
    <row r="791" customFormat="false" ht="12.8" hidden="false" customHeight="false" outlineLevel="0" collapsed="false">
      <c r="A791" s="82" t="s">
        <v>1097</v>
      </c>
      <c r="B791" s="54" t="s">
        <v>1098</v>
      </c>
      <c r="C791" s="77" t="n">
        <v>8000</v>
      </c>
      <c r="D791" s="215"/>
      <c r="E791" s="77" t="n">
        <f aca="false">SUM(C791:D791)</f>
        <v>8000</v>
      </c>
      <c r="F791" s="79" t="n">
        <v>8000</v>
      </c>
      <c r="G791" s="217"/>
      <c r="H791" s="79" t="n">
        <f aca="false">SUM(F791:G791)</f>
        <v>8000</v>
      </c>
      <c r="I791" s="77" t="n">
        <v>8000</v>
      </c>
      <c r="J791" s="215"/>
      <c r="K791" s="77" t="n">
        <f aca="false">SUM(I791:J791)</f>
        <v>8000</v>
      </c>
    </row>
    <row r="792" customFormat="false" ht="32.8" hidden="false" customHeight="false" outlineLevel="0" collapsed="false">
      <c r="A792" s="82" t="s">
        <v>1108</v>
      </c>
      <c r="B792" s="54" t="s">
        <v>324</v>
      </c>
      <c r="C792" s="77"/>
      <c r="D792" s="77"/>
      <c r="E792" s="77"/>
      <c r="F792" s="79" t="n">
        <v>3765.03</v>
      </c>
      <c r="G792" s="88"/>
      <c r="H792" s="79" t="n">
        <f aca="false">SUM(F792:G792)</f>
        <v>3765.03</v>
      </c>
      <c r="I792" s="77"/>
      <c r="J792" s="77"/>
      <c r="K792" s="77"/>
    </row>
    <row r="793" customFormat="false" ht="43.25" hidden="false" customHeight="false" outlineLevel="0" collapsed="false">
      <c r="A793" s="82" t="s">
        <v>1110</v>
      </c>
      <c r="B793" s="54" t="s">
        <v>1111</v>
      </c>
      <c r="C793" s="143"/>
      <c r="D793" s="215"/>
      <c r="E793" s="77"/>
      <c r="F793" s="79" t="n">
        <v>19000</v>
      </c>
      <c r="G793" s="217"/>
      <c r="H793" s="79" t="n">
        <f aca="false">SUM(F793:G793)</f>
        <v>19000</v>
      </c>
      <c r="I793" s="77"/>
      <c r="J793" s="215"/>
      <c r="K793" s="77"/>
    </row>
    <row r="794" customFormat="false" ht="32.8" hidden="false" customHeight="false" outlineLevel="0" collapsed="false">
      <c r="A794" s="87" t="s">
        <v>1183</v>
      </c>
      <c r="B794" s="54" t="s">
        <v>1184</v>
      </c>
      <c r="C794" s="143"/>
      <c r="D794" s="215"/>
      <c r="E794" s="77"/>
      <c r="F794" s="79" t="n">
        <v>4000</v>
      </c>
      <c r="G794" s="217"/>
      <c r="H794" s="79" t="n">
        <f aca="false">SUM(F794:G794)</f>
        <v>4000</v>
      </c>
      <c r="I794" s="77"/>
      <c r="J794" s="215"/>
      <c r="K794" s="77"/>
    </row>
    <row r="795" customFormat="false" ht="32.8" hidden="false" customHeight="false" outlineLevel="0" collapsed="false">
      <c r="A795" s="87" t="s">
        <v>62</v>
      </c>
      <c r="B795" s="54" t="s">
        <v>63</v>
      </c>
      <c r="C795" s="143"/>
      <c r="D795" s="215"/>
      <c r="E795" s="77" t="n">
        <f aca="false">SUM(C795:D795)</f>
        <v>0</v>
      </c>
      <c r="F795" s="79" t="n">
        <v>90000</v>
      </c>
      <c r="G795" s="217"/>
      <c r="H795" s="79" t="n">
        <f aca="false">SUM(F795:G795)</f>
        <v>90000</v>
      </c>
      <c r="I795" s="77"/>
      <c r="J795" s="215"/>
      <c r="K795" s="77" t="n">
        <f aca="false">SUM(I795:J795)</f>
        <v>0</v>
      </c>
    </row>
    <row r="796" customFormat="false" ht="22.35" hidden="false" customHeight="false" outlineLevel="0" collapsed="false">
      <c r="A796" s="87" t="s">
        <v>65</v>
      </c>
      <c r="B796" s="54" t="s">
        <v>66</v>
      </c>
      <c r="C796" s="143"/>
      <c r="D796" s="215"/>
      <c r="E796" s="77" t="n">
        <f aca="false">SUM(C796:D796)</f>
        <v>0</v>
      </c>
      <c r="F796" s="79" t="n">
        <v>200000</v>
      </c>
      <c r="G796" s="217"/>
      <c r="H796" s="79" t="n">
        <f aca="false">SUM(F796:G796)</f>
        <v>200000</v>
      </c>
      <c r="I796" s="77"/>
      <c r="J796" s="215"/>
      <c r="K796" s="77" t="n">
        <f aca="false">SUM(I796:J796)</f>
        <v>0</v>
      </c>
    </row>
    <row r="797" customFormat="false" ht="12.8" hidden="false" customHeight="false" outlineLevel="0" collapsed="false">
      <c r="A797" s="82"/>
      <c r="B797" s="54"/>
      <c r="C797" s="77"/>
      <c r="D797" s="77"/>
      <c r="E797" s="77"/>
      <c r="F797" s="79"/>
      <c r="G797" s="88"/>
      <c r="H797" s="79"/>
      <c r="I797" s="77"/>
      <c r="J797" s="77"/>
      <c r="K797" s="77"/>
    </row>
    <row r="798" customFormat="false" ht="46.25" hidden="false" customHeight="false" outlineLevel="0" collapsed="false">
      <c r="A798" s="66" t="s">
        <v>1207</v>
      </c>
      <c r="B798" s="135" t="s">
        <v>19</v>
      </c>
      <c r="C798" s="157" t="n">
        <f aca="false">SUM(C800:C810)</f>
        <v>8024720</v>
      </c>
      <c r="D798" s="157" t="n">
        <f aca="false">SUM(D800:D800)</f>
        <v>0</v>
      </c>
      <c r="E798" s="69" t="n">
        <f aca="false">SUM(C798:D798)</f>
        <v>8024720</v>
      </c>
      <c r="F798" s="158" t="n">
        <f aca="false">SUM(F800:F810)</f>
        <v>9467165.96</v>
      </c>
      <c r="G798" s="159"/>
      <c r="H798" s="72" t="n">
        <f aca="false">SUM(F798:G798)</f>
        <v>9467165.96</v>
      </c>
      <c r="I798" s="157" t="n">
        <f aca="false">SUM(I800:I810)</f>
        <v>9951040</v>
      </c>
      <c r="J798" s="157" t="n">
        <f aca="false">SUM(J800:J800)</f>
        <v>0</v>
      </c>
      <c r="K798" s="69" t="n">
        <f aca="false">SUM(I798:J798)</f>
        <v>9951040</v>
      </c>
    </row>
    <row r="799" customFormat="false" ht="22.35" hidden="false" customHeight="false" outlineLevel="0" collapsed="false">
      <c r="A799" s="82" t="s">
        <v>27</v>
      </c>
      <c r="B799" s="75"/>
      <c r="C799" s="77" t="n">
        <f aca="false">SUM(C800:C808)</f>
        <v>8024720</v>
      </c>
      <c r="D799" s="77" t="n">
        <f aca="false">SUM(D800:D808)</f>
        <v>0</v>
      </c>
      <c r="E799" s="77" t="n">
        <f aca="false">SUM(C799:D799)</f>
        <v>8024720</v>
      </c>
      <c r="F799" s="79" t="n">
        <f aca="false">SUM(F800:F810)</f>
        <v>9467165.96</v>
      </c>
      <c r="G799" s="88"/>
      <c r="H799" s="79" t="n">
        <f aca="false">SUM(F799:G799)</f>
        <v>9467165.96</v>
      </c>
      <c r="I799" s="77" t="n">
        <f aca="false">SUM(I800:I808)</f>
        <v>9951040</v>
      </c>
      <c r="J799" s="77" t="n">
        <f aca="false">SUM(J800:J808)</f>
        <v>0</v>
      </c>
      <c r="K799" s="77" t="n">
        <f aca="false">SUM(I799:J799)</f>
        <v>9951040</v>
      </c>
    </row>
    <row r="800" customFormat="false" ht="22.35" hidden="false" customHeight="false" outlineLevel="0" collapsed="false">
      <c r="A800" s="82" t="s">
        <v>1095</v>
      </c>
      <c r="B800" s="54" t="s">
        <v>1011</v>
      </c>
      <c r="C800" s="77" t="n">
        <v>7878320</v>
      </c>
      <c r="D800" s="77"/>
      <c r="E800" s="77" t="n">
        <f aca="false">SUM(C800:D800)</f>
        <v>7878320</v>
      </c>
      <c r="F800" s="79" t="n">
        <v>8943820</v>
      </c>
      <c r="G800" s="88"/>
      <c r="H800" s="79" t="n">
        <f aca="false">SUM(F800:G800)</f>
        <v>8943820</v>
      </c>
      <c r="I800" s="77" t="n">
        <v>9762720</v>
      </c>
      <c r="J800" s="77"/>
      <c r="K800" s="77" t="n">
        <f aca="false">SUM(I800:J800)</f>
        <v>9762720</v>
      </c>
    </row>
    <row r="801" customFormat="false" ht="22.35" hidden="false" customHeight="false" outlineLevel="0" collapsed="false">
      <c r="A801" s="82" t="s">
        <v>1104</v>
      </c>
      <c r="B801" s="54" t="s">
        <v>1014</v>
      </c>
      <c r="C801" s="77" t="n">
        <v>31600</v>
      </c>
      <c r="D801" s="77"/>
      <c r="E801" s="77" t="n">
        <f aca="false">SUM(C801:D801)</f>
        <v>31600</v>
      </c>
      <c r="F801" s="79" t="n">
        <v>110978.08</v>
      </c>
      <c r="G801" s="88"/>
      <c r="H801" s="79" t="n">
        <f aca="false">SUM(F801:G801)</f>
        <v>110978.08</v>
      </c>
      <c r="I801" s="77" t="n">
        <v>30000</v>
      </c>
      <c r="J801" s="77"/>
      <c r="K801" s="77" t="n">
        <f aca="false">SUM(I801:J801)</f>
        <v>30000</v>
      </c>
    </row>
    <row r="802" customFormat="false" ht="53.7" hidden="false" customHeight="false" outlineLevel="0" collapsed="false">
      <c r="A802" s="87" t="s">
        <v>1057</v>
      </c>
      <c r="B802" s="54" t="s">
        <v>1058</v>
      </c>
      <c r="C802" s="77" t="n">
        <v>46800</v>
      </c>
      <c r="D802" s="215"/>
      <c r="E802" s="77" t="n">
        <f aca="false">SUM(C802:D802)</f>
        <v>46800</v>
      </c>
      <c r="F802" s="79" t="n">
        <v>137350</v>
      </c>
      <c r="G802" s="217"/>
      <c r="H802" s="79" t="n">
        <f aca="false">SUM(F802:G802)</f>
        <v>137350</v>
      </c>
      <c r="I802" s="77" t="n">
        <v>112320</v>
      </c>
      <c r="J802" s="215"/>
      <c r="K802" s="77" t="n">
        <f aca="false">SUM(I802:J802)</f>
        <v>112320</v>
      </c>
    </row>
    <row r="803" customFormat="false" ht="32.8" hidden="false" customHeight="false" outlineLevel="0" collapsed="false">
      <c r="A803" s="87" t="s">
        <v>33</v>
      </c>
      <c r="B803" s="54" t="s">
        <v>34</v>
      </c>
      <c r="C803" s="77" t="n">
        <v>42000</v>
      </c>
      <c r="D803" s="215"/>
      <c r="E803" s="77" t="n">
        <f aca="false">SUM(C803:D803)</f>
        <v>42000</v>
      </c>
      <c r="F803" s="79" t="n">
        <v>42000</v>
      </c>
      <c r="G803" s="217"/>
      <c r="H803" s="79" t="n">
        <f aca="false">SUM(F803:G803)</f>
        <v>42000</v>
      </c>
      <c r="I803" s="77" t="n">
        <v>20000</v>
      </c>
      <c r="J803" s="215"/>
      <c r="K803" s="77" t="n">
        <f aca="false">SUM(I803:J803)</f>
        <v>20000</v>
      </c>
    </row>
    <row r="804" customFormat="false" ht="12.8" hidden="false" customHeight="false" outlineLevel="0" collapsed="false">
      <c r="A804" s="82" t="s">
        <v>1097</v>
      </c>
      <c r="B804" s="54" t="s">
        <v>1098</v>
      </c>
      <c r="C804" s="77" t="n">
        <v>26000</v>
      </c>
      <c r="D804" s="77"/>
      <c r="E804" s="77" t="n">
        <f aca="false">SUM(C804:D804)</f>
        <v>26000</v>
      </c>
      <c r="F804" s="79" t="n">
        <v>84200</v>
      </c>
      <c r="G804" s="88"/>
      <c r="H804" s="79" t="n">
        <f aca="false">SUM(F804:G804)</f>
        <v>84200</v>
      </c>
      <c r="I804" s="77" t="n">
        <v>26000</v>
      </c>
      <c r="J804" s="77"/>
      <c r="K804" s="77" t="n">
        <f aca="false">SUM(I804:J804)</f>
        <v>26000</v>
      </c>
    </row>
    <row r="805" customFormat="false" ht="22.35" hidden="false" customHeight="false" outlineLevel="0" collapsed="false">
      <c r="A805" s="87" t="s">
        <v>1120</v>
      </c>
      <c r="B805" s="54" t="s">
        <v>1121</v>
      </c>
      <c r="C805" s="143"/>
      <c r="D805" s="215"/>
      <c r="E805" s="77"/>
      <c r="F805" s="79" t="n">
        <v>10000</v>
      </c>
      <c r="G805" s="217"/>
      <c r="H805" s="79" t="n">
        <f aca="false">SUM(F805:G805)</f>
        <v>10000</v>
      </c>
      <c r="I805" s="77"/>
      <c r="J805" s="215"/>
      <c r="K805" s="77"/>
    </row>
    <row r="806" customFormat="false" ht="32.8" hidden="false" customHeight="false" outlineLevel="0" collapsed="false">
      <c r="A806" s="82" t="s">
        <v>1108</v>
      </c>
      <c r="B806" s="54" t="s">
        <v>324</v>
      </c>
      <c r="C806" s="143"/>
      <c r="D806" s="215"/>
      <c r="E806" s="77"/>
      <c r="F806" s="79" t="n">
        <v>11417.88</v>
      </c>
      <c r="G806" s="217"/>
      <c r="H806" s="79" t="n">
        <f aca="false">SUM(F806:G806)</f>
        <v>11417.88</v>
      </c>
      <c r="I806" s="77"/>
      <c r="J806" s="215"/>
      <c r="K806" s="77"/>
    </row>
    <row r="807" customFormat="false" ht="43.25" hidden="false" customHeight="false" outlineLevel="0" collapsed="false">
      <c r="A807" s="82" t="s">
        <v>1110</v>
      </c>
      <c r="B807" s="54" t="s">
        <v>1111</v>
      </c>
      <c r="C807" s="143"/>
      <c r="D807" s="215"/>
      <c r="E807" s="77"/>
      <c r="F807" s="79" t="n">
        <v>20000</v>
      </c>
      <c r="G807" s="217"/>
      <c r="H807" s="79" t="n">
        <f aca="false">SUM(F807:G807)</f>
        <v>20000</v>
      </c>
      <c r="I807" s="77"/>
      <c r="J807" s="215"/>
      <c r="K807" s="77"/>
    </row>
    <row r="808" customFormat="false" ht="43.25" hidden="false" customHeight="false" outlineLevel="0" collapsed="false">
      <c r="A808" s="87" t="s">
        <v>1059</v>
      </c>
      <c r="B808" s="54" t="s">
        <v>1060</v>
      </c>
      <c r="C808" s="143"/>
      <c r="D808" s="215"/>
      <c r="E808" s="77"/>
      <c r="F808" s="79" t="n">
        <v>35000</v>
      </c>
      <c r="G808" s="217"/>
      <c r="H808" s="79" t="n">
        <f aca="false">SUM(F808:G808)</f>
        <v>35000</v>
      </c>
      <c r="I808" s="77"/>
      <c r="J808" s="215"/>
      <c r="K808" s="77"/>
    </row>
    <row r="809" customFormat="false" ht="32.8" hidden="false" customHeight="false" outlineLevel="0" collapsed="false">
      <c r="A809" s="87" t="s">
        <v>62</v>
      </c>
      <c r="B809" s="55" t="s">
        <v>63</v>
      </c>
      <c r="C809" s="77"/>
      <c r="D809" s="77"/>
      <c r="E809" s="77" t="n">
        <f aca="false">SUM(C809:D809)</f>
        <v>0</v>
      </c>
      <c r="F809" s="79"/>
      <c r="G809" s="88"/>
      <c r="H809" s="79" t="n">
        <f aca="false">SUM(F809:G809)</f>
        <v>0</v>
      </c>
      <c r="I809" s="77"/>
      <c r="J809" s="77"/>
      <c r="K809" s="77" t="n">
        <f aca="false">SUM(I809:J809)</f>
        <v>0</v>
      </c>
    </row>
    <row r="810" customFormat="false" ht="22.35" hidden="false" customHeight="false" outlineLevel="0" collapsed="false">
      <c r="A810" s="87" t="s">
        <v>65</v>
      </c>
      <c r="B810" s="54" t="s">
        <v>66</v>
      </c>
      <c r="C810" s="77"/>
      <c r="D810" s="77"/>
      <c r="E810" s="77"/>
      <c r="F810" s="79" t="n">
        <v>72400</v>
      </c>
      <c r="G810" s="88"/>
      <c r="H810" s="79" t="n">
        <f aca="false">SUM(F810:G810)</f>
        <v>72400</v>
      </c>
      <c r="I810" s="77"/>
      <c r="J810" s="77"/>
      <c r="K810" s="77"/>
    </row>
    <row r="811" customFormat="false" ht="12.8" hidden="false" customHeight="false" outlineLevel="0" collapsed="false">
      <c r="A811" s="87"/>
      <c r="B811" s="54"/>
      <c r="C811" s="77"/>
      <c r="D811" s="77"/>
      <c r="E811" s="77"/>
      <c r="F811" s="79"/>
      <c r="G811" s="88"/>
      <c r="H811" s="79"/>
      <c r="I811" s="77"/>
      <c r="J811" s="77"/>
      <c r="K811" s="77"/>
    </row>
    <row r="812" customFormat="false" ht="46.25" hidden="false" customHeight="false" outlineLevel="0" collapsed="false">
      <c r="A812" s="66" t="s">
        <v>1217</v>
      </c>
      <c r="B812" s="135" t="s">
        <v>19</v>
      </c>
      <c r="C812" s="157" t="n">
        <f aca="false">SUM(C814:C822)</f>
        <v>4779880</v>
      </c>
      <c r="D812" s="157" t="n">
        <f aca="false">SUM(D814:D822)</f>
        <v>0</v>
      </c>
      <c r="E812" s="69" t="n">
        <f aca="false">SUM(C812:D812)</f>
        <v>4779880</v>
      </c>
      <c r="F812" s="158" t="n">
        <f aca="false">SUM(F814:F822)</f>
        <v>6064089.72</v>
      </c>
      <c r="G812" s="159"/>
      <c r="H812" s="72" t="n">
        <f aca="false">SUM(F812:G812)</f>
        <v>6064089.72</v>
      </c>
      <c r="I812" s="69" t="n">
        <f aca="false">SUM(I814:I822)</f>
        <v>5804160</v>
      </c>
      <c r="J812" s="157" t="n">
        <f aca="false">SUM(J814:J822)</f>
        <v>0</v>
      </c>
      <c r="K812" s="69" t="n">
        <f aca="false">SUM(I812:J812)</f>
        <v>5804160</v>
      </c>
    </row>
    <row r="813" customFormat="false" ht="22.35" hidden="false" customHeight="false" outlineLevel="0" collapsed="false">
      <c r="A813" s="82" t="s">
        <v>27</v>
      </c>
      <c r="B813" s="75"/>
      <c r="C813" s="77" t="n">
        <f aca="false">SUM(C814:C821)</f>
        <v>4779880</v>
      </c>
      <c r="D813" s="77" t="n">
        <f aca="false">SUM(D814:D821)</f>
        <v>0</v>
      </c>
      <c r="E813" s="77" t="n">
        <f aca="false">SUM(C813:D813)</f>
        <v>4779880</v>
      </c>
      <c r="F813" s="79" t="n">
        <f aca="false">SUM(F814:F821)</f>
        <v>6064089.72</v>
      </c>
      <c r="G813" s="88" t="n">
        <f aca="false">SUM(G814:G821)</f>
        <v>0</v>
      </c>
      <c r="H813" s="79" t="n">
        <f aca="false">SUM(F813:G813)</f>
        <v>6064089.72</v>
      </c>
      <c r="I813" s="77" t="n">
        <f aca="false">SUM(I814:I821)</f>
        <v>5804160</v>
      </c>
      <c r="J813" s="77" t="n">
        <f aca="false">SUM(J814:J821)</f>
        <v>0</v>
      </c>
      <c r="K813" s="77" t="n">
        <f aca="false">SUM(I813:J813)</f>
        <v>5804160</v>
      </c>
    </row>
    <row r="814" customFormat="false" ht="22.35" hidden="false" customHeight="false" outlineLevel="0" collapsed="false">
      <c r="A814" s="82" t="s">
        <v>1095</v>
      </c>
      <c r="B814" s="54" t="s">
        <v>1011</v>
      </c>
      <c r="C814" s="77" t="n">
        <v>4615880</v>
      </c>
      <c r="D814" s="77"/>
      <c r="E814" s="77" t="n">
        <f aca="false">SUM(C814:D814)</f>
        <v>4615880</v>
      </c>
      <c r="F814" s="79" t="n">
        <v>5749680</v>
      </c>
      <c r="G814" s="88"/>
      <c r="H814" s="79" t="n">
        <f aca="false">SUM(F814:G814)</f>
        <v>5749680</v>
      </c>
      <c r="I814" s="77" t="n">
        <v>5627660</v>
      </c>
      <c r="J814" s="77"/>
      <c r="K814" s="77" t="n">
        <f aca="false">SUM(I814:J814)</f>
        <v>5627660</v>
      </c>
    </row>
    <row r="815" customFormat="false" ht="22.35" hidden="false" customHeight="false" outlineLevel="0" collapsed="false">
      <c r="A815" s="82" t="s">
        <v>1104</v>
      </c>
      <c r="B815" s="54" t="s">
        <v>1014</v>
      </c>
      <c r="C815" s="77" t="n">
        <v>41000</v>
      </c>
      <c r="D815" s="77"/>
      <c r="E815" s="77" t="n">
        <f aca="false">SUM(C815:D815)</f>
        <v>41000</v>
      </c>
      <c r="F815" s="79" t="n">
        <v>106720.22</v>
      </c>
      <c r="G815" s="88"/>
      <c r="H815" s="79" t="n">
        <f aca="false">SUM(F815:G815)</f>
        <v>106720.22</v>
      </c>
      <c r="I815" s="77" t="n">
        <v>46000</v>
      </c>
      <c r="J815" s="77"/>
      <c r="K815" s="77" t="n">
        <f aca="false">SUM(I815:J815)</f>
        <v>46000</v>
      </c>
    </row>
    <row r="816" customFormat="false" ht="32.8" hidden="false" customHeight="false" outlineLevel="0" collapsed="false">
      <c r="A816" s="87" t="s">
        <v>33</v>
      </c>
      <c r="B816" s="54" t="s">
        <v>34</v>
      </c>
      <c r="C816" s="77" t="n">
        <v>112000</v>
      </c>
      <c r="D816" s="77"/>
      <c r="E816" s="77" t="n">
        <f aca="false">SUM(C816:D816)</f>
        <v>112000</v>
      </c>
      <c r="F816" s="79" t="n">
        <v>113800</v>
      </c>
      <c r="G816" s="88"/>
      <c r="H816" s="79" t="n">
        <f aca="false">SUM(F816:G816)</f>
        <v>113800</v>
      </c>
      <c r="I816" s="77" t="n">
        <v>119500</v>
      </c>
      <c r="J816" s="77"/>
      <c r="K816" s="77" t="n">
        <f aca="false">SUM(I816:J816)</f>
        <v>119500</v>
      </c>
    </row>
    <row r="817" customFormat="false" ht="12.8" hidden="false" customHeight="false" outlineLevel="0" collapsed="false">
      <c r="A817" s="126" t="s">
        <v>1097</v>
      </c>
      <c r="B817" s="160" t="s">
        <v>1098</v>
      </c>
      <c r="C817" s="130" t="n">
        <v>11000</v>
      </c>
      <c r="D817" s="130"/>
      <c r="E817" s="130" t="n">
        <f aca="false">SUM(C817:D817)</f>
        <v>11000</v>
      </c>
      <c r="F817" s="131" t="n">
        <v>11000</v>
      </c>
      <c r="G817" s="151"/>
      <c r="H817" s="131" t="n">
        <f aca="false">SUM(F817:G817)</f>
        <v>11000</v>
      </c>
      <c r="I817" s="130" t="n">
        <v>11000</v>
      </c>
      <c r="J817" s="130"/>
      <c r="K817" s="130" t="n">
        <f aca="false">SUM(I817:J817)</f>
        <v>11000</v>
      </c>
    </row>
    <row r="818" customFormat="false" ht="53.7" hidden="false" customHeight="false" outlineLevel="0" collapsed="false">
      <c r="A818" s="82" t="s">
        <v>1057</v>
      </c>
      <c r="B818" s="54" t="s">
        <v>1058</v>
      </c>
      <c r="C818" s="77"/>
      <c r="D818" s="77"/>
      <c r="E818" s="77"/>
      <c r="F818" s="79" t="n">
        <v>43750</v>
      </c>
      <c r="G818" s="88"/>
      <c r="H818" s="79" t="n">
        <f aca="false">SUM(F818:G818)</f>
        <v>43750</v>
      </c>
      <c r="I818" s="77"/>
      <c r="J818" s="77"/>
      <c r="K818" s="77"/>
    </row>
    <row r="819" customFormat="false" ht="32.8" hidden="false" customHeight="false" outlineLevel="0" collapsed="false">
      <c r="A819" s="82" t="s">
        <v>1108</v>
      </c>
      <c r="B819" s="54" t="s">
        <v>324</v>
      </c>
      <c r="C819" s="77"/>
      <c r="D819" s="77"/>
      <c r="E819" s="77"/>
      <c r="F819" s="79" t="n">
        <v>7139.5</v>
      </c>
      <c r="G819" s="88"/>
      <c r="H819" s="79" t="n">
        <f aca="false">SUM(F819:G819)</f>
        <v>7139.5</v>
      </c>
      <c r="I819" s="77"/>
      <c r="J819" s="77"/>
      <c r="K819" s="77"/>
    </row>
    <row r="820" customFormat="false" ht="43.25" hidden="false" customHeight="false" outlineLevel="0" collapsed="false">
      <c r="A820" s="82" t="s">
        <v>1110</v>
      </c>
      <c r="B820" s="54" t="s">
        <v>1111</v>
      </c>
      <c r="C820" s="77"/>
      <c r="D820" s="77"/>
      <c r="E820" s="77"/>
      <c r="F820" s="79" t="n">
        <v>32000</v>
      </c>
      <c r="G820" s="88"/>
      <c r="H820" s="79" t="n">
        <f aca="false">SUM(F820:G820)</f>
        <v>32000</v>
      </c>
      <c r="I820" s="77"/>
      <c r="J820" s="77"/>
      <c r="K820" s="77"/>
    </row>
    <row r="821" customFormat="false" ht="43.25" hidden="false" customHeight="false" outlineLevel="0" collapsed="false">
      <c r="A821" s="82" t="s">
        <v>325</v>
      </c>
      <c r="B821" s="55" t="s">
        <v>326</v>
      </c>
      <c r="C821" s="77"/>
      <c r="D821" s="77"/>
      <c r="E821" s="77"/>
      <c r="F821" s="79"/>
      <c r="G821" s="88"/>
      <c r="H821" s="79" t="n">
        <f aca="false">SUM(F821:G821)</f>
        <v>0</v>
      </c>
      <c r="I821" s="77"/>
      <c r="J821" s="77"/>
      <c r="K821" s="77"/>
    </row>
    <row r="822" customFormat="false" ht="22.35" hidden="false" customHeight="false" outlineLevel="0" collapsed="false">
      <c r="A822" s="82" t="s">
        <v>65</v>
      </c>
      <c r="B822" s="54" t="s">
        <v>66</v>
      </c>
      <c r="C822" s="77"/>
      <c r="D822" s="77"/>
      <c r="E822" s="77" t="n">
        <f aca="false">SUM(C822:D822)</f>
        <v>0</v>
      </c>
      <c r="F822" s="79"/>
      <c r="G822" s="88"/>
      <c r="H822" s="79" t="n">
        <f aca="false">SUM(F822:G822)</f>
        <v>0</v>
      </c>
      <c r="I822" s="77"/>
      <c r="J822" s="77"/>
      <c r="K822" s="77" t="n">
        <f aca="false">SUM(I822:J822)</f>
        <v>0</v>
      </c>
    </row>
    <row r="823" customFormat="false" ht="12.8" hidden="false" customHeight="false" outlineLevel="0" collapsed="false">
      <c r="A823" s="82"/>
      <c r="B823" s="54"/>
      <c r="C823" s="77"/>
      <c r="D823" s="77"/>
      <c r="E823" s="77"/>
      <c r="F823" s="79"/>
      <c r="G823" s="88"/>
      <c r="H823" s="79"/>
      <c r="I823" s="77"/>
      <c r="J823" s="77"/>
      <c r="K823" s="77"/>
    </row>
    <row r="824" customFormat="false" ht="46.25" hidden="false" customHeight="false" outlineLevel="0" collapsed="false">
      <c r="A824" s="66" t="s">
        <v>1225</v>
      </c>
      <c r="B824" s="135" t="s">
        <v>19</v>
      </c>
      <c r="C824" s="157" t="n">
        <f aca="false">SUM(C826:C835)</f>
        <v>5278530</v>
      </c>
      <c r="D824" s="157" t="n">
        <f aca="false">SUM(D826:D826)</f>
        <v>0</v>
      </c>
      <c r="E824" s="69" t="n">
        <f aca="false">SUM(C824:D824)</f>
        <v>5278530</v>
      </c>
      <c r="F824" s="158" t="n">
        <f aca="false">SUM(F826:F835)</f>
        <v>6311092.25</v>
      </c>
      <c r="G824" s="159"/>
      <c r="H824" s="72" t="n">
        <f aca="false">SUM(F824:G824)</f>
        <v>6311092.25</v>
      </c>
      <c r="I824" s="69" t="n">
        <f aca="false">SUM(I826:I835)</f>
        <v>6320580</v>
      </c>
      <c r="J824" s="157" t="n">
        <f aca="false">SUM(J826:J826)</f>
        <v>0</v>
      </c>
      <c r="K824" s="69" t="n">
        <f aca="false">SUM(I824:J824)</f>
        <v>6320580</v>
      </c>
    </row>
    <row r="825" customFormat="false" ht="22.35" hidden="false" customHeight="false" outlineLevel="0" collapsed="false">
      <c r="A825" s="87" t="s">
        <v>27</v>
      </c>
      <c r="B825" s="100"/>
      <c r="C825" s="83" t="n">
        <f aca="false">SUM(C826:C833)</f>
        <v>5278530</v>
      </c>
      <c r="D825" s="83"/>
      <c r="E825" s="77" t="n">
        <f aca="false">SUM(C825:D825)</f>
        <v>5278530</v>
      </c>
      <c r="F825" s="84" t="n">
        <f aca="false">SUM(F826:F833)</f>
        <v>6011072.25</v>
      </c>
      <c r="G825" s="85"/>
      <c r="H825" s="79" t="n">
        <f aca="false">SUM(F825:G825)</f>
        <v>6011072.25</v>
      </c>
      <c r="I825" s="77" t="n">
        <f aca="false">SUM(I826:I833)</f>
        <v>6320580</v>
      </c>
      <c r="J825" s="83"/>
      <c r="K825" s="77" t="n">
        <f aca="false">SUM(I825:J825)</f>
        <v>6320580</v>
      </c>
    </row>
    <row r="826" customFormat="false" ht="22.35" hidden="false" customHeight="false" outlineLevel="0" collapsed="false">
      <c r="A826" s="82" t="s">
        <v>1095</v>
      </c>
      <c r="B826" s="54" t="s">
        <v>1011</v>
      </c>
      <c r="C826" s="77" t="n">
        <v>5048530</v>
      </c>
      <c r="D826" s="77"/>
      <c r="E826" s="77" t="n">
        <f aca="false">SUM(C826:D826)</f>
        <v>5048530</v>
      </c>
      <c r="F826" s="79" t="n">
        <v>5654200</v>
      </c>
      <c r="G826" s="88"/>
      <c r="H826" s="79" t="n">
        <f aca="false">SUM(F826:G826)</f>
        <v>5654200</v>
      </c>
      <c r="I826" s="77" t="n">
        <v>6059980</v>
      </c>
      <c r="J826" s="77"/>
      <c r="K826" s="77" t="n">
        <f aca="false">SUM(I826:J826)</f>
        <v>6059980</v>
      </c>
    </row>
    <row r="827" customFormat="false" ht="22.35" hidden="false" customHeight="false" outlineLevel="0" collapsed="false">
      <c r="A827" s="82" t="s">
        <v>1104</v>
      </c>
      <c r="B827" s="54" t="s">
        <v>1014</v>
      </c>
      <c r="C827" s="77" t="n">
        <v>47000</v>
      </c>
      <c r="D827" s="77"/>
      <c r="E827" s="77" t="n">
        <f aca="false">SUM(C827:D827)</f>
        <v>47000</v>
      </c>
      <c r="F827" s="79" t="n">
        <v>99462.76</v>
      </c>
      <c r="G827" s="88"/>
      <c r="H827" s="79" t="n">
        <f aca="false">SUM(F827:G827)</f>
        <v>99462.76</v>
      </c>
      <c r="I827" s="77"/>
      <c r="J827" s="77"/>
      <c r="K827" s="77" t="n">
        <f aca="false">SUM(I827:J827)</f>
        <v>0</v>
      </c>
    </row>
    <row r="828" customFormat="false" ht="53.7" hidden="false" customHeight="false" outlineLevel="0" collapsed="false">
      <c r="A828" s="87" t="s">
        <v>1057</v>
      </c>
      <c r="B828" s="54" t="s">
        <v>1058</v>
      </c>
      <c r="C828" s="77"/>
      <c r="D828" s="77"/>
      <c r="E828" s="77"/>
      <c r="F828" s="79"/>
      <c r="G828" s="88"/>
      <c r="H828" s="79"/>
      <c r="I828" s="77" t="n">
        <v>112600</v>
      </c>
      <c r="J828" s="77"/>
      <c r="K828" s="77" t="n">
        <f aca="false">SUM(I828:J828)</f>
        <v>112600</v>
      </c>
    </row>
    <row r="829" customFormat="false" ht="74.6" hidden="false" customHeight="false" outlineLevel="0" collapsed="false">
      <c r="A829" s="82" t="s">
        <v>1053</v>
      </c>
      <c r="B829" s="54" t="s">
        <v>1054</v>
      </c>
      <c r="C829" s="77" t="n">
        <f aca="false">21250+3750</f>
        <v>25000</v>
      </c>
      <c r="D829" s="77"/>
      <c r="E829" s="77" t="n">
        <f aca="false">SUM(C829:D829)</f>
        <v>25000</v>
      </c>
      <c r="F829" s="79" t="n">
        <v>25000</v>
      </c>
      <c r="G829" s="88"/>
      <c r="H829" s="79" t="n">
        <f aca="false">SUM(F829:G829)</f>
        <v>25000</v>
      </c>
      <c r="I829" s="77"/>
      <c r="J829" s="77"/>
      <c r="K829" s="77" t="n">
        <f aca="false">SUM(I829:J829)</f>
        <v>0</v>
      </c>
    </row>
    <row r="830" customFormat="false" ht="32.8" hidden="false" customHeight="false" outlineLevel="0" collapsed="false">
      <c r="A830" s="87" t="s">
        <v>33</v>
      </c>
      <c r="B830" s="54" t="s">
        <v>34</v>
      </c>
      <c r="C830" s="77" t="n">
        <v>150000</v>
      </c>
      <c r="D830" s="77"/>
      <c r="E830" s="77" t="n">
        <f aca="false">SUM(C830:D830)</f>
        <v>150000</v>
      </c>
      <c r="F830" s="79" t="n">
        <v>188000</v>
      </c>
      <c r="G830" s="88"/>
      <c r="H830" s="79" t="n">
        <f aca="false">SUM(F830:G830)</f>
        <v>188000</v>
      </c>
      <c r="I830" s="77" t="n">
        <v>140000</v>
      </c>
      <c r="J830" s="77"/>
      <c r="K830" s="77" t="n">
        <f aca="false">SUM(I830:J830)</f>
        <v>140000</v>
      </c>
    </row>
    <row r="831" customFormat="false" ht="12.8" hidden="false" customHeight="false" outlineLevel="0" collapsed="false">
      <c r="A831" s="82" t="s">
        <v>1097</v>
      </c>
      <c r="B831" s="54" t="s">
        <v>1098</v>
      </c>
      <c r="C831" s="77" t="n">
        <v>8000</v>
      </c>
      <c r="D831" s="77"/>
      <c r="E831" s="77" t="n">
        <f aca="false">SUM(C831:D831)</f>
        <v>8000</v>
      </c>
      <c r="F831" s="79" t="n">
        <v>14500</v>
      </c>
      <c r="G831" s="88"/>
      <c r="H831" s="79" t="n">
        <f aca="false">SUM(F831:G831)</f>
        <v>14500</v>
      </c>
      <c r="I831" s="77" t="n">
        <v>8000</v>
      </c>
      <c r="J831" s="77"/>
      <c r="K831" s="77" t="n">
        <f aca="false">SUM(I831:J831)</f>
        <v>8000</v>
      </c>
    </row>
    <row r="832" customFormat="false" ht="32.8" hidden="false" customHeight="false" outlineLevel="0" collapsed="false">
      <c r="A832" s="82" t="s">
        <v>1108</v>
      </c>
      <c r="B832" s="54" t="s">
        <v>324</v>
      </c>
      <c r="C832" s="77"/>
      <c r="D832" s="77"/>
      <c r="E832" s="77"/>
      <c r="F832" s="79" t="n">
        <v>4909.49</v>
      </c>
      <c r="G832" s="88"/>
      <c r="H832" s="79" t="n">
        <f aca="false">SUM(F832:G832)</f>
        <v>4909.49</v>
      </c>
      <c r="I832" s="77"/>
      <c r="J832" s="77"/>
      <c r="K832" s="77"/>
    </row>
    <row r="833" customFormat="false" ht="43.25" hidden="false" customHeight="false" outlineLevel="0" collapsed="false">
      <c r="A833" s="82" t="s">
        <v>1110</v>
      </c>
      <c r="B833" s="54" t="s">
        <v>1111</v>
      </c>
      <c r="C833" s="77"/>
      <c r="D833" s="77"/>
      <c r="E833" s="77"/>
      <c r="F833" s="79" t="n">
        <v>25000</v>
      </c>
      <c r="G833" s="88"/>
      <c r="H833" s="79" t="n">
        <f aca="false">SUM(F833:G833)</f>
        <v>25000</v>
      </c>
      <c r="I833" s="77"/>
      <c r="J833" s="77"/>
      <c r="K833" s="77"/>
    </row>
    <row r="834" customFormat="false" ht="43.25" hidden="false" customHeight="false" outlineLevel="0" collapsed="false">
      <c r="A834" s="87" t="s">
        <v>1059</v>
      </c>
      <c r="B834" s="54" t="s">
        <v>1060</v>
      </c>
      <c r="C834" s="77"/>
      <c r="D834" s="77"/>
      <c r="E834" s="77"/>
      <c r="F834" s="79" t="n">
        <v>30020</v>
      </c>
      <c r="G834" s="88"/>
      <c r="H834" s="79" t="n">
        <f aca="false">SUM(F834:G834)</f>
        <v>30020</v>
      </c>
      <c r="I834" s="77"/>
      <c r="J834" s="77"/>
      <c r="K834" s="77"/>
    </row>
    <row r="835" customFormat="false" ht="22.35" hidden="false" customHeight="false" outlineLevel="0" collapsed="false">
      <c r="A835" s="82" t="s">
        <v>65</v>
      </c>
      <c r="B835" s="54" t="s">
        <v>66</v>
      </c>
      <c r="C835" s="77"/>
      <c r="D835" s="77"/>
      <c r="E835" s="77" t="n">
        <f aca="false">SUM(C835:D835)</f>
        <v>0</v>
      </c>
      <c r="F835" s="79" t="n">
        <v>270000</v>
      </c>
      <c r="G835" s="88"/>
      <c r="H835" s="79" t="n">
        <f aca="false">SUM(F835:G835)</f>
        <v>270000</v>
      </c>
      <c r="I835" s="77"/>
      <c r="J835" s="77"/>
      <c r="K835" s="77" t="n">
        <f aca="false">SUM(I835:J835)</f>
        <v>0</v>
      </c>
    </row>
    <row r="836" customFormat="false" ht="12.8" hidden="false" customHeight="false" outlineLevel="0" collapsed="false">
      <c r="A836" s="82"/>
      <c r="B836" s="54"/>
      <c r="C836" s="77"/>
      <c r="D836" s="77"/>
      <c r="E836" s="77"/>
      <c r="F836" s="79"/>
      <c r="G836" s="88"/>
      <c r="H836" s="79"/>
      <c r="I836" s="77"/>
      <c r="J836" s="77"/>
      <c r="K836" s="77"/>
    </row>
    <row r="837" customFormat="false" ht="46.25" hidden="false" customHeight="false" outlineLevel="0" collapsed="false">
      <c r="A837" s="105" t="s">
        <v>1233</v>
      </c>
      <c r="B837" s="116" t="s">
        <v>19</v>
      </c>
      <c r="C837" s="108" t="n">
        <f aca="false">SUM(C839:C847)</f>
        <v>4583170</v>
      </c>
      <c r="D837" s="108" t="n">
        <f aca="false">SUM(D839:D847)</f>
        <v>0</v>
      </c>
      <c r="E837" s="108" t="n">
        <f aca="false">SUM(C837:D837)</f>
        <v>4583170</v>
      </c>
      <c r="F837" s="109" t="n">
        <f aca="false">SUM(F839:F847)</f>
        <v>5343111.42</v>
      </c>
      <c r="G837" s="110"/>
      <c r="H837" s="109" t="n">
        <f aca="false">SUM(F837:G837)</f>
        <v>5343111.42</v>
      </c>
      <c r="I837" s="108" t="n">
        <f aca="false">SUM(I839:I847)</f>
        <v>5134330</v>
      </c>
      <c r="J837" s="108" t="n">
        <f aca="false">SUM(J839:J847)</f>
        <v>0</v>
      </c>
      <c r="K837" s="108" t="n">
        <f aca="false">SUM(I837:J837)</f>
        <v>5134330</v>
      </c>
    </row>
    <row r="838" customFormat="false" ht="22.35" hidden="false" customHeight="false" outlineLevel="0" collapsed="false">
      <c r="A838" s="82" t="s">
        <v>27</v>
      </c>
      <c r="B838" s="232"/>
      <c r="C838" s="143" t="n">
        <f aca="false">SUM(C839:C847)</f>
        <v>4583170</v>
      </c>
      <c r="D838" s="234"/>
      <c r="E838" s="77" t="n">
        <f aca="false">SUM(C838:D838)</f>
        <v>4583170</v>
      </c>
      <c r="F838" s="79" t="n">
        <f aca="false">SUM(F839:F847)</f>
        <v>5343111.42</v>
      </c>
      <c r="G838" s="217"/>
      <c r="H838" s="79" t="n">
        <f aca="false">SUM(F838:G838)</f>
        <v>5343111.42</v>
      </c>
      <c r="I838" s="77" t="n">
        <f aca="false">SUM(I839:I847)</f>
        <v>5134330</v>
      </c>
      <c r="J838" s="234"/>
      <c r="K838" s="77" t="n">
        <f aca="false">SUM(I838:J838)</f>
        <v>5134330</v>
      </c>
    </row>
    <row r="839" customFormat="false" ht="22.35" hidden="false" customHeight="false" outlineLevel="0" collapsed="false">
      <c r="A839" s="82" t="s">
        <v>1095</v>
      </c>
      <c r="B839" s="54" t="s">
        <v>1011</v>
      </c>
      <c r="C839" s="77" t="n">
        <v>4503570</v>
      </c>
      <c r="D839" s="234"/>
      <c r="E839" s="77" t="n">
        <f aca="false">SUM(C839:D839)</f>
        <v>4503570</v>
      </c>
      <c r="F839" s="79" t="n">
        <v>4925070</v>
      </c>
      <c r="G839" s="217"/>
      <c r="H839" s="79" t="n">
        <f aca="false">SUM(F839:G839)</f>
        <v>4925070</v>
      </c>
      <c r="I839" s="77" t="n">
        <v>5041630</v>
      </c>
      <c r="J839" s="234"/>
      <c r="K839" s="77" t="n">
        <f aca="false">SUM(I839:J839)</f>
        <v>5041630</v>
      </c>
    </row>
    <row r="840" customFormat="false" ht="22.35" hidden="false" customHeight="false" outlineLevel="0" collapsed="false">
      <c r="A840" s="87" t="s">
        <v>1104</v>
      </c>
      <c r="B840" s="54" t="s">
        <v>1014</v>
      </c>
      <c r="C840" s="77" t="n">
        <v>10600</v>
      </c>
      <c r="D840" s="77"/>
      <c r="E840" s="77" t="n">
        <f aca="false">SUM(C840:D840)</f>
        <v>10600</v>
      </c>
      <c r="F840" s="79" t="n">
        <v>78357.78</v>
      </c>
      <c r="G840" s="88"/>
      <c r="H840" s="79" t="n">
        <f aca="false">SUM(F840:G840)</f>
        <v>78357.78</v>
      </c>
      <c r="I840" s="77" t="n">
        <v>20000</v>
      </c>
      <c r="J840" s="77"/>
      <c r="K840" s="77" t="n">
        <f aca="false">SUM(I840:J840)</f>
        <v>20000</v>
      </c>
    </row>
    <row r="841" customFormat="false" ht="32.8" hidden="false" customHeight="false" outlineLevel="0" collapsed="false">
      <c r="A841" s="87" t="s">
        <v>219</v>
      </c>
      <c r="B841" s="54" t="s">
        <v>220</v>
      </c>
      <c r="C841" s="77" t="n">
        <v>4000</v>
      </c>
      <c r="D841" s="77"/>
      <c r="E841" s="77" t="n">
        <f aca="false">SUM(C841:D841)</f>
        <v>4000</v>
      </c>
      <c r="F841" s="79" t="n">
        <v>4000</v>
      </c>
      <c r="G841" s="88"/>
      <c r="H841" s="79" t="n">
        <f aca="false">SUM(F841:G841)</f>
        <v>4000</v>
      </c>
      <c r="I841" s="77"/>
      <c r="J841" s="77"/>
      <c r="K841" s="77" t="n">
        <f aca="false">SUM(I841:J841)</f>
        <v>0</v>
      </c>
    </row>
    <row r="842" customFormat="false" ht="32.8" hidden="false" customHeight="false" outlineLevel="0" collapsed="false">
      <c r="A842" s="87" t="s">
        <v>33</v>
      </c>
      <c r="B842" s="54" t="s">
        <v>34</v>
      </c>
      <c r="C842" s="77" t="n">
        <v>59000</v>
      </c>
      <c r="D842" s="77"/>
      <c r="E842" s="77" t="n">
        <f aca="false">SUM(C842:D842)</f>
        <v>59000</v>
      </c>
      <c r="F842" s="79" t="n">
        <f aca="false">53463+9000</f>
        <v>62463</v>
      </c>
      <c r="G842" s="88"/>
      <c r="H842" s="79" t="n">
        <f aca="false">SUM(F842:G842)</f>
        <v>62463</v>
      </c>
      <c r="I842" s="77" t="n">
        <f aca="false">57000+9700</f>
        <v>66700</v>
      </c>
      <c r="J842" s="77"/>
      <c r="K842" s="77" t="n">
        <f aca="false">SUM(I842:J842)</f>
        <v>66700</v>
      </c>
    </row>
    <row r="843" customFormat="false" ht="12.8" hidden="false" customHeight="false" outlineLevel="0" collapsed="false">
      <c r="A843" s="82" t="s">
        <v>1097</v>
      </c>
      <c r="B843" s="103" t="s">
        <v>1098</v>
      </c>
      <c r="C843" s="77" t="n">
        <v>6000</v>
      </c>
      <c r="D843" s="234"/>
      <c r="E843" s="77" t="n">
        <f aca="false">SUM(C843:D843)</f>
        <v>6000</v>
      </c>
      <c r="F843" s="79" t="n">
        <v>256000</v>
      </c>
      <c r="G843" s="217"/>
      <c r="H843" s="79" t="n">
        <f aca="false">SUM(F843:G843)</f>
        <v>256000</v>
      </c>
      <c r="I843" s="77" t="n">
        <v>6000</v>
      </c>
      <c r="J843" s="234"/>
      <c r="K843" s="77" t="n">
        <f aca="false">SUM(I843:J843)</f>
        <v>6000</v>
      </c>
    </row>
    <row r="844" customFormat="false" ht="32.8" hidden="false" customHeight="false" outlineLevel="0" collapsed="false">
      <c r="A844" s="82" t="s">
        <v>1108</v>
      </c>
      <c r="B844" s="54" t="s">
        <v>324</v>
      </c>
      <c r="C844" s="77"/>
      <c r="D844" s="234"/>
      <c r="E844" s="77"/>
      <c r="F844" s="79" t="n">
        <v>2620.64</v>
      </c>
      <c r="G844" s="217"/>
      <c r="H844" s="79" t="n">
        <f aca="false">SUM(F844:G844)</f>
        <v>2620.64</v>
      </c>
      <c r="I844" s="77"/>
      <c r="J844" s="234"/>
      <c r="K844" s="77"/>
    </row>
    <row r="845" customFormat="false" ht="43.25" hidden="false" customHeight="false" outlineLevel="0" collapsed="false">
      <c r="A845" s="82" t="s">
        <v>1110</v>
      </c>
      <c r="B845" s="54" t="s">
        <v>1111</v>
      </c>
      <c r="C845" s="77"/>
      <c r="D845" s="234"/>
      <c r="E845" s="77"/>
      <c r="F845" s="79" t="n">
        <v>4600</v>
      </c>
      <c r="G845" s="217"/>
      <c r="H845" s="79" t="n">
        <f aca="false">SUM(F845:G845)</f>
        <v>4600</v>
      </c>
      <c r="I845" s="77"/>
      <c r="J845" s="234"/>
      <c r="K845" s="77"/>
    </row>
    <row r="846" customFormat="false" ht="22.35" hidden="false" customHeight="false" outlineLevel="0" collapsed="false">
      <c r="A846" s="82" t="s">
        <v>1120</v>
      </c>
      <c r="B846" s="54" t="s">
        <v>1121</v>
      </c>
      <c r="C846" s="77"/>
      <c r="D846" s="234"/>
      <c r="E846" s="77"/>
      <c r="F846" s="79" t="n">
        <v>10000</v>
      </c>
      <c r="G846" s="217"/>
      <c r="H846" s="79" t="n">
        <f aca="false">SUM(F846:G846)</f>
        <v>10000</v>
      </c>
      <c r="I846" s="77"/>
      <c r="J846" s="234"/>
      <c r="K846" s="77"/>
    </row>
    <row r="847" customFormat="false" ht="43.25" hidden="false" customHeight="false" outlineLevel="0" collapsed="false">
      <c r="A847" s="87" t="s">
        <v>325</v>
      </c>
      <c r="B847" s="55" t="s">
        <v>326</v>
      </c>
      <c r="C847" s="77"/>
      <c r="D847" s="77"/>
      <c r="E847" s="77"/>
      <c r="F847" s="79"/>
      <c r="G847" s="88"/>
      <c r="H847" s="79" t="n">
        <f aca="false">SUM(F847:G847)</f>
        <v>0</v>
      </c>
      <c r="I847" s="77"/>
      <c r="J847" s="77"/>
      <c r="K847" s="77"/>
    </row>
    <row r="848" customFormat="false" ht="12.8" hidden="false" customHeight="false" outlineLevel="0" collapsed="false">
      <c r="A848" s="87"/>
      <c r="B848" s="103"/>
      <c r="C848" s="77"/>
      <c r="D848" s="77"/>
      <c r="E848" s="77"/>
      <c r="F848" s="79"/>
      <c r="G848" s="88"/>
      <c r="H848" s="79"/>
      <c r="I848" s="77"/>
      <c r="J848" s="77"/>
      <c r="K848" s="77"/>
    </row>
    <row r="849" customFormat="false" ht="46.25" hidden="false" customHeight="false" outlineLevel="0" collapsed="false">
      <c r="A849" s="66" t="s">
        <v>1240</v>
      </c>
      <c r="B849" s="135" t="s">
        <v>19</v>
      </c>
      <c r="C849" s="139" t="n">
        <f aca="false">SUM(C851:C859)</f>
        <v>9244510</v>
      </c>
      <c r="D849" s="139" t="n">
        <f aca="false">SUM(D851:D852)</f>
        <v>0</v>
      </c>
      <c r="E849" s="139" t="n">
        <f aca="false">SUM(C849:D849)</f>
        <v>9244510</v>
      </c>
      <c r="F849" s="109" t="n">
        <f aca="false">SUM(F851:F859)</f>
        <v>10087100.02</v>
      </c>
      <c r="G849" s="110"/>
      <c r="H849" s="109" t="n">
        <f aca="false">SUM(F849:G849)</f>
        <v>10087100.02</v>
      </c>
      <c r="I849" s="139" t="n">
        <f aca="false">SUM(I851:I859)</f>
        <v>10395720</v>
      </c>
      <c r="J849" s="139" t="n">
        <f aca="false">SUM(J851:J852)</f>
        <v>0</v>
      </c>
      <c r="K849" s="139" t="n">
        <f aca="false">SUM(I849:J849)</f>
        <v>10395720</v>
      </c>
    </row>
    <row r="850" customFormat="false" ht="22.35" hidden="false" customHeight="false" outlineLevel="0" collapsed="false">
      <c r="A850" s="87" t="s">
        <v>27</v>
      </c>
      <c r="B850" s="100"/>
      <c r="C850" s="77" t="n">
        <f aca="false">SUM(C851:C858)</f>
        <v>9244510</v>
      </c>
      <c r="D850" s="77"/>
      <c r="E850" s="77" t="n">
        <f aca="false">SUM(C850:D850)</f>
        <v>9244510</v>
      </c>
      <c r="F850" s="79" t="n">
        <f aca="false">SUM(F851:F858)</f>
        <v>10087100.02</v>
      </c>
      <c r="G850" s="88"/>
      <c r="H850" s="79" t="n">
        <f aca="false">SUM(F850:G850)</f>
        <v>10087100.02</v>
      </c>
      <c r="I850" s="77" t="n">
        <f aca="false">SUM(I851:I858)</f>
        <v>10395720</v>
      </c>
      <c r="J850" s="77"/>
      <c r="K850" s="77" t="n">
        <f aca="false">SUM(I850:J850)</f>
        <v>10395720</v>
      </c>
    </row>
    <row r="851" customFormat="false" ht="22.35" hidden="false" customHeight="false" outlineLevel="0" collapsed="false">
      <c r="A851" s="82" t="s">
        <v>1095</v>
      </c>
      <c r="B851" s="54" t="s">
        <v>1011</v>
      </c>
      <c r="C851" s="77" t="n">
        <v>9102510</v>
      </c>
      <c r="D851" s="215"/>
      <c r="E851" s="77" t="n">
        <f aca="false">SUM(C851:D851)</f>
        <v>9102510</v>
      </c>
      <c r="F851" s="79" t="n">
        <v>9745320</v>
      </c>
      <c r="G851" s="217"/>
      <c r="H851" s="79" t="n">
        <f aca="false">SUM(F851:G851)</f>
        <v>9745320</v>
      </c>
      <c r="I851" s="77" t="n">
        <v>10257720</v>
      </c>
      <c r="J851" s="215"/>
      <c r="K851" s="77" t="n">
        <f aca="false">SUM(I851:J851)</f>
        <v>10257720</v>
      </c>
    </row>
    <row r="852" customFormat="false" ht="22.35" hidden="false" customHeight="false" outlineLevel="0" collapsed="false">
      <c r="A852" s="82" t="s">
        <v>1104</v>
      </c>
      <c r="B852" s="54" t="s">
        <v>1014</v>
      </c>
      <c r="C852" s="77" t="n">
        <v>45000</v>
      </c>
      <c r="D852" s="215"/>
      <c r="E852" s="77" t="n">
        <f aca="false">SUM(C852:D852)</f>
        <v>45000</v>
      </c>
      <c r="F852" s="79" t="n">
        <v>149423.4</v>
      </c>
      <c r="G852" s="217"/>
      <c r="H852" s="79" t="n">
        <f aca="false">SUM(F852:G852)</f>
        <v>149423.4</v>
      </c>
      <c r="I852" s="77" t="n">
        <v>70000</v>
      </c>
      <c r="J852" s="215"/>
      <c r="K852" s="77" t="n">
        <f aca="false">SUM(I852:J852)</f>
        <v>70000</v>
      </c>
    </row>
    <row r="853" customFormat="false" ht="32.8" hidden="false" customHeight="false" outlineLevel="0" collapsed="false">
      <c r="A853" s="87" t="s">
        <v>33</v>
      </c>
      <c r="B853" s="54" t="s">
        <v>34</v>
      </c>
      <c r="C853" s="77" t="n">
        <v>86000</v>
      </c>
      <c r="D853" s="215"/>
      <c r="E853" s="77" t="n">
        <f aca="false">SUM(C853:D853)</f>
        <v>86000</v>
      </c>
      <c r="F853" s="79" t="n">
        <v>147000</v>
      </c>
      <c r="G853" s="217"/>
      <c r="H853" s="79" t="n">
        <f aca="false">SUM(F853:G853)</f>
        <v>147000</v>
      </c>
      <c r="I853" s="77" t="n">
        <v>57000</v>
      </c>
      <c r="J853" s="215"/>
      <c r="K853" s="77" t="n">
        <f aca="false">SUM(I853:J853)</f>
        <v>57000</v>
      </c>
    </row>
    <row r="854" customFormat="false" ht="12.8" hidden="false" customHeight="false" outlineLevel="0" collapsed="false">
      <c r="A854" s="82" t="s">
        <v>1097</v>
      </c>
      <c r="B854" s="54" t="s">
        <v>1098</v>
      </c>
      <c r="C854" s="77" t="n">
        <v>11000</v>
      </c>
      <c r="D854" s="215"/>
      <c r="E854" s="77" t="n">
        <f aca="false">SUM(C854:D854)</f>
        <v>11000</v>
      </c>
      <c r="F854" s="79" t="n">
        <v>11000</v>
      </c>
      <c r="G854" s="217"/>
      <c r="H854" s="79" t="n">
        <f aca="false">SUM(F854:G854)</f>
        <v>11000</v>
      </c>
      <c r="I854" s="77" t="n">
        <v>11000</v>
      </c>
      <c r="J854" s="215"/>
      <c r="K854" s="77" t="n">
        <f aca="false">SUM(I854:J854)</f>
        <v>11000</v>
      </c>
    </row>
    <row r="855" customFormat="false" ht="32.8" hidden="false" customHeight="false" outlineLevel="0" collapsed="false">
      <c r="A855" s="82" t="s">
        <v>1108</v>
      </c>
      <c r="B855" s="54" t="s">
        <v>324</v>
      </c>
      <c r="C855" s="77"/>
      <c r="D855" s="215"/>
      <c r="E855" s="77"/>
      <c r="F855" s="79" t="n">
        <v>4356.62</v>
      </c>
      <c r="G855" s="217"/>
      <c r="H855" s="79" t="n">
        <f aca="false">SUM(F855:G855)</f>
        <v>4356.62</v>
      </c>
      <c r="I855" s="77"/>
      <c r="J855" s="215"/>
      <c r="K855" s="77"/>
    </row>
    <row r="856" customFormat="false" ht="43.25" hidden="false" customHeight="false" outlineLevel="0" collapsed="false">
      <c r="A856" s="82" t="s">
        <v>1110</v>
      </c>
      <c r="B856" s="54" t="s">
        <v>1111</v>
      </c>
      <c r="C856" s="77"/>
      <c r="D856" s="215"/>
      <c r="E856" s="77"/>
      <c r="F856" s="79" t="n">
        <v>20000</v>
      </c>
      <c r="G856" s="217"/>
      <c r="H856" s="79" t="n">
        <f aca="false">SUM(F856:G856)</f>
        <v>20000</v>
      </c>
      <c r="I856" s="77"/>
      <c r="J856" s="215"/>
      <c r="K856" s="77"/>
    </row>
    <row r="857" customFormat="false" ht="22.35" hidden="false" customHeight="false" outlineLevel="0" collapsed="false">
      <c r="A857" s="82" t="s">
        <v>1120</v>
      </c>
      <c r="B857" s="54" t="s">
        <v>1121</v>
      </c>
      <c r="C857" s="143"/>
      <c r="D857" s="215"/>
      <c r="E857" s="77"/>
      <c r="F857" s="79" t="n">
        <v>10000</v>
      </c>
      <c r="G857" s="217"/>
      <c r="H857" s="79" t="n">
        <f aca="false">SUM(F857:G857)</f>
        <v>10000</v>
      </c>
      <c r="I857" s="77"/>
      <c r="J857" s="215"/>
      <c r="K857" s="77"/>
    </row>
    <row r="858" customFormat="false" ht="43.25" hidden="false" customHeight="false" outlineLevel="0" collapsed="false">
      <c r="A858" s="82" t="s">
        <v>325</v>
      </c>
      <c r="B858" s="55" t="s">
        <v>326</v>
      </c>
      <c r="C858" s="143"/>
      <c r="D858" s="215"/>
      <c r="E858" s="77"/>
      <c r="F858" s="79"/>
      <c r="G858" s="217"/>
      <c r="H858" s="79" t="n">
        <f aca="false">SUM(F858:G858)</f>
        <v>0</v>
      </c>
      <c r="I858" s="77"/>
      <c r="J858" s="215"/>
      <c r="K858" s="77"/>
    </row>
    <row r="859" customFormat="false" ht="32.8" hidden="false" customHeight="false" outlineLevel="0" collapsed="false">
      <c r="A859" s="87" t="s">
        <v>62</v>
      </c>
      <c r="B859" s="54" t="s">
        <v>63</v>
      </c>
      <c r="C859" s="143"/>
      <c r="D859" s="215"/>
      <c r="E859" s="77"/>
      <c r="F859" s="79"/>
      <c r="G859" s="217"/>
      <c r="H859" s="79"/>
      <c r="I859" s="77"/>
      <c r="J859" s="215"/>
      <c r="K859" s="77"/>
    </row>
    <row r="860" customFormat="false" ht="12.8" hidden="false" customHeight="false" outlineLevel="0" collapsed="false">
      <c r="A860" s="82"/>
      <c r="B860" s="54"/>
      <c r="C860" s="143"/>
      <c r="D860" s="215"/>
      <c r="E860" s="77"/>
      <c r="F860" s="79"/>
      <c r="G860" s="217"/>
      <c r="H860" s="79"/>
      <c r="I860" s="77"/>
      <c r="J860" s="215"/>
      <c r="K860" s="77"/>
    </row>
    <row r="861" customFormat="false" ht="46.25" hidden="false" customHeight="false" outlineLevel="0" collapsed="false">
      <c r="A861" s="66" t="s">
        <v>1248</v>
      </c>
      <c r="B861" s="135" t="s">
        <v>19</v>
      </c>
      <c r="C861" s="139" t="n">
        <f aca="false">SUM(C863:C871)</f>
        <v>12621880</v>
      </c>
      <c r="D861" s="139" t="n">
        <f aca="false">SUM(D863:D864)</f>
        <v>0</v>
      </c>
      <c r="E861" s="139" t="n">
        <f aca="false">SUM(C861:D861)</f>
        <v>12621880</v>
      </c>
      <c r="F861" s="109" t="n">
        <f aca="false">SUM(F863:F871)</f>
        <v>18052667.88</v>
      </c>
      <c r="G861" s="110"/>
      <c r="H861" s="109" t="n">
        <f aca="false">SUM(F861:G861)</f>
        <v>18052667.88</v>
      </c>
      <c r="I861" s="139" t="n">
        <f aca="false">SUM(I863:I871)</f>
        <v>16254560</v>
      </c>
      <c r="J861" s="139" t="n">
        <f aca="false">SUM(J863:J864)</f>
        <v>0</v>
      </c>
      <c r="K861" s="139" t="n">
        <f aca="false">SUM(I861:J861)</f>
        <v>16254560</v>
      </c>
    </row>
    <row r="862" customFormat="false" ht="22.35" hidden="false" customHeight="false" outlineLevel="0" collapsed="false">
      <c r="A862" s="82" t="s">
        <v>27</v>
      </c>
      <c r="B862" s="227"/>
      <c r="C862" s="143" t="n">
        <f aca="false">SUM(C863:C871)</f>
        <v>12621880</v>
      </c>
      <c r="D862" s="215"/>
      <c r="E862" s="77" t="n">
        <f aca="false">SUM(C862:D862)</f>
        <v>12621880</v>
      </c>
      <c r="F862" s="79" t="n">
        <f aca="false">SUM(F863:F871)</f>
        <v>18052667.88</v>
      </c>
      <c r="G862" s="217"/>
      <c r="H862" s="79" t="n">
        <f aca="false">SUM(F862:G862)</f>
        <v>18052667.88</v>
      </c>
      <c r="I862" s="77" t="n">
        <f aca="false">SUM(I863:I871)</f>
        <v>16254560</v>
      </c>
      <c r="J862" s="215"/>
      <c r="K862" s="77" t="n">
        <f aca="false">SUM(I862:J862)</f>
        <v>16254560</v>
      </c>
    </row>
    <row r="863" customFormat="false" ht="22.35" hidden="false" customHeight="false" outlineLevel="0" collapsed="false">
      <c r="A863" s="82" t="s">
        <v>1095</v>
      </c>
      <c r="B863" s="54" t="s">
        <v>1011</v>
      </c>
      <c r="C863" s="77" t="n">
        <v>12317030</v>
      </c>
      <c r="D863" s="215"/>
      <c r="E863" s="77" t="n">
        <f aca="false">SUM(C863:D863)</f>
        <v>12317030</v>
      </c>
      <c r="F863" s="79" t="n">
        <v>16853130</v>
      </c>
      <c r="G863" s="217"/>
      <c r="H863" s="79" t="n">
        <f aca="false">SUM(F863:G863)</f>
        <v>16853130</v>
      </c>
      <c r="I863" s="77" t="n">
        <v>16115560</v>
      </c>
      <c r="J863" s="215"/>
      <c r="K863" s="77" t="n">
        <f aca="false">SUM(I863:J863)</f>
        <v>16115560</v>
      </c>
    </row>
    <row r="864" customFormat="false" ht="22.35" hidden="false" customHeight="false" outlineLevel="0" collapsed="false">
      <c r="A864" s="82" t="s">
        <v>1104</v>
      </c>
      <c r="B864" s="54" t="s">
        <v>1014</v>
      </c>
      <c r="C864" s="77" t="n">
        <v>58600</v>
      </c>
      <c r="D864" s="215"/>
      <c r="E864" s="77" t="n">
        <f aca="false">SUM(C864:D864)</f>
        <v>58600</v>
      </c>
      <c r="F864" s="79" t="n">
        <v>173493.21</v>
      </c>
      <c r="G864" s="217"/>
      <c r="H864" s="79" t="n">
        <f aca="false">SUM(F864:G864)</f>
        <v>173493.21</v>
      </c>
      <c r="I864" s="77" t="n">
        <v>50000</v>
      </c>
      <c r="J864" s="215"/>
      <c r="K864" s="77" t="n">
        <f aca="false">SUM(I864:J864)</f>
        <v>50000</v>
      </c>
    </row>
    <row r="865" customFormat="false" ht="22.35" hidden="false" customHeight="false" outlineLevel="0" collapsed="false">
      <c r="A865" s="82" t="s">
        <v>1251</v>
      </c>
      <c r="B865" s="54" t="s">
        <v>1252</v>
      </c>
      <c r="C865" s="77" t="n">
        <v>178250</v>
      </c>
      <c r="D865" s="215"/>
      <c r="E865" s="77" t="n">
        <f aca="false">SUM(C865:D865)</f>
        <v>178250</v>
      </c>
      <c r="F865" s="79" t="n">
        <v>938050</v>
      </c>
      <c r="G865" s="217"/>
      <c r="H865" s="79" t="n">
        <f aca="false">SUM(F865:G865)</f>
        <v>938050</v>
      </c>
      <c r="I865" s="77"/>
      <c r="J865" s="215"/>
      <c r="K865" s="77" t="n">
        <f aca="false">SUM(I865:J865)</f>
        <v>0</v>
      </c>
    </row>
    <row r="866" customFormat="false" ht="32.8" hidden="false" customHeight="false" outlineLevel="0" collapsed="false">
      <c r="A866" s="87" t="s">
        <v>33</v>
      </c>
      <c r="B866" s="54" t="s">
        <v>34</v>
      </c>
      <c r="C866" s="77" t="n">
        <v>54000</v>
      </c>
      <c r="D866" s="215"/>
      <c r="E866" s="77" t="n">
        <f aca="false">SUM(C866:D866)</f>
        <v>54000</v>
      </c>
      <c r="F866" s="79" t="n">
        <v>59000</v>
      </c>
      <c r="G866" s="217"/>
      <c r="H866" s="79" t="n">
        <f aca="false">SUM(F866:G866)</f>
        <v>59000</v>
      </c>
      <c r="I866" s="77" t="n">
        <v>75000</v>
      </c>
      <c r="J866" s="215"/>
      <c r="K866" s="77" t="n">
        <f aca="false">SUM(I866:J866)</f>
        <v>75000</v>
      </c>
    </row>
    <row r="867" customFormat="false" ht="12.8" hidden="false" customHeight="false" outlineLevel="0" collapsed="false">
      <c r="A867" s="82" t="s">
        <v>1097</v>
      </c>
      <c r="B867" s="54" t="s">
        <v>1098</v>
      </c>
      <c r="C867" s="77" t="n">
        <v>14000</v>
      </c>
      <c r="D867" s="215"/>
      <c r="E867" s="77" t="n">
        <f aca="false">SUM(C867:D867)</f>
        <v>14000</v>
      </c>
      <c r="F867" s="79" t="n">
        <v>14000</v>
      </c>
      <c r="G867" s="217"/>
      <c r="H867" s="79" t="n">
        <f aca="false">SUM(F867:G867)</f>
        <v>14000</v>
      </c>
      <c r="I867" s="77" t="n">
        <v>14000</v>
      </c>
      <c r="J867" s="215"/>
      <c r="K867" s="77" t="n">
        <f aca="false">SUM(I867:J867)</f>
        <v>14000</v>
      </c>
    </row>
    <row r="868" customFormat="false" ht="32.8" hidden="false" customHeight="false" outlineLevel="0" collapsed="false">
      <c r="A868" s="82" t="s">
        <v>1108</v>
      </c>
      <c r="B868" s="54" t="s">
        <v>324</v>
      </c>
      <c r="C868" s="143"/>
      <c r="D868" s="215"/>
      <c r="E868" s="77" t="n">
        <f aca="false">SUM(C868:D868)</f>
        <v>0</v>
      </c>
      <c r="F868" s="79" t="n">
        <v>10994.67</v>
      </c>
      <c r="G868" s="217"/>
      <c r="H868" s="79" t="n">
        <f aca="false">SUM(F868:G868)</f>
        <v>10994.67</v>
      </c>
      <c r="I868" s="77"/>
      <c r="J868" s="215"/>
      <c r="K868" s="77" t="n">
        <f aca="false">SUM(I868:J868)</f>
        <v>0</v>
      </c>
    </row>
    <row r="869" customFormat="false" ht="32.8" hidden="false" customHeight="false" outlineLevel="0" collapsed="false">
      <c r="A869" s="82" t="s">
        <v>1183</v>
      </c>
      <c r="B869" s="54" t="s">
        <v>1184</v>
      </c>
      <c r="C869" s="143"/>
      <c r="D869" s="215"/>
      <c r="E869" s="77"/>
      <c r="F869" s="79" t="n">
        <v>4000</v>
      </c>
      <c r="G869" s="217"/>
      <c r="H869" s="79" t="n">
        <f aca="false">SUM(F869:G869)</f>
        <v>4000</v>
      </c>
      <c r="I869" s="77"/>
      <c r="J869" s="215"/>
      <c r="K869" s="77" t="n">
        <f aca="false">SUM(I869:J869)</f>
        <v>0</v>
      </c>
    </row>
    <row r="870" customFormat="false" ht="22.35" hidden="false" customHeight="false" outlineLevel="0" collapsed="false">
      <c r="A870" s="82" t="s">
        <v>1132</v>
      </c>
      <c r="B870" s="55" t="s">
        <v>1133</v>
      </c>
      <c r="C870" s="143"/>
      <c r="D870" s="215"/>
      <c r="E870" s="77"/>
      <c r="F870" s="79"/>
      <c r="G870" s="217"/>
      <c r="H870" s="79" t="n">
        <f aca="false">SUM(F870:G870)</f>
        <v>0</v>
      </c>
      <c r="I870" s="77"/>
      <c r="J870" s="215"/>
      <c r="K870" s="77" t="n">
        <f aca="false">SUM(I870:J870)</f>
        <v>0</v>
      </c>
    </row>
    <row r="871" customFormat="false" ht="43.25" hidden="false" customHeight="false" outlineLevel="0" collapsed="false">
      <c r="A871" s="82" t="s">
        <v>325</v>
      </c>
      <c r="B871" s="55" t="s">
        <v>326</v>
      </c>
      <c r="C871" s="143"/>
      <c r="D871" s="215"/>
      <c r="E871" s="77"/>
      <c r="F871" s="79"/>
      <c r="G871" s="217"/>
      <c r="H871" s="79" t="n">
        <f aca="false">SUM(F871:G871)</f>
        <v>0</v>
      </c>
      <c r="I871" s="77"/>
      <c r="J871" s="215"/>
      <c r="K871" s="77" t="n">
        <f aca="false">SUM(I871:J871)</f>
        <v>0</v>
      </c>
    </row>
    <row r="872" customFormat="false" ht="12.8" hidden="false" customHeight="false" outlineLevel="0" collapsed="false">
      <c r="A872" s="82"/>
      <c r="B872" s="103"/>
      <c r="C872" s="143"/>
      <c r="D872" s="215"/>
      <c r="E872" s="77"/>
      <c r="F872" s="79"/>
      <c r="G872" s="217"/>
      <c r="H872" s="79"/>
      <c r="I872" s="77"/>
      <c r="J872" s="215"/>
      <c r="K872" s="77"/>
    </row>
    <row r="873" customFormat="false" ht="57.45" hidden="false" customHeight="false" outlineLevel="0" collapsed="false">
      <c r="A873" s="66" t="s">
        <v>1260</v>
      </c>
      <c r="B873" s="135" t="s">
        <v>19</v>
      </c>
      <c r="C873" s="139" t="n">
        <f aca="false">SUM(C875:C883)</f>
        <v>11384620</v>
      </c>
      <c r="D873" s="139" t="n">
        <f aca="false">SUM(D875:D883)</f>
        <v>0</v>
      </c>
      <c r="E873" s="139" t="n">
        <f aca="false">SUM(C873:D873)</f>
        <v>11384620</v>
      </c>
      <c r="F873" s="109" t="n">
        <f aca="false">SUM(F875:F883)</f>
        <v>13640020.93</v>
      </c>
      <c r="G873" s="110"/>
      <c r="H873" s="109" t="n">
        <f aca="false">SUM(F873:G873)</f>
        <v>13640020.93</v>
      </c>
      <c r="I873" s="139" t="n">
        <f aca="false">SUM(I875:I883)</f>
        <v>12971750</v>
      </c>
      <c r="J873" s="139" t="n">
        <f aca="false">SUM(J875:J883)</f>
        <v>0</v>
      </c>
      <c r="K873" s="139" t="n">
        <f aca="false">SUM(I873:J873)</f>
        <v>12971750</v>
      </c>
    </row>
    <row r="874" customFormat="false" ht="22.35" hidden="false" customHeight="false" outlineLevel="0" collapsed="false">
      <c r="A874" s="82" t="s">
        <v>27</v>
      </c>
      <c r="B874" s="75"/>
      <c r="C874" s="143" t="n">
        <f aca="false">SUM(C875:C882)</f>
        <v>11384620</v>
      </c>
      <c r="D874" s="143" t="n">
        <f aca="false">SUM(D875:D882)</f>
        <v>0</v>
      </c>
      <c r="E874" s="77" t="n">
        <f aca="false">SUM(C874:D874)</f>
        <v>11384620</v>
      </c>
      <c r="F874" s="79" t="n">
        <f aca="false">SUM(F875:F882)</f>
        <v>13640020.93</v>
      </c>
      <c r="G874" s="88" t="n">
        <f aca="false">SUM(G875:G882)</f>
        <v>0</v>
      </c>
      <c r="H874" s="79" t="n">
        <f aca="false">SUM(F874:G874)</f>
        <v>13640020.93</v>
      </c>
      <c r="I874" s="77" t="n">
        <f aca="false">SUM(I875:I882)</f>
        <v>12971750</v>
      </c>
      <c r="J874" s="143" t="n">
        <f aca="false">SUM(J875:J882)</f>
        <v>0</v>
      </c>
      <c r="K874" s="77" t="n">
        <f aca="false">SUM(I874:J874)</f>
        <v>12971750</v>
      </c>
    </row>
    <row r="875" customFormat="false" ht="22.35" hidden="false" customHeight="false" outlineLevel="0" collapsed="false">
      <c r="A875" s="82" t="s">
        <v>1095</v>
      </c>
      <c r="B875" s="54" t="s">
        <v>1011</v>
      </c>
      <c r="C875" s="77" t="n">
        <v>11156620</v>
      </c>
      <c r="D875" s="143"/>
      <c r="E875" s="77" t="n">
        <f aca="false">SUM(C875:D875)</f>
        <v>11156620</v>
      </c>
      <c r="F875" s="79" t="n">
        <v>13011220</v>
      </c>
      <c r="G875" s="88"/>
      <c r="H875" s="79" t="n">
        <f aca="false">SUM(F875:G875)</f>
        <v>13011220</v>
      </c>
      <c r="I875" s="77" t="n">
        <v>12711750</v>
      </c>
      <c r="J875" s="143"/>
      <c r="K875" s="77" t="n">
        <f aca="false">SUM(I875:J875)</f>
        <v>12711750</v>
      </c>
    </row>
    <row r="876" customFormat="false" ht="22.35" hidden="false" customHeight="false" outlineLevel="0" collapsed="false">
      <c r="A876" s="82" t="s">
        <v>1104</v>
      </c>
      <c r="B876" s="54" t="s">
        <v>1014</v>
      </c>
      <c r="C876" s="77" t="n">
        <v>10000</v>
      </c>
      <c r="D876" s="77"/>
      <c r="E876" s="77" t="n">
        <f aca="false">SUM(C876:D876)</f>
        <v>10000</v>
      </c>
      <c r="F876" s="79" t="n">
        <v>108998.16</v>
      </c>
      <c r="G876" s="88"/>
      <c r="H876" s="79" t="n">
        <f aca="false">SUM(F876:G876)</f>
        <v>108998.16</v>
      </c>
      <c r="I876" s="77" t="n">
        <v>20000</v>
      </c>
      <c r="J876" s="77"/>
      <c r="K876" s="77" t="n">
        <f aca="false">SUM(I876:J876)</f>
        <v>20000</v>
      </c>
    </row>
    <row r="877" customFormat="false" ht="32.8" hidden="false" customHeight="false" outlineLevel="0" collapsed="false">
      <c r="A877" s="87" t="s">
        <v>33</v>
      </c>
      <c r="B877" s="54" t="s">
        <v>34</v>
      </c>
      <c r="C877" s="77" t="n">
        <v>203000</v>
      </c>
      <c r="D877" s="77"/>
      <c r="E877" s="77" t="n">
        <f aca="false">SUM(C877:D877)</f>
        <v>203000</v>
      </c>
      <c r="F877" s="79" t="n">
        <v>203000</v>
      </c>
      <c r="G877" s="88"/>
      <c r="H877" s="79" t="n">
        <f aca="false">SUM(F877:G877)</f>
        <v>203000</v>
      </c>
      <c r="I877" s="77" t="n">
        <v>205000</v>
      </c>
      <c r="J877" s="77"/>
      <c r="K877" s="77" t="n">
        <f aca="false">SUM(I877:J877)</f>
        <v>205000</v>
      </c>
    </row>
    <row r="878" customFormat="false" ht="12.8" hidden="false" customHeight="false" outlineLevel="0" collapsed="false">
      <c r="A878" s="82" t="s">
        <v>1097</v>
      </c>
      <c r="B878" s="54" t="s">
        <v>1098</v>
      </c>
      <c r="C878" s="77" t="n">
        <v>15000</v>
      </c>
      <c r="D878" s="77"/>
      <c r="E878" s="77" t="n">
        <f aca="false">SUM(C878:D878)</f>
        <v>15000</v>
      </c>
      <c r="F878" s="79" t="n">
        <v>258000</v>
      </c>
      <c r="G878" s="88"/>
      <c r="H878" s="79" t="n">
        <f aca="false">SUM(F878:G878)</f>
        <v>258000</v>
      </c>
      <c r="I878" s="77" t="n">
        <v>15000</v>
      </c>
      <c r="J878" s="77"/>
      <c r="K878" s="77" t="n">
        <f aca="false">SUM(I878:J878)</f>
        <v>15000</v>
      </c>
    </row>
    <row r="879" customFormat="false" ht="32.8" hidden="false" customHeight="false" outlineLevel="0" collapsed="false">
      <c r="A879" s="82" t="s">
        <v>219</v>
      </c>
      <c r="B879" s="54" t="s">
        <v>220</v>
      </c>
      <c r="C879" s="77"/>
      <c r="D879" s="77"/>
      <c r="E879" s="77"/>
      <c r="F879" s="79"/>
      <c r="G879" s="88"/>
      <c r="H879" s="79"/>
      <c r="I879" s="77" t="n">
        <v>20000</v>
      </c>
      <c r="J879" s="77"/>
      <c r="K879" s="77" t="n">
        <f aca="false">SUM(I879:J879)</f>
        <v>20000</v>
      </c>
    </row>
    <row r="880" customFormat="false" ht="53.7" hidden="false" customHeight="false" outlineLevel="0" collapsed="false">
      <c r="A880" s="82" t="s">
        <v>1057</v>
      </c>
      <c r="B880" s="54" t="s">
        <v>1058</v>
      </c>
      <c r="C880" s="77"/>
      <c r="D880" s="77"/>
      <c r="E880" s="77"/>
      <c r="F880" s="79" t="n">
        <v>43750</v>
      </c>
      <c r="G880" s="88"/>
      <c r="H880" s="79" t="n">
        <f aca="false">SUM(F880:G880)</f>
        <v>43750</v>
      </c>
      <c r="I880" s="77"/>
      <c r="J880" s="77"/>
      <c r="K880" s="77"/>
    </row>
    <row r="881" customFormat="false" ht="32.8" hidden="false" customHeight="false" outlineLevel="0" collapsed="false">
      <c r="A881" s="82" t="s">
        <v>1108</v>
      </c>
      <c r="B881" s="54" t="s">
        <v>324</v>
      </c>
      <c r="C881" s="77"/>
      <c r="D881" s="77"/>
      <c r="E881" s="77"/>
      <c r="F881" s="79" t="n">
        <v>15052.77</v>
      </c>
      <c r="G881" s="88"/>
      <c r="H881" s="79" t="n">
        <f aca="false">SUM(F881:G881)</f>
        <v>15052.77</v>
      </c>
      <c r="I881" s="77"/>
      <c r="J881" s="77"/>
      <c r="K881" s="77"/>
    </row>
    <row r="882" customFormat="false" ht="43.25" hidden="false" customHeight="false" outlineLevel="0" collapsed="false">
      <c r="A882" s="82" t="s">
        <v>325</v>
      </c>
      <c r="B882" s="55" t="s">
        <v>326</v>
      </c>
      <c r="C882" s="77"/>
      <c r="D882" s="77"/>
      <c r="E882" s="77"/>
      <c r="F882" s="79"/>
      <c r="G882" s="88"/>
      <c r="H882" s="79"/>
      <c r="I882" s="77"/>
      <c r="J882" s="77"/>
      <c r="K882" s="77"/>
    </row>
    <row r="883" customFormat="false" ht="22.35" hidden="false" customHeight="false" outlineLevel="0" collapsed="false">
      <c r="A883" s="87" t="s">
        <v>65</v>
      </c>
      <c r="B883" s="55" t="s">
        <v>66</v>
      </c>
      <c r="C883" s="77"/>
      <c r="D883" s="77"/>
      <c r="E883" s="77" t="n">
        <f aca="false">SUM(C883:D883)</f>
        <v>0</v>
      </c>
      <c r="F883" s="79"/>
      <c r="G883" s="88"/>
      <c r="H883" s="79" t="n">
        <f aca="false">SUM(F883:G883)</f>
        <v>0</v>
      </c>
      <c r="I883" s="77"/>
      <c r="J883" s="77"/>
      <c r="K883" s="77" t="n">
        <f aca="false">SUM(I883:J883)</f>
        <v>0</v>
      </c>
    </row>
    <row r="884" customFormat="false" ht="12.8" hidden="false" customHeight="false" outlineLevel="0" collapsed="false">
      <c r="A884" s="82"/>
      <c r="B884" s="55"/>
      <c r="C884" s="143"/>
      <c r="D884" s="143"/>
      <c r="E884" s="77"/>
      <c r="F884" s="79"/>
      <c r="G884" s="88"/>
      <c r="H884" s="79"/>
      <c r="I884" s="77"/>
      <c r="J884" s="143"/>
      <c r="K884" s="77"/>
    </row>
    <row r="885" customFormat="false" ht="57.45" hidden="false" customHeight="false" outlineLevel="0" collapsed="false">
      <c r="A885" s="66" t="s">
        <v>1269</v>
      </c>
      <c r="B885" s="135" t="s">
        <v>19</v>
      </c>
      <c r="C885" s="139" t="n">
        <f aca="false">SUM(C887:C898)</f>
        <v>6273660</v>
      </c>
      <c r="D885" s="139" t="n">
        <f aca="false">SUM(D887:D898)</f>
        <v>0</v>
      </c>
      <c r="E885" s="139" t="n">
        <f aca="false">SUM(C885:D885)</f>
        <v>6273660</v>
      </c>
      <c r="F885" s="109" t="n">
        <f aca="false">SUM(F887:F898)</f>
        <v>7437694.53</v>
      </c>
      <c r="G885" s="110"/>
      <c r="H885" s="109" t="n">
        <f aca="false">SUM(F885:G885)</f>
        <v>7437694.53</v>
      </c>
      <c r="I885" s="139" t="n">
        <f aca="false">SUM(I887:I898)</f>
        <v>7406040</v>
      </c>
      <c r="J885" s="139" t="n">
        <f aca="false">SUM(J887:J898)</f>
        <v>0</v>
      </c>
      <c r="K885" s="139" t="n">
        <f aca="false">SUM(I885:J885)</f>
        <v>7406040</v>
      </c>
    </row>
    <row r="886" customFormat="false" ht="22.35" hidden="false" customHeight="false" outlineLevel="0" collapsed="false">
      <c r="A886" s="74" t="s">
        <v>27</v>
      </c>
      <c r="B886" s="75"/>
      <c r="C886" s="194" t="n">
        <f aca="false">SUM(C887:C897)</f>
        <v>6273660</v>
      </c>
      <c r="D886" s="194" t="n">
        <f aca="false">SUM(D887:D897)</f>
        <v>0</v>
      </c>
      <c r="E886" s="145" t="n">
        <f aca="false">SUM(C886:D886)</f>
        <v>6273660</v>
      </c>
      <c r="F886" s="146" t="n">
        <f aca="false">SUM(F887:F897)</f>
        <v>7437694.53</v>
      </c>
      <c r="G886" s="147" t="n">
        <f aca="false">SUM(G887:G897)</f>
        <v>0</v>
      </c>
      <c r="H886" s="146" t="n">
        <f aca="false">SUM(F886:G886)</f>
        <v>7437694.53</v>
      </c>
      <c r="I886" s="145" t="n">
        <f aca="false">SUM(I887:I897)</f>
        <v>7406040</v>
      </c>
      <c r="J886" s="194" t="n">
        <f aca="false">SUM(J887:J897)</f>
        <v>0</v>
      </c>
      <c r="K886" s="145" t="n">
        <f aca="false">SUM(I886:J886)</f>
        <v>7406040</v>
      </c>
    </row>
    <row r="887" customFormat="false" ht="22.35" hidden="false" customHeight="false" outlineLevel="0" collapsed="false">
      <c r="A887" s="82" t="s">
        <v>1095</v>
      </c>
      <c r="B887" s="54" t="s">
        <v>1011</v>
      </c>
      <c r="C887" s="77" t="n">
        <v>5909060</v>
      </c>
      <c r="D887" s="143"/>
      <c r="E887" s="77" t="n">
        <f aca="false">SUM(C887:D887)</f>
        <v>5909060</v>
      </c>
      <c r="F887" s="79" t="n">
        <v>6655210</v>
      </c>
      <c r="G887" s="88"/>
      <c r="H887" s="79" t="n">
        <f aca="false">SUM(F887:G887)</f>
        <v>6655210</v>
      </c>
      <c r="I887" s="77" t="n">
        <v>6573340</v>
      </c>
      <c r="J887" s="143"/>
      <c r="K887" s="77" t="n">
        <f aca="false">SUM(I887:J887)</f>
        <v>6573340</v>
      </c>
    </row>
    <row r="888" customFormat="false" ht="22.35" hidden="false" customHeight="false" outlineLevel="0" collapsed="false">
      <c r="A888" s="82" t="s">
        <v>1104</v>
      </c>
      <c r="B888" s="54" t="s">
        <v>1014</v>
      </c>
      <c r="C888" s="77" t="n">
        <v>48900</v>
      </c>
      <c r="D888" s="77"/>
      <c r="E888" s="77" t="n">
        <f aca="false">SUM(C888:D888)</f>
        <v>48900</v>
      </c>
      <c r="F888" s="79" t="n">
        <v>121806.46</v>
      </c>
      <c r="G888" s="88"/>
      <c r="H888" s="79" t="n">
        <f aca="false">SUM(F888:G888)</f>
        <v>121806.46</v>
      </c>
      <c r="I888" s="77" t="n">
        <v>70000</v>
      </c>
      <c r="J888" s="77"/>
      <c r="K888" s="77" t="n">
        <f aca="false">SUM(I888:J888)</f>
        <v>70000</v>
      </c>
    </row>
    <row r="889" customFormat="false" ht="53.7" hidden="false" customHeight="false" outlineLevel="0" collapsed="false">
      <c r="A889" s="82" t="s">
        <v>1057</v>
      </c>
      <c r="B889" s="103" t="s">
        <v>1058</v>
      </c>
      <c r="C889" s="77" t="n">
        <v>183000</v>
      </c>
      <c r="D889" s="191"/>
      <c r="E889" s="77" t="n">
        <f aca="false">SUM(C889:D889)</f>
        <v>183000</v>
      </c>
      <c r="F889" s="124" t="n">
        <v>396000</v>
      </c>
      <c r="G889" s="149"/>
      <c r="H889" s="79" t="n">
        <f aca="false">SUM(F889:G889)</f>
        <v>396000</v>
      </c>
      <c r="I889" s="77" t="n">
        <v>650000</v>
      </c>
      <c r="J889" s="191"/>
      <c r="K889" s="77" t="n">
        <f aca="false">SUM(I889:J889)</f>
        <v>650000</v>
      </c>
    </row>
    <row r="890" customFormat="false" ht="74.6" hidden="false" customHeight="false" outlineLevel="0" collapsed="false">
      <c r="A890" s="82" t="s">
        <v>1053</v>
      </c>
      <c r="B890" s="103" t="s">
        <v>1054</v>
      </c>
      <c r="C890" s="77" t="n">
        <f aca="false">34000+6000</f>
        <v>40000</v>
      </c>
      <c r="D890" s="220"/>
      <c r="E890" s="77" t="n">
        <f aca="false">SUM(C890:D890)</f>
        <v>40000</v>
      </c>
      <c r="F890" s="84" t="n">
        <v>40000</v>
      </c>
      <c r="G890" s="85"/>
      <c r="H890" s="79" t="n">
        <f aca="false">SUM(F890:G890)</f>
        <v>40000</v>
      </c>
      <c r="I890" s="77"/>
      <c r="J890" s="220"/>
      <c r="K890" s="77" t="n">
        <f aca="false">SUM(I890:J890)</f>
        <v>0</v>
      </c>
    </row>
    <row r="891" customFormat="false" ht="32.8" hidden="false" customHeight="false" outlineLevel="0" collapsed="false">
      <c r="A891" s="87" t="s">
        <v>33</v>
      </c>
      <c r="B891" s="54" t="s">
        <v>34</v>
      </c>
      <c r="C891" s="77" t="n">
        <v>84700</v>
      </c>
      <c r="D891" s="77"/>
      <c r="E891" s="77" t="n">
        <f aca="false">SUM(C891:D891)</f>
        <v>84700</v>
      </c>
      <c r="F891" s="79" t="n">
        <v>104700</v>
      </c>
      <c r="G891" s="88"/>
      <c r="H891" s="79" t="n">
        <f aca="false">SUM(F891:G891)</f>
        <v>104700</v>
      </c>
      <c r="I891" s="77" t="n">
        <v>104700</v>
      </c>
      <c r="J891" s="77"/>
      <c r="K891" s="77" t="n">
        <f aca="false">SUM(I891:J891)</f>
        <v>104700</v>
      </c>
    </row>
    <row r="892" customFormat="false" ht="12.8" hidden="false" customHeight="false" outlineLevel="0" collapsed="false">
      <c r="A892" s="150" t="s">
        <v>1097</v>
      </c>
      <c r="B892" s="160" t="s">
        <v>1098</v>
      </c>
      <c r="C892" s="130" t="n">
        <v>8000</v>
      </c>
      <c r="D892" s="130"/>
      <c r="E892" s="130" t="n">
        <f aca="false">SUM(C892:D892)</f>
        <v>8000</v>
      </c>
      <c r="F892" s="131" t="n">
        <v>8000</v>
      </c>
      <c r="G892" s="151"/>
      <c r="H892" s="131" t="n">
        <f aca="false">SUM(F892:G892)</f>
        <v>8000</v>
      </c>
      <c r="I892" s="130" t="n">
        <v>8000</v>
      </c>
      <c r="J892" s="130"/>
      <c r="K892" s="130" t="n">
        <f aca="false">SUM(I892:J892)</f>
        <v>8000</v>
      </c>
    </row>
    <row r="893" customFormat="false" ht="32.8" hidden="false" customHeight="false" outlineLevel="0" collapsed="false">
      <c r="A893" s="82" t="s">
        <v>1108</v>
      </c>
      <c r="B893" s="54" t="s">
        <v>324</v>
      </c>
      <c r="C893" s="77"/>
      <c r="D893" s="77"/>
      <c r="E893" s="77"/>
      <c r="F893" s="79" t="n">
        <v>1978.07</v>
      </c>
      <c r="G893" s="88"/>
      <c r="H893" s="79" t="n">
        <f aca="false">SUM(F893:G893)</f>
        <v>1978.07</v>
      </c>
      <c r="I893" s="77"/>
      <c r="J893" s="77"/>
      <c r="K893" s="77"/>
    </row>
    <row r="894" customFormat="false" ht="43.25" hidden="false" customHeight="false" outlineLevel="0" collapsed="false">
      <c r="A894" s="82" t="s">
        <v>1110</v>
      </c>
      <c r="B894" s="54" t="s">
        <v>1111</v>
      </c>
      <c r="C894" s="77"/>
      <c r="D894" s="77"/>
      <c r="E894" s="77"/>
      <c r="F894" s="79" t="n">
        <v>20000</v>
      </c>
      <c r="G894" s="88"/>
      <c r="H894" s="79" t="n">
        <f aca="false">SUM(F894:G894)</f>
        <v>20000</v>
      </c>
      <c r="I894" s="77"/>
      <c r="J894" s="77"/>
      <c r="K894" s="77"/>
    </row>
    <row r="895" customFormat="false" ht="22.35" hidden="false" customHeight="false" outlineLevel="0" collapsed="false">
      <c r="A895" s="82" t="s">
        <v>1120</v>
      </c>
      <c r="B895" s="54" t="s">
        <v>1121</v>
      </c>
      <c r="C895" s="77"/>
      <c r="D895" s="77"/>
      <c r="E895" s="77"/>
      <c r="F895" s="79" t="n">
        <v>10000</v>
      </c>
      <c r="G895" s="88"/>
      <c r="H895" s="79" t="n">
        <f aca="false">SUM(F895:G895)</f>
        <v>10000</v>
      </c>
      <c r="I895" s="77"/>
      <c r="J895" s="77"/>
      <c r="K895" s="77"/>
    </row>
    <row r="896" customFormat="false" ht="43.25" hidden="false" customHeight="false" outlineLevel="0" collapsed="false">
      <c r="A896" s="82" t="s">
        <v>1059</v>
      </c>
      <c r="B896" s="54" t="s">
        <v>1060</v>
      </c>
      <c r="C896" s="220"/>
      <c r="D896" s="220"/>
      <c r="E896" s="77"/>
      <c r="F896" s="84" t="n">
        <v>50000</v>
      </c>
      <c r="G896" s="85"/>
      <c r="H896" s="79" t="n">
        <f aca="false">SUM(F896:G896)</f>
        <v>50000</v>
      </c>
      <c r="I896" s="77"/>
      <c r="J896" s="220"/>
      <c r="K896" s="77"/>
    </row>
    <row r="897" customFormat="false" ht="12.8" hidden="false" customHeight="false" outlineLevel="0" collapsed="false">
      <c r="A897" s="82" t="s">
        <v>1164</v>
      </c>
      <c r="B897" s="54" t="s">
        <v>1165</v>
      </c>
      <c r="C897" s="220"/>
      <c r="D897" s="220"/>
      <c r="E897" s="77"/>
      <c r="F897" s="84" t="n">
        <v>30000</v>
      </c>
      <c r="G897" s="85"/>
      <c r="H897" s="79" t="n">
        <f aca="false">SUM(F897:G897)</f>
        <v>30000</v>
      </c>
      <c r="I897" s="77"/>
      <c r="J897" s="220"/>
      <c r="K897" s="77"/>
    </row>
    <row r="898" customFormat="false" ht="22.35" hidden="false" customHeight="false" outlineLevel="0" collapsed="false">
      <c r="A898" s="87" t="s">
        <v>65</v>
      </c>
      <c r="B898" s="54" t="s">
        <v>66</v>
      </c>
      <c r="C898" s="77"/>
      <c r="D898" s="77"/>
      <c r="E898" s="77" t="n">
        <f aca="false">SUM(C898:D898)</f>
        <v>0</v>
      </c>
      <c r="F898" s="79"/>
      <c r="G898" s="88"/>
      <c r="H898" s="79" t="n">
        <f aca="false">SUM(F898:G898)</f>
        <v>0</v>
      </c>
      <c r="I898" s="77"/>
      <c r="J898" s="77"/>
      <c r="K898" s="77" t="n">
        <f aca="false">SUM(I898:J898)</f>
        <v>0</v>
      </c>
    </row>
    <row r="899" customFormat="false" ht="12.8" hidden="false" customHeight="false" outlineLevel="0" collapsed="false">
      <c r="A899" s="87"/>
      <c r="B899" s="54"/>
      <c r="C899" s="77"/>
      <c r="D899" s="77"/>
      <c r="E899" s="77"/>
      <c r="F899" s="79"/>
      <c r="G899" s="88"/>
      <c r="H899" s="79"/>
      <c r="I899" s="77"/>
      <c r="J899" s="77"/>
      <c r="K899" s="77"/>
    </row>
    <row r="900" customFormat="false" ht="57.45" hidden="false" customHeight="false" outlineLevel="0" collapsed="false">
      <c r="A900" s="66" t="s">
        <v>1278</v>
      </c>
      <c r="B900" s="135" t="s">
        <v>19</v>
      </c>
      <c r="C900" s="139" t="n">
        <f aca="false">SUM(C902:C910)</f>
        <v>10316130</v>
      </c>
      <c r="D900" s="139" t="n">
        <f aca="false">SUM(D902:D910)</f>
        <v>0</v>
      </c>
      <c r="E900" s="139" t="n">
        <f aca="false">SUM(C900:D900)</f>
        <v>10316130</v>
      </c>
      <c r="F900" s="109" t="n">
        <f aca="false">SUM(F902:F910)</f>
        <v>12088796.09</v>
      </c>
      <c r="G900" s="110"/>
      <c r="H900" s="109" t="n">
        <f aca="false">SUM(F900:G900)</f>
        <v>12088796.09</v>
      </c>
      <c r="I900" s="139" t="n">
        <f aca="false">SUM(I902:I910)</f>
        <v>12138670</v>
      </c>
      <c r="J900" s="139" t="n">
        <f aca="false">SUM(J902:J910)</f>
        <v>0</v>
      </c>
      <c r="K900" s="139" t="n">
        <f aca="false">SUM(I900:J900)</f>
        <v>12138670</v>
      </c>
    </row>
    <row r="901" customFormat="false" ht="22.35" hidden="false" customHeight="false" outlineLevel="0" collapsed="false">
      <c r="A901" s="87" t="s">
        <v>27</v>
      </c>
      <c r="B901" s="227"/>
      <c r="C901" s="143" t="n">
        <f aca="false">SUM(C902:C910)</f>
        <v>10316130</v>
      </c>
      <c r="D901" s="215"/>
      <c r="E901" s="77" t="n">
        <f aca="false">SUM(C901:D901)</f>
        <v>10316130</v>
      </c>
      <c r="F901" s="79" t="n">
        <f aca="false">SUM(F902:F910)</f>
        <v>12088796.09</v>
      </c>
      <c r="G901" s="217"/>
      <c r="H901" s="79" t="n">
        <f aca="false">SUM(F901:G901)</f>
        <v>12088796.09</v>
      </c>
      <c r="I901" s="77" t="n">
        <f aca="false">SUM(I902:I910)</f>
        <v>12138670</v>
      </c>
      <c r="J901" s="215"/>
      <c r="K901" s="77" t="n">
        <f aca="false">SUM(I901:J901)</f>
        <v>12138670</v>
      </c>
    </row>
    <row r="902" customFormat="false" ht="22.35" hidden="false" customHeight="false" outlineLevel="0" collapsed="false">
      <c r="A902" s="82" t="s">
        <v>1095</v>
      </c>
      <c r="B902" s="54" t="s">
        <v>1011</v>
      </c>
      <c r="C902" s="77" t="n">
        <v>10217030</v>
      </c>
      <c r="D902" s="143"/>
      <c r="E902" s="77" t="n">
        <f aca="false">SUM(C902:D902)</f>
        <v>10217030</v>
      </c>
      <c r="F902" s="79" t="n">
        <v>11717290</v>
      </c>
      <c r="G902" s="88"/>
      <c r="H902" s="79" t="n">
        <f aca="false">SUM(F902:G902)</f>
        <v>11717290</v>
      </c>
      <c r="I902" s="77" t="n">
        <v>12019670</v>
      </c>
      <c r="J902" s="143"/>
      <c r="K902" s="77" t="n">
        <f aca="false">SUM(I902:J902)</f>
        <v>12019670</v>
      </c>
    </row>
    <row r="903" customFormat="false" ht="22.35" hidden="false" customHeight="false" outlineLevel="0" collapsed="false">
      <c r="A903" s="82" t="s">
        <v>1104</v>
      </c>
      <c r="B903" s="54" t="s">
        <v>1014</v>
      </c>
      <c r="C903" s="77" t="n">
        <v>20100</v>
      </c>
      <c r="D903" s="77"/>
      <c r="E903" s="77" t="n">
        <f aca="false">SUM(C903:D903)</f>
        <v>20100</v>
      </c>
      <c r="F903" s="79" t="n">
        <v>118581.59</v>
      </c>
      <c r="G903" s="88"/>
      <c r="H903" s="79" t="n">
        <f aca="false">SUM(F903:G903)</f>
        <v>118581.59</v>
      </c>
      <c r="I903" s="77" t="n">
        <v>40000</v>
      </c>
      <c r="J903" s="77"/>
      <c r="K903" s="77" t="n">
        <f aca="false">SUM(I903:J903)</f>
        <v>40000</v>
      </c>
    </row>
    <row r="904" customFormat="false" ht="32.8" hidden="false" customHeight="false" outlineLevel="0" collapsed="false">
      <c r="A904" s="87" t="s">
        <v>33</v>
      </c>
      <c r="B904" s="54" t="s">
        <v>34</v>
      </c>
      <c r="C904" s="77" t="n">
        <v>60000</v>
      </c>
      <c r="D904" s="77"/>
      <c r="E904" s="77" t="n">
        <f aca="false">SUM(C904:D904)</f>
        <v>60000</v>
      </c>
      <c r="F904" s="79" t="n">
        <v>96490</v>
      </c>
      <c r="G904" s="88"/>
      <c r="H904" s="79" t="n">
        <f aca="false">SUM(F904:G904)</f>
        <v>96490</v>
      </c>
      <c r="I904" s="77" t="n">
        <v>60000</v>
      </c>
      <c r="J904" s="77"/>
      <c r="K904" s="77" t="n">
        <f aca="false">SUM(I904:J904)</f>
        <v>60000</v>
      </c>
    </row>
    <row r="905" customFormat="false" ht="12.8" hidden="false" customHeight="false" outlineLevel="0" collapsed="false">
      <c r="A905" s="82" t="s">
        <v>1097</v>
      </c>
      <c r="B905" s="54" t="s">
        <v>1098</v>
      </c>
      <c r="C905" s="77" t="n">
        <v>19000</v>
      </c>
      <c r="D905" s="77"/>
      <c r="E905" s="77" t="n">
        <f aca="false">SUM(C905:D905)</f>
        <v>19000</v>
      </c>
      <c r="F905" s="79" t="n">
        <v>39000</v>
      </c>
      <c r="G905" s="88"/>
      <c r="H905" s="79" t="n">
        <f aca="false">SUM(F905:G905)</f>
        <v>39000</v>
      </c>
      <c r="I905" s="77" t="n">
        <v>19000</v>
      </c>
      <c r="J905" s="77"/>
      <c r="K905" s="77" t="n">
        <f aca="false">SUM(I905:J905)</f>
        <v>19000</v>
      </c>
    </row>
    <row r="906" customFormat="false" ht="53.7" hidden="false" customHeight="false" outlineLevel="0" collapsed="false">
      <c r="A906" s="82" t="s">
        <v>1057</v>
      </c>
      <c r="B906" s="103" t="s">
        <v>1058</v>
      </c>
      <c r="C906" s="77"/>
      <c r="D906" s="77"/>
      <c r="E906" s="77"/>
      <c r="F906" s="79" t="n">
        <v>43750</v>
      </c>
      <c r="G906" s="88"/>
      <c r="H906" s="79" t="n">
        <f aca="false">SUM(F906:G906)</f>
        <v>43750</v>
      </c>
      <c r="I906" s="77"/>
      <c r="J906" s="77"/>
      <c r="K906" s="77"/>
    </row>
    <row r="907" customFormat="false" ht="32.8" hidden="false" customHeight="false" outlineLevel="0" collapsed="false">
      <c r="A907" s="82" t="s">
        <v>1108</v>
      </c>
      <c r="B907" s="54" t="s">
        <v>324</v>
      </c>
      <c r="C907" s="77"/>
      <c r="D907" s="77"/>
      <c r="E907" s="77" t="n">
        <f aca="false">SUM(C907:D907)</f>
        <v>0</v>
      </c>
      <c r="F907" s="79" t="n">
        <v>9324.5</v>
      </c>
      <c r="G907" s="88"/>
      <c r="H907" s="79" t="n">
        <f aca="false">SUM(F907:G907)</f>
        <v>9324.5</v>
      </c>
      <c r="I907" s="77"/>
      <c r="J907" s="77"/>
      <c r="K907" s="77" t="n">
        <f aca="false">SUM(I907:J907)</f>
        <v>0</v>
      </c>
    </row>
    <row r="908" customFormat="false" ht="43.25" hidden="false" customHeight="false" outlineLevel="0" collapsed="false">
      <c r="A908" s="82" t="s">
        <v>1110</v>
      </c>
      <c r="B908" s="54" t="s">
        <v>1111</v>
      </c>
      <c r="C908" s="77"/>
      <c r="D908" s="77"/>
      <c r="E908" s="77" t="n">
        <f aca="false">SUM(C908:D908)</f>
        <v>0</v>
      </c>
      <c r="F908" s="79" t="n">
        <v>15000</v>
      </c>
      <c r="G908" s="88"/>
      <c r="H908" s="79" t="n">
        <f aca="false">SUM(F908:G908)</f>
        <v>15000</v>
      </c>
      <c r="I908" s="77"/>
      <c r="J908" s="77"/>
      <c r="K908" s="77" t="n">
        <f aca="false">SUM(I908:J908)</f>
        <v>0</v>
      </c>
    </row>
    <row r="909" customFormat="false" ht="43.25" hidden="false" customHeight="false" outlineLevel="0" collapsed="false">
      <c r="A909" s="87" t="s">
        <v>1059</v>
      </c>
      <c r="B909" s="54" t="s">
        <v>1060</v>
      </c>
      <c r="C909" s="77"/>
      <c r="D909" s="77"/>
      <c r="E909" s="77"/>
      <c r="F909" s="79" t="n">
        <v>39360</v>
      </c>
      <c r="G909" s="88"/>
      <c r="H909" s="79" t="n">
        <f aca="false">SUM(F909:G909)</f>
        <v>39360</v>
      </c>
      <c r="I909" s="77"/>
      <c r="J909" s="77"/>
      <c r="K909" s="77"/>
    </row>
    <row r="910" customFormat="false" ht="22.35" hidden="false" customHeight="false" outlineLevel="0" collapsed="false">
      <c r="A910" s="87" t="s">
        <v>1120</v>
      </c>
      <c r="B910" s="54" t="s">
        <v>1121</v>
      </c>
      <c r="C910" s="77"/>
      <c r="D910" s="77"/>
      <c r="E910" s="77"/>
      <c r="F910" s="79" t="n">
        <v>10000</v>
      </c>
      <c r="G910" s="88"/>
      <c r="H910" s="79" t="n">
        <f aca="false">SUM(F910:G910)</f>
        <v>10000</v>
      </c>
      <c r="I910" s="77"/>
      <c r="J910" s="77"/>
      <c r="K910" s="77"/>
    </row>
    <row r="911" customFormat="false" ht="12.8" hidden="false" customHeight="false" outlineLevel="0" collapsed="false">
      <c r="A911" s="82"/>
      <c r="B911" s="54"/>
      <c r="C911" s="77"/>
      <c r="D911" s="77"/>
      <c r="E911" s="77"/>
      <c r="F911" s="79"/>
      <c r="G911" s="88"/>
      <c r="H911" s="79"/>
      <c r="I911" s="77"/>
      <c r="J911" s="77"/>
      <c r="K911" s="77"/>
    </row>
    <row r="912" customFormat="false" ht="57.45" hidden="false" customHeight="false" outlineLevel="0" collapsed="false">
      <c r="A912" s="66" t="s">
        <v>1287</v>
      </c>
      <c r="B912" s="135" t="s">
        <v>19</v>
      </c>
      <c r="C912" s="139" t="n">
        <f aca="false">SUM(C914:C920)</f>
        <v>7799700</v>
      </c>
      <c r="D912" s="139" t="n">
        <f aca="false">SUM(D914:D919)</f>
        <v>0</v>
      </c>
      <c r="E912" s="139" t="n">
        <f aca="false">SUM(C912:D912)</f>
        <v>7799700</v>
      </c>
      <c r="F912" s="109" t="n">
        <f aca="false">SUM(F914:F920)</f>
        <v>8943925.73</v>
      </c>
      <c r="G912" s="110"/>
      <c r="H912" s="109" t="n">
        <f aca="false">SUM(F912:G912)</f>
        <v>8943925.73</v>
      </c>
      <c r="I912" s="139" t="n">
        <f aca="false">SUM(I914:I920)</f>
        <v>8815600</v>
      </c>
      <c r="J912" s="139" t="n">
        <f aca="false">SUM(J914:J919)</f>
        <v>0</v>
      </c>
      <c r="K912" s="139" t="n">
        <f aca="false">SUM(I912:J912)</f>
        <v>8815600</v>
      </c>
    </row>
    <row r="913" customFormat="false" ht="22.35" hidden="false" customHeight="false" outlineLevel="0" collapsed="false">
      <c r="A913" s="87" t="s">
        <v>27</v>
      </c>
      <c r="B913" s="227"/>
      <c r="C913" s="77" t="n">
        <f aca="false">SUM(C914:C919)</f>
        <v>7799700</v>
      </c>
      <c r="D913" s="215"/>
      <c r="E913" s="77" t="n">
        <f aca="false">SUM(C913:D913)</f>
        <v>7799700</v>
      </c>
      <c r="F913" s="79" t="n">
        <f aca="false">SUM(F914:F919)</f>
        <v>8343925.73</v>
      </c>
      <c r="G913" s="217"/>
      <c r="H913" s="79" t="n">
        <f aca="false">SUM(F913:G913)</f>
        <v>8343925.73</v>
      </c>
      <c r="I913" s="77" t="n">
        <f aca="false">SUM(I914:I919)</f>
        <v>8815600</v>
      </c>
      <c r="J913" s="215"/>
      <c r="K913" s="77" t="n">
        <f aca="false">SUM(I913:J913)</f>
        <v>8815600</v>
      </c>
    </row>
    <row r="914" customFormat="false" ht="22.35" hidden="false" customHeight="false" outlineLevel="0" collapsed="false">
      <c r="A914" s="82" t="s">
        <v>1095</v>
      </c>
      <c r="B914" s="54" t="s">
        <v>1011</v>
      </c>
      <c r="C914" s="77" t="n">
        <v>7678600</v>
      </c>
      <c r="D914" s="143"/>
      <c r="E914" s="77" t="n">
        <f aca="false">SUM(C914:D914)</f>
        <v>7678600</v>
      </c>
      <c r="F914" s="79" t="n">
        <v>8119100</v>
      </c>
      <c r="G914" s="88"/>
      <c r="H914" s="79" t="n">
        <f aca="false">SUM(F914:G914)</f>
        <v>8119100</v>
      </c>
      <c r="I914" s="77" t="n">
        <v>8688100</v>
      </c>
      <c r="J914" s="143"/>
      <c r="K914" s="77" t="n">
        <f aca="false">SUM(I914:J914)</f>
        <v>8688100</v>
      </c>
    </row>
    <row r="915" customFormat="false" ht="22.35" hidden="false" customHeight="false" outlineLevel="0" collapsed="false">
      <c r="A915" s="82" t="s">
        <v>1104</v>
      </c>
      <c r="B915" s="54" t="s">
        <v>1014</v>
      </c>
      <c r="C915" s="77" t="n">
        <v>10600</v>
      </c>
      <c r="D915" s="77"/>
      <c r="E915" s="77" t="n">
        <f aca="false">SUM(C915:D915)</f>
        <v>10600</v>
      </c>
      <c r="F915" s="79" t="n">
        <v>41348.31</v>
      </c>
      <c r="G915" s="88"/>
      <c r="H915" s="79" t="n">
        <f aca="false">SUM(F915:G915)</f>
        <v>41348.31</v>
      </c>
      <c r="I915" s="77" t="n">
        <v>15000</v>
      </c>
      <c r="J915" s="77"/>
      <c r="K915" s="77" t="n">
        <f aca="false">SUM(I915:J915)</f>
        <v>15000</v>
      </c>
    </row>
    <row r="916" customFormat="false" ht="32.8" hidden="false" customHeight="false" outlineLevel="0" collapsed="false">
      <c r="A916" s="87" t="s">
        <v>33</v>
      </c>
      <c r="B916" s="54" t="s">
        <v>34</v>
      </c>
      <c r="C916" s="77" t="n">
        <v>98000</v>
      </c>
      <c r="D916" s="77"/>
      <c r="E916" s="77" t="n">
        <f aca="false">SUM(C916:D916)</f>
        <v>98000</v>
      </c>
      <c r="F916" s="79" t="n">
        <v>123045</v>
      </c>
      <c r="G916" s="88"/>
      <c r="H916" s="79" t="n">
        <f aca="false">SUM(F916:G916)</f>
        <v>123045</v>
      </c>
      <c r="I916" s="77" t="n">
        <v>100000</v>
      </c>
      <c r="J916" s="77"/>
      <c r="K916" s="77" t="n">
        <f aca="false">SUM(I916:J916)</f>
        <v>100000</v>
      </c>
    </row>
    <row r="917" customFormat="false" ht="12.8" hidden="false" customHeight="false" outlineLevel="0" collapsed="false">
      <c r="A917" s="82" t="s">
        <v>1097</v>
      </c>
      <c r="B917" s="54" t="s">
        <v>1098</v>
      </c>
      <c r="C917" s="77" t="n">
        <v>12500</v>
      </c>
      <c r="D917" s="77"/>
      <c r="E917" s="77" t="n">
        <f aca="false">SUM(C917:D917)</f>
        <v>12500</v>
      </c>
      <c r="F917" s="79" t="n">
        <v>27500</v>
      </c>
      <c r="G917" s="88"/>
      <c r="H917" s="79" t="n">
        <f aca="false">SUM(F917:G917)</f>
        <v>27500</v>
      </c>
      <c r="I917" s="77" t="n">
        <v>12500</v>
      </c>
      <c r="J917" s="77"/>
      <c r="K917" s="77" t="n">
        <f aca="false">SUM(I917:J917)</f>
        <v>12500</v>
      </c>
    </row>
    <row r="918" customFormat="false" ht="32.8" hidden="false" customHeight="false" outlineLevel="0" collapsed="false">
      <c r="A918" s="82" t="s">
        <v>1108</v>
      </c>
      <c r="B918" s="54" t="s">
        <v>324</v>
      </c>
      <c r="C918" s="77"/>
      <c r="D918" s="77"/>
      <c r="E918" s="77" t="n">
        <f aca="false">SUM(C918:D918)</f>
        <v>0</v>
      </c>
      <c r="F918" s="79" t="n">
        <v>2932.42</v>
      </c>
      <c r="G918" s="88"/>
      <c r="H918" s="79" t="n">
        <f aca="false">SUM(F918:G918)</f>
        <v>2932.42</v>
      </c>
      <c r="I918" s="77"/>
      <c r="J918" s="77"/>
      <c r="K918" s="77" t="n">
        <f aca="false">SUM(I918:J918)</f>
        <v>0</v>
      </c>
    </row>
    <row r="919" customFormat="false" ht="43.25" hidden="false" customHeight="false" outlineLevel="0" collapsed="false">
      <c r="A919" s="82" t="s">
        <v>1110</v>
      </c>
      <c r="B919" s="54" t="s">
        <v>1111</v>
      </c>
      <c r="C919" s="77"/>
      <c r="D919" s="77"/>
      <c r="E919" s="77"/>
      <c r="F919" s="79" t="n">
        <v>30000</v>
      </c>
      <c r="G919" s="88"/>
      <c r="H919" s="79" t="n">
        <f aca="false">SUM(F919:G919)</f>
        <v>30000</v>
      </c>
      <c r="I919" s="77"/>
      <c r="J919" s="77"/>
      <c r="K919" s="77"/>
    </row>
    <row r="920" customFormat="false" ht="22.35" hidden="false" customHeight="false" outlineLevel="0" collapsed="false">
      <c r="A920" s="82" t="s">
        <v>65</v>
      </c>
      <c r="B920" s="54" t="s">
        <v>66</v>
      </c>
      <c r="C920" s="77"/>
      <c r="D920" s="77"/>
      <c r="E920" s="77"/>
      <c r="F920" s="79" t="n">
        <v>600000</v>
      </c>
      <c r="G920" s="88"/>
      <c r="H920" s="79" t="n">
        <f aca="false">SUM(F920:G920)</f>
        <v>600000</v>
      </c>
      <c r="I920" s="77"/>
      <c r="J920" s="77"/>
      <c r="K920" s="77" t="n">
        <f aca="false">SUM(I920:J920)</f>
        <v>0</v>
      </c>
    </row>
    <row r="921" customFormat="false" ht="12.8" hidden="false" customHeight="false" outlineLevel="0" collapsed="false">
      <c r="A921" s="82"/>
      <c r="B921" s="54"/>
      <c r="C921" s="77"/>
      <c r="D921" s="77"/>
      <c r="E921" s="77"/>
      <c r="F921" s="79"/>
      <c r="G921" s="88"/>
      <c r="H921" s="79"/>
      <c r="I921" s="77"/>
      <c r="J921" s="77"/>
      <c r="K921" s="77"/>
    </row>
    <row r="922" customFormat="false" ht="57.45" hidden="false" customHeight="false" outlineLevel="0" collapsed="false">
      <c r="A922" s="66" t="s">
        <v>1295</v>
      </c>
      <c r="B922" s="135" t="s">
        <v>19</v>
      </c>
      <c r="C922" s="139" t="n">
        <f aca="false">SUM(C924:C933)</f>
        <v>5743020</v>
      </c>
      <c r="D922" s="139" t="n">
        <f aca="false">SUM(D924:D931)</f>
        <v>0</v>
      </c>
      <c r="E922" s="139" t="n">
        <f aca="false">SUM(C922:D922)</f>
        <v>5743020</v>
      </c>
      <c r="F922" s="109" t="n">
        <f aca="false">SUM(F924:F933)</f>
        <v>6636780.18</v>
      </c>
      <c r="G922" s="110"/>
      <c r="H922" s="109" t="n">
        <f aca="false">SUM(F922:G922)</f>
        <v>6636780.18</v>
      </c>
      <c r="I922" s="139" t="n">
        <f aca="false">SUM(I924:I933)</f>
        <v>7653170</v>
      </c>
      <c r="J922" s="139" t="n">
        <f aca="false">SUM(J924:J931)</f>
        <v>0</v>
      </c>
      <c r="K922" s="139" t="n">
        <f aca="false">SUM(I922:J922)</f>
        <v>7653170</v>
      </c>
    </row>
    <row r="923" customFormat="false" ht="22.35" hidden="false" customHeight="false" outlineLevel="0" collapsed="false">
      <c r="A923" s="87" t="s">
        <v>27</v>
      </c>
      <c r="B923" s="100"/>
      <c r="C923" s="77" t="n">
        <f aca="false">SUM(C924:C931)</f>
        <v>5743020</v>
      </c>
      <c r="D923" s="77"/>
      <c r="E923" s="77" t="n">
        <f aca="false">SUM(C923:D923)</f>
        <v>5743020</v>
      </c>
      <c r="F923" s="79" t="n">
        <f aca="false">SUM(F924:F931)</f>
        <v>6636780.18</v>
      </c>
      <c r="G923" s="88"/>
      <c r="H923" s="79" t="n">
        <f aca="false">SUM(F923:G923)</f>
        <v>6636780.18</v>
      </c>
      <c r="I923" s="77" t="n">
        <f aca="false">SUM(I924:I931)</f>
        <v>7653170</v>
      </c>
      <c r="J923" s="77"/>
      <c r="K923" s="77" t="n">
        <f aca="false">SUM(I923:J923)</f>
        <v>7653170</v>
      </c>
    </row>
    <row r="924" customFormat="false" ht="22.35" hidden="false" customHeight="false" outlineLevel="0" collapsed="false">
      <c r="A924" s="82" t="s">
        <v>1095</v>
      </c>
      <c r="B924" s="54" t="s">
        <v>1011</v>
      </c>
      <c r="C924" s="77" t="n">
        <v>5690020</v>
      </c>
      <c r="D924" s="143"/>
      <c r="E924" s="77" t="n">
        <f aca="false">SUM(C924:D924)</f>
        <v>5690020</v>
      </c>
      <c r="F924" s="79" t="n">
        <v>6412220</v>
      </c>
      <c r="G924" s="88"/>
      <c r="H924" s="79" t="n">
        <f aca="false">SUM(F924:G924)</f>
        <v>6412220</v>
      </c>
      <c r="I924" s="77" t="n">
        <v>7336170</v>
      </c>
      <c r="J924" s="143"/>
      <c r="K924" s="77" t="n">
        <f aca="false">SUM(I924:J924)</f>
        <v>7336170</v>
      </c>
    </row>
    <row r="925" customFormat="false" ht="22.35" hidden="false" customHeight="false" outlineLevel="0" collapsed="false">
      <c r="A925" s="82" t="s">
        <v>1104</v>
      </c>
      <c r="B925" s="54" t="s">
        <v>1014</v>
      </c>
      <c r="C925" s="77" t="n">
        <v>15000</v>
      </c>
      <c r="D925" s="77"/>
      <c r="E925" s="77" t="n">
        <f aca="false">SUM(C925:D925)</f>
        <v>15000</v>
      </c>
      <c r="F925" s="79" t="n">
        <v>76428.17</v>
      </c>
      <c r="G925" s="88"/>
      <c r="H925" s="79" t="n">
        <f aca="false">SUM(F925:G925)</f>
        <v>76428.17</v>
      </c>
      <c r="I925" s="77" t="n">
        <v>30000</v>
      </c>
      <c r="J925" s="77"/>
      <c r="K925" s="77" t="n">
        <f aca="false">SUM(I925:J925)</f>
        <v>30000</v>
      </c>
    </row>
    <row r="926" customFormat="false" ht="74.6" hidden="false" customHeight="false" outlineLevel="0" collapsed="false">
      <c r="A926" s="82" t="s">
        <v>1053</v>
      </c>
      <c r="B926" s="54" t="s">
        <v>1054</v>
      </c>
      <c r="C926" s="77" t="n">
        <v>25000</v>
      </c>
      <c r="D926" s="77"/>
      <c r="E926" s="77" t="n">
        <f aca="false">SUM(C926:D926)</f>
        <v>25000</v>
      </c>
      <c r="F926" s="79" t="n">
        <v>25000</v>
      </c>
      <c r="G926" s="88"/>
      <c r="H926" s="79" t="n">
        <f aca="false">SUM(F926:G926)</f>
        <v>25000</v>
      </c>
      <c r="I926" s="77"/>
      <c r="J926" s="77"/>
      <c r="K926" s="77" t="n">
        <f aca="false">SUM(I926:J926)</f>
        <v>0</v>
      </c>
    </row>
    <row r="927" customFormat="false" ht="32.8" hidden="false" customHeight="false" outlineLevel="0" collapsed="false">
      <c r="A927" s="87" t="s">
        <v>33</v>
      </c>
      <c r="B927" s="54" t="s">
        <v>34</v>
      </c>
      <c r="C927" s="77" t="n">
        <v>3000</v>
      </c>
      <c r="D927" s="77"/>
      <c r="E927" s="77" t="n">
        <f aca="false">SUM(C927:D927)</f>
        <v>3000</v>
      </c>
      <c r="F927" s="79" t="n">
        <v>105000</v>
      </c>
      <c r="G927" s="88"/>
      <c r="H927" s="79" t="n">
        <f aca="false">SUM(F927:G927)</f>
        <v>105000</v>
      </c>
      <c r="I927" s="77" t="n">
        <v>125000</v>
      </c>
      <c r="J927" s="77"/>
      <c r="K927" s="77" t="n">
        <f aca="false">SUM(I927:J927)</f>
        <v>125000</v>
      </c>
    </row>
    <row r="928" customFormat="false" ht="12.8" hidden="false" customHeight="false" outlineLevel="0" collapsed="false">
      <c r="A928" s="82" t="s">
        <v>1097</v>
      </c>
      <c r="B928" s="54" t="s">
        <v>1098</v>
      </c>
      <c r="C928" s="77" t="n">
        <v>10000</v>
      </c>
      <c r="D928" s="77"/>
      <c r="E928" s="77" t="n">
        <f aca="false">SUM(C928:D928)</f>
        <v>10000</v>
      </c>
      <c r="F928" s="79" t="n">
        <v>10000</v>
      </c>
      <c r="G928" s="88"/>
      <c r="H928" s="79" t="n">
        <f aca="false">SUM(F928:G928)</f>
        <v>10000</v>
      </c>
      <c r="I928" s="77" t="n">
        <v>7000</v>
      </c>
      <c r="J928" s="77"/>
      <c r="K928" s="77" t="n">
        <f aca="false">SUM(I928:J928)</f>
        <v>7000</v>
      </c>
    </row>
    <row r="929" customFormat="false" ht="53.7" hidden="false" customHeight="false" outlineLevel="0" collapsed="false">
      <c r="A929" s="82" t="s">
        <v>1057</v>
      </c>
      <c r="B929" s="103" t="s">
        <v>1058</v>
      </c>
      <c r="C929" s="77"/>
      <c r="D929" s="77"/>
      <c r="E929" s="77"/>
      <c r="F929" s="79" t="n">
        <v>3125</v>
      </c>
      <c r="G929" s="88"/>
      <c r="H929" s="79" t="n">
        <f aca="false">SUM(F929:G929)</f>
        <v>3125</v>
      </c>
      <c r="I929" s="77" t="n">
        <v>52500</v>
      </c>
      <c r="J929" s="77"/>
      <c r="K929" s="77" t="n">
        <f aca="false">SUM(I929:J929)</f>
        <v>52500</v>
      </c>
    </row>
    <row r="930" customFormat="false" ht="32.8" hidden="false" customHeight="false" outlineLevel="0" collapsed="false">
      <c r="A930" s="82" t="s">
        <v>219</v>
      </c>
      <c r="B930" s="103" t="s">
        <v>220</v>
      </c>
      <c r="C930" s="77"/>
      <c r="D930" s="77"/>
      <c r="E930" s="77"/>
      <c r="F930" s="79"/>
      <c r="G930" s="88"/>
      <c r="H930" s="79"/>
      <c r="I930" s="77" t="n">
        <v>102500</v>
      </c>
      <c r="J930" s="77"/>
      <c r="K930" s="77" t="n">
        <f aca="false">SUM(I930:J930)</f>
        <v>102500</v>
      </c>
    </row>
    <row r="931" customFormat="false" ht="32.8" hidden="false" customHeight="false" outlineLevel="0" collapsed="false">
      <c r="A931" s="82" t="s">
        <v>1108</v>
      </c>
      <c r="B931" s="54" t="s">
        <v>324</v>
      </c>
      <c r="C931" s="77"/>
      <c r="D931" s="77"/>
      <c r="E931" s="77"/>
      <c r="F931" s="79" t="n">
        <v>5007.01</v>
      </c>
      <c r="G931" s="88"/>
      <c r="H931" s="79" t="n">
        <f aca="false">SUM(F931:G931)</f>
        <v>5007.01</v>
      </c>
      <c r="I931" s="77"/>
      <c r="J931" s="77"/>
      <c r="K931" s="77"/>
    </row>
    <row r="932" customFormat="false" ht="32.8" hidden="false" customHeight="false" outlineLevel="0" collapsed="false">
      <c r="A932" s="82" t="s">
        <v>62</v>
      </c>
      <c r="B932" s="55" t="s">
        <v>63</v>
      </c>
      <c r="C932" s="77"/>
      <c r="D932" s="77"/>
      <c r="E932" s="77"/>
      <c r="F932" s="79"/>
      <c r="G932" s="88"/>
      <c r="H932" s="79" t="n">
        <f aca="false">SUM(F932:G932)</f>
        <v>0</v>
      </c>
      <c r="I932" s="77"/>
      <c r="J932" s="77"/>
      <c r="K932" s="77"/>
    </row>
    <row r="933" customFormat="false" ht="22.35" hidden="false" customHeight="false" outlineLevel="0" collapsed="false">
      <c r="A933" s="82" t="s">
        <v>65</v>
      </c>
      <c r="B933" s="54" t="s">
        <v>66</v>
      </c>
      <c r="C933" s="77"/>
      <c r="D933" s="77"/>
      <c r="E933" s="77" t="n">
        <f aca="false">SUM(C933:D933)</f>
        <v>0</v>
      </c>
      <c r="F933" s="79"/>
      <c r="G933" s="88"/>
      <c r="H933" s="79" t="n">
        <f aca="false">SUM(F933:G933)</f>
        <v>0</v>
      </c>
      <c r="I933" s="77"/>
      <c r="J933" s="77"/>
      <c r="K933" s="77" t="n">
        <f aca="false">SUM(I933:J933)</f>
        <v>0</v>
      </c>
    </row>
    <row r="934" customFormat="false" ht="12.8" hidden="false" customHeight="false" outlineLevel="0" collapsed="false">
      <c r="A934" s="82"/>
      <c r="B934" s="54"/>
      <c r="C934" s="77"/>
      <c r="D934" s="77"/>
      <c r="E934" s="77"/>
      <c r="F934" s="79"/>
      <c r="G934" s="88"/>
      <c r="H934" s="79"/>
      <c r="I934" s="77"/>
      <c r="J934" s="77"/>
      <c r="K934" s="77"/>
    </row>
    <row r="935" customFormat="false" ht="57.45" hidden="false" customHeight="false" outlineLevel="0" collapsed="false">
      <c r="A935" s="66" t="s">
        <v>1304</v>
      </c>
      <c r="B935" s="135" t="s">
        <v>19</v>
      </c>
      <c r="C935" s="139" t="n">
        <f aca="false">SUM(C937:C941)</f>
        <v>13330430</v>
      </c>
      <c r="D935" s="139" t="n">
        <f aca="false">SUM(D937:D941)</f>
        <v>0</v>
      </c>
      <c r="E935" s="139" t="n">
        <f aca="false">SUM(C935:D935)</f>
        <v>13330430</v>
      </c>
      <c r="F935" s="109"/>
      <c r="G935" s="110"/>
      <c r="H935" s="109"/>
      <c r="I935" s="139" t="n">
        <f aca="false">SUM(I937:I941)</f>
        <v>0</v>
      </c>
      <c r="J935" s="139" t="n">
        <f aca="false">SUM(J937:J941)</f>
        <v>0</v>
      </c>
      <c r="K935" s="139" t="n">
        <f aca="false">SUM(I935:J935)</f>
        <v>0</v>
      </c>
    </row>
    <row r="936" customFormat="false" ht="22.35" hidden="false" customHeight="false" outlineLevel="0" collapsed="false">
      <c r="A936" s="99" t="s">
        <v>27</v>
      </c>
      <c r="B936" s="227"/>
      <c r="C936" s="194" t="n">
        <f aca="false">SUM(C937:C941)</f>
        <v>13330430</v>
      </c>
      <c r="D936" s="209"/>
      <c r="E936" s="145" t="n">
        <f aca="false">SUM(C936:D936)</f>
        <v>13330430</v>
      </c>
      <c r="F936" s="146"/>
      <c r="G936" s="235"/>
      <c r="H936" s="146"/>
      <c r="I936" s="194" t="n">
        <f aca="false">SUM(I937:I941)</f>
        <v>0</v>
      </c>
      <c r="J936" s="209"/>
      <c r="K936" s="145" t="n">
        <f aca="false">SUM(I936:J936)</f>
        <v>0</v>
      </c>
    </row>
    <row r="937" customFormat="false" ht="22.35" hidden="false" customHeight="false" outlineLevel="0" collapsed="false">
      <c r="A937" s="82" t="s">
        <v>1095</v>
      </c>
      <c r="B937" s="54" t="s">
        <v>1011</v>
      </c>
      <c r="C937" s="77" t="n">
        <v>13096430</v>
      </c>
      <c r="D937" s="143"/>
      <c r="E937" s="77" t="n">
        <f aca="false">SUM(C937:D937)</f>
        <v>13096430</v>
      </c>
      <c r="F937" s="79"/>
      <c r="G937" s="88"/>
      <c r="H937" s="79"/>
      <c r="I937" s="77"/>
      <c r="J937" s="143"/>
      <c r="K937" s="77" t="n">
        <f aca="false">SUM(I937:J937)</f>
        <v>0</v>
      </c>
    </row>
    <row r="938" customFormat="false" ht="22.35" hidden="false" customHeight="false" outlineLevel="0" collapsed="false">
      <c r="A938" s="82" t="s">
        <v>1104</v>
      </c>
      <c r="B938" s="54" t="s">
        <v>1014</v>
      </c>
      <c r="C938" s="77" t="n">
        <v>10000</v>
      </c>
      <c r="D938" s="77"/>
      <c r="E938" s="77" t="n">
        <f aca="false">SUM(C938:D938)</f>
        <v>10000</v>
      </c>
      <c r="F938" s="79"/>
      <c r="G938" s="88"/>
      <c r="H938" s="79"/>
      <c r="I938" s="77"/>
      <c r="J938" s="77"/>
      <c r="K938" s="77" t="n">
        <f aca="false">SUM(I938:J938)</f>
        <v>0</v>
      </c>
    </row>
    <row r="939" customFormat="false" ht="53.7" hidden="false" customHeight="false" outlineLevel="0" collapsed="false">
      <c r="A939" s="87" t="s">
        <v>1057</v>
      </c>
      <c r="B939" s="54" t="s">
        <v>1058</v>
      </c>
      <c r="C939" s="77" t="n">
        <v>103000</v>
      </c>
      <c r="D939" s="77"/>
      <c r="E939" s="77" t="n">
        <f aca="false">SUM(C939:D939)</f>
        <v>103000</v>
      </c>
      <c r="F939" s="79"/>
      <c r="G939" s="88"/>
      <c r="H939" s="79"/>
      <c r="I939" s="77"/>
      <c r="J939" s="77"/>
      <c r="K939" s="77" t="n">
        <f aca="false">SUM(I939:J939)</f>
        <v>0</v>
      </c>
    </row>
    <row r="940" customFormat="false" ht="32.8" hidden="false" customHeight="false" outlineLevel="0" collapsed="false">
      <c r="A940" s="87" t="s">
        <v>33</v>
      </c>
      <c r="B940" s="54" t="s">
        <v>34</v>
      </c>
      <c r="C940" s="77" t="n">
        <v>104000</v>
      </c>
      <c r="D940" s="77"/>
      <c r="E940" s="77" t="n">
        <f aca="false">SUM(C940:D940)</f>
        <v>104000</v>
      </c>
      <c r="F940" s="79"/>
      <c r="G940" s="88"/>
      <c r="H940" s="79"/>
      <c r="I940" s="77"/>
      <c r="J940" s="77"/>
      <c r="K940" s="77" t="n">
        <f aca="false">SUM(I940:J940)</f>
        <v>0</v>
      </c>
    </row>
    <row r="941" customFormat="false" ht="12.8" hidden="false" customHeight="false" outlineLevel="0" collapsed="false">
      <c r="A941" s="82" t="s">
        <v>1097</v>
      </c>
      <c r="B941" s="54" t="s">
        <v>1098</v>
      </c>
      <c r="C941" s="77" t="n">
        <v>17000</v>
      </c>
      <c r="D941" s="77"/>
      <c r="E941" s="77" t="n">
        <f aca="false">SUM(C941:D941)</f>
        <v>17000</v>
      </c>
      <c r="F941" s="79"/>
      <c r="G941" s="88"/>
      <c r="H941" s="79"/>
      <c r="I941" s="77"/>
      <c r="J941" s="77"/>
      <c r="K941" s="77" t="n">
        <f aca="false">SUM(I941:J941)</f>
        <v>0</v>
      </c>
    </row>
    <row r="942" customFormat="false" ht="12.8" hidden="false" customHeight="false" outlineLevel="0" collapsed="false">
      <c r="A942" s="87"/>
      <c r="B942" s="54"/>
      <c r="C942" s="77"/>
      <c r="D942" s="77"/>
      <c r="E942" s="77"/>
      <c r="F942" s="79"/>
      <c r="G942" s="88"/>
      <c r="H942" s="79"/>
      <c r="I942" s="77"/>
      <c r="J942" s="77"/>
      <c r="K942" s="77"/>
    </row>
    <row r="943" customFormat="false" ht="57.45" hidden="false" customHeight="false" outlineLevel="0" collapsed="false">
      <c r="A943" s="66" t="s">
        <v>1310</v>
      </c>
      <c r="B943" s="135" t="s">
        <v>19</v>
      </c>
      <c r="C943" s="139" t="n">
        <f aca="false">SUM(C945:C954)</f>
        <v>4766180</v>
      </c>
      <c r="D943" s="139" t="n">
        <f aca="false">SUM(D945:D964)</f>
        <v>0</v>
      </c>
      <c r="E943" s="139" t="n">
        <f aca="false">SUM(C943:D943)</f>
        <v>4766180</v>
      </c>
      <c r="F943" s="109" t="n">
        <f aca="false">SUM(F945:F954)</f>
        <v>6316681.56</v>
      </c>
      <c r="G943" s="110"/>
      <c r="H943" s="109" t="n">
        <f aca="false">SUM(F943:G943)</f>
        <v>6316681.56</v>
      </c>
      <c r="I943" s="139" t="n">
        <f aca="false">SUM(I945:I954)</f>
        <v>8370490</v>
      </c>
      <c r="J943" s="139" t="n">
        <f aca="false">SUM(J945:J964)</f>
        <v>0</v>
      </c>
      <c r="K943" s="139" t="n">
        <f aca="false">SUM(I943:J943)</f>
        <v>8370490</v>
      </c>
    </row>
    <row r="944" customFormat="false" ht="22.35" hidden="false" customHeight="false" outlineLevel="0" collapsed="false">
      <c r="A944" s="87" t="s">
        <v>27</v>
      </c>
      <c r="B944" s="227"/>
      <c r="C944" s="77" t="n">
        <f aca="false">SUM(C945:C954)</f>
        <v>4766180</v>
      </c>
      <c r="D944" s="215"/>
      <c r="E944" s="77" t="n">
        <f aca="false">SUM(C944:D944)</f>
        <v>4766180</v>
      </c>
      <c r="F944" s="79" t="n">
        <f aca="false">SUM(F945:F954)</f>
        <v>6316681.56</v>
      </c>
      <c r="G944" s="217"/>
      <c r="H944" s="79" t="n">
        <f aca="false">SUM(F944:G944)</f>
        <v>6316681.56</v>
      </c>
      <c r="I944" s="77" t="n">
        <f aca="false">SUM(I945:I954)</f>
        <v>8370490</v>
      </c>
      <c r="J944" s="215"/>
      <c r="K944" s="77" t="n">
        <f aca="false">SUM(I944:J944)</f>
        <v>8370490</v>
      </c>
    </row>
    <row r="945" customFormat="false" ht="22.35" hidden="false" customHeight="false" outlineLevel="0" collapsed="false">
      <c r="A945" s="82" t="s">
        <v>1095</v>
      </c>
      <c r="B945" s="54" t="s">
        <v>1011</v>
      </c>
      <c r="C945" s="77" t="n">
        <v>4686180</v>
      </c>
      <c r="D945" s="143"/>
      <c r="E945" s="77" t="n">
        <f aca="false">SUM(C945:D945)</f>
        <v>4686180</v>
      </c>
      <c r="F945" s="79" t="n">
        <v>6094810</v>
      </c>
      <c r="G945" s="88"/>
      <c r="H945" s="79" t="n">
        <f aca="false">SUM(F945:G945)</f>
        <v>6094810</v>
      </c>
      <c r="I945" s="77" t="n">
        <v>8298490</v>
      </c>
      <c r="J945" s="143"/>
      <c r="K945" s="77" t="n">
        <f aca="false">SUM(I945:J945)</f>
        <v>8298490</v>
      </c>
    </row>
    <row r="946" customFormat="false" ht="22.35" hidden="false" customHeight="false" outlineLevel="0" collapsed="false">
      <c r="A946" s="82" t="s">
        <v>1104</v>
      </c>
      <c r="B946" s="54" t="s">
        <v>1014</v>
      </c>
      <c r="C946" s="77" t="n">
        <v>12000</v>
      </c>
      <c r="D946" s="77"/>
      <c r="E946" s="77" t="n">
        <f aca="false">SUM(C946:D946)</f>
        <v>12000</v>
      </c>
      <c r="F946" s="79" t="n">
        <v>60077.08</v>
      </c>
      <c r="G946" s="88"/>
      <c r="H946" s="79" t="n">
        <f aca="false">SUM(F946:G946)</f>
        <v>60077.08</v>
      </c>
      <c r="I946" s="77" t="n">
        <v>20000</v>
      </c>
      <c r="J946" s="77"/>
      <c r="K946" s="77" t="n">
        <f aca="false">SUM(I946:J946)</f>
        <v>20000</v>
      </c>
    </row>
    <row r="947" customFormat="false" ht="32.8" hidden="false" customHeight="false" outlineLevel="0" collapsed="false">
      <c r="A947" s="82" t="s">
        <v>33</v>
      </c>
      <c r="B947" s="54" t="s">
        <v>34</v>
      </c>
      <c r="C947" s="77" t="n">
        <v>60000</v>
      </c>
      <c r="D947" s="77"/>
      <c r="E947" s="77" t="n">
        <f aca="false">SUM(C947:D947)</f>
        <v>60000</v>
      </c>
      <c r="F947" s="79" t="n">
        <v>61000</v>
      </c>
      <c r="G947" s="88"/>
      <c r="H947" s="79" t="n">
        <f aca="false">SUM(F947:G947)</f>
        <v>61000</v>
      </c>
      <c r="I947" s="77" t="n">
        <v>40000</v>
      </c>
      <c r="J947" s="77"/>
      <c r="K947" s="77" t="n">
        <f aca="false">SUM(I947:J947)</f>
        <v>40000</v>
      </c>
    </row>
    <row r="948" customFormat="false" ht="12.8" hidden="false" customHeight="false" outlineLevel="0" collapsed="false">
      <c r="A948" s="82" t="s">
        <v>1097</v>
      </c>
      <c r="B948" s="54" t="s">
        <v>1098</v>
      </c>
      <c r="C948" s="77" t="n">
        <v>8000</v>
      </c>
      <c r="D948" s="77"/>
      <c r="E948" s="77" t="n">
        <f aca="false">SUM(C948:D948)</f>
        <v>8000</v>
      </c>
      <c r="F948" s="79" t="n">
        <v>8000</v>
      </c>
      <c r="G948" s="88"/>
      <c r="H948" s="79" t="n">
        <f aca="false">SUM(F948:G948)</f>
        <v>8000</v>
      </c>
      <c r="I948" s="77" t="n">
        <v>12000</v>
      </c>
      <c r="J948" s="77"/>
      <c r="K948" s="77" t="n">
        <f aca="false">SUM(I948:J948)</f>
        <v>12000</v>
      </c>
    </row>
    <row r="949" customFormat="false" ht="53.7" hidden="false" customHeight="false" outlineLevel="0" collapsed="false">
      <c r="A949" s="82" t="s">
        <v>1057</v>
      </c>
      <c r="B949" s="103" t="s">
        <v>1058</v>
      </c>
      <c r="C949" s="77"/>
      <c r="D949" s="77"/>
      <c r="E949" s="77"/>
      <c r="F949" s="79" t="n">
        <v>15000</v>
      </c>
      <c r="G949" s="88"/>
      <c r="H949" s="79" t="n">
        <f aca="false">SUM(F949:G949)</f>
        <v>15000</v>
      </c>
      <c r="I949" s="77"/>
      <c r="J949" s="77"/>
      <c r="K949" s="77"/>
    </row>
    <row r="950" customFormat="false" ht="32.8" hidden="false" customHeight="false" outlineLevel="0" collapsed="false">
      <c r="A950" s="82" t="s">
        <v>1108</v>
      </c>
      <c r="B950" s="54" t="s">
        <v>324</v>
      </c>
      <c r="C950" s="77"/>
      <c r="D950" s="77"/>
      <c r="E950" s="77"/>
      <c r="F950" s="79" t="n">
        <v>4364.48</v>
      </c>
      <c r="G950" s="88"/>
      <c r="H950" s="79" t="n">
        <f aca="false">SUM(F950:G950)</f>
        <v>4364.48</v>
      </c>
      <c r="I950" s="77"/>
      <c r="J950" s="77"/>
      <c r="K950" s="77"/>
    </row>
    <row r="951" customFormat="false" ht="43.25" hidden="false" customHeight="false" outlineLevel="0" collapsed="false">
      <c r="A951" s="82" t="s">
        <v>1059</v>
      </c>
      <c r="B951" s="54" t="s">
        <v>1060</v>
      </c>
      <c r="C951" s="77"/>
      <c r="D951" s="77"/>
      <c r="E951" s="77"/>
      <c r="F951" s="79" t="n">
        <v>31980</v>
      </c>
      <c r="G951" s="88"/>
      <c r="H951" s="79" t="n">
        <f aca="false">SUM(F951:G951)</f>
        <v>31980</v>
      </c>
      <c r="I951" s="77"/>
      <c r="J951" s="77"/>
      <c r="K951" s="77"/>
    </row>
    <row r="952" customFormat="false" ht="22.35" hidden="false" customHeight="false" outlineLevel="0" collapsed="false">
      <c r="A952" s="82" t="s">
        <v>1120</v>
      </c>
      <c r="B952" s="54" t="s">
        <v>1121</v>
      </c>
      <c r="C952" s="77"/>
      <c r="D952" s="77"/>
      <c r="E952" s="77"/>
      <c r="F952" s="79" t="n">
        <v>10000</v>
      </c>
      <c r="G952" s="88"/>
      <c r="H952" s="79" t="n">
        <f aca="false">SUM(F952:G952)</f>
        <v>10000</v>
      </c>
      <c r="I952" s="77"/>
      <c r="J952" s="77"/>
      <c r="K952" s="77"/>
    </row>
    <row r="953" customFormat="false" ht="64.15" hidden="false" customHeight="false" outlineLevel="0" collapsed="false">
      <c r="A953" s="82" t="s">
        <v>726</v>
      </c>
      <c r="B953" s="54" t="s">
        <v>727</v>
      </c>
      <c r="C953" s="77"/>
      <c r="D953" s="77"/>
      <c r="E953" s="77"/>
      <c r="F953" s="79" t="n">
        <v>1450</v>
      </c>
      <c r="G953" s="88"/>
      <c r="H953" s="79" t="n">
        <f aca="false">SUM(F953:G953)</f>
        <v>1450</v>
      </c>
      <c r="I953" s="77"/>
      <c r="J953" s="77"/>
      <c r="K953" s="77"/>
    </row>
    <row r="954" customFormat="false" ht="43.25" hidden="false" customHeight="false" outlineLevel="0" collapsed="false">
      <c r="A954" s="82" t="s">
        <v>1110</v>
      </c>
      <c r="B954" s="54" t="s">
        <v>1111</v>
      </c>
      <c r="C954" s="77"/>
      <c r="D954" s="77"/>
      <c r="E954" s="77"/>
      <c r="F954" s="79" t="n">
        <v>30000</v>
      </c>
      <c r="G954" s="88"/>
      <c r="H954" s="79" t="n">
        <f aca="false">SUM(F954:G954)</f>
        <v>30000</v>
      </c>
      <c r="I954" s="77"/>
      <c r="J954" s="77"/>
      <c r="K954" s="77" t="n">
        <f aca="false">SUM(I954:J954)</f>
        <v>0</v>
      </c>
    </row>
    <row r="955" customFormat="false" ht="12.8" hidden="false" customHeight="false" outlineLevel="0" collapsed="false">
      <c r="A955" s="87"/>
      <c r="B955" s="54"/>
      <c r="C955" s="77"/>
      <c r="D955" s="77"/>
      <c r="E955" s="77"/>
      <c r="F955" s="79"/>
      <c r="G955" s="88"/>
      <c r="H955" s="79"/>
      <c r="I955" s="77"/>
      <c r="J955" s="77"/>
      <c r="K955" s="77"/>
    </row>
    <row r="956" customFormat="false" ht="57.45" hidden="false" customHeight="false" outlineLevel="0" collapsed="false">
      <c r="A956" s="66" t="s">
        <v>1316</v>
      </c>
      <c r="B956" s="135" t="s">
        <v>19</v>
      </c>
      <c r="C956" s="139" t="n">
        <f aca="false">SUM(C958:C964)</f>
        <v>3787880</v>
      </c>
      <c r="D956" s="139" t="n">
        <f aca="false">SUM(D958:D964)</f>
        <v>0</v>
      </c>
      <c r="E956" s="139" t="n">
        <f aca="false">SUM(C956:D956)</f>
        <v>3787880</v>
      </c>
      <c r="F956" s="109" t="n">
        <f aca="false">SUM(F958:F964)</f>
        <v>4378860.07</v>
      </c>
      <c r="G956" s="110"/>
      <c r="H956" s="109" t="n">
        <f aca="false">SUM(F956:G956)</f>
        <v>4378860.07</v>
      </c>
      <c r="I956" s="139" t="n">
        <f aca="false">SUM(I958:I964)</f>
        <v>4709910</v>
      </c>
      <c r="J956" s="139" t="n">
        <f aca="false">SUM(J958:J964)</f>
        <v>0</v>
      </c>
      <c r="K956" s="139" t="n">
        <f aca="false">SUM(I956:J956)</f>
        <v>4709910</v>
      </c>
    </row>
    <row r="957" customFormat="false" ht="22.35" hidden="false" customHeight="false" outlineLevel="0" collapsed="false">
      <c r="A957" s="82" t="s">
        <v>27</v>
      </c>
      <c r="B957" s="227"/>
      <c r="C957" s="143" t="n">
        <f aca="false">SUM(C958:C964)</f>
        <v>3787880</v>
      </c>
      <c r="D957" s="215"/>
      <c r="E957" s="77" t="n">
        <f aca="false">SUM(C957:D957)</f>
        <v>3787880</v>
      </c>
      <c r="F957" s="79" t="n">
        <f aca="false">SUM(F958:F964)</f>
        <v>4378860.07</v>
      </c>
      <c r="G957" s="217"/>
      <c r="H957" s="79" t="n">
        <f aca="false">SUM(F957:G957)</f>
        <v>4378860.07</v>
      </c>
      <c r="I957" s="77" t="n">
        <f aca="false">SUM(I958:I964)</f>
        <v>4709910</v>
      </c>
      <c r="J957" s="215"/>
      <c r="K957" s="77" t="n">
        <f aca="false">SUM(I957:J957)</f>
        <v>4709910</v>
      </c>
    </row>
    <row r="958" customFormat="false" ht="22.35" hidden="false" customHeight="false" outlineLevel="0" collapsed="false">
      <c r="A958" s="82" t="s">
        <v>1095</v>
      </c>
      <c r="B958" s="54" t="s">
        <v>1011</v>
      </c>
      <c r="C958" s="77" t="n">
        <v>3683980</v>
      </c>
      <c r="D958" s="215"/>
      <c r="E958" s="77" t="n">
        <f aca="false">SUM(C958:D958)</f>
        <v>3683980</v>
      </c>
      <c r="F958" s="79" t="n">
        <v>4237530</v>
      </c>
      <c r="G958" s="217"/>
      <c r="H958" s="79" t="n">
        <f aca="false">SUM(F958:G958)</f>
        <v>4237530</v>
      </c>
      <c r="I958" s="77" t="n">
        <v>4673410</v>
      </c>
      <c r="J958" s="215"/>
      <c r="K958" s="77" t="n">
        <f aca="false">SUM(I958:J958)</f>
        <v>4673410</v>
      </c>
    </row>
    <row r="959" customFormat="false" ht="32.8" hidden="false" customHeight="false" outlineLevel="0" collapsed="false">
      <c r="A959" s="87" t="s">
        <v>33</v>
      </c>
      <c r="B959" s="54" t="s">
        <v>34</v>
      </c>
      <c r="C959" s="77" t="n">
        <v>95900</v>
      </c>
      <c r="D959" s="94"/>
      <c r="E959" s="94" t="n">
        <f aca="false">SUM(C959:D959)</f>
        <v>95900</v>
      </c>
      <c r="F959" s="95" t="n">
        <v>95900</v>
      </c>
      <c r="G959" s="96"/>
      <c r="H959" s="79" t="n">
        <f aca="false">SUM(F959:G959)</f>
        <v>95900</v>
      </c>
      <c r="I959" s="77" t="n">
        <v>22500</v>
      </c>
      <c r="J959" s="94"/>
      <c r="K959" s="94" t="n">
        <f aca="false">SUM(I959:J959)</f>
        <v>22500</v>
      </c>
    </row>
    <row r="960" customFormat="false" ht="12.8" hidden="false" customHeight="false" outlineLevel="0" collapsed="false">
      <c r="A960" s="126" t="s">
        <v>1097</v>
      </c>
      <c r="B960" s="160" t="s">
        <v>1098</v>
      </c>
      <c r="C960" s="130" t="n">
        <v>8000</v>
      </c>
      <c r="D960" s="199"/>
      <c r="E960" s="199" t="n">
        <f aca="false">SUM(C960:D960)</f>
        <v>8000</v>
      </c>
      <c r="F960" s="236" t="n">
        <v>8000</v>
      </c>
      <c r="G960" s="237"/>
      <c r="H960" s="236" t="n">
        <f aca="false">SUM(F960:G960)</f>
        <v>8000</v>
      </c>
      <c r="I960" s="130" t="n">
        <v>8000</v>
      </c>
      <c r="J960" s="199"/>
      <c r="K960" s="199" t="n">
        <f aca="false">SUM(I960:J960)</f>
        <v>8000</v>
      </c>
    </row>
    <row r="961" customFormat="false" ht="32.8" hidden="false" customHeight="false" outlineLevel="0" collapsed="false">
      <c r="A961" s="82" t="s">
        <v>1320</v>
      </c>
      <c r="B961" s="54" t="s">
        <v>697</v>
      </c>
      <c r="C961" s="77"/>
      <c r="D961" s="77"/>
      <c r="E961" s="94"/>
      <c r="F961" s="79"/>
      <c r="G961" s="88"/>
      <c r="H961" s="95"/>
      <c r="I961" s="77" t="n">
        <v>6000</v>
      </c>
      <c r="J961" s="77"/>
      <c r="K961" s="94" t="n">
        <f aca="false">SUM(I961:J961)</f>
        <v>6000</v>
      </c>
    </row>
    <row r="962" customFormat="false" ht="32.8" hidden="false" customHeight="false" outlineLevel="0" collapsed="false">
      <c r="A962" s="87" t="s">
        <v>1108</v>
      </c>
      <c r="B962" s="54" t="s">
        <v>324</v>
      </c>
      <c r="C962" s="77"/>
      <c r="D962" s="77"/>
      <c r="E962" s="94" t="n">
        <f aca="false">SUM(C962:D962)</f>
        <v>0</v>
      </c>
      <c r="F962" s="79" t="n">
        <v>1724.61</v>
      </c>
      <c r="G962" s="88"/>
      <c r="H962" s="95" t="n">
        <f aca="false">SUM(F962:G962)</f>
        <v>1724.61</v>
      </c>
      <c r="I962" s="77"/>
      <c r="J962" s="77"/>
      <c r="K962" s="94" t="n">
        <f aca="false">SUM(I962:J962)</f>
        <v>0</v>
      </c>
    </row>
    <row r="963" customFormat="false" ht="43.25" hidden="false" customHeight="false" outlineLevel="0" collapsed="false">
      <c r="A963" s="82" t="s">
        <v>1110</v>
      </c>
      <c r="B963" s="54" t="s">
        <v>1111</v>
      </c>
      <c r="C963" s="143"/>
      <c r="D963" s="215"/>
      <c r="E963" s="77" t="n">
        <f aca="false">SUM(C963:D963)</f>
        <v>0</v>
      </c>
      <c r="F963" s="79" t="n">
        <v>25000</v>
      </c>
      <c r="G963" s="217"/>
      <c r="H963" s="79" t="n">
        <f aca="false">SUM(F963:G963)</f>
        <v>25000</v>
      </c>
      <c r="I963" s="77"/>
      <c r="J963" s="215"/>
      <c r="K963" s="77" t="n">
        <f aca="false">SUM(I963:J963)</f>
        <v>0</v>
      </c>
    </row>
    <row r="964" customFormat="false" ht="22.35" hidden="false" customHeight="false" outlineLevel="0" collapsed="false">
      <c r="A964" s="82" t="s">
        <v>1104</v>
      </c>
      <c r="B964" s="54" t="s">
        <v>1014</v>
      </c>
      <c r="C964" s="77"/>
      <c r="D964" s="77"/>
      <c r="E964" s="94"/>
      <c r="F964" s="79" t="n">
        <v>10705.46</v>
      </c>
      <c r="G964" s="88"/>
      <c r="H964" s="79" t="n">
        <f aca="false">SUM(F964:G964)</f>
        <v>10705.46</v>
      </c>
      <c r="I964" s="77"/>
      <c r="J964" s="77"/>
      <c r="K964" s="94"/>
    </row>
    <row r="965" customFormat="false" ht="12.8" hidden="false" customHeight="false" outlineLevel="0" collapsed="false">
      <c r="A965" s="87"/>
      <c r="B965" s="103"/>
      <c r="C965" s="77"/>
      <c r="D965" s="77"/>
      <c r="E965" s="77" t="n">
        <f aca="false">SUM(C965:D965)</f>
        <v>0</v>
      </c>
      <c r="F965" s="79"/>
      <c r="G965" s="88"/>
      <c r="H965" s="79"/>
      <c r="I965" s="77"/>
      <c r="J965" s="77"/>
      <c r="K965" s="77" t="n">
        <f aca="false">SUM(I965:J965)</f>
        <v>0</v>
      </c>
    </row>
    <row r="966" customFormat="false" ht="57.45" hidden="false" customHeight="false" outlineLevel="0" collapsed="false">
      <c r="A966" s="66" t="s">
        <v>1324</v>
      </c>
      <c r="B966" s="67" t="s">
        <v>19</v>
      </c>
      <c r="C966" s="139" t="n">
        <f aca="false">SUM(C968:C976)</f>
        <v>7713600</v>
      </c>
      <c r="D966" s="139" t="n">
        <f aca="false">SUM(D968:D976)</f>
        <v>0</v>
      </c>
      <c r="E966" s="139" t="n">
        <f aca="false">SUM(C966:D966)</f>
        <v>7713600</v>
      </c>
      <c r="F966" s="109" t="n">
        <f aca="false">SUM(F968:F976)</f>
        <v>9274540.94</v>
      </c>
      <c r="G966" s="110"/>
      <c r="H966" s="109" t="n">
        <f aca="false">SUM(F966:G966)</f>
        <v>9274540.94</v>
      </c>
      <c r="I966" s="139" t="n">
        <f aca="false">SUM(I968:I976)</f>
        <v>9371600</v>
      </c>
      <c r="J966" s="139" t="n">
        <f aca="false">SUM(J968:J976)</f>
        <v>0</v>
      </c>
      <c r="K966" s="139" t="n">
        <f aca="false">SUM(I966:J966)</f>
        <v>9371600</v>
      </c>
    </row>
    <row r="967" customFormat="false" ht="22.35" hidden="false" customHeight="false" outlineLevel="0" collapsed="false">
      <c r="A967" s="82" t="s">
        <v>27</v>
      </c>
      <c r="B967" s="207"/>
      <c r="C967" s="143" t="n">
        <f aca="false">SUM(C968:C975)</f>
        <v>7713600</v>
      </c>
      <c r="D967" s="215"/>
      <c r="E967" s="143" t="n">
        <f aca="false">SUM(E968:E975)</f>
        <v>7713600</v>
      </c>
      <c r="F967" s="79" t="n">
        <f aca="false">SUM(F968:F975)</f>
        <v>9274540.94</v>
      </c>
      <c r="G967" s="217"/>
      <c r="H967" s="79" t="n">
        <f aca="false">SUM(H968:H975)</f>
        <v>9274540.94</v>
      </c>
      <c r="I967" s="143" t="n">
        <f aca="false">SUM(I968:I975)</f>
        <v>9371600</v>
      </c>
      <c r="J967" s="215"/>
      <c r="K967" s="143" t="n">
        <f aca="false">SUM(K968:K975)</f>
        <v>9371600</v>
      </c>
    </row>
    <row r="968" customFormat="false" ht="22.35" hidden="false" customHeight="false" outlineLevel="0" collapsed="false">
      <c r="A968" s="82" t="s">
        <v>1095</v>
      </c>
      <c r="B968" s="54" t="s">
        <v>1011</v>
      </c>
      <c r="C968" s="77" t="n">
        <v>7444280</v>
      </c>
      <c r="D968" s="215"/>
      <c r="E968" s="77" t="n">
        <f aca="false">SUM(C968:D968)</f>
        <v>7444280</v>
      </c>
      <c r="F968" s="79" t="n">
        <v>8877480</v>
      </c>
      <c r="G968" s="217"/>
      <c r="H968" s="79" t="n">
        <f aca="false">SUM(F968:G968)</f>
        <v>8877480</v>
      </c>
      <c r="I968" s="77" t="n">
        <v>9231300</v>
      </c>
      <c r="J968" s="215"/>
      <c r="K968" s="77" t="n">
        <f aca="false">SUM(I968:J968)</f>
        <v>9231300</v>
      </c>
    </row>
    <row r="969" customFormat="false" ht="22.35" hidden="false" customHeight="false" outlineLevel="0" collapsed="false">
      <c r="A969" s="82" t="s">
        <v>1104</v>
      </c>
      <c r="B969" s="54" t="s">
        <v>1014</v>
      </c>
      <c r="C969" s="77" t="n">
        <v>73800</v>
      </c>
      <c r="D969" s="77"/>
      <c r="E969" s="77" t="n">
        <f aca="false">SUM(C969:D969)</f>
        <v>73800</v>
      </c>
      <c r="F969" s="79" t="n">
        <v>113668.25</v>
      </c>
      <c r="G969" s="88"/>
      <c r="H969" s="79" t="n">
        <f aca="false">SUM(F969:G969)</f>
        <v>113668.25</v>
      </c>
      <c r="I969" s="77" t="n">
        <v>60000</v>
      </c>
      <c r="J969" s="77"/>
      <c r="K969" s="77" t="n">
        <f aca="false">SUM(I969:J969)</f>
        <v>60000</v>
      </c>
    </row>
    <row r="970" customFormat="false" ht="32.8" hidden="false" customHeight="false" outlineLevel="0" collapsed="false">
      <c r="A970" s="82" t="s">
        <v>1320</v>
      </c>
      <c r="B970" s="54" t="s">
        <v>697</v>
      </c>
      <c r="C970" s="77" t="n">
        <v>6000</v>
      </c>
      <c r="D970" s="77"/>
      <c r="E970" s="77" t="n">
        <f aca="false">SUM(C970:D970)</f>
        <v>6000</v>
      </c>
      <c r="F970" s="84" t="n">
        <v>6000</v>
      </c>
      <c r="G970" s="88"/>
      <c r="H970" s="79" t="n">
        <f aca="false">SUM(F970:G970)</f>
        <v>6000</v>
      </c>
      <c r="I970" s="77" t="n">
        <v>6000</v>
      </c>
      <c r="J970" s="77"/>
      <c r="K970" s="77" t="n">
        <f aca="false">SUM(I970:J970)</f>
        <v>6000</v>
      </c>
    </row>
    <row r="971" customFormat="false" ht="53.7" hidden="false" customHeight="false" outlineLevel="0" collapsed="false">
      <c r="A971" s="82" t="s">
        <v>1142</v>
      </c>
      <c r="B971" s="54" t="s">
        <v>1023</v>
      </c>
      <c r="C971" s="77" t="n">
        <v>145920</v>
      </c>
      <c r="D971" s="77"/>
      <c r="E971" s="77" t="n">
        <f aca="false">SUM(C971:D971)</f>
        <v>145920</v>
      </c>
      <c r="F971" s="84" t="n">
        <v>145920</v>
      </c>
      <c r="G971" s="88"/>
      <c r="H971" s="79" t="n">
        <f aca="false">SUM(F971:G971)</f>
        <v>145920</v>
      </c>
      <c r="I971" s="77"/>
      <c r="J971" s="77"/>
      <c r="K971" s="77" t="n">
        <f aca="false">SUM(I971:J971)</f>
        <v>0</v>
      </c>
    </row>
    <row r="972" customFormat="false" ht="32.8" hidden="false" customHeight="false" outlineLevel="0" collapsed="false">
      <c r="A972" s="87" t="s">
        <v>33</v>
      </c>
      <c r="B972" s="54" t="s">
        <v>34</v>
      </c>
      <c r="C972" s="77" t="n">
        <v>36600</v>
      </c>
      <c r="D972" s="77"/>
      <c r="E972" s="77" t="n">
        <f aca="false">SUM(C972:D972)</f>
        <v>36600</v>
      </c>
      <c r="F972" s="79" t="n">
        <v>51600</v>
      </c>
      <c r="G972" s="88"/>
      <c r="H972" s="79" t="n">
        <f aca="false">SUM(F972:G972)</f>
        <v>51600</v>
      </c>
      <c r="I972" s="77" t="n">
        <v>62300</v>
      </c>
      <c r="J972" s="77"/>
      <c r="K972" s="77" t="n">
        <f aca="false">SUM(I972:J972)</f>
        <v>62300</v>
      </c>
    </row>
    <row r="973" customFormat="false" ht="12.8" hidden="false" customHeight="false" outlineLevel="0" collapsed="false">
      <c r="A973" s="82" t="s">
        <v>1097</v>
      </c>
      <c r="B973" s="54" t="s">
        <v>1098</v>
      </c>
      <c r="C973" s="77" t="n">
        <v>7000</v>
      </c>
      <c r="D973" s="77"/>
      <c r="E973" s="77" t="n">
        <f aca="false">SUM(C973:D973)</f>
        <v>7000</v>
      </c>
      <c r="F973" s="124" t="n">
        <v>24000</v>
      </c>
      <c r="G973" s="88"/>
      <c r="H973" s="79" t="n">
        <f aca="false">SUM(F973:G973)</f>
        <v>24000</v>
      </c>
      <c r="I973" s="77" t="n">
        <v>12000</v>
      </c>
      <c r="J973" s="77"/>
      <c r="K973" s="77" t="n">
        <f aca="false">SUM(I973:J973)</f>
        <v>12000</v>
      </c>
    </row>
    <row r="974" customFormat="false" ht="32.8" hidden="false" customHeight="false" outlineLevel="0" collapsed="false">
      <c r="A974" s="87" t="s">
        <v>1108</v>
      </c>
      <c r="B974" s="54" t="s">
        <v>324</v>
      </c>
      <c r="C974" s="220"/>
      <c r="D974" s="77"/>
      <c r="E974" s="77"/>
      <c r="F974" s="84" t="n">
        <v>872.69</v>
      </c>
      <c r="G974" s="88"/>
      <c r="H974" s="79" t="n">
        <f aca="false">SUM(F974:G974)</f>
        <v>872.69</v>
      </c>
      <c r="I974" s="77"/>
      <c r="J974" s="77"/>
      <c r="K974" s="77" t="n">
        <f aca="false">SUM(I974:J974)</f>
        <v>0</v>
      </c>
    </row>
    <row r="975" customFormat="false" ht="43.25" hidden="false" customHeight="false" outlineLevel="0" collapsed="false">
      <c r="A975" s="82" t="s">
        <v>1110</v>
      </c>
      <c r="B975" s="54" t="s">
        <v>1111</v>
      </c>
      <c r="C975" s="220"/>
      <c r="D975" s="77"/>
      <c r="E975" s="77"/>
      <c r="F975" s="84" t="n">
        <v>55000</v>
      </c>
      <c r="G975" s="88"/>
      <c r="H975" s="79" t="n">
        <f aca="false">SUM(F975:G975)</f>
        <v>55000</v>
      </c>
      <c r="I975" s="77"/>
      <c r="J975" s="77"/>
      <c r="K975" s="77" t="n">
        <f aca="false">SUM(I975:J975)</f>
        <v>0</v>
      </c>
    </row>
    <row r="976" customFormat="false" ht="22.35" hidden="false" customHeight="false" outlineLevel="0" collapsed="false">
      <c r="A976" s="82" t="s">
        <v>65</v>
      </c>
      <c r="B976" s="103" t="s">
        <v>66</v>
      </c>
      <c r="C976" s="143"/>
      <c r="D976" s="215"/>
      <c r="E976" s="77" t="n">
        <f aca="false">SUM(C976:D976)</f>
        <v>0</v>
      </c>
      <c r="F976" s="79"/>
      <c r="G976" s="217"/>
      <c r="H976" s="79" t="n">
        <f aca="false">SUM(F976:G976)</f>
        <v>0</v>
      </c>
      <c r="I976" s="143"/>
      <c r="J976" s="215"/>
      <c r="K976" s="77" t="n">
        <f aca="false">SUM(I976:J976)</f>
        <v>0</v>
      </c>
    </row>
    <row r="977" customFormat="false" ht="12.8" hidden="false" customHeight="false" outlineLevel="0" collapsed="false">
      <c r="A977" s="82"/>
      <c r="B977" s="54"/>
      <c r="C977" s="77"/>
      <c r="D977" s="77"/>
      <c r="E977" s="77" t="n">
        <f aca="false">SUM(C977:D977)</f>
        <v>0</v>
      </c>
      <c r="F977" s="79"/>
      <c r="G977" s="88"/>
      <c r="H977" s="79"/>
      <c r="I977" s="77"/>
      <c r="J977" s="77"/>
      <c r="K977" s="77" t="n">
        <f aca="false">SUM(I977:J977)</f>
        <v>0</v>
      </c>
    </row>
    <row r="978" customFormat="false" ht="57.45" hidden="false" customHeight="false" outlineLevel="0" collapsed="false">
      <c r="A978" s="66" t="s">
        <v>1334</v>
      </c>
      <c r="B978" s="135" t="s">
        <v>19</v>
      </c>
      <c r="C978" s="239" t="n">
        <f aca="false">SUM(C980:C986)</f>
        <v>4015560</v>
      </c>
      <c r="D978" s="239" t="n">
        <f aca="false">SUM(D980:D986)</f>
        <v>0</v>
      </c>
      <c r="E978" s="240" t="n">
        <f aca="false">SUM(C978:D978)</f>
        <v>4015560</v>
      </c>
      <c r="F978" s="241" t="n">
        <f aca="false">SUM(F980:F986)</f>
        <v>5123462.8</v>
      </c>
      <c r="G978" s="242"/>
      <c r="H978" s="243" t="n">
        <f aca="false">SUM(F978:G978)</f>
        <v>5123462.8</v>
      </c>
      <c r="I978" s="240" t="n">
        <f aca="false">SUM(I980:I986)</f>
        <v>5146030</v>
      </c>
      <c r="J978" s="239" t="n">
        <f aca="false">SUM(J980:J986)</f>
        <v>0</v>
      </c>
      <c r="K978" s="240" t="n">
        <f aca="false">SUM(I978:J978)</f>
        <v>5146030</v>
      </c>
    </row>
    <row r="979" customFormat="false" ht="22.35" hidden="false" customHeight="false" outlineLevel="0" collapsed="false">
      <c r="A979" s="82" t="s">
        <v>27</v>
      </c>
      <c r="B979" s="227"/>
      <c r="C979" s="245" t="n">
        <f aca="false">SUM(C980:C986)</f>
        <v>4015560</v>
      </c>
      <c r="D979" s="246"/>
      <c r="E979" s="77" t="n">
        <f aca="false">SUM(C979:D979)</f>
        <v>4015560</v>
      </c>
      <c r="F979" s="247" t="n">
        <f aca="false">SUM(F980:F986)</f>
        <v>5123462.8</v>
      </c>
      <c r="G979" s="248"/>
      <c r="H979" s="79" t="n">
        <f aca="false">SUM(F979:G979)</f>
        <v>5123462.8</v>
      </c>
      <c r="I979" s="77" t="n">
        <f aca="false">SUM(I980:I986)</f>
        <v>5146030</v>
      </c>
      <c r="J979" s="246"/>
      <c r="K979" s="77" t="n">
        <f aca="false">SUM(I979:J979)</f>
        <v>5146030</v>
      </c>
    </row>
    <row r="980" customFormat="false" ht="22.35" hidden="false" customHeight="false" outlineLevel="0" collapsed="false">
      <c r="A980" s="82" t="s">
        <v>1095</v>
      </c>
      <c r="B980" s="54" t="s">
        <v>1011</v>
      </c>
      <c r="C980" s="77" t="n">
        <v>3944960</v>
      </c>
      <c r="D980" s="246"/>
      <c r="E980" s="77" t="n">
        <f aca="false">SUM(C980:D980)</f>
        <v>3944960</v>
      </c>
      <c r="F980" s="247" t="n">
        <v>4899960</v>
      </c>
      <c r="G980" s="248"/>
      <c r="H980" s="79" t="n">
        <f aca="false">SUM(F980:G980)</f>
        <v>4899960</v>
      </c>
      <c r="I980" s="77" t="n">
        <v>5051030</v>
      </c>
      <c r="J980" s="246"/>
      <c r="K980" s="77" t="n">
        <f aca="false">SUM(I980:J980)</f>
        <v>5051030</v>
      </c>
    </row>
    <row r="981" customFormat="false" ht="22.35" hidden="false" customHeight="false" outlineLevel="0" collapsed="false">
      <c r="A981" s="82" t="s">
        <v>1104</v>
      </c>
      <c r="B981" s="54" t="s">
        <v>1014</v>
      </c>
      <c r="C981" s="77" t="n">
        <v>10600</v>
      </c>
      <c r="D981" s="246"/>
      <c r="E981" s="77" t="n">
        <f aca="false">SUM(C981:D981)</f>
        <v>10600</v>
      </c>
      <c r="F981" s="247" t="n">
        <v>67977.1</v>
      </c>
      <c r="G981" s="248"/>
      <c r="H981" s="79" t="n">
        <f aca="false">SUM(F981:G981)</f>
        <v>67977.1</v>
      </c>
      <c r="I981" s="77" t="n">
        <v>35000</v>
      </c>
      <c r="J981" s="246"/>
      <c r="K981" s="77" t="n">
        <f aca="false">SUM(I981:J981)</f>
        <v>35000</v>
      </c>
    </row>
    <row r="982" customFormat="false" ht="32.8" hidden="false" customHeight="false" outlineLevel="0" collapsed="false">
      <c r="A982" s="82" t="s">
        <v>1320</v>
      </c>
      <c r="B982" s="54" t="s">
        <v>697</v>
      </c>
      <c r="C982" s="77" t="n">
        <v>6000</v>
      </c>
      <c r="D982" s="246"/>
      <c r="E982" s="77" t="n">
        <f aca="false">SUM(C982:D982)</f>
        <v>6000</v>
      </c>
      <c r="F982" s="247" t="n">
        <v>6000</v>
      </c>
      <c r="G982" s="248"/>
      <c r="H982" s="79" t="n">
        <f aca="false">SUM(F982:G982)</f>
        <v>6000</v>
      </c>
      <c r="I982" s="77" t="n">
        <v>6000</v>
      </c>
      <c r="J982" s="246"/>
      <c r="K982" s="77" t="n">
        <f aca="false">SUM(I982:J982)</f>
        <v>6000</v>
      </c>
    </row>
    <row r="983" customFormat="false" ht="32.8" hidden="false" customHeight="false" outlineLevel="0" collapsed="false">
      <c r="A983" s="87" t="s">
        <v>33</v>
      </c>
      <c r="B983" s="54" t="s">
        <v>34</v>
      </c>
      <c r="C983" s="77" t="n">
        <v>47000</v>
      </c>
      <c r="D983" s="246"/>
      <c r="E983" s="77" t="n">
        <f aca="false">SUM(C983:D983)</f>
        <v>47000</v>
      </c>
      <c r="F983" s="247" t="n">
        <v>47000</v>
      </c>
      <c r="G983" s="248"/>
      <c r="H983" s="79" t="n">
        <f aca="false">SUM(F983:G983)</f>
        <v>47000</v>
      </c>
      <c r="I983" s="77" t="n">
        <v>47000</v>
      </c>
      <c r="J983" s="246"/>
      <c r="K983" s="77" t="n">
        <f aca="false">SUM(I983:J983)</f>
        <v>47000</v>
      </c>
    </row>
    <row r="984" customFormat="false" ht="12.8" hidden="false" customHeight="false" outlineLevel="0" collapsed="false">
      <c r="A984" s="82" t="s">
        <v>1097</v>
      </c>
      <c r="B984" s="54" t="s">
        <v>1098</v>
      </c>
      <c r="C984" s="77" t="n">
        <v>7000</v>
      </c>
      <c r="D984" s="246"/>
      <c r="E984" s="77" t="n">
        <f aca="false">SUM(C984:D984)</f>
        <v>7000</v>
      </c>
      <c r="F984" s="247" t="n">
        <v>87000</v>
      </c>
      <c r="G984" s="248"/>
      <c r="H984" s="79" t="n">
        <f aca="false">SUM(F984:G984)</f>
        <v>87000</v>
      </c>
      <c r="I984" s="77" t="n">
        <v>7000</v>
      </c>
      <c r="J984" s="246"/>
      <c r="K984" s="77" t="n">
        <f aca="false">SUM(I984:J984)</f>
        <v>7000</v>
      </c>
    </row>
    <row r="985" customFormat="false" ht="32.8" hidden="false" customHeight="false" outlineLevel="0" collapsed="false">
      <c r="A985" s="87" t="s">
        <v>1108</v>
      </c>
      <c r="B985" s="54" t="s">
        <v>324</v>
      </c>
      <c r="C985" s="245"/>
      <c r="D985" s="246"/>
      <c r="E985" s="77"/>
      <c r="F985" s="247" t="n">
        <v>525.7</v>
      </c>
      <c r="G985" s="248"/>
      <c r="H985" s="79" t="n">
        <f aca="false">SUM(F985:G985)</f>
        <v>525.7</v>
      </c>
      <c r="I985" s="77"/>
      <c r="J985" s="246"/>
      <c r="K985" s="77" t="n">
        <f aca="false">SUM(I985:J985)</f>
        <v>0</v>
      </c>
    </row>
    <row r="986" customFormat="false" ht="43.25" hidden="false" customHeight="false" outlineLevel="0" collapsed="false">
      <c r="A986" s="82" t="s">
        <v>1110</v>
      </c>
      <c r="B986" s="54" t="s">
        <v>1111</v>
      </c>
      <c r="C986" s="245"/>
      <c r="D986" s="246"/>
      <c r="E986" s="77"/>
      <c r="F986" s="247" t="n">
        <v>15000</v>
      </c>
      <c r="G986" s="248"/>
      <c r="H986" s="79" t="n">
        <f aca="false">SUM(F986:G986)</f>
        <v>15000</v>
      </c>
      <c r="I986" s="77"/>
      <c r="J986" s="246"/>
      <c r="K986" s="77" t="n">
        <f aca="false">SUM(I986:J986)</f>
        <v>0</v>
      </c>
    </row>
    <row r="987" customFormat="false" ht="12.8" hidden="false" customHeight="false" outlineLevel="0" collapsed="false">
      <c r="A987" s="82"/>
      <c r="B987" s="54"/>
      <c r="C987" s="77"/>
      <c r="D987" s="77"/>
      <c r="E987" s="77"/>
      <c r="F987" s="79"/>
      <c r="G987" s="88"/>
      <c r="H987" s="79"/>
      <c r="I987" s="77"/>
      <c r="J987" s="77"/>
      <c r="K987" s="77"/>
    </row>
    <row r="988" customFormat="false" ht="57.45" hidden="false" customHeight="false" outlineLevel="0" collapsed="false">
      <c r="A988" s="66" t="s">
        <v>1342</v>
      </c>
      <c r="B988" s="135" t="s">
        <v>19</v>
      </c>
      <c r="C988" s="239" t="n">
        <f aca="false">SUM(C990:C998)</f>
        <v>6089230</v>
      </c>
      <c r="D988" s="239" t="n">
        <f aca="false">SUM(D990:D998)</f>
        <v>0</v>
      </c>
      <c r="E988" s="240" t="n">
        <f aca="false">SUM(C988:D988)</f>
        <v>6089230</v>
      </c>
      <c r="F988" s="241" t="n">
        <f aca="false">SUM(F990:F998)</f>
        <v>7428291.36</v>
      </c>
      <c r="G988" s="242"/>
      <c r="H988" s="243" t="n">
        <f aca="false">SUM(F988:G988)</f>
        <v>7428291.36</v>
      </c>
      <c r="I988" s="240" t="n">
        <f aca="false">SUM(I990:I998)</f>
        <v>7519870</v>
      </c>
      <c r="J988" s="239" t="n">
        <f aca="false">SUM(J990:J998)</f>
        <v>0</v>
      </c>
      <c r="K988" s="240" t="n">
        <f aca="false">SUM(I988:J988)</f>
        <v>7519870</v>
      </c>
    </row>
    <row r="989" customFormat="false" ht="22.35" hidden="false" customHeight="false" outlineLevel="0" collapsed="false">
      <c r="A989" s="82" t="s">
        <v>27</v>
      </c>
      <c r="B989" s="227"/>
      <c r="C989" s="245" t="n">
        <f aca="false">SUM(C990:C998)</f>
        <v>6089230</v>
      </c>
      <c r="D989" s="246"/>
      <c r="E989" s="77" t="n">
        <f aca="false">SUM(C989:D989)</f>
        <v>6089230</v>
      </c>
      <c r="F989" s="247" t="n">
        <f aca="false">SUM(F990:F998)</f>
        <v>7428291.36</v>
      </c>
      <c r="G989" s="248"/>
      <c r="H989" s="79" t="n">
        <f aca="false">SUM(F989:G989)</f>
        <v>7428291.36</v>
      </c>
      <c r="I989" s="77" t="n">
        <f aca="false">SUM(I990:I998)</f>
        <v>7519870</v>
      </c>
      <c r="J989" s="246"/>
      <c r="K989" s="77" t="n">
        <f aca="false">SUM(I989:J989)</f>
        <v>7519870</v>
      </c>
    </row>
    <row r="990" customFormat="false" ht="22.35" hidden="false" customHeight="false" outlineLevel="0" collapsed="false">
      <c r="A990" s="82" t="s">
        <v>1095</v>
      </c>
      <c r="B990" s="54" t="s">
        <v>1011</v>
      </c>
      <c r="C990" s="77" t="n">
        <v>5959230</v>
      </c>
      <c r="D990" s="246"/>
      <c r="E990" s="77" t="n">
        <f aca="false">SUM(C990:D990)</f>
        <v>5959230</v>
      </c>
      <c r="F990" s="247" t="n">
        <v>6985730</v>
      </c>
      <c r="G990" s="248"/>
      <c r="H990" s="79" t="n">
        <f aca="false">SUM(F990:G990)</f>
        <v>6985730</v>
      </c>
      <c r="I990" s="77" t="n">
        <v>7467870</v>
      </c>
      <c r="J990" s="246"/>
      <c r="K990" s="77" t="n">
        <f aca="false">SUM(I990:J990)</f>
        <v>7467870</v>
      </c>
    </row>
    <row r="991" customFormat="false" ht="32.8" hidden="false" customHeight="false" outlineLevel="0" collapsed="false">
      <c r="A991" s="82" t="s">
        <v>696</v>
      </c>
      <c r="B991" s="54" t="s">
        <v>697</v>
      </c>
      <c r="C991" s="77" t="n">
        <v>6000</v>
      </c>
      <c r="D991" s="246"/>
      <c r="E991" s="77" t="n">
        <f aca="false">SUM(C991:D991)</f>
        <v>6000</v>
      </c>
      <c r="F991" s="79" t="n">
        <v>6000</v>
      </c>
      <c r="G991" s="248"/>
      <c r="H991" s="79" t="n">
        <f aca="false">SUM(F991:G991)</f>
        <v>6000</v>
      </c>
      <c r="I991" s="77" t="n">
        <v>6000</v>
      </c>
      <c r="J991" s="246"/>
      <c r="K991" s="77" t="n">
        <f aca="false">SUM(I991:J991)</f>
        <v>6000</v>
      </c>
    </row>
    <row r="992" customFormat="false" ht="32.8" hidden="false" customHeight="false" outlineLevel="0" collapsed="false">
      <c r="A992" s="87" t="s">
        <v>33</v>
      </c>
      <c r="B992" s="54" t="s">
        <v>34</v>
      </c>
      <c r="C992" s="77" t="n">
        <v>117000</v>
      </c>
      <c r="D992" s="246"/>
      <c r="E992" s="77" t="n">
        <f aca="false">SUM(C992:D992)</f>
        <v>117000</v>
      </c>
      <c r="F992" s="247" t="n">
        <v>191000</v>
      </c>
      <c r="G992" s="248"/>
      <c r="H992" s="79" t="n">
        <f aca="false">SUM(F992:G992)</f>
        <v>191000</v>
      </c>
      <c r="I992" s="77" t="n">
        <v>39000</v>
      </c>
      <c r="J992" s="246"/>
      <c r="K992" s="77" t="n">
        <f aca="false">SUM(I992:J992)</f>
        <v>39000</v>
      </c>
    </row>
    <row r="993" customFormat="false" ht="12.8" hidden="false" customHeight="false" outlineLevel="0" collapsed="false">
      <c r="A993" s="82" t="s">
        <v>1097</v>
      </c>
      <c r="B993" s="54" t="s">
        <v>1098</v>
      </c>
      <c r="C993" s="77" t="n">
        <v>7000</v>
      </c>
      <c r="D993" s="246"/>
      <c r="E993" s="77" t="n">
        <f aca="false">SUM(C993:D993)</f>
        <v>7000</v>
      </c>
      <c r="F993" s="247" t="n">
        <v>204000</v>
      </c>
      <c r="G993" s="248"/>
      <c r="H993" s="79" t="n">
        <f aca="false">SUM(F993:G993)</f>
        <v>204000</v>
      </c>
      <c r="I993" s="77" t="n">
        <v>7000</v>
      </c>
      <c r="J993" s="246"/>
      <c r="K993" s="77" t="n">
        <f aca="false">SUM(I993:J993)</f>
        <v>7000</v>
      </c>
    </row>
    <row r="994" customFormat="false" ht="22.35" hidden="false" customHeight="false" outlineLevel="0" collapsed="false">
      <c r="A994" s="82" t="s">
        <v>1104</v>
      </c>
      <c r="B994" s="54" t="s">
        <v>1014</v>
      </c>
      <c r="C994" s="249"/>
      <c r="D994" s="246"/>
      <c r="E994" s="77" t="n">
        <f aca="false">SUM(C994:D994)</f>
        <v>0</v>
      </c>
      <c r="F994" s="95" t="n">
        <v>8112.72</v>
      </c>
      <c r="G994" s="248"/>
      <c r="H994" s="79" t="n">
        <f aca="false">SUM(F994:G994)</f>
        <v>8112.72</v>
      </c>
      <c r="I994" s="77"/>
      <c r="J994" s="246"/>
      <c r="K994" s="77" t="n">
        <f aca="false">SUM(I994:J994)</f>
        <v>0</v>
      </c>
    </row>
    <row r="995" customFormat="false" ht="32.8" hidden="false" customHeight="false" outlineLevel="0" collapsed="false">
      <c r="A995" s="87" t="s">
        <v>1108</v>
      </c>
      <c r="B995" s="54" t="s">
        <v>324</v>
      </c>
      <c r="C995" s="143"/>
      <c r="D995" s="246"/>
      <c r="E995" s="77"/>
      <c r="F995" s="79" t="n">
        <v>928.64</v>
      </c>
      <c r="G995" s="248"/>
      <c r="H995" s="79" t="n">
        <f aca="false">SUM(F995:G995)</f>
        <v>928.64</v>
      </c>
      <c r="I995" s="77"/>
      <c r="J995" s="246"/>
      <c r="K995" s="77" t="n">
        <f aca="false">SUM(I995:J995)</f>
        <v>0</v>
      </c>
    </row>
    <row r="996" customFormat="false" ht="43.25" hidden="false" customHeight="false" outlineLevel="0" collapsed="false">
      <c r="A996" s="82" t="s">
        <v>1110</v>
      </c>
      <c r="B996" s="54" t="s">
        <v>1111</v>
      </c>
      <c r="C996" s="143"/>
      <c r="D996" s="246"/>
      <c r="E996" s="77"/>
      <c r="F996" s="79" t="n">
        <v>18000</v>
      </c>
      <c r="G996" s="248"/>
      <c r="H996" s="79" t="n">
        <f aca="false">SUM(F996:G996)</f>
        <v>18000</v>
      </c>
      <c r="I996" s="77"/>
      <c r="J996" s="246"/>
      <c r="K996" s="77"/>
    </row>
    <row r="997" customFormat="false" ht="43.25" hidden="false" customHeight="false" outlineLevel="0" collapsed="false">
      <c r="A997" s="82" t="s">
        <v>1059</v>
      </c>
      <c r="B997" s="54" t="s">
        <v>1060</v>
      </c>
      <c r="C997" s="143"/>
      <c r="D997" s="246"/>
      <c r="E997" s="77"/>
      <c r="F997" s="79" t="n">
        <v>14520</v>
      </c>
      <c r="G997" s="248"/>
      <c r="H997" s="79" t="n">
        <f aca="false">SUM(F997:G997)</f>
        <v>14520</v>
      </c>
      <c r="I997" s="77"/>
      <c r="J997" s="246"/>
      <c r="K997" s="77"/>
    </row>
    <row r="998" customFormat="false" ht="43.25" hidden="false" customHeight="false" outlineLevel="0" collapsed="false">
      <c r="A998" s="82" t="s">
        <v>325</v>
      </c>
      <c r="B998" s="55" t="s">
        <v>326</v>
      </c>
      <c r="C998" s="143"/>
      <c r="D998" s="246"/>
      <c r="E998" s="77"/>
      <c r="F998" s="79"/>
      <c r="G998" s="248"/>
      <c r="H998" s="79" t="n">
        <f aca="false">SUM(F998:G998)</f>
        <v>0</v>
      </c>
      <c r="I998" s="77"/>
      <c r="J998" s="246"/>
      <c r="K998" s="77" t="n">
        <f aca="false">SUM(I998:J998)</f>
        <v>0</v>
      </c>
    </row>
    <row r="999" customFormat="false" ht="12.8" hidden="false" customHeight="false" outlineLevel="0" collapsed="false">
      <c r="A999" s="82"/>
      <c r="B999" s="54"/>
      <c r="C999" s="245"/>
      <c r="D999" s="246"/>
      <c r="E999" s="77"/>
      <c r="F999" s="247"/>
      <c r="G999" s="248"/>
      <c r="H999" s="79"/>
      <c r="I999" s="77"/>
      <c r="J999" s="246"/>
      <c r="K999" s="77"/>
    </row>
    <row r="1000" customFormat="false" ht="35.05" hidden="false" customHeight="false" outlineLevel="0" collapsed="false">
      <c r="A1000" s="66" t="s">
        <v>1350</v>
      </c>
      <c r="B1000" s="135" t="s">
        <v>19</v>
      </c>
      <c r="C1000" s="157" t="n">
        <f aca="false">SUM(C1002:C1007)</f>
        <v>7911870</v>
      </c>
      <c r="D1000" s="157" t="n">
        <f aca="false">SUM(D1002:D1007)</f>
        <v>0</v>
      </c>
      <c r="E1000" s="69" t="n">
        <f aca="false">SUM(C1000:D1000)</f>
        <v>7911870</v>
      </c>
      <c r="F1000" s="158" t="n">
        <f aca="false">SUM(F1002:F1007)</f>
        <v>9164000</v>
      </c>
      <c r="G1000" s="159"/>
      <c r="H1000" s="72" t="n">
        <f aca="false">SUM(F1000:G1000)</f>
        <v>9164000</v>
      </c>
      <c r="I1000" s="69" t="n">
        <f aca="false">SUM(I1002:I1007)</f>
        <v>9088750</v>
      </c>
      <c r="J1000" s="157" t="n">
        <f aca="false">SUM(J1002:J1007)</f>
        <v>0</v>
      </c>
      <c r="K1000" s="69" t="n">
        <f aca="false">SUM(I1000:J1000)</f>
        <v>9088750</v>
      </c>
    </row>
    <row r="1001" customFormat="false" ht="22.35" hidden="false" customHeight="false" outlineLevel="0" collapsed="false">
      <c r="A1001" s="82" t="s">
        <v>27</v>
      </c>
      <c r="B1001" s="227"/>
      <c r="C1001" s="220" t="n">
        <f aca="false">SUM(C1002:C1007)</f>
        <v>7911870</v>
      </c>
      <c r="D1001" s="221"/>
      <c r="E1001" s="77" t="n">
        <f aca="false">SUM(C1001:D1001)</f>
        <v>7911870</v>
      </c>
      <c r="F1001" s="84" t="n">
        <f aca="false">SUM(F1002:F1007)</f>
        <v>9164000</v>
      </c>
      <c r="G1001" s="222"/>
      <c r="H1001" s="79" t="n">
        <f aca="false">SUM(F1001:G1001)</f>
        <v>9164000</v>
      </c>
      <c r="I1001" s="77" t="n">
        <f aca="false">SUM(I1002:I1007)</f>
        <v>9088750</v>
      </c>
      <c r="J1001" s="221"/>
      <c r="K1001" s="77" t="n">
        <f aca="false">SUM(I1001:J1001)</f>
        <v>9088750</v>
      </c>
    </row>
    <row r="1002" customFormat="false" ht="22.35" hidden="false" customHeight="false" outlineLevel="0" collapsed="false">
      <c r="A1002" s="82" t="s">
        <v>1095</v>
      </c>
      <c r="B1002" s="54" t="s">
        <v>1011</v>
      </c>
      <c r="C1002" s="77" t="n">
        <v>7896670</v>
      </c>
      <c r="D1002" s="221"/>
      <c r="E1002" s="77" t="n">
        <f aca="false">SUM(C1002:D1002)</f>
        <v>7896670</v>
      </c>
      <c r="F1002" s="84" t="n">
        <v>9078170</v>
      </c>
      <c r="G1002" s="222"/>
      <c r="H1002" s="79" t="n">
        <f aca="false">SUM(F1002:G1002)</f>
        <v>9078170</v>
      </c>
      <c r="I1002" s="77" t="n">
        <v>9071750</v>
      </c>
      <c r="J1002" s="221"/>
      <c r="K1002" s="77" t="n">
        <f aca="false">SUM(I1002:J1002)</f>
        <v>9071750</v>
      </c>
    </row>
    <row r="1003" customFormat="false" ht="74.6" hidden="false" customHeight="false" outlineLevel="0" collapsed="false">
      <c r="A1003" s="82" t="s">
        <v>1050</v>
      </c>
      <c r="B1003" s="54" t="s">
        <v>1051</v>
      </c>
      <c r="C1003" s="77" t="n">
        <v>4200</v>
      </c>
      <c r="D1003" s="221"/>
      <c r="E1003" s="77" t="n">
        <f aca="false">SUM(C1003:D1003)</f>
        <v>4200</v>
      </c>
      <c r="F1003" s="84" t="n">
        <v>5280</v>
      </c>
      <c r="G1003" s="222"/>
      <c r="H1003" s="79" t="n">
        <f aca="false">SUM(F1003:G1003)</f>
        <v>5280</v>
      </c>
      <c r="I1003" s="77"/>
      <c r="J1003" s="221"/>
      <c r="K1003" s="77" t="n">
        <f aca="false">SUM(I1003:J1003)</f>
        <v>0</v>
      </c>
    </row>
    <row r="1004" customFormat="false" ht="12.8" hidden="false" customHeight="false" outlineLevel="0" collapsed="false">
      <c r="A1004" s="82" t="s">
        <v>1097</v>
      </c>
      <c r="B1004" s="54" t="s">
        <v>1098</v>
      </c>
      <c r="C1004" s="77" t="n">
        <v>11000</v>
      </c>
      <c r="D1004" s="215"/>
      <c r="E1004" s="77" t="n">
        <f aca="false">SUM(C1004:D1004)</f>
        <v>11000</v>
      </c>
      <c r="F1004" s="79" t="n">
        <v>31800</v>
      </c>
      <c r="G1004" s="217"/>
      <c r="H1004" s="79" t="n">
        <f aca="false">SUM(F1004:G1004)</f>
        <v>31800</v>
      </c>
      <c r="I1004" s="77" t="n">
        <v>11000</v>
      </c>
      <c r="J1004" s="215"/>
      <c r="K1004" s="77" t="n">
        <f aca="false">SUM(I1004:J1004)</f>
        <v>11000</v>
      </c>
    </row>
    <row r="1005" customFormat="false" ht="43.25" hidden="false" customHeight="false" outlineLevel="0" collapsed="false">
      <c r="A1005" s="82" t="s">
        <v>1059</v>
      </c>
      <c r="B1005" s="54" t="s">
        <v>1060</v>
      </c>
      <c r="C1005" s="220"/>
      <c r="D1005" s="221"/>
      <c r="E1005" s="77"/>
      <c r="F1005" s="84" t="n">
        <v>48750</v>
      </c>
      <c r="G1005" s="222"/>
      <c r="H1005" s="79" t="n">
        <f aca="false">SUM(F1005:G1005)</f>
        <v>48750</v>
      </c>
      <c r="I1005" s="77"/>
      <c r="J1005" s="221"/>
      <c r="K1005" s="77" t="n">
        <f aca="false">SUM(I1005:J1005)</f>
        <v>0</v>
      </c>
    </row>
    <row r="1006" customFormat="false" ht="32.8" hidden="false" customHeight="false" outlineLevel="0" collapsed="false">
      <c r="A1006" s="87" t="s">
        <v>1320</v>
      </c>
      <c r="B1006" s="54" t="s">
        <v>697</v>
      </c>
      <c r="C1006" s="77"/>
      <c r="D1006" s="77"/>
      <c r="E1006" s="77" t="n">
        <f aca="false">SUM(C1006:D1006)</f>
        <v>0</v>
      </c>
      <c r="F1006" s="79"/>
      <c r="G1006" s="88"/>
      <c r="H1006" s="79"/>
      <c r="I1006" s="77" t="n">
        <v>6000</v>
      </c>
      <c r="J1006" s="77"/>
      <c r="K1006" s="77" t="n">
        <f aca="false">SUM(I1006:J1006)</f>
        <v>6000</v>
      </c>
    </row>
    <row r="1007" customFormat="false" ht="12.8" hidden="false" customHeight="false" outlineLevel="0" collapsed="false">
      <c r="A1007" s="82"/>
      <c r="B1007" s="55"/>
      <c r="C1007" s="77"/>
      <c r="D1007" s="77"/>
      <c r="E1007" s="77"/>
      <c r="F1007" s="79"/>
      <c r="G1007" s="88"/>
      <c r="H1007" s="79"/>
      <c r="I1007" s="77"/>
      <c r="J1007" s="77"/>
      <c r="K1007" s="77"/>
    </row>
    <row r="1008" customFormat="false" ht="12.8" hidden="false" customHeight="false" outlineLevel="0" collapsed="false">
      <c r="A1008" s="87"/>
      <c r="B1008" s="54"/>
      <c r="C1008" s="77"/>
      <c r="D1008" s="77"/>
      <c r="E1008" s="77"/>
      <c r="F1008" s="79"/>
      <c r="G1008" s="88"/>
      <c r="H1008" s="79"/>
      <c r="I1008" s="77"/>
      <c r="J1008" s="77"/>
      <c r="K1008" s="77"/>
    </row>
    <row r="1009" customFormat="false" ht="35.05" hidden="false" customHeight="false" outlineLevel="0" collapsed="false">
      <c r="A1009" s="66" t="s">
        <v>1356</v>
      </c>
      <c r="B1009" s="135" t="s">
        <v>19</v>
      </c>
      <c r="C1009" s="139" t="n">
        <f aca="false">SUM(C1011:C1018)</f>
        <v>6667190</v>
      </c>
      <c r="D1009" s="139" t="n">
        <f aca="false">SUM(D1011:D1018)</f>
        <v>0</v>
      </c>
      <c r="E1009" s="139" t="n">
        <f aca="false">SUM(C1009:D1009)</f>
        <v>6667190</v>
      </c>
      <c r="F1009" s="109" t="n">
        <f aca="false">SUM(F1011:F1018)</f>
        <v>7591190</v>
      </c>
      <c r="G1009" s="110"/>
      <c r="H1009" s="109" t="n">
        <f aca="false">SUM(F1009:G1009)</f>
        <v>7591190</v>
      </c>
      <c r="I1009" s="139" t="n">
        <f aca="false">SUM(I1011:I1018)</f>
        <v>7622900</v>
      </c>
      <c r="J1009" s="139" t="n">
        <f aca="false">SUM(J1011:J1018)</f>
        <v>0</v>
      </c>
      <c r="K1009" s="139" t="n">
        <f aca="false">SUM(I1009:J1009)</f>
        <v>7622900</v>
      </c>
    </row>
    <row r="1010" customFormat="false" ht="22.35" hidden="false" customHeight="false" outlineLevel="0" collapsed="false">
      <c r="A1010" s="82" t="s">
        <v>27</v>
      </c>
      <c r="B1010" s="227"/>
      <c r="C1010" s="143" t="n">
        <f aca="false">SUM(C1011:C1018)</f>
        <v>6667190</v>
      </c>
      <c r="D1010" s="215"/>
      <c r="E1010" s="77" t="n">
        <f aca="false">SUM(C1010:D1010)</f>
        <v>6667190</v>
      </c>
      <c r="F1010" s="79" t="n">
        <f aca="false">SUM(F1011:F1018)</f>
        <v>7591190</v>
      </c>
      <c r="G1010" s="217"/>
      <c r="H1010" s="79" t="n">
        <f aca="false">SUM(F1010:G1010)</f>
        <v>7591190</v>
      </c>
      <c r="I1010" s="77" t="n">
        <f aca="false">SUM(I1011:I1018)</f>
        <v>7622900</v>
      </c>
      <c r="J1010" s="215"/>
      <c r="K1010" s="77" t="n">
        <f aca="false">SUM(I1010:J1010)</f>
        <v>7622900</v>
      </c>
    </row>
    <row r="1011" customFormat="false" ht="22.35" hidden="false" customHeight="false" outlineLevel="0" collapsed="false">
      <c r="A1011" s="82" t="s">
        <v>1095</v>
      </c>
      <c r="B1011" s="54" t="s">
        <v>1011</v>
      </c>
      <c r="C1011" s="77" t="n">
        <v>6613660</v>
      </c>
      <c r="D1011" s="77"/>
      <c r="E1011" s="77" t="n">
        <f aca="false">SUM(C1011:D1011)</f>
        <v>6613660</v>
      </c>
      <c r="F1011" s="79" t="n">
        <v>7329830</v>
      </c>
      <c r="G1011" s="88"/>
      <c r="H1011" s="79" t="n">
        <f aca="false">SUM(F1011:G1011)</f>
        <v>7329830</v>
      </c>
      <c r="I1011" s="77" t="n">
        <v>7590900</v>
      </c>
      <c r="J1011" s="77"/>
      <c r="K1011" s="77" t="n">
        <f aca="false">SUM(I1011:J1011)</f>
        <v>7590900</v>
      </c>
    </row>
    <row r="1012" customFormat="false" ht="32.8" hidden="false" customHeight="false" outlineLevel="0" collapsed="false">
      <c r="A1012" s="87" t="s">
        <v>1320</v>
      </c>
      <c r="B1012" s="54" t="s">
        <v>697</v>
      </c>
      <c r="C1012" s="77" t="n">
        <v>6000</v>
      </c>
      <c r="D1012" s="77"/>
      <c r="E1012" s="77" t="n">
        <f aca="false">SUM(C1012:D1012)</f>
        <v>6000</v>
      </c>
      <c r="F1012" s="79" t="n">
        <v>6000</v>
      </c>
      <c r="G1012" s="88"/>
      <c r="H1012" s="79" t="n">
        <f aca="false">SUM(F1012:G1012)</f>
        <v>6000</v>
      </c>
      <c r="I1012" s="77" t="n">
        <v>6000</v>
      </c>
      <c r="J1012" s="77"/>
      <c r="K1012" s="77" t="n">
        <f aca="false">SUM(I1012:J1012)</f>
        <v>6000</v>
      </c>
    </row>
    <row r="1013" customFormat="false" ht="74.6" hidden="false" customHeight="false" outlineLevel="0" collapsed="false">
      <c r="A1013" s="87" t="s">
        <v>1050</v>
      </c>
      <c r="B1013" s="54" t="s">
        <v>1051</v>
      </c>
      <c r="C1013" s="77" t="n">
        <v>1050</v>
      </c>
      <c r="D1013" s="77"/>
      <c r="E1013" s="77" t="n">
        <f aca="false">SUM(C1013:D1013)</f>
        <v>1050</v>
      </c>
      <c r="F1013" s="79" t="n">
        <v>8880</v>
      </c>
      <c r="G1013" s="88"/>
      <c r="H1013" s="79" t="n">
        <f aca="false">SUM(F1013:G1013)</f>
        <v>8880</v>
      </c>
      <c r="I1013" s="77"/>
      <c r="J1013" s="77"/>
      <c r="K1013" s="77" t="n">
        <f aca="false">SUM(I1013:J1013)</f>
        <v>0</v>
      </c>
    </row>
    <row r="1014" customFormat="false" ht="74.6" hidden="false" customHeight="false" outlineLevel="0" collapsed="false">
      <c r="A1014" s="87" t="s">
        <v>1053</v>
      </c>
      <c r="B1014" s="54" t="s">
        <v>1054</v>
      </c>
      <c r="C1014" s="77" t="n">
        <f aca="false">17410+3070</f>
        <v>20480</v>
      </c>
      <c r="D1014" s="77"/>
      <c r="E1014" s="77" t="n">
        <f aca="false">SUM(C1014:D1014)</f>
        <v>20480</v>
      </c>
      <c r="F1014" s="79" t="n">
        <v>20480</v>
      </c>
      <c r="G1014" s="88"/>
      <c r="H1014" s="79" t="n">
        <f aca="false">SUM(F1014:G1014)</f>
        <v>20480</v>
      </c>
      <c r="I1014" s="77"/>
      <c r="J1014" s="77"/>
      <c r="K1014" s="77" t="n">
        <f aca="false">SUM(I1014:J1014)</f>
        <v>0</v>
      </c>
    </row>
    <row r="1015" customFormat="false" ht="32.8" hidden="false" customHeight="false" outlineLevel="0" collapsed="false">
      <c r="A1015" s="87" t="s">
        <v>33</v>
      </c>
      <c r="B1015" s="54" t="s">
        <v>34</v>
      </c>
      <c r="C1015" s="77" t="n">
        <v>5000</v>
      </c>
      <c r="D1015" s="77"/>
      <c r="E1015" s="77" t="n">
        <f aca="false">SUM(C1015:D1015)</f>
        <v>5000</v>
      </c>
      <c r="F1015" s="79" t="n">
        <v>5000</v>
      </c>
      <c r="G1015" s="88"/>
      <c r="H1015" s="79" t="n">
        <f aca="false">SUM(F1015:G1015)</f>
        <v>5000</v>
      </c>
      <c r="I1015" s="77" t="n">
        <v>5000</v>
      </c>
      <c r="J1015" s="77"/>
      <c r="K1015" s="77" t="n">
        <f aca="false">SUM(I1015:J1015)</f>
        <v>5000</v>
      </c>
    </row>
    <row r="1016" customFormat="false" ht="12.8" hidden="false" customHeight="false" outlineLevel="0" collapsed="false">
      <c r="A1016" s="87" t="s">
        <v>1097</v>
      </c>
      <c r="B1016" s="54" t="s">
        <v>1098</v>
      </c>
      <c r="C1016" s="77" t="n">
        <v>21000</v>
      </c>
      <c r="D1016" s="77"/>
      <c r="E1016" s="77" t="n">
        <f aca="false">SUM(C1016:D1016)</f>
        <v>21000</v>
      </c>
      <c r="F1016" s="79" t="n">
        <v>221000</v>
      </c>
      <c r="G1016" s="88"/>
      <c r="H1016" s="79" t="n">
        <f aca="false">SUM(F1016:G1016)</f>
        <v>221000</v>
      </c>
      <c r="I1016" s="77" t="n">
        <v>21000</v>
      </c>
      <c r="J1016" s="77"/>
      <c r="K1016" s="77" t="n">
        <f aca="false">SUM(I1016:J1016)</f>
        <v>21000</v>
      </c>
    </row>
    <row r="1017" customFormat="false" ht="32.8" hidden="false" customHeight="false" outlineLevel="0" collapsed="false">
      <c r="A1017" s="82" t="s">
        <v>1362</v>
      </c>
      <c r="B1017" s="55" t="s">
        <v>1363</v>
      </c>
      <c r="C1017" s="77"/>
      <c r="D1017" s="77"/>
      <c r="E1017" s="77" t="n">
        <f aca="false">SUM(C1017:D1017)</f>
        <v>0</v>
      </c>
      <c r="F1017" s="79"/>
      <c r="G1017" s="88"/>
      <c r="H1017" s="79" t="n">
        <f aca="false">SUM(F1017:G1017)</f>
        <v>0</v>
      </c>
      <c r="I1017" s="77"/>
      <c r="J1017" s="77"/>
      <c r="K1017" s="77" t="n">
        <f aca="false">SUM(I1017:J1017)</f>
        <v>0</v>
      </c>
    </row>
    <row r="1018" customFormat="false" ht="22.35" hidden="false" customHeight="false" outlineLevel="0" collapsed="false">
      <c r="A1018" s="82" t="s">
        <v>1104</v>
      </c>
      <c r="B1018" s="54" t="s">
        <v>1014</v>
      </c>
      <c r="C1018" s="77"/>
      <c r="D1018" s="77"/>
      <c r="E1018" s="77"/>
      <c r="F1018" s="79"/>
      <c r="G1018" s="88"/>
      <c r="H1018" s="79" t="n">
        <f aca="false">SUM(F1018:G1018)</f>
        <v>0</v>
      </c>
      <c r="I1018" s="77"/>
      <c r="J1018" s="77"/>
      <c r="K1018" s="77" t="n">
        <f aca="false">SUM(I1018:J1018)</f>
        <v>0</v>
      </c>
    </row>
    <row r="1019" customFormat="false" ht="12.8" hidden="false" customHeight="false" outlineLevel="0" collapsed="false">
      <c r="A1019" s="87"/>
      <c r="B1019" s="54"/>
      <c r="C1019" s="77"/>
      <c r="D1019" s="77"/>
      <c r="E1019" s="77"/>
      <c r="F1019" s="79"/>
      <c r="G1019" s="88"/>
      <c r="H1019" s="79"/>
      <c r="I1019" s="77"/>
      <c r="J1019" s="77"/>
      <c r="K1019" s="77"/>
    </row>
    <row r="1020" customFormat="false" ht="46.25" hidden="false" customHeight="false" outlineLevel="0" collapsed="false">
      <c r="A1020" s="66" t="s">
        <v>1366</v>
      </c>
      <c r="B1020" s="135" t="s">
        <v>19</v>
      </c>
      <c r="C1020" s="139" t="n">
        <f aca="false">SUM(C1022:C1029)</f>
        <v>7015880</v>
      </c>
      <c r="D1020" s="139" t="n">
        <f aca="false">SUM(D1022:D1030)</f>
        <v>0</v>
      </c>
      <c r="E1020" s="139" t="n">
        <f aca="false">SUM(C1020:D1020)</f>
        <v>7015880</v>
      </c>
      <c r="F1020" s="109" t="n">
        <f aca="false">SUM(F1022:F1029)</f>
        <v>7828680</v>
      </c>
      <c r="G1020" s="110"/>
      <c r="H1020" s="109" t="n">
        <f aca="false">SUM(F1020:G1020)</f>
        <v>7828680</v>
      </c>
      <c r="I1020" s="139" t="n">
        <f aca="false">SUM(I1022:I1029)</f>
        <v>8374760</v>
      </c>
      <c r="J1020" s="139" t="n">
        <f aca="false">SUM(J1022:J1030)</f>
        <v>0</v>
      </c>
      <c r="K1020" s="139" t="n">
        <f aca="false">SUM(I1020:J1020)</f>
        <v>8374760</v>
      </c>
    </row>
    <row r="1021" customFormat="false" ht="22.35" hidden="false" customHeight="false" outlineLevel="0" collapsed="false">
      <c r="A1021" s="82" t="s">
        <v>27</v>
      </c>
      <c r="B1021" s="227"/>
      <c r="C1021" s="143" t="n">
        <f aca="false">SUM(C1022:C1027)</f>
        <v>7015880</v>
      </c>
      <c r="D1021" s="215"/>
      <c r="E1021" s="94" t="n">
        <f aca="false">SUM(C1021:D1021)</f>
        <v>7015880</v>
      </c>
      <c r="F1021" s="79" t="n">
        <f aca="false">SUM(F1022:F1027)</f>
        <v>7790180</v>
      </c>
      <c r="G1021" s="217"/>
      <c r="H1021" s="95" t="n">
        <f aca="false">SUM(F1021:G1021)</f>
        <v>7790180</v>
      </c>
      <c r="I1021" s="143" t="n">
        <f aca="false">SUM(I1022:I1028)</f>
        <v>8374760</v>
      </c>
      <c r="J1021" s="215"/>
      <c r="K1021" s="94" t="n">
        <f aca="false">SUM(I1021:J1021)</f>
        <v>8374760</v>
      </c>
    </row>
    <row r="1022" customFormat="false" ht="22.35" hidden="false" customHeight="false" outlineLevel="0" collapsed="false">
      <c r="A1022" s="82" t="s">
        <v>1095</v>
      </c>
      <c r="B1022" s="54" t="s">
        <v>1011</v>
      </c>
      <c r="C1022" s="77" t="n">
        <v>7000780</v>
      </c>
      <c r="D1022" s="77"/>
      <c r="E1022" s="94" t="n">
        <f aca="false">SUM(C1022:D1022)</f>
        <v>7000780</v>
      </c>
      <c r="F1022" s="79" t="n">
        <v>7454080</v>
      </c>
      <c r="G1022" s="88"/>
      <c r="H1022" s="95" t="n">
        <f aca="false">SUM(F1022:G1022)</f>
        <v>7454080</v>
      </c>
      <c r="I1022" s="77" t="n">
        <v>8354760</v>
      </c>
      <c r="J1022" s="77"/>
      <c r="K1022" s="94" t="n">
        <f aca="false">SUM(I1022:J1022)</f>
        <v>8354760</v>
      </c>
    </row>
    <row r="1023" customFormat="false" ht="74.6" hidden="false" customHeight="false" outlineLevel="0" collapsed="false">
      <c r="A1023" s="82" t="s">
        <v>1050</v>
      </c>
      <c r="B1023" s="54" t="s">
        <v>1051</v>
      </c>
      <c r="C1023" s="77" t="n">
        <v>2100</v>
      </c>
      <c r="D1023" s="215"/>
      <c r="E1023" s="94" t="n">
        <f aca="false">SUM(C1023:D1023)</f>
        <v>2100</v>
      </c>
      <c r="F1023" s="79" t="n">
        <v>5600</v>
      </c>
      <c r="G1023" s="217"/>
      <c r="H1023" s="95" t="n">
        <f aca="false">SUM(F1023:G1023)</f>
        <v>5600</v>
      </c>
      <c r="I1023" s="77"/>
      <c r="J1023" s="215"/>
      <c r="K1023" s="94" t="n">
        <f aca="false">SUM(I1023:J1023)</f>
        <v>0</v>
      </c>
    </row>
    <row r="1024" customFormat="false" ht="32.8" hidden="false" customHeight="false" outlineLevel="0" collapsed="false">
      <c r="A1024" s="82" t="s">
        <v>33</v>
      </c>
      <c r="B1024" s="54" t="s">
        <v>34</v>
      </c>
      <c r="C1024" s="77" t="n">
        <v>4000</v>
      </c>
      <c r="D1024" s="77"/>
      <c r="E1024" s="94" t="n">
        <f aca="false">SUM(C1024:D1024)</f>
        <v>4000</v>
      </c>
      <c r="F1024" s="79" t="n">
        <v>4000</v>
      </c>
      <c r="G1024" s="88"/>
      <c r="H1024" s="95" t="n">
        <f aca="false">SUM(F1024:G1024)</f>
        <v>4000</v>
      </c>
      <c r="I1024" s="77" t="n">
        <v>5000</v>
      </c>
      <c r="J1024" s="77"/>
      <c r="K1024" s="94" t="n">
        <f aca="false">SUM(I1024:J1024)</f>
        <v>5000</v>
      </c>
    </row>
    <row r="1025" customFormat="false" ht="12.8" hidden="false" customHeight="false" outlineLevel="0" collapsed="false">
      <c r="A1025" s="87" t="s">
        <v>1097</v>
      </c>
      <c r="B1025" s="54" t="s">
        <v>1098</v>
      </c>
      <c r="C1025" s="77" t="n">
        <v>9000</v>
      </c>
      <c r="D1025" s="77"/>
      <c r="E1025" s="94" t="n">
        <f aca="false">SUM(C1025:D1025)</f>
        <v>9000</v>
      </c>
      <c r="F1025" s="79" t="n">
        <v>270500</v>
      </c>
      <c r="G1025" s="88"/>
      <c r="H1025" s="95" t="n">
        <f aca="false">SUM(F1025:G1025)</f>
        <v>270500</v>
      </c>
      <c r="I1025" s="77" t="n">
        <v>9000</v>
      </c>
      <c r="J1025" s="77"/>
      <c r="K1025" s="94" t="n">
        <f aca="false">SUM(I1025:J1025)</f>
        <v>9000</v>
      </c>
    </row>
    <row r="1026" customFormat="false" ht="43.25" hidden="false" customHeight="false" outlineLevel="0" collapsed="false">
      <c r="A1026" s="82" t="s">
        <v>1110</v>
      </c>
      <c r="B1026" s="54" t="s">
        <v>1111</v>
      </c>
      <c r="C1026" s="77"/>
      <c r="D1026" s="77"/>
      <c r="E1026" s="94"/>
      <c r="F1026" s="79" t="n">
        <v>56000</v>
      </c>
      <c r="G1026" s="88"/>
      <c r="H1026" s="95" t="n">
        <f aca="false">SUM(F1026:G1026)</f>
        <v>56000</v>
      </c>
      <c r="I1026" s="77"/>
      <c r="J1026" s="77"/>
      <c r="K1026" s="94" t="n">
        <f aca="false">SUM(I1026:J1026)</f>
        <v>0</v>
      </c>
    </row>
    <row r="1027" customFormat="false" ht="32.8" hidden="false" customHeight="false" outlineLevel="0" collapsed="false">
      <c r="A1027" s="82" t="s">
        <v>1362</v>
      </c>
      <c r="B1027" s="55" t="s">
        <v>1363</v>
      </c>
      <c r="C1027" s="143"/>
      <c r="D1027" s="215"/>
      <c r="E1027" s="77" t="n">
        <f aca="false">SUM(C1027:D1027)</f>
        <v>0</v>
      </c>
      <c r="F1027" s="79"/>
      <c r="G1027" s="217"/>
      <c r="H1027" s="95"/>
      <c r="I1027" s="77"/>
      <c r="J1027" s="215"/>
      <c r="K1027" s="94" t="n">
        <f aca="false">SUM(I1027:J1027)</f>
        <v>0</v>
      </c>
    </row>
    <row r="1028" customFormat="false" ht="32.8" hidden="false" customHeight="false" outlineLevel="0" collapsed="false">
      <c r="A1028" s="87" t="s">
        <v>1320</v>
      </c>
      <c r="B1028" s="54" t="s">
        <v>697</v>
      </c>
      <c r="C1028" s="143"/>
      <c r="D1028" s="215"/>
      <c r="E1028" s="77"/>
      <c r="F1028" s="79"/>
      <c r="G1028" s="217"/>
      <c r="H1028" s="95"/>
      <c r="I1028" s="77" t="n">
        <v>6000</v>
      </c>
      <c r="J1028" s="215"/>
      <c r="K1028" s="94" t="n">
        <f aca="false">SUM(I1028:J1028)</f>
        <v>6000</v>
      </c>
    </row>
    <row r="1029" customFormat="false" ht="22.35" hidden="false" customHeight="false" outlineLevel="0" collapsed="false">
      <c r="A1029" s="87" t="s">
        <v>65</v>
      </c>
      <c r="B1029" s="54" t="s">
        <v>66</v>
      </c>
      <c r="C1029" s="77"/>
      <c r="D1029" s="77"/>
      <c r="E1029" s="77"/>
      <c r="F1029" s="79" t="n">
        <v>38500</v>
      </c>
      <c r="G1029" s="88"/>
      <c r="H1029" s="95" t="n">
        <f aca="false">SUM(F1029:G1029)</f>
        <v>38500</v>
      </c>
      <c r="I1029" s="77"/>
      <c r="J1029" s="77"/>
      <c r="K1029" s="94" t="n">
        <f aca="false">SUM(I1029:J1029)</f>
        <v>0</v>
      </c>
    </row>
    <row r="1030" customFormat="false" ht="12.8" hidden="false" customHeight="false" outlineLevel="0" collapsed="false">
      <c r="A1030" s="87"/>
      <c r="B1030" s="54"/>
      <c r="C1030" s="77"/>
      <c r="D1030" s="77"/>
      <c r="E1030" s="77"/>
      <c r="F1030" s="79"/>
      <c r="G1030" s="88"/>
      <c r="H1030" s="79"/>
      <c r="I1030" s="77"/>
      <c r="J1030" s="77"/>
      <c r="K1030" s="77"/>
    </row>
    <row r="1031" customFormat="false" ht="35.05" hidden="false" customHeight="false" outlineLevel="0" collapsed="false">
      <c r="A1031" s="66" t="s">
        <v>1374</v>
      </c>
      <c r="B1031" s="135" t="s">
        <v>19</v>
      </c>
      <c r="C1031" s="69" t="n">
        <f aca="false">SUM(C1033:C1039)</f>
        <v>8534240</v>
      </c>
      <c r="D1031" s="69" t="n">
        <f aca="false">SUM(D1033:D1040)</f>
        <v>0</v>
      </c>
      <c r="E1031" s="157" t="n">
        <f aca="false">SUM(C1031:D1031)</f>
        <v>8534240</v>
      </c>
      <c r="F1031" s="72" t="n">
        <f aca="false">SUM(F1033:F1039)</f>
        <v>12843070</v>
      </c>
      <c r="G1031" s="89"/>
      <c r="H1031" s="158" t="n">
        <f aca="false">SUM(F1031:G1031)</f>
        <v>12843070</v>
      </c>
      <c r="I1031" s="157" t="n">
        <f aca="false">SUM(I1033:I1039)</f>
        <v>9893320</v>
      </c>
      <c r="J1031" s="69" t="n">
        <f aca="false">SUM(J1033:J1040)</f>
        <v>0</v>
      </c>
      <c r="K1031" s="157" t="n">
        <f aca="false">SUM(I1031:J1031)</f>
        <v>9893320</v>
      </c>
    </row>
    <row r="1032" customFormat="false" ht="22.35" hidden="false" customHeight="false" outlineLevel="0" collapsed="false">
      <c r="A1032" s="82" t="s">
        <v>27</v>
      </c>
      <c r="B1032" s="75"/>
      <c r="C1032" s="77" t="n">
        <f aca="false">SUM(C1033:C1038)</f>
        <v>8534240</v>
      </c>
      <c r="D1032" s="77" t="n">
        <f aca="false">SUM(D1033:D1038)</f>
        <v>0</v>
      </c>
      <c r="E1032" s="77" t="n">
        <f aca="false">SUM(C1032:D1032)</f>
        <v>8534240</v>
      </c>
      <c r="F1032" s="79" t="n">
        <f aca="false">SUM(F1033:F1038)</f>
        <v>9043070</v>
      </c>
      <c r="G1032" s="88"/>
      <c r="H1032" s="79" t="n">
        <f aca="false">SUM(F1032:G1032)</f>
        <v>9043070</v>
      </c>
      <c r="I1032" s="77" t="n">
        <f aca="false">SUM(I1033:I1038)</f>
        <v>9893320</v>
      </c>
      <c r="J1032" s="77" t="n">
        <f aca="false">SUM(J1033:J1038)</f>
        <v>0</v>
      </c>
      <c r="K1032" s="77" t="n">
        <f aca="false">SUM(I1032:J1032)</f>
        <v>9893320</v>
      </c>
    </row>
    <row r="1033" customFormat="false" ht="22.35" hidden="false" customHeight="false" outlineLevel="0" collapsed="false">
      <c r="A1033" s="126" t="s">
        <v>1095</v>
      </c>
      <c r="B1033" s="160" t="s">
        <v>1011</v>
      </c>
      <c r="C1033" s="130" t="n">
        <v>8462140</v>
      </c>
      <c r="D1033" s="69"/>
      <c r="E1033" s="130" t="n">
        <f aca="false">SUM(C1033:D1033)</f>
        <v>8462140</v>
      </c>
      <c r="F1033" s="251" t="n">
        <v>8849840</v>
      </c>
      <c r="G1033" s="89"/>
      <c r="H1033" s="236" t="n">
        <f aca="false">G1033+F1033</f>
        <v>8849840</v>
      </c>
      <c r="I1033" s="130" t="n">
        <v>9793320</v>
      </c>
      <c r="J1033" s="69"/>
      <c r="K1033" s="199" t="n">
        <f aca="false">J1033+I1033</f>
        <v>9793320</v>
      </c>
    </row>
    <row r="1034" customFormat="false" ht="53.7" hidden="false" customHeight="false" outlineLevel="0" collapsed="false">
      <c r="A1034" s="82" t="s">
        <v>1057</v>
      </c>
      <c r="B1034" s="54" t="s">
        <v>1058</v>
      </c>
      <c r="C1034" s="77" t="n">
        <v>55000</v>
      </c>
      <c r="D1034" s="221"/>
      <c r="E1034" s="77" t="n">
        <f aca="false">SUM(C1034:D1034)</f>
        <v>55000</v>
      </c>
      <c r="F1034" s="84" t="n">
        <v>61550</v>
      </c>
      <c r="G1034" s="222"/>
      <c r="H1034" s="95" t="n">
        <f aca="false">SUM(F1034:G1034)</f>
        <v>61550</v>
      </c>
      <c r="I1034" s="77" t="n">
        <v>85000</v>
      </c>
      <c r="J1034" s="221"/>
      <c r="K1034" s="94" t="n">
        <f aca="false">SUM(I1034:J1034)</f>
        <v>85000</v>
      </c>
    </row>
    <row r="1035" customFormat="false" ht="74.6" hidden="false" customHeight="false" outlineLevel="0" collapsed="false">
      <c r="A1035" s="82" t="s">
        <v>1050</v>
      </c>
      <c r="B1035" s="54" t="s">
        <v>1051</v>
      </c>
      <c r="C1035" s="77" t="n">
        <v>2100</v>
      </c>
      <c r="D1035" s="221"/>
      <c r="E1035" s="77" t="n">
        <f aca="false">SUM(C1035:D1035)</f>
        <v>2100</v>
      </c>
      <c r="F1035" s="84" t="n">
        <v>2180</v>
      </c>
      <c r="G1035" s="222"/>
      <c r="H1035" s="95" t="n">
        <f aca="false">SUM(F1035:G1035)</f>
        <v>2180</v>
      </c>
      <c r="I1035" s="77"/>
      <c r="J1035" s="221"/>
      <c r="K1035" s="94" t="n">
        <f aca="false">SUM(I1035:J1035)</f>
        <v>0</v>
      </c>
    </row>
    <row r="1036" customFormat="false" ht="12.8" hidden="false" customHeight="false" outlineLevel="0" collapsed="false">
      <c r="A1036" s="87" t="s">
        <v>1097</v>
      </c>
      <c r="B1036" s="54" t="s">
        <v>1098</v>
      </c>
      <c r="C1036" s="77" t="n">
        <v>15000</v>
      </c>
      <c r="D1036" s="77"/>
      <c r="E1036" s="94" t="n">
        <f aca="false">SUM(C1036:D1036)</f>
        <v>15000</v>
      </c>
      <c r="F1036" s="79" t="n">
        <v>55000</v>
      </c>
      <c r="G1036" s="88"/>
      <c r="H1036" s="95" t="n">
        <f aca="false">SUM(F1036:G1036)</f>
        <v>55000</v>
      </c>
      <c r="I1036" s="77" t="n">
        <v>15000</v>
      </c>
      <c r="J1036" s="77"/>
      <c r="K1036" s="94" t="n">
        <f aca="false">SUM(I1036:J1036)</f>
        <v>15000</v>
      </c>
    </row>
    <row r="1037" customFormat="false" ht="43.25" hidden="false" customHeight="false" outlineLevel="0" collapsed="false">
      <c r="A1037" s="82" t="s">
        <v>1110</v>
      </c>
      <c r="B1037" s="54" t="s">
        <v>1111</v>
      </c>
      <c r="C1037" s="220"/>
      <c r="D1037" s="221"/>
      <c r="E1037" s="94" t="n">
        <f aca="false">D1037+C1037</f>
        <v>0</v>
      </c>
      <c r="F1037" s="84" t="n">
        <v>67000</v>
      </c>
      <c r="G1037" s="222"/>
      <c r="H1037" s="95" t="n">
        <f aca="false">G1037+F1037</f>
        <v>67000</v>
      </c>
      <c r="I1037" s="77"/>
      <c r="J1037" s="221"/>
      <c r="K1037" s="94" t="n">
        <f aca="false">J1037+I1037</f>
        <v>0</v>
      </c>
    </row>
    <row r="1038" customFormat="false" ht="22.35" hidden="false" customHeight="false" outlineLevel="0" collapsed="false">
      <c r="A1038" s="87" t="s">
        <v>1104</v>
      </c>
      <c r="B1038" s="54" t="s">
        <v>1014</v>
      </c>
      <c r="C1038" s="77"/>
      <c r="D1038" s="77"/>
      <c r="E1038" s="94"/>
      <c r="F1038" s="79" t="n">
        <v>7500</v>
      </c>
      <c r="G1038" s="88"/>
      <c r="H1038" s="95" t="n">
        <f aca="false">SUM(F1038:G1038)</f>
        <v>7500</v>
      </c>
      <c r="I1038" s="77"/>
      <c r="J1038" s="77"/>
      <c r="K1038" s="94"/>
    </row>
    <row r="1039" customFormat="false" ht="22.35" hidden="false" customHeight="false" outlineLevel="0" collapsed="false">
      <c r="A1039" s="87" t="s">
        <v>65</v>
      </c>
      <c r="B1039" s="54" t="s">
        <v>66</v>
      </c>
      <c r="C1039" s="143"/>
      <c r="D1039" s="77"/>
      <c r="E1039" s="94" t="n">
        <f aca="false">D1039+C1039</f>
        <v>0</v>
      </c>
      <c r="F1039" s="79" t="n">
        <v>3800000</v>
      </c>
      <c r="G1039" s="88"/>
      <c r="H1039" s="95" t="n">
        <f aca="false">G1039+F1039</f>
        <v>3800000</v>
      </c>
      <c r="I1039" s="143"/>
      <c r="J1039" s="77"/>
      <c r="K1039" s="94" t="n">
        <f aca="false">J1039+I1039</f>
        <v>0</v>
      </c>
    </row>
    <row r="1040" customFormat="false" ht="12.8" hidden="false" customHeight="false" outlineLevel="0" collapsed="false">
      <c r="A1040" s="87"/>
      <c r="B1040" s="54"/>
      <c r="C1040" s="77"/>
      <c r="D1040" s="77"/>
      <c r="E1040" s="94" t="n">
        <f aca="false">D1040+C1040</f>
        <v>0</v>
      </c>
      <c r="F1040" s="79"/>
      <c r="G1040" s="88"/>
      <c r="H1040" s="95"/>
      <c r="I1040" s="94"/>
      <c r="J1040" s="77"/>
      <c r="K1040" s="94" t="n">
        <f aca="false">J1040+I1040</f>
        <v>0</v>
      </c>
    </row>
    <row r="1041" customFormat="false" ht="46.25" hidden="false" customHeight="false" outlineLevel="0" collapsed="false">
      <c r="A1041" s="66" t="s">
        <v>1382</v>
      </c>
      <c r="B1041" s="135" t="s">
        <v>19</v>
      </c>
      <c r="C1041" s="152" t="n">
        <f aca="false">SUM(C1043:C1050)</f>
        <v>9919510</v>
      </c>
      <c r="D1041" s="152" t="n">
        <f aca="false">SUM(D1043:D1049)</f>
        <v>0</v>
      </c>
      <c r="E1041" s="139" t="n">
        <f aca="false">SUM(C1041:D1041)</f>
        <v>9919510</v>
      </c>
      <c r="F1041" s="153" t="n">
        <f aca="false">SUM(F1043:F1050)</f>
        <v>10733560</v>
      </c>
      <c r="G1041" s="196"/>
      <c r="H1041" s="109" t="n">
        <f aca="false">SUM(F1041:G1041)</f>
        <v>10733560</v>
      </c>
      <c r="I1041" s="139" t="n">
        <f aca="false">SUM(I1043:I1050)</f>
        <v>12165530</v>
      </c>
      <c r="J1041" s="152" t="n">
        <f aca="false">SUM(J1043:J1049)</f>
        <v>0</v>
      </c>
      <c r="K1041" s="139" t="n">
        <f aca="false">SUM(I1041:J1041)</f>
        <v>12165530</v>
      </c>
    </row>
    <row r="1042" customFormat="false" ht="23.85" hidden="false" customHeight="false" outlineLevel="0" collapsed="false">
      <c r="A1042" s="252" t="s">
        <v>27</v>
      </c>
      <c r="B1042" s="100"/>
      <c r="C1042" s="77" t="n">
        <f aca="false">SUM(C1043:C1049)</f>
        <v>9919510</v>
      </c>
      <c r="D1042" s="77"/>
      <c r="E1042" s="94" t="n">
        <f aca="false">D1042+C1042</f>
        <v>9919510</v>
      </c>
      <c r="F1042" s="79" t="n">
        <f aca="false">SUM(F1043:F1049)</f>
        <v>10733560</v>
      </c>
      <c r="G1042" s="88"/>
      <c r="H1042" s="95" t="n">
        <f aca="false">G1042+F1042</f>
        <v>10733560</v>
      </c>
      <c r="I1042" s="94" t="n">
        <f aca="false">SUM(I1043:I1049)</f>
        <v>12165530</v>
      </c>
      <c r="J1042" s="77"/>
      <c r="K1042" s="94" t="n">
        <f aca="false">J1042+I1042</f>
        <v>12165530</v>
      </c>
    </row>
    <row r="1043" customFormat="false" ht="22.35" hidden="false" customHeight="false" outlineLevel="0" collapsed="false">
      <c r="A1043" s="82" t="s">
        <v>1095</v>
      </c>
      <c r="B1043" s="54" t="s">
        <v>1011</v>
      </c>
      <c r="C1043" s="77" t="n">
        <v>9453160</v>
      </c>
      <c r="D1043" s="77"/>
      <c r="E1043" s="94" t="n">
        <f aca="false">D1043+C1043</f>
        <v>9453160</v>
      </c>
      <c r="F1043" s="79" t="n">
        <v>9921860</v>
      </c>
      <c r="G1043" s="88"/>
      <c r="H1043" s="95" t="n">
        <f aca="false">G1043+F1043</f>
        <v>9921860</v>
      </c>
      <c r="I1043" s="77" t="n">
        <v>11846530</v>
      </c>
      <c r="J1043" s="77"/>
      <c r="K1043" s="94" t="n">
        <f aca="false">J1043+I1043</f>
        <v>11846530</v>
      </c>
    </row>
    <row r="1044" customFormat="false" ht="74.6" hidden="false" customHeight="false" outlineLevel="0" collapsed="false">
      <c r="A1044" s="82" t="s">
        <v>1050</v>
      </c>
      <c r="B1044" s="54" t="s">
        <v>1051</v>
      </c>
      <c r="C1044" s="77" t="n">
        <v>7350</v>
      </c>
      <c r="D1044" s="77"/>
      <c r="E1044" s="94" t="n">
        <f aca="false">D1044+C1044</f>
        <v>7350</v>
      </c>
      <c r="F1044" s="79" t="n">
        <v>22700</v>
      </c>
      <c r="G1044" s="88"/>
      <c r="H1044" s="95" t="n">
        <f aca="false">G1044+F1044</f>
        <v>22700</v>
      </c>
      <c r="I1044" s="77"/>
      <c r="J1044" s="77"/>
      <c r="K1044" s="94" t="n">
        <f aca="false">J1044+I1044</f>
        <v>0</v>
      </c>
    </row>
    <row r="1045" customFormat="false" ht="53.7" hidden="false" customHeight="false" outlineLevel="0" collapsed="false">
      <c r="A1045" s="82" t="s">
        <v>1142</v>
      </c>
      <c r="B1045" s="54" t="s">
        <v>1023</v>
      </c>
      <c r="C1045" s="77" t="n">
        <v>170000</v>
      </c>
      <c r="D1045" s="77"/>
      <c r="E1045" s="94" t="n">
        <f aca="false">D1045+C1045</f>
        <v>170000</v>
      </c>
      <c r="F1045" s="79" t="n">
        <v>200000</v>
      </c>
      <c r="G1045" s="88"/>
      <c r="H1045" s="95" t="n">
        <f aca="false">G1045+F1045</f>
        <v>200000</v>
      </c>
      <c r="I1045" s="77" t="n">
        <v>20000</v>
      </c>
      <c r="J1045" s="77"/>
      <c r="K1045" s="94" t="n">
        <f aca="false">J1045+I1045</f>
        <v>20000</v>
      </c>
    </row>
    <row r="1046" customFormat="false" ht="32.8" hidden="false" customHeight="false" outlineLevel="0" collapsed="false">
      <c r="A1046" s="87" t="s">
        <v>1386</v>
      </c>
      <c r="B1046" s="54" t="s">
        <v>1387</v>
      </c>
      <c r="C1046" s="77" t="n">
        <v>280000</v>
      </c>
      <c r="D1046" s="77"/>
      <c r="E1046" s="94" t="n">
        <f aca="false">D1046+C1046</f>
        <v>280000</v>
      </c>
      <c r="F1046" s="79" t="n">
        <v>280000</v>
      </c>
      <c r="G1046" s="88"/>
      <c r="H1046" s="95" t="n">
        <f aca="false">SUM(F1046:G1046)</f>
        <v>280000</v>
      </c>
      <c r="I1046" s="77" t="n">
        <v>290000</v>
      </c>
      <c r="J1046" s="77"/>
      <c r="K1046" s="94" t="n">
        <f aca="false">SUM(I1046:J1046)</f>
        <v>290000</v>
      </c>
    </row>
    <row r="1047" customFormat="false" ht="12.8" hidden="false" customHeight="false" outlineLevel="0" collapsed="false">
      <c r="A1047" s="82" t="s">
        <v>1097</v>
      </c>
      <c r="B1047" s="54" t="s">
        <v>1098</v>
      </c>
      <c r="C1047" s="77" t="n">
        <v>9000</v>
      </c>
      <c r="D1047" s="77"/>
      <c r="E1047" s="94" t="n">
        <f aca="false">SUM(C1047:D1047)</f>
        <v>9000</v>
      </c>
      <c r="F1047" s="95" t="n">
        <v>259000</v>
      </c>
      <c r="G1047" s="88"/>
      <c r="H1047" s="95" t="n">
        <f aca="false">SUM(F1047:G1047)</f>
        <v>259000</v>
      </c>
      <c r="I1047" s="77" t="n">
        <v>9000</v>
      </c>
      <c r="J1047" s="77"/>
      <c r="K1047" s="94" t="n">
        <f aca="false">SUM(I1047:J1047)</f>
        <v>9000</v>
      </c>
    </row>
    <row r="1048" customFormat="false" ht="22.35" hidden="false" customHeight="false" outlineLevel="0" collapsed="false">
      <c r="A1048" s="87" t="s">
        <v>1104</v>
      </c>
      <c r="B1048" s="54" t="s">
        <v>1014</v>
      </c>
      <c r="C1048" s="77"/>
      <c r="D1048" s="77"/>
      <c r="E1048" s="94" t="n">
        <f aca="false">D1048+C1048</f>
        <v>0</v>
      </c>
      <c r="F1048" s="79" t="n">
        <v>50000</v>
      </c>
      <c r="G1048" s="88"/>
      <c r="H1048" s="95" t="n">
        <f aca="false">G1048+F1048</f>
        <v>50000</v>
      </c>
      <c r="I1048" s="77"/>
      <c r="J1048" s="77"/>
      <c r="K1048" s="94" t="n">
        <f aca="false">J1048+I1048</f>
        <v>0</v>
      </c>
    </row>
    <row r="1049" customFormat="false" ht="32.8" hidden="false" customHeight="false" outlineLevel="0" collapsed="false">
      <c r="A1049" s="87" t="s">
        <v>33</v>
      </c>
      <c r="B1049" s="54" t="s">
        <v>34</v>
      </c>
      <c r="C1049" s="94"/>
      <c r="D1049" s="77"/>
      <c r="E1049" s="94" t="n">
        <f aca="false">D1049+C1049</f>
        <v>0</v>
      </c>
      <c r="F1049" s="95"/>
      <c r="G1049" s="88"/>
      <c r="H1049" s="95" t="n">
        <f aca="false">G1049+F1049</f>
        <v>0</v>
      </c>
      <c r="I1049" s="94"/>
      <c r="J1049" s="77"/>
      <c r="K1049" s="94" t="n">
        <f aca="false">J1049+I1049</f>
        <v>0</v>
      </c>
    </row>
    <row r="1050" customFormat="false" ht="22.35" hidden="false" customHeight="false" outlineLevel="0" collapsed="false">
      <c r="A1050" s="82" t="s">
        <v>65</v>
      </c>
      <c r="B1050" s="54" t="s">
        <v>66</v>
      </c>
      <c r="C1050" s="77"/>
      <c r="D1050" s="77"/>
      <c r="E1050" s="94" t="n">
        <f aca="false">SUM(C1050:D1050)</f>
        <v>0</v>
      </c>
      <c r="F1050" s="79"/>
      <c r="G1050" s="88"/>
      <c r="H1050" s="95" t="n">
        <f aca="false">SUM(F1050:G1050)</f>
        <v>0</v>
      </c>
      <c r="I1050" s="77"/>
      <c r="J1050" s="77"/>
      <c r="K1050" s="94" t="n">
        <f aca="false">SUM(I1050:J1050)</f>
        <v>0</v>
      </c>
    </row>
    <row r="1051" customFormat="false" ht="12.8" hidden="false" customHeight="false" outlineLevel="0" collapsed="false">
      <c r="A1051" s="82"/>
      <c r="B1051" s="54"/>
      <c r="C1051" s="77"/>
      <c r="D1051" s="77"/>
      <c r="E1051" s="94"/>
      <c r="F1051" s="79"/>
      <c r="G1051" s="88"/>
      <c r="H1051" s="95"/>
      <c r="I1051" s="94"/>
      <c r="J1051" s="77"/>
      <c r="K1051" s="94"/>
    </row>
    <row r="1052" customFormat="false" ht="46.25" hidden="false" customHeight="false" outlineLevel="0" collapsed="false">
      <c r="A1052" s="66" t="s">
        <v>1393</v>
      </c>
      <c r="B1052" s="135" t="s">
        <v>19</v>
      </c>
      <c r="C1052" s="139" t="n">
        <f aca="false">SUM(C1054:C1060)</f>
        <v>6947570</v>
      </c>
      <c r="D1052" s="139" t="n">
        <f aca="false">SUM(D1054:D1056)</f>
        <v>0</v>
      </c>
      <c r="E1052" s="139" t="n">
        <f aca="false">SUM(C1052:D1052)</f>
        <v>6947570</v>
      </c>
      <c r="F1052" s="109" t="n">
        <f aca="false">SUM(F1054:F1060)</f>
        <v>7280030</v>
      </c>
      <c r="G1052" s="110"/>
      <c r="H1052" s="109" t="n">
        <f aca="false">SUM(F1052:G1052)</f>
        <v>7280030</v>
      </c>
      <c r="I1052" s="139" t="n">
        <f aca="false">SUM(I1054:I1061)</f>
        <v>8055480</v>
      </c>
      <c r="J1052" s="139" t="n">
        <f aca="false">SUM(J1054:J1056)</f>
        <v>0</v>
      </c>
      <c r="K1052" s="139" t="n">
        <f aca="false">SUM(I1052:J1052)</f>
        <v>8055480</v>
      </c>
    </row>
    <row r="1053" customFormat="false" ht="22.35" hidden="false" customHeight="false" outlineLevel="0" collapsed="false">
      <c r="A1053" s="82" t="s">
        <v>27</v>
      </c>
      <c r="B1053" s="227"/>
      <c r="C1053" s="143" t="n">
        <f aca="false">SUM(C1054:C1060)</f>
        <v>6947570</v>
      </c>
      <c r="D1053" s="215"/>
      <c r="E1053" s="77" t="n">
        <f aca="false">SUM(C1053:D1053)</f>
        <v>6947570</v>
      </c>
      <c r="F1053" s="79" t="n">
        <f aca="false">SUM(F1054:F1060)</f>
        <v>7280030</v>
      </c>
      <c r="G1053" s="217"/>
      <c r="H1053" s="79" t="n">
        <f aca="false">SUM(F1053:G1053)</f>
        <v>7280030</v>
      </c>
      <c r="I1053" s="77" t="n">
        <f aca="false">SUM(I1054:I1060)</f>
        <v>8055480</v>
      </c>
      <c r="J1053" s="215"/>
      <c r="K1053" s="77" t="n">
        <f aca="false">SUM(I1053:J1053)</f>
        <v>8055480</v>
      </c>
    </row>
    <row r="1054" customFormat="false" ht="22.35" hidden="false" customHeight="false" outlineLevel="0" collapsed="false">
      <c r="A1054" s="82" t="s">
        <v>1095</v>
      </c>
      <c r="B1054" s="54" t="s">
        <v>1011</v>
      </c>
      <c r="C1054" s="77" t="n">
        <v>6916370</v>
      </c>
      <c r="D1054" s="77"/>
      <c r="E1054" s="77" t="n">
        <f aca="false">SUM(C1054:D1054)</f>
        <v>6916370</v>
      </c>
      <c r="F1054" s="79" t="n">
        <v>7191970</v>
      </c>
      <c r="G1054" s="88"/>
      <c r="H1054" s="79" t="n">
        <f aca="false">SUM(F1054:G1054)</f>
        <v>7191970</v>
      </c>
      <c r="I1054" s="77" t="n">
        <v>8031480</v>
      </c>
      <c r="J1054" s="77"/>
      <c r="K1054" s="77" t="n">
        <f aca="false">SUM(I1054:J1054)</f>
        <v>8031480</v>
      </c>
    </row>
    <row r="1055" customFormat="false" ht="74.6" hidden="false" customHeight="false" outlineLevel="0" collapsed="false">
      <c r="A1055" s="82" t="s">
        <v>1050</v>
      </c>
      <c r="B1055" s="54" t="s">
        <v>1051</v>
      </c>
      <c r="C1055" s="77" t="n">
        <v>4200</v>
      </c>
      <c r="D1055" s="77"/>
      <c r="E1055" s="77" t="n">
        <f aca="false">SUM(C1055:D1055)</f>
        <v>4200</v>
      </c>
      <c r="F1055" s="79" t="n">
        <v>6060</v>
      </c>
      <c r="G1055" s="88"/>
      <c r="H1055" s="79" t="n">
        <f aca="false">SUM(F1055:G1055)</f>
        <v>6060</v>
      </c>
      <c r="I1055" s="77"/>
      <c r="J1055" s="77"/>
      <c r="K1055" s="77" t="n">
        <f aca="false">SUM(I1055:J1055)</f>
        <v>0</v>
      </c>
    </row>
    <row r="1056" customFormat="false" ht="32.8" hidden="false" customHeight="false" outlineLevel="0" collapsed="false">
      <c r="A1056" s="87" t="s">
        <v>33</v>
      </c>
      <c r="B1056" s="54" t="s">
        <v>34</v>
      </c>
      <c r="C1056" s="77" t="n">
        <v>3000</v>
      </c>
      <c r="D1056" s="77"/>
      <c r="E1056" s="77" t="n">
        <f aca="false">SUM(C1056:D1056)</f>
        <v>3000</v>
      </c>
      <c r="F1056" s="79" t="n">
        <v>3000</v>
      </c>
      <c r="G1056" s="88"/>
      <c r="H1056" s="79" t="n">
        <f aca="false">SUM(F1056:G1056)</f>
        <v>3000</v>
      </c>
      <c r="I1056" s="77"/>
      <c r="J1056" s="77"/>
      <c r="K1056" s="77" t="n">
        <f aca="false">SUM(I1056:J1056)</f>
        <v>0</v>
      </c>
    </row>
    <row r="1057" customFormat="false" ht="12.8" hidden="false" customHeight="false" outlineLevel="0" collapsed="false">
      <c r="A1057" s="82" t="s">
        <v>1097</v>
      </c>
      <c r="B1057" s="54" t="s">
        <v>1098</v>
      </c>
      <c r="C1057" s="77" t="n">
        <v>24000</v>
      </c>
      <c r="D1057" s="94"/>
      <c r="E1057" s="94" t="n">
        <f aca="false">SUM(C1057:D1057)</f>
        <v>24000</v>
      </c>
      <c r="F1057" s="79" t="n">
        <v>24000</v>
      </c>
      <c r="G1057" s="96"/>
      <c r="H1057" s="95" t="n">
        <f aca="false">SUM(F1057:G1057)</f>
        <v>24000</v>
      </c>
      <c r="I1057" s="77" t="n">
        <v>24000</v>
      </c>
      <c r="J1057" s="94"/>
      <c r="K1057" s="94" t="n">
        <f aca="false">SUM(I1057:J1057)</f>
        <v>24000</v>
      </c>
    </row>
    <row r="1058" customFormat="false" ht="43.25" hidden="false" customHeight="false" outlineLevel="0" collapsed="false">
      <c r="A1058" s="82" t="s">
        <v>1110</v>
      </c>
      <c r="B1058" s="54" t="s">
        <v>1111</v>
      </c>
      <c r="C1058" s="220"/>
      <c r="D1058" s="221"/>
      <c r="E1058" s="94" t="n">
        <f aca="false">D1058+C1058</f>
        <v>0</v>
      </c>
      <c r="F1058" s="84" t="n">
        <v>55000</v>
      </c>
      <c r="G1058" s="222"/>
      <c r="H1058" s="95" t="n">
        <f aca="false">G1058+F1058</f>
        <v>55000</v>
      </c>
      <c r="I1058" s="77"/>
      <c r="J1058" s="221"/>
      <c r="K1058" s="77" t="n">
        <f aca="false">SUM(I1058:J1058)</f>
        <v>0</v>
      </c>
    </row>
    <row r="1059" customFormat="false" ht="22.35" hidden="false" customHeight="false" outlineLevel="0" collapsed="false">
      <c r="A1059" s="82" t="s">
        <v>1104</v>
      </c>
      <c r="B1059" s="55" t="s">
        <v>1014</v>
      </c>
      <c r="C1059" s="77"/>
      <c r="D1059" s="77"/>
      <c r="E1059" s="77"/>
      <c r="F1059" s="79"/>
      <c r="G1059" s="88"/>
      <c r="H1059" s="95"/>
      <c r="I1059" s="77"/>
      <c r="J1059" s="77"/>
      <c r="K1059" s="77" t="n">
        <f aca="false">SUM(I1059:J1059)</f>
        <v>0</v>
      </c>
    </row>
    <row r="1060" customFormat="false" ht="43.25" hidden="false" customHeight="false" outlineLevel="0" collapsed="false">
      <c r="A1060" s="87" t="s">
        <v>325</v>
      </c>
      <c r="B1060" s="55" t="s">
        <v>326</v>
      </c>
      <c r="C1060" s="77"/>
      <c r="D1060" s="77"/>
      <c r="E1060" s="77"/>
      <c r="F1060" s="79"/>
      <c r="G1060" s="88"/>
      <c r="H1060" s="95"/>
      <c r="I1060" s="77"/>
      <c r="J1060" s="77"/>
      <c r="K1060" s="77"/>
    </row>
    <row r="1061" customFormat="false" ht="12.8" hidden="false" customHeight="false" outlineLevel="0" collapsed="false">
      <c r="A1061" s="82"/>
      <c r="B1061" s="54"/>
      <c r="C1061" s="94"/>
      <c r="D1061" s="94"/>
      <c r="E1061" s="94"/>
      <c r="F1061" s="95"/>
      <c r="G1061" s="96"/>
      <c r="H1061" s="95"/>
      <c r="I1061" s="94"/>
      <c r="J1061" s="94"/>
      <c r="K1061" s="94"/>
    </row>
    <row r="1062" customFormat="false" ht="46.25" hidden="false" customHeight="false" outlineLevel="0" collapsed="false">
      <c r="A1062" s="66" t="s">
        <v>1401</v>
      </c>
      <c r="B1062" s="135" t="s">
        <v>19</v>
      </c>
      <c r="C1062" s="139" t="n">
        <f aca="false">SUM(C1064:C1072)</f>
        <v>7174100</v>
      </c>
      <c r="D1062" s="139" t="n">
        <f aca="false">SUM(D1064:D1072)</f>
        <v>0</v>
      </c>
      <c r="E1062" s="139" t="n">
        <f aca="false">SUM(C1062:D1062)</f>
        <v>7174100</v>
      </c>
      <c r="F1062" s="109" t="n">
        <f aca="false">SUM(F1064:F1072)</f>
        <v>8315840</v>
      </c>
      <c r="G1062" s="110"/>
      <c r="H1062" s="109" t="n">
        <f aca="false">SUM(F1062:G1062)</f>
        <v>8315840</v>
      </c>
      <c r="I1062" s="139" t="n">
        <f aca="false">SUM(I1064:I1072)</f>
        <v>9054780</v>
      </c>
      <c r="J1062" s="139" t="n">
        <f aca="false">SUM(J1064:J1071)</f>
        <v>0</v>
      </c>
      <c r="K1062" s="139" t="n">
        <f aca="false">SUM(I1062:J1062)</f>
        <v>9054780</v>
      </c>
    </row>
    <row r="1063" customFormat="false" ht="22.35" hidden="false" customHeight="false" outlineLevel="0" collapsed="false">
      <c r="A1063" s="82" t="s">
        <v>27</v>
      </c>
      <c r="B1063" s="227"/>
      <c r="C1063" s="143" t="n">
        <f aca="false">SUM(C1064:C1071)</f>
        <v>7174100</v>
      </c>
      <c r="D1063" s="215"/>
      <c r="E1063" s="94" t="n">
        <f aca="false">D1063+C1063</f>
        <v>7174100</v>
      </c>
      <c r="F1063" s="79" t="n">
        <f aca="false">SUM(F1064:F1071)</f>
        <v>7630840</v>
      </c>
      <c r="G1063" s="217"/>
      <c r="H1063" s="95" t="n">
        <f aca="false">G1063+F1063</f>
        <v>7630840</v>
      </c>
      <c r="I1063" s="94" t="n">
        <f aca="false">SUM(I1064:I1071)</f>
        <v>9054780</v>
      </c>
      <c r="J1063" s="215"/>
      <c r="K1063" s="94" t="n">
        <f aca="false">J1063+I1063</f>
        <v>9054780</v>
      </c>
    </row>
    <row r="1064" customFormat="false" ht="22.35" hidden="false" customHeight="false" outlineLevel="0" collapsed="false">
      <c r="A1064" s="82" t="s">
        <v>1095</v>
      </c>
      <c r="B1064" s="54" t="s">
        <v>1011</v>
      </c>
      <c r="C1064" s="77" t="n">
        <v>7156950</v>
      </c>
      <c r="D1064" s="77"/>
      <c r="E1064" s="94" t="n">
        <f aca="false">D1064+C1064</f>
        <v>7156950</v>
      </c>
      <c r="F1064" s="95" t="n">
        <v>7557650</v>
      </c>
      <c r="G1064" s="88"/>
      <c r="H1064" s="95" t="n">
        <f aca="false">G1064+F1064</f>
        <v>7557650</v>
      </c>
      <c r="I1064" s="77" t="n">
        <v>8939080</v>
      </c>
      <c r="J1064" s="77"/>
      <c r="K1064" s="94" t="n">
        <f aca="false">J1064+I1064</f>
        <v>8939080</v>
      </c>
    </row>
    <row r="1065" customFormat="false" ht="32.8" hidden="false" customHeight="false" outlineLevel="0" collapsed="false">
      <c r="A1065" s="82" t="s">
        <v>1320</v>
      </c>
      <c r="B1065" s="54" t="s">
        <v>697</v>
      </c>
      <c r="C1065" s="77" t="n">
        <v>6000</v>
      </c>
      <c r="D1065" s="77"/>
      <c r="E1065" s="94" t="n">
        <f aca="false">D1065+C1065</f>
        <v>6000</v>
      </c>
      <c r="F1065" s="79" t="n">
        <v>6000</v>
      </c>
      <c r="G1065" s="88"/>
      <c r="H1065" s="79" t="n">
        <f aca="false">SUM(F1065:G1065)</f>
        <v>6000</v>
      </c>
      <c r="I1065" s="77" t="n">
        <v>6000</v>
      </c>
      <c r="J1065" s="77"/>
      <c r="K1065" s="94" t="n">
        <f aca="false">J1065+I1065</f>
        <v>6000</v>
      </c>
    </row>
    <row r="1066" customFormat="false" ht="74.6" hidden="false" customHeight="false" outlineLevel="0" collapsed="false">
      <c r="A1066" s="82" t="s">
        <v>1050</v>
      </c>
      <c r="B1066" s="54" t="s">
        <v>1051</v>
      </c>
      <c r="C1066" s="77" t="n">
        <v>3150</v>
      </c>
      <c r="D1066" s="77"/>
      <c r="E1066" s="94" t="n">
        <f aca="false">D1066+C1066</f>
        <v>3150</v>
      </c>
      <c r="F1066" s="79" t="n">
        <v>10060</v>
      </c>
      <c r="G1066" s="88"/>
      <c r="H1066" s="79" t="n">
        <f aca="false">SUM(F1066:G1066)</f>
        <v>10060</v>
      </c>
      <c r="I1066" s="77"/>
      <c r="J1066" s="77"/>
      <c r="K1066" s="94" t="n">
        <f aca="false">J1066+I1066</f>
        <v>0</v>
      </c>
    </row>
    <row r="1067" customFormat="false" ht="12.8" hidden="false" customHeight="false" outlineLevel="0" collapsed="false">
      <c r="A1067" s="82" t="s">
        <v>1097</v>
      </c>
      <c r="B1067" s="54" t="s">
        <v>1098</v>
      </c>
      <c r="C1067" s="77" t="n">
        <v>8000</v>
      </c>
      <c r="D1067" s="77"/>
      <c r="E1067" s="77" t="n">
        <f aca="false">SUM(C1067:D1067)</f>
        <v>8000</v>
      </c>
      <c r="F1067" s="79" t="n">
        <v>8000</v>
      </c>
      <c r="G1067" s="88"/>
      <c r="H1067" s="79" t="n">
        <f aca="false">SUM(F1067:G1067)</f>
        <v>8000</v>
      </c>
      <c r="I1067" s="77" t="n">
        <v>8000</v>
      </c>
      <c r="J1067" s="77"/>
      <c r="K1067" s="77" t="n">
        <f aca="false">SUM(I1067:J1067)</f>
        <v>8000</v>
      </c>
    </row>
    <row r="1068" customFormat="false" ht="43.25" hidden="false" customHeight="false" outlineLevel="0" collapsed="false">
      <c r="A1068" s="82" t="s">
        <v>1110</v>
      </c>
      <c r="B1068" s="54" t="s">
        <v>1111</v>
      </c>
      <c r="C1068" s="220"/>
      <c r="D1068" s="221"/>
      <c r="E1068" s="94" t="n">
        <f aca="false">D1068+C1068</f>
        <v>0</v>
      </c>
      <c r="F1068" s="84" t="n">
        <v>11100</v>
      </c>
      <c r="G1068" s="222"/>
      <c r="H1068" s="95" t="n">
        <f aca="false">G1068+F1068</f>
        <v>11100</v>
      </c>
      <c r="I1068" s="77"/>
      <c r="J1068" s="221"/>
      <c r="K1068" s="77" t="n">
        <f aca="false">SUM(I1068:J1068)</f>
        <v>0</v>
      </c>
    </row>
    <row r="1069" customFormat="false" ht="53.7" hidden="false" customHeight="false" outlineLevel="0" collapsed="false">
      <c r="A1069" s="82" t="s">
        <v>1142</v>
      </c>
      <c r="B1069" s="54" t="s">
        <v>1023</v>
      </c>
      <c r="C1069" s="220"/>
      <c r="D1069" s="221"/>
      <c r="E1069" s="77"/>
      <c r="F1069" s="84"/>
      <c r="G1069" s="222"/>
      <c r="H1069" s="79"/>
      <c r="I1069" s="77" t="n">
        <v>101700</v>
      </c>
      <c r="J1069" s="221"/>
      <c r="K1069" s="77" t="n">
        <f aca="false">SUM(I1069:J1069)</f>
        <v>101700</v>
      </c>
    </row>
    <row r="1070" customFormat="false" ht="43.25" hidden="false" customHeight="false" outlineLevel="0" collapsed="false">
      <c r="A1070" s="82" t="s">
        <v>1140</v>
      </c>
      <c r="B1070" s="54" t="s">
        <v>1020</v>
      </c>
      <c r="C1070" s="77"/>
      <c r="D1070" s="77"/>
      <c r="E1070" s="77" t="n">
        <f aca="false">D1070+C1070</f>
        <v>0</v>
      </c>
      <c r="F1070" s="79" t="n">
        <v>38030</v>
      </c>
      <c r="G1070" s="88"/>
      <c r="H1070" s="79" t="n">
        <f aca="false">G1070+F1070</f>
        <v>38030</v>
      </c>
      <c r="I1070" s="77"/>
      <c r="J1070" s="77"/>
      <c r="K1070" s="94" t="n">
        <f aca="false">J1070+I1070</f>
        <v>0</v>
      </c>
    </row>
    <row r="1071" customFormat="false" ht="32.8" hidden="false" customHeight="false" outlineLevel="0" collapsed="false">
      <c r="A1071" s="82" t="s">
        <v>33</v>
      </c>
      <c r="B1071" s="54"/>
      <c r="C1071" s="94"/>
      <c r="D1071" s="77"/>
      <c r="E1071" s="94" t="n">
        <f aca="false">D1071+C1071</f>
        <v>0</v>
      </c>
      <c r="F1071" s="95"/>
      <c r="G1071" s="88"/>
      <c r="H1071" s="79" t="n">
        <f aca="false">SUM(F1071:G1071)</f>
        <v>0</v>
      </c>
      <c r="I1071" s="77"/>
      <c r="J1071" s="77"/>
      <c r="K1071" s="94" t="n">
        <f aca="false">J1071+I1071</f>
        <v>0</v>
      </c>
    </row>
    <row r="1072" customFormat="false" ht="22.35" hidden="false" customHeight="false" outlineLevel="0" collapsed="false">
      <c r="A1072" s="87" t="s">
        <v>65</v>
      </c>
      <c r="B1072" s="54" t="s">
        <v>66</v>
      </c>
      <c r="C1072" s="143"/>
      <c r="D1072" s="77"/>
      <c r="E1072" s="94" t="n">
        <f aca="false">D1072+C1072</f>
        <v>0</v>
      </c>
      <c r="F1072" s="79" t="n">
        <v>685000</v>
      </c>
      <c r="G1072" s="88"/>
      <c r="H1072" s="95" t="n">
        <f aca="false">G1072+F1072</f>
        <v>685000</v>
      </c>
      <c r="I1072" s="143"/>
      <c r="J1072" s="77"/>
      <c r="K1072" s="94" t="n">
        <f aca="false">J1072+I1072</f>
        <v>0</v>
      </c>
    </row>
    <row r="1073" customFormat="false" ht="12.8" hidden="false" customHeight="false" outlineLevel="0" collapsed="false">
      <c r="A1073" s="82"/>
      <c r="B1073" s="54"/>
      <c r="C1073" s="77"/>
      <c r="D1073" s="77"/>
      <c r="E1073" s="77"/>
      <c r="F1073" s="79"/>
      <c r="G1073" s="88"/>
      <c r="H1073" s="79"/>
      <c r="I1073" s="77"/>
      <c r="J1073" s="77"/>
      <c r="K1073" s="77"/>
    </row>
    <row r="1074" customFormat="false" ht="46.25" hidden="false" customHeight="false" outlineLevel="0" collapsed="false">
      <c r="A1074" s="66" t="s">
        <v>1409</v>
      </c>
      <c r="B1074" s="135" t="s">
        <v>19</v>
      </c>
      <c r="C1074" s="139" t="n">
        <f aca="false">SUM(C1076:C1082)</f>
        <v>4569520</v>
      </c>
      <c r="D1074" s="139" t="n">
        <f aca="false">SUM(D1076:D1081)</f>
        <v>0</v>
      </c>
      <c r="E1074" s="139" t="n">
        <f aca="false">SUM(C1074:D1074)</f>
        <v>4569520</v>
      </c>
      <c r="F1074" s="109" t="n">
        <f aca="false">SUM(F1076:F1082)</f>
        <v>4994020</v>
      </c>
      <c r="G1074" s="110"/>
      <c r="H1074" s="109" t="n">
        <f aca="false">SUM(F1074:G1074)</f>
        <v>4994020</v>
      </c>
      <c r="I1074" s="139" t="n">
        <f aca="false">SUM(I1076:I1082)</f>
        <v>5543100</v>
      </c>
      <c r="J1074" s="139" t="n">
        <f aca="false">SUM(J1076:J1081)</f>
        <v>0</v>
      </c>
      <c r="K1074" s="139" t="n">
        <f aca="false">SUM(I1074:J1074)</f>
        <v>5543100</v>
      </c>
    </row>
    <row r="1075" customFormat="false" ht="22.35" hidden="false" customHeight="false" outlineLevel="0" collapsed="false">
      <c r="A1075" s="87" t="s">
        <v>27</v>
      </c>
      <c r="B1075" s="100"/>
      <c r="C1075" s="77" t="n">
        <f aca="false">SUM(C1076:C1081)</f>
        <v>4569520</v>
      </c>
      <c r="D1075" s="77"/>
      <c r="E1075" s="94" t="n">
        <f aca="false">SUM(C1075:D1075)</f>
        <v>4569520</v>
      </c>
      <c r="F1075" s="79" t="n">
        <f aca="false">SUM(F1076:F1081)</f>
        <v>4994020</v>
      </c>
      <c r="G1075" s="88"/>
      <c r="H1075" s="95" t="n">
        <f aca="false">SUM(F1075:G1075)</f>
        <v>4994020</v>
      </c>
      <c r="I1075" s="94" t="n">
        <f aca="false">SUM(I1076:I1081)</f>
        <v>5543100</v>
      </c>
      <c r="J1075" s="77"/>
      <c r="K1075" s="94" t="n">
        <f aca="false">SUM(I1075:J1075)</f>
        <v>5543100</v>
      </c>
    </row>
    <row r="1076" customFormat="false" ht="22.35" hidden="false" customHeight="false" outlineLevel="0" collapsed="false">
      <c r="A1076" s="82" t="s">
        <v>1095</v>
      </c>
      <c r="B1076" s="54" t="s">
        <v>1011</v>
      </c>
      <c r="C1076" s="77" t="n">
        <v>4559020</v>
      </c>
      <c r="D1076" s="77"/>
      <c r="E1076" s="94" t="n">
        <f aca="false">SUM(C1076:D1076)</f>
        <v>4559020</v>
      </c>
      <c r="F1076" s="79" t="n">
        <v>4868020</v>
      </c>
      <c r="G1076" s="88"/>
      <c r="H1076" s="95" t="n">
        <f aca="false">SUM(F1076:G1076)</f>
        <v>4868020</v>
      </c>
      <c r="I1076" s="77" t="n">
        <v>5532600</v>
      </c>
      <c r="J1076" s="77"/>
      <c r="K1076" s="94" t="n">
        <f aca="false">SUM(I1076:J1076)</f>
        <v>5532600</v>
      </c>
    </row>
    <row r="1077" customFormat="false" ht="32.8" hidden="false" customHeight="false" outlineLevel="0" collapsed="false">
      <c r="A1077" s="82" t="s">
        <v>33</v>
      </c>
      <c r="B1077" s="54" t="s">
        <v>34</v>
      </c>
      <c r="C1077" s="77" t="n">
        <v>2500</v>
      </c>
      <c r="D1077" s="77"/>
      <c r="E1077" s="94" t="n">
        <f aca="false">SUM(C1077:D1077)</f>
        <v>2500</v>
      </c>
      <c r="F1077" s="79" t="n">
        <v>2500</v>
      </c>
      <c r="G1077" s="88"/>
      <c r="H1077" s="95" t="n">
        <f aca="false">SUM(F1077:G1077)</f>
        <v>2500</v>
      </c>
      <c r="I1077" s="77" t="n">
        <v>2500</v>
      </c>
      <c r="J1077" s="77"/>
      <c r="K1077" s="94" t="n">
        <f aca="false">SUM(I1077:J1077)</f>
        <v>2500</v>
      </c>
    </row>
    <row r="1078" customFormat="false" ht="12.8" hidden="false" customHeight="false" outlineLevel="0" collapsed="false">
      <c r="A1078" s="82" t="s">
        <v>1097</v>
      </c>
      <c r="B1078" s="54" t="s">
        <v>1098</v>
      </c>
      <c r="C1078" s="77" t="n">
        <v>8000</v>
      </c>
      <c r="D1078" s="94"/>
      <c r="E1078" s="94" t="n">
        <f aca="false">SUM(C1078:D1078)</f>
        <v>8000</v>
      </c>
      <c r="F1078" s="95" t="n">
        <v>86000</v>
      </c>
      <c r="G1078" s="96"/>
      <c r="H1078" s="95" t="n">
        <f aca="false">SUM(F1078:G1078)</f>
        <v>86000</v>
      </c>
      <c r="I1078" s="77" t="n">
        <v>8000</v>
      </c>
      <c r="J1078" s="94"/>
      <c r="K1078" s="94" t="n">
        <f aca="false">SUM(I1078:J1078)</f>
        <v>8000</v>
      </c>
    </row>
    <row r="1079" customFormat="false" ht="43.25" hidden="false" customHeight="false" outlineLevel="0" collapsed="false">
      <c r="A1079" s="82" t="s">
        <v>1110</v>
      </c>
      <c r="B1079" s="54" t="s">
        <v>1111</v>
      </c>
      <c r="C1079" s="77"/>
      <c r="D1079" s="77"/>
      <c r="E1079" s="94"/>
      <c r="F1079" s="79" t="n">
        <v>20000</v>
      </c>
      <c r="G1079" s="88"/>
      <c r="H1079" s="95" t="n">
        <f aca="false">SUM(F1079:G1079)</f>
        <v>20000</v>
      </c>
      <c r="I1079" s="77"/>
      <c r="J1079" s="77"/>
      <c r="K1079" s="94" t="n">
        <f aca="false">SUM(I1079:J1079)</f>
        <v>0</v>
      </c>
    </row>
    <row r="1080" customFormat="false" ht="53.7" hidden="false" customHeight="false" outlineLevel="0" collapsed="false">
      <c r="A1080" s="82" t="s">
        <v>1057</v>
      </c>
      <c r="B1080" s="54" t="s">
        <v>1058</v>
      </c>
      <c r="C1080" s="77"/>
      <c r="D1080" s="77"/>
      <c r="E1080" s="94"/>
      <c r="F1080" s="79" t="n">
        <v>17500</v>
      </c>
      <c r="G1080" s="88"/>
      <c r="H1080" s="95" t="n">
        <f aca="false">SUM(F1080:G1080)</f>
        <v>17500</v>
      </c>
      <c r="I1080" s="77"/>
      <c r="J1080" s="77"/>
      <c r="K1080" s="94"/>
    </row>
    <row r="1081" customFormat="false" ht="43.25" hidden="false" customHeight="false" outlineLevel="0" collapsed="false">
      <c r="A1081" s="82" t="s">
        <v>325</v>
      </c>
      <c r="B1081" s="55" t="s">
        <v>326</v>
      </c>
      <c r="C1081" s="77"/>
      <c r="D1081" s="77"/>
      <c r="E1081" s="94"/>
      <c r="F1081" s="79"/>
      <c r="G1081" s="88"/>
      <c r="H1081" s="95"/>
      <c r="I1081" s="77"/>
      <c r="J1081" s="77"/>
      <c r="K1081" s="94"/>
    </row>
    <row r="1082" customFormat="false" ht="22.35" hidden="false" customHeight="false" outlineLevel="0" collapsed="false">
      <c r="A1082" s="82" t="s">
        <v>65</v>
      </c>
      <c r="B1082" s="54"/>
      <c r="C1082" s="77"/>
      <c r="D1082" s="77"/>
      <c r="E1082" s="94"/>
      <c r="F1082" s="79"/>
      <c r="G1082" s="88"/>
      <c r="H1082" s="95"/>
      <c r="I1082" s="94"/>
      <c r="J1082" s="77"/>
      <c r="K1082" s="94"/>
    </row>
    <row r="1083" customFormat="false" ht="12.8" hidden="false" customHeight="false" outlineLevel="0" collapsed="false">
      <c r="A1083" s="87"/>
      <c r="B1083" s="54"/>
      <c r="C1083" s="77"/>
      <c r="D1083" s="77"/>
      <c r="E1083" s="94" t="n">
        <f aca="false">SUM(C1083:D1083)</f>
        <v>0</v>
      </c>
      <c r="F1083" s="79"/>
      <c r="G1083" s="88"/>
      <c r="H1083" s="95"/>
      <c r="I1083" s="94"/>
      <c r="J1083" s="77"/>
      <c r="K1083" s="94" t="n">
        <f aca="false">SUM(I1083:J1083)</f>
        <v>0</v>
      </c>
    </row>
    <row r="1084" customFormat="false" ht="35.05" hidden="false" customHeight="false" outlineLevel="0" collapsed="false">
      <c r="A1084" s="66" t="s">
        <v>1416</v>
      </c>
      <c r="B1084" s="135" t="s">
        <v>19</v>
      </c>
      <c r="C1084" s="240" t="n">
        <f aca="false">SUM(C1086:C1094)</f>
        <v>7177520</v>
      </c>
      <c r="D1084" s="240" t="n">
        <f aca="false">SUM(D1086:D1094)</f>
        <v>0</v>
      </c>
      <c r="E1084" s="240" t="n">
        <f aca="false">SUM(C1084:D1084)</f>
        <v>7177520</v>
      </c>
      <c r="F1084" s="243" t="n">
        <f aca="false">SUM(F1086:F1094)</f>
        <v>7363910</v>
      </c>
      <c r="G1084" s="253"/>
      <c r="H1084" s="243" t="n">
        <f aca="false">SUM(F1084:G1084)</f>
        <v>7363910</v>
      </c>
      <c r="I1084" s="240" t="n">
        <f aca="false">SUM(I1086:I1094)</f>
        <v>7973540</v>
      </c>
      <c r="J1084" s="240" t="n">
        <f aca="false">SUM(J1086:J1094)</f>
        <v>0</v>
      </c>
      <c r="K1084" s="240" t="n">
        <f aca="false">SUM(I1084:J1084)</f>
        <v>7973540</v>
      </c>
    </row>
    <row r="1085" customFormat="false" ht="22.35" hidden="false" customHeight="false" outlineLevel="0" collapsed="false">
      <c r="A1085" s="82" t="s">
        <v>27</v>
      </c>
      <c r="B1085" s="75"/>
      <c r="C1085" s="77" t="n">
        <f aca="false">SUM(C1086:C1093)</f>
        <v>7177520</v>
      </c>
      <c r="D1085" s="77" t="n">
        <f aca="false">SUM(D1086:D1093)</f>
        <v>0</v>
      </c>
      <c r="E1085" s="77" t="n">
        <f aca="false">SUM(C1085:D1085)</f>
        <v>7177520</v>
      </c>
      <c r="F1085" s="79" t="n">
        <f aca="false">SUM(F1086:F1093)</f>
        <v>7363910</v>
      </c>
      <c r="G1085" s="88" t="n">
        <f aca="false">SUM(G1086:G1093)</f>
        <v>0</v>
      </c>
      <c r="H1085" s="79" t="n">
        <f aca="false">SUM(F1085:G1085)</f>
        <v>7363910</v>
      </c>
      <c r="I1085" s="77" t="n">
        <f aca="false">SUM(I1086:I1093)</f>
        <v>7973540</v>
      </c>
      <c r="J1085" s="77" t="n">
        <f aca="false">SUM(J1086:J1093)</f>
        <v>0</v>
      </c>
      <c r="K1085" s="77" t="n">
        <f aca="false">SUM(I1085:J1085)</f>
        <v>7973540</v>
      </c>
    </row>
    <row r="1086" customFormat="false" ht="22.35" hidden="false" customHeight="false" outlineLevel="0" collapsed="false">
      <c r="A1086" s="82" t="s">
        <v>1095</v>
      </c>
      <c r="B1086" s="54" t="s">
        <v>1011</v>
      </c>
      <c r="C1086" s="77" t="n">
        <v>7148420</v>
      </c>
      <c r="D1086" s="246"/>
      <c r="E1086" s="77" t="n">
        <f aca="false">SUM(C1086:D1086)</f>
        <v>7148420</v>
      </c>
      <c r="F1086" s="247" t="n">
        <v>7321180</v>
      </c>
      <c r="G1086" s="248"/>
      <c r="H1086" s="79" t="n">
        <f aca="false">SUM(F1086:G1086)</f>
        <v>7321180</v>
      </c>
      <c r="I1086" s="77" t="n">
        <v>7965540</v>
      </c>
      <c r="J1086" s="246"/>
      <c r="K1086" s="77" t="n">
        <f aca="false">SUM(I1086:J1086)</f>
        <v>7965540</v>
      </c>
    </row>
    <row r="1087" customFormat="false" ht="74.6" hidden="false" customHeight="false" outlineLevel="0" collapsed="false">
      <c r="A1087" s="82" t="s">
        <v>1050</v>
      </c>
      <c r="B1087" s="54" t="s">
        <v>1051</v>
      </c>
      <c r="C1087" s="77" t="n">
        <v>2100</v>
      </c>
      <c r="D1087" s="221"/>
      <c r="E1087" s="77" t="n">
        <f aca="false">SUM(C1087:D1087)</f>
        <v>2100</v>
      </c>
      <c r="F1087" s="84" t="n">
        <v>7730</v>
      </c>
      <c r="G1087" s="222"/>
      <c r="H1087" s="79" t="n">
        <f aca="false">SUM(F1087:G1087)</f>
        <v>7730</v>
      </c>
      <c r="I1087" s="77"/>
      <c r="J1087" s="221"/>
      <c r="K1087" s="94" t="n">
        <f aca="false">J1087+I1087</f>
        <v>0</v>
      </c>
    </row>
    <row r="1088" customFormat="false" ht="43.25" hidden="false" customHeight="false" outlineLevel="0" collapsed="false">
      <c r="A1088" s="82" t="s">
        <v>1140</v>
      </c>
      <c r="B1088" s="54" t="s">
        <v>1020</v>
      </c>
      <c r="C1088" s="77" t="n">
        <v>19000</v>
      </c>
      <c r="D1088" s="77"/>
      <c r="E1088" s="77" t="n">
        <f aca="false">D1088+C1088</f>
        <v>19000</v>
      </c>
      <c r="F1088" s="79" t="n">
        <v>19000</v>
      </c>
      <c r="G1088" s="88"/>
      <c r="H1088" s="79" t="n">
        <f aca="false">SUM(F1088:G1088)</f>
        <v>19000</v>
      </c>
      <c r="I1088" s="77"/>
      <c r="J1088" s="77"/>
      <c r="K1088" s="77" t="n">
        <f aca="false">J1088+I1088</f>
        <v>0</v>
      </c>
    </row>
    <row r="1089" customFormat="false" ht="12.8" hidden="false" customHeight="false" outlineLevel="0" collapsed="false">
      <c r="A1089" s="82" t="s">
        <v>1097</v>
      </c>
      <c r="B1089" s="54" t="s">
        <v>1098</v>
      </c>
      <c r="C1089" s="77" t="n">
        <v>8000</v>
      </c>
      <c r="D1089" s="77"/>
      <c r="E1089" s="77" t="n">
        <f aca="false">SUM(C1089:D1089)</f>
        <v>8000</v>
      </c>
      <c r="F1089" s="79" t="n">
        <v>8000</v>
      </c>
      <c r="G1089" s="88"/>
      <c r="H1089" s="79" t="n">
        <f aca="false">SUM(F1089:G1089)</f>
        <v>8000</v>
      </c>
      <c r="I1089" s="77" t="n">
        <v>8000</v>
      </c>
      <c r="J1089" s="77"/>
      <c r="K1089" s="77" t="n">
        <f aca="false">SUM(I1089:J1089)</f>
        <v>8000</v>
      </c>
    </row>
    <row r="1090" customFormat="false" ht="22.35" hidden="false" customHeight="false" outlineLevel="0" collapsed="false">
      <c r="A1090" s="82" t="s">
        <v>1104</v>
      </c>
      <c r="B1090" s="54" t="s">
        <v>1014</v>
      </c>
      <c r="C1090" s="245"/>
      <c r="D1090" s="246"/>
      <c r="E1090" s="77"/>
      <c r="F1090" s="247" t="n">
        <v>8000</v>
      </c>
      <c r="G1090" s="248"/>
      <c r="H1090" s="79" t="n">
        <f aca="false">SUM(F1090:G1090)</f>
        <v>8000</v>
      </c>
      <c r="I1090" s="77"/>
      <c r="J1090" s="246"/>
      <c r="K1090" s="77"/>
    </row>
    <row r="1091" customFormat="false" ht="32.8" hidden="false" customHeight="false" outlineLevel="0" collapsed="false">
      <c r="A1091" s="82" t="s">
        <v>1422</v>
      </c>
      <c r="B1091" s="55" t="s">
        <v>1363</v>
      </c>
      <c r="C1091" s="220"/>
      <c r="D1091" s="221"/>
      <c r="E1091" s="94" t="n">
        <f aca="false">D1091+C1091</f>
        <v>0</v>
      </c>
      <c r="F1091" s="84"/>
      <c r="G1091" s="222"/>
      <c r="H1091" s="95" t="n">
        <f aca="false">G1091+F1091</f>
        <v>0</v>
      </c>
      <c r="I1091" s="77"/>
      <c r="J1091" s="221"/>
      <c r="K1091" s="94" t="n">
        <f aca="false">J1091+I1091</f>
        <v>0</v>
      </c>
    </row>
    <row r="1092" customFormat="false" ht="32.8" hidden="false" customHeight="false" outlineLevel="0" collapsed="false">
      <c r="A1092" s="82" t="s">
        <v>1320</v>
      </c>
      <c r="B1092" s="55" t="s">
        <v>697</v>
      </c>
      <c r="C1092" s="143"/>
      <c r="D1092" s="77"/>
      <c r="E1092" s="77" t="n">
        <f aca="false">SUM(C1092:D1092)</f>
        <v>0</v>
      </c>
      <c r="F1092" s="79"/>
      <c r="G1092" s="88"/>
      <c r="H1092" s="79" t="n">
        <f aca="false">G1092+F1092</f>
        <v>0</v>
      </c>
      <c r="I1092" s="77"/>
      <c r="J1092" s="77"/>
      <c r="K1092" s="77"/>
    </row>
    <row r="1093" customFormat="false" ht="43.25" hidden="false" customHeight="false" outlineLevel="0" collapsed="false">
      <c r="A1093" s="82" t="s">
        <v>325</v>
      </c>
      <c r="B1093" s="55" t="s">
        <v>326</v>
      </c>
      <c r="C1093" s="143"/>
      <c r="D1093" s="77"/>
      <c r="E1093" s="77"/>
      <c r="F1093" s="79"/>
      <c r="G1093" s="88"/>
      <c r="H1093" s="79" t="n">
        <f aca="false">G1093+F1093</f>
        <v>0</v>
      </c>
      <c r="I1093" s="77"/>
      <c r="J1093" s="77"/>
      <c r="K1093" s="77"/>
    </row>
    <row r="1094" customFormat="false" ht="22.35" hidden="false" customHeight="false" outlineLevel="0" collapsed="false">
      <c r="A1094" s="82" t="s">
        <v>65</v>
      </c>
      <c r="B1094" s="54" t="s">
        <v>66</v>
      </c>
      <c r="C1094" s="143"/>
      <c r="D1094" s="77"/>
      <c r="E1094" s="77" t="n">
        <f aca="false">SUM(C1094:D1094)</f>
        <v>0</v>
      </c>
      <c r="F1094" s="79"/>
      <c r="G1094" s="88"/>
      <c r="H1094" s="79" t="n">
        <f aca="false">SUM(F1094:G1094)</f>
        <v>0</v>
      </c>
      <c r="I1094" s="77"/>
      <c r="J1094" s="77"/>
      <c r="K1094" s="77" t="n">
        <f aca="false">SUM(I1094:J1094)</f>
        <v>0</v>
      </c>
    </row>
    <row r="1095" customFormat="false" ht="12.8" hidden="false" customHeight="false" outlineLevel="0" collapsed="false">
      <c r="A1095" s="82"/>
      <c r="B1095" s="54"/>
      <c r="C1095" s="143"/>
      <c r="D1095" s="77"/>
      <c r="E1095" s="77"/>
      <c r="F1095" s="79"/>
      <c r="G1095" s="88"/>
      <c r="H1095" s="79"/>
      <c r="I1095" s="77"/>
      <c r="J1095" s="77"/>
      <c r="K1095" s="77"/>
    </row>
    <row r="1096" customFormat="false" ht="46.25" hidden="false" customHeight="false" outlineLevel="0" collapsed="false">
      <c r="A1096" s="66" t="s">
        <v>1427</v>
      </c>
      <c r="B1096" s="135" t="s">
        <v>19</v>
      </c>
      <c r="C1096" s="139" t="n">
        <f aca="false">SUM(C1098:C1107)</f>
        <v>6019970</v>
      </c>
      <c r="D1096" s="139" t="n">
        <f aca="false">SUM(D1098:D1107)</f>
        <v>0</v>
      </c>
      <c r="E1096" s="139" t="n">
        <f aca="false">SUM(C1096:D1096)</f>
        <v>6019970</v>
      </c>
      <c r="F1096" s="109" t="n">
        <f aca="false">SUM(F1098:F1107)</f>
        <v>6892970</v>
      </c>
      <c r="G1096" s="110"/>
      <c r="H1096" s="109" t="n">
        <f aca="false">SUM(F1096:G1096)</f>
        <v>6892970</v>
      </c>
      <c r="I1096" s="139" t="n">
        <f aca="false">SUM(I1098:I1107)</f>
        <v>7081130</v>
      </c>
      <c r="J1096" s="139" t="n">
        <f aca="false">SUM(J1098:J1107)</f>
        <v>0</v>
      </c>
      <c r="K1096" s="139" t="n">
        <f aca="false">SUM(I1096:J1096)</f>
        <v>7081130</v>
      </c>
    </row>
    <row r="1097" customFormat="false" ht="22.35" hidden="false" customHeight="false" outlineLevel="0" collapsed="false">
      <c r="A1097" s="74" t="s">
        <v>27</v>
      </c>
      <c r="B1097" s="227"/>
      <c r="C1097" s="194" t="n">
        <f aca="false">SUM(C1098:C1106)</f>
        <v>6019970</v>
      </c>
      <c r="D1097" s="209"/>
      <c r="E1097" s="94" t="n">
        <f aca="false">D1097+C1097</f>
        <v>6019970</v>
      </c>
      <c r="F1097" s="146" t="n">
        <f aca="false">SUM(F1098:F1106)</f>
        <v>6792970</v>
      </c>
      <c r="G1097" s="235"/>
      <c r="H1097" s="95" t="n">
        <f aca="false">G1097+F1097</f>
        <v>6792970</v>
      </c>
      <c r="I1097" s="94" t="n">
        <f aca="false">SUM(I1098:I1106)</f>
        <v>7081130</v>
      </c>
      <c r="J1097" s="209"/>
      <c r="K1097" s="94" t="n">
        <f aca="false">J1097+I1097</f>
        <v>7081130</v>
      </c>
    </row>
    <row r="1098" customFormat="false" ht="22.35" hidden="false" customHeight="false" outlineLevel="0" collapsed="false">
      <c r="A1098" s="82" t="s">
        <v>1095</v>
      </c>
      <c r="B1098" s="54" t="s">
        <v>1011</v>
      </c>
      <c r="C1098" s="77" t="n">
        <v>5917770</v>
      </c>
      <c r="D1098" s="77"/>
      <c r="E1098" s="94" t="n">
        <f aca="false">D1098+C1098</f>
        <v>5917770</v>
      </c>
      <c r="F1098" s="95" t="n">
        <v>6261270</v>
      </c>
      <c r="G1098" s="88"/>
      <c r="H1098" s="95" t="n">
        <f aca="false">G1098+F1098</f>
        <v>6261270</v>
      </c>
      <c r="I1098" s="77" t="n">
        <v>7068130</v>
      </c>
      <c r="J1098" s="77"/>
      <c r="K1098" s="94" t="n">
        <f aca="false">J1098+I1098</f>
        <v>7068130</v>
      </c>
    </row>
    <row r="1099" customFormat="false" ht="74.6" hidden="false" customHeight="false" outlineLevel="0" collapsed="false">
      <c r="A1099" s="82" t="s">
        <v>1050</v>
      </c>
      <c r="B1099" s="54" t="s">
        <v>1051</v>
      </c>
      <c r="C1099" s="77" t="n">
        <v>4200</v>
      </c>
      <c r="D1099" s="77"/>
      <c r="E1099" s="94" t="n">
        <f aca="false">D1099+C1099</f>
        <v>4200</v>
      </c>
      <c r="F1099" s="79" t="n">
        <v>6310</v>
      </c>
      <c r="G1099" s="88"/>
      <c r="H1099" s="95" t="n">
        <f aca="false">G1099+F1099</f>
        <v>6310</v>
      </c>
      <c r="I1099" s="77"/>
      <c r="J1099" s="77"/>
      <c r="K1099" s="94" t="n">
        <f aca="false">J1099+I1099</f>
        <v>0</v>
      </c>
    </row>
    <row r="1100" customFormat="false" ht="74.6" hidden="false" customHeight="false" outlineLevel="0" collapsed="false">
      <c r="A1100" s="82" t="s">
        <v>1053</v>
      </c>
      <c r="B1100" s="54" t="s">
        <v>1054</v>
      </c>
      <c r="C1100" s="77" t="n">
        <v>25000</v>
      </c>
      <c r="D1100" s="77"/>
      <c r="E1100" s="94" t="n">
        <f aca="false">D1100+C1100</f>
        <v>25000</v>
      </c>
      <c r="F1100" s="79" t="n">
        <v>25000</v>
      </c>
      <c r="G1100" s="88"/>
      <c r="H1100" s="95" t="n">
        <f aca="false">G1100+F1100</f>
        <v>25000</v>
      </c>
      <c r="I1100" s="77"/>
      <c r="J1100" s="77"/>
      <c r="K1100" s="94" t="n">
        <f aca="false">J1100+I1100</f>
        <v>0</v>
      </c>
    </row>
    <row r="1101" customFormat="false" ht="32.8" hidden="false" customHeight="false" outlineLevel="0" collapsed="false">
      <c r="A1101" s="82" t="s">
        <v>33</v>
      </c>
      <c r="B1101" s="54" t="s">
        <v>34</v>
      </c>
      <c r="C1101" s="77" t="n">
        <v>15000</v>
      </c>
      <c r="D1101" s="77"/>
      <c r="E1101" s="94" t="n">
        <f aca="false">D1101+C1101</f>
        <v>15000</v>
      </c>
      <c r="F1101" s="79" t="n">
        <v>27000</v>
      </c>
      <c r="G1101" s="88"/>
      <c r="H1101" s="95" t="n">
        <f aca="false">G1101+F1101</f>
        <v>27000</v>
      </c>
      <c r="I1101" s="77" t="n">
        <v>5000</v>
      </c>
      <c r="J1101" s="77"/>
      <c r="K1101" s="94" t="n">
        <f aca="false">J1101+I1101</f>
        <v>5000</v>
      </c>
    </row>
    <row r="1102" customFormat="false" ht="12.8" hidden="false" customHeight="false" outlineLevel="0" collapsed="false">
      <c r="A1102" s="82" t="s">
        <v>1097</v>
      </c>
      <c r="B1102" s="54" t="s">
        <v>1098</v>
      </c>
      <c r="C1102" s="77" t="n">
        <v>8000</v>
      </c>
      <c r="D1102" s="77"/>
      <c r="E1102" s="94" t="n">
        <f aca="false">D1102+C1102</f>
        <v>8000</v>
      </c>
      <c r="F1102" s="79" t="n">
        <v>346500</v>
      </c>
      <c r="G1102" s="88"/>
      <c r="H1102" s="95" t="n">
        <f aca="false">G1102+F1102</f>
        <v>346500</v>
      </c>
      <c r="I1102" s="77" t="n">
        <v>8000</v>
      </c>
      <c r="J1102" s="77"/>
      <c r="K1102" s="77" t="n">
        <f aca="false">SUM(I1102:J1102)</f>
        <v>8000</v>
      </c>
    </row>
    <row r="1103" customFormat="false" ht="22.35" hidden="false" customHeight="false" outlineLevel="0" collapsed="false">
      <c r="A1103" s="82" t="s">
        <v>1104</v>
      </c>
      <c r="B1103" s="54" t="s">
        <v>1014</v>
      </c>
      <c r="C1103" s="77" t="n">
        <v>50000</v>
      </c>
      <c r="D1103" s="77"/>
      <c r="E1103" s="94" t="n">
        <f aca="false">D1103+C1103</f>
        <v>50000</v>
      </c>
      <c r="F1103" s="79" t="n">
        <v>83790</v>
      </c>
      <c r="G1103" s="88"/>
      <c r="H1103" s="95" t="n">
        <f aca="false">G1103+F1103</f>
        <v>83790</v>
      </c>
      <c r="I1103" s="77"/>
      <c r="J1103" s="77"/>
      <c r="K1103" s="94" t="n">
        <f aca="false">J1103+I1103</f>
        <v>0</v>
      </c>
    </row>
    <row r="1104" customFormat="false" ht="53.7" hidden="false" customHeight="false" outlineLevel="0" collapsed="false">
      <c r="A1104" s="82" t="s">
        <v>1057</v>
      </c>
      <c r="B1104" s="54" t="s">
        <v>1058</v>
      </c>
      <c r="C1104" s="77"/>
      <c r="D1104" s="77"/>
      <c r="E1104" s="77"/>
      <c r="F1104" s="79" t="n">
        <v>15000</v>
      </c>
      <c r="G1104" s="88"/>
      <c r="H1104" s="95" t="n">
        <f aca="false">G1104+F1104</f>
        <v>15000</v>
      </c>
      <c r="I1104" s="77"/>
      <c r="J1104" s="77"/>
      <c r="K1104" s="94"/>
    </row>
    <row r="1105" customFormat="false" ht="43.25" hidden="false" customHeight="false" outlineLevel="0" collapsed="false">
      <c r="A1105" s="82" t="s">
        <v>1110</v>
      </c>
      <c r="B1105" s="54" t="s">
        <v>1111</v>
      </c>
      <c r="C1105" s="77"/>
      <c r="D1105" s="77"/>
      <c r="E1105" s="77"/>
      <c r="F1105" s="79" t="n">
        <v>22000</v>
      </c>
      <c r="G1105" s="88"/>
      <c r="H1105" s="95" t="n">
        <f aca="false">G1105+F1105</f>
        <v>22000</v>
      </c>
      <c r="I1105" s="77"/>
      <c r="J1105" s="77"/>
      <c r="K1105" s="94"/>
    </row>
    <row r="1106" customFormat="false" ht="64.15" hidden="false" customHeight="false" outlineLevel="0" collapsed="false">
      <c r="A1106" s="82" t="s">
        <v>726</v>
      </c>
      <c r="B1106" s="54" t="s">
        <v>727</v>
      </c>
      <c r="C1106" s="77"/>
      <c r="D1106" s="77"/>
      <c r="E1106" s="77" t="n">
        <f aca="false">SUM(C1106:D1106)</f>
        <v>0</v>
      </c>
      <c r="F1106" s="79" t="n">
        <v>6100</v>
      </c>
      <c r="G1106" s="88"/>
      <c r="H1106" s="95" t="n">
        <f aca="false">G1106+F1106</f>
        <v>6100</v>
      </c>
      <c r="I1106" s="77"/>
      <c r="J1106" s="77"/>
      <c r="K1106" s="94" t="n">
        <f aca="false">J1106+I1106</f>
        <v>0</v>
      </c>
    </row>
    <row r="1107" customFormat="false" ht="22.35" hidden="false" customHeight="false" outlineLevel="0" collapsed="false">
      <c r="A1107" s="82" t="s">
        <v>65</v>
      </c>
      <c r="B1107" s="54" t="s">
        <v>66</v>
      </c>
      <c r="C1107" s="77"/>
      <c r="D1107" s="77"/>
      <c r="E1107" s="77"/>
      <c r="F1107" s="79" t="n">
        <v>100000</v>
      </c>
      <c r="G1107" s="88"/>
      <c r="H1107" s="95" t="n">
        <f aca="false">G1107+F1107</f>
        <v>100000</v>
      </c>
      <c r="I1107" s="77"/>
      <c r="J1107" s="77"/>
      <c r="K1107" s="77"/>
    </row>
    <row r="1108" customFormat="false" ht="12.8" hidden="false" customHeight="false" outlineLevel="0" collapsed="false">
      <c r="A1108" s="126"/>
      <c r="B1108" s="160"/>
      <c r="C1108" s="130"/>
      <c r="D1108" s="130"/>
      <c r="E1108" s="130"/>
      <c r="F1108" s="131"/>
      <c r="G1108" s="151"/>
      <c r="H1108" s="131"/>
      <c r="I1108" s="130"/>
      <c r="J1108" s="130"/>
      <c r="K1108" s="130"/>
    </row>
    <row r="1109" customFormat="false" ht="46.25" hidden="false" customHeight="false" outlineLevel="0" collapsed="false">
      <c r="A1109" s="66" t="s">
        <v>1435</v>
      </c>
      <c r="B1109" s="135" t="s">
        <v>19</v>
      </c>
      <c r="C1109" s="240" t="n">
        <f aca="false">SUM(C1111:C1115)</f>
        <v>6044280</v>
      </c>
      <c r="D1109" s="240" t="n">
        <f aca="false">SUM(D1111:D1115)</f>
        <v>0</v>
      </c>
      <c r="E1109" s="240" t="n">
        <f aca="false">SUM(C1109:D1109)</f>
        <v>6044280</v>
      </c>
      <c r="F1109" s="243" t="n">
        <f aca="false">SUM(F1111:F1115)</f>
        <v>6368380</v>
      </c>
      <c r="G1109" s="253"/>
      <c r="H1109" s="243" t="n">
        <f aca="false">SUM(F1109:G1109)</f>
        <v>6368380</v>
      </c>
      <c r="I1109" s="240" t="n">
        <f aca="false">SUM(I1111:I1115)</f>
        <v>7386340</v>
      </c>
      <c r="J1109" s="240" t="n">
        <f aca="false">SUM(J1111:J1115)</f>
        <v>0</v>
      </c>
      <c r="K1109" s="240" t="n">
        <f aca="false">SUM(I1109:J1109)</f>
        <v>7386340</v>
      </c>
    </row>
    <row r="1110" customFormat="false" ht="22.35" hidden="false" customHeight="false" outlineLevel="0" collapsed="false">
      <c r="A1110" s="82" t="s">
        <v>27</v>
      </c>
      <c r="B1110" s="227"/>
      <c r="C1110" s="245" t="n">
        <f aca="false">SUM(C1111:C1114)</f>
        <v>6044280</v>
      </c>
      <c r="D1110" s="246"/>
      <c r="E1110" s="77" t="n">
        <f aca="false">SUM(C1110:D1110)</f>
        <v>6044280</v>
      </c>
      <c r="F1110" s="247" t="n">
        <f aca="false">SUM(F1111:F1114)</f>
        <v>6356380</v>
      </c>
      <c r="G1110" s="248"/>
      <c r="H1110" s="79" t="n">
        <f aca="false">SUM(F1110:G1110)</f>
        <v>6356380</v>
      </c>
      <c r="I1110" s="77" t="n">
        <f aca="false">SUM(I1111:I1114)</f>
        <v>7386340</v>
      </c>
      <c r="J1110" s="246"/>
      <c r="K1110" s="77" t="n">
        <f aca="false">SUM(I1110:J1110)</f>
        <v>7386340</v>
      </c>
    </row>
    <row r="1111" customFormat="false" ht="22.35" hidden="false" customHeight="false" outlineLevel="0" collapsed="false">
      <c r="A1111" s="82" t="s">
        <v>1095</v>
      </c>
      <c r="B1111" s="54" t="s">
        <v>1011</v>
      </c>
      <c r="C1111" s="77" t="n">
        <v>6036280</v>
      </c>
      <c r="D1111" s="246"/>
      <c r="E1111" s="77" t="n">
        <f aca="false">SUM(C1111:D1111)</f>
        <v>6036280</v>
      </c>
      <c r="F1111" s="247" t="n">
        <v>6299380</v>
      </c>
      <c r="G1111" s="248"/>
      <c r="H1111" s="79" t="n">
        <f aca="false">SUM(F1111:G1111)</f>
        <v>6299380</v>
      </c>
      <c r="I1111" s="77" t="n">
        <v>7373340</v>
      </c>
      <c r="J1111" s="246"/>
      <c r="K1111" s="77" t="n">
        <f aca="false">SUM(I1111:J1111)</f>
        <v>7373340</v>
      </c>
    </row>
    <row r="1112" customFormat="false" ht="12.8" hidden="false" customHeight="false" outlineLevel="0" collapsed="false">
      <c r="A1112" s="82" t="s">
        <v>1097</v>
      </c>
      <c r="B1112" s="54" t="s">
        <v>1098</v>
      </c>
      <c r="C1112" s="77" t="n">
        <v>8000</v>
      </c>
      <c r="D1112" s="77"/>
      <c r="E1112" s="77" t="n">
        <f aca="false">SUM(C1112:D1112)</f>
        <v>8000</v>
      </c>
      <c r="F1112" s="79" t="n">
        <v>8000</v>
      </c>
      <c r="G1112" s="88"/>
      <c r="H1112" s="79" t="n">
        <f aca="false">SUM(F1112:G1112)</f>
        <v>8000</v>
      </c>
      <c r="I1112" s="77" t="n">
        <v>8000</v>
      </c>
      <c r="J1112" s="77"/>
      <c r="K1112" s="77" t="n">
        <f aca="false">SUM(I1112:J1112)</f>
        <v>8000</v>
      </c>
    </row>
    <row r="1113" customFormat="false" ht="32.8" hidden="false" customHeight="false" outlineLevel="0" collapsed="false">
      <c r="A1113" s="82" t="s">
        <v>33</v>
      </c>
      <c r="B1113" s="54" t="s">
        <v>34</v>
      </c>
      <c r="C1113" s="77"/>
      <c r="D1113" s="77"/>
      <c r="E1113" s="77"/>
      <c r="F1113" s="79"/>
      <c r="G1113" s="88"/>
      <c r="H1113" s="79"/>
      <c r="I1113" s="77" t="n">
        <v>5000</v>
      </c>
      <c r="J1113" s="77"/>
      <c r="K1113" s="77" t="n">
        <f aca="false">SUM(I1113:J1113)</f>
        <v>5000</v>
      </c>
    </row>
    <row r="1114" customFormat="false" ht="43.25" hidden="false" customHeight="false" outlineLevel="0" collapsed="false">
      <c r="A1114" s="82" t="s">
        <v>1110</v>
      </c>
      <c r="B1114" s="54" t="s">
        <v>1111</v>
      </c>
      <c r="C1114" s="245"/>
      <c r="D1114" s="246"/>
      <c r="E1114" s="77"/>
      <c r="F1114" s="247" t="n">
        <v>49000</v>
      </c>
      <c r="G1114" s="248"/>
      <c r="H1114" s="79" t="n">
        <f aca="false">SUM(F1114:G1114)</f>
        <v>49000</v>
      </c>
      <c r="I1114" s="77"/>
      <c r="J1114" s="246"/>
      <c r="K1114" s="77" t="n">
        <f aca="false">SUM(I1114:J1114)</f>
        <v>0</v>
      </c>
    </row>
    <row r="1115" customFormat="false" ht="22.35" hidden="false" customHeight="false" outlineLevel="0" collapsed="false">
      <c r="A1115" s="82" t="s">
        <v>65</v>
      </c>
      <c r="B1115" s="54" t="s">
        <v>66</v>
      </c>
      <c r="C1115" s="77"/>
      <c r="D1115" s="77"/>
      <c r="E1115" s="77"/>
      <c r="F1115" s="79" t="n">
        <v>12000</v>
      </c>
      <c r="G1115" s="88"/>
      <c r="H1115" s="95" t="n">
        <f aca="false">G1115+F1115</f>
        <v>12000</v>
      </c>
      <c r="I1115" s="77"/>
      <c r="J1115" s="77"/>
      <c r="K1115" s="77"/>
    </row>
    <row r="1116" customFormat="false" ht="12.8" hidden="false" customHeight="false" outlineLevel="0" collapsed="false">
      <c r="A1116" s="82"/>
      <c r="B1116" s="54"/>
      <c r="C1116" s="143"/>
      <c r="D1116" s="77"/>
      <c r="E1116" s="77"/>
      <c r="F1116" s="79"/>
      <c r="G1116" s="88"/>
      <c r="H1116" s="79"/>
      <c r="I1116" s="77"/>
      <c r="J1116" s="77"/>
      <c r="K1116" s="77"/>
    </row>
    <row r="1117" customFormat="false" ht="46.25" hidden="false" customHeight="false" outlineLevel="0" collapsed="false">
      <c r="A1117" s="66" t="s">
        <v>1439</v>
      </c>
      <c r="B1117" s="135" t="s">
        <v>19</v>
      </c>
      <c r="C1117" s="139" t="n">
        <f aca="false">SUM(C1119:C1127)</f>
        <v>6644740</v>
      </c>
      <c r="D1117" s="139" t="n">
        <f aca="false">SUM(D1119:D1126)</f>
        <v>0</v>
      </c>
      <c r="E1117" s="139" t="n">
        <f aca="false">SUM(C1117:D1117)</f>
        <v>6644740</v>
      </c>
      <c r="F1117" s="109" t="n">
        <f aca="false">SUM(F1119:F1127)</f>
        <v>7619140</v>
      </c>
      <c r="G1117" s="110"/>
      <c r="H1117" s="109" t="n">
        <f aca="false">SUM(F1117:G1117)</f>
        <v>7619140</v>
      </c>
      <c r="I1117" s="139" t="n">
        <f aca="false">SUM(I1119:I1128)</f>
        <v>8553050</v>
      </c>
      <c r="J1117" s="139" t="n">
        <f aca="false">SUM(J1119:J1126)</f>
        <v>0</v>
      </c>
      <c r="K1117" s="139" t="n">
        <f aca="false">SUM(I1117:J1117)</f>
        <v>8553050</v>
      </c>
    </row>
    <row r="1118" customFormat="false" ht="22.35" hidden="false" customHeight="false" outlineLevel="0" collapsed="false">
      <c r="A1118" s="82" t="s">
        <v>27</v>
      </c>
      <c r="B1118" s="227"/>
      <c r="C1118" s="143" t="n">
        <f aca="false">SUM(C1119:C1127)</f>
        <v>6644740</v>
      </c>
      <c r="D1118" s="215"/>
      <c r="E1118" s="77" t="n">
        <f aca="false">SUM(C1118:D1118)</f>
        <v>6644740</v>
      </c>
      <c r="F1118" s="79" t="n">
        <f aca="false">SUM(F1119:F1127)</f>
        <v>7619140</v>
      </c>
      <c r="G1118" s="217"/>
      <c r="H1118" s="79" t="n">
        <f aca="false">SUM(F1118:G1118)</f>
        <v>7619140</v>
      </c>
      <c r="I1118" s="77" t="n">
        <f aca="false">SUM(I1119:I1127)</f>
        <v>8553050</v>
      </c>
      <c r="J1118" s="215"/>
      <c r="K1118" s="77" t="n">
        <f aca="false">SUM(I1118:J1118)</f>
        <v>8553050</v>
      </c>
    </row>
    <row r="1119" customFormat="false" ht="22.35" hidden="false" customHeight="false" outlineLevel="0" collapsed="false">
      <c r="A1119" s="82" t="s">
        <v>1095</v>
      </c>
      <c r="B1119" s="54" t="s">
        <v>1011</v>
      </c>
      <c r="C1119" s="77" t="n">
        <v>6606740</v>
      </c>
      <c r="D1119" s="77"/>
      <c r="E1119" s="77" t="n">
        <f aca="false">SUM(C1119:D1119)</f>
        <v>6606740</v>
      </c>
      <c r="F1119" s="79" t="n">
        <v>7062640</v>
      </c>
      <c r="G1119" s="88"/>
      <c r="H1119" s="79" t="n">
        <f aca="false">SUM(F1119:G1119)</f>
        <v>7062640</v>
      </c>
      <c r="I1119" s="77" t="n">
        <v>8169050</v>
      </c>
      <c r="J1119" s="77"/>
      <c r="K1119" s="77" t="n">
        <f aca="false">SUM(I1119:J1119)</f>
        <v>8169050</v>
      </c>
    </row>
    <row r="1120" customFormat="false" ht="32.8" hidden="false" customHeight="false" outlineLevel="0" collapsed="false">
      <c r="A1120" s="82" t="s">
        <v>1320</v>
      </c>
      <c r="B1120" s="54" t="s">
        <v>697</v>
      </c>
      <c r="C1120" s="77" t="n">
        <v>6000</v>
      </c>
      <c r="D1120" s="77"/>
      <c r="E1120" s="77" t="n">
        <f aca="false">SUM(C1120:D1120)</f>
        <v>6000</v>
      </c>
      <c r="F1120" s="79" t="n">
        <v>6000</v>
      </c>
      <c r="G1120" s="88"/>
      <c r="H1120" s="79" t="n">
        <f aca="false">SUM(F1120:G1120)</f>
        <v>6000</v>
      </c>
      <c r="I1120" s="77" t="n">
        <v>6000</v>
      </c>
      <c r="J1120" s="77"/>
      <c r="K1120" s="77" t="n">
        <f aca="false">SUM(I1120:J1120)</f>
        <v>6000</v>
      </c>
    </row>
    <row r="1121" customFormat="false" ht="32.8" hidden="false" customHeight="false" outlineLevel="0" collapsed="false">
      <c r="A1121" s="82" t="s">
        <v>33</v>
      </c>
      <c r="B1121" s="54" t="s">
        <v>34</v>
      </c>
      <c r="C1121" s="77" t="n">
        <v>24000</v>
      </c>
      <c r="D1121" s="77"/>
      <c r="E1121" s="77" t="n">
        <f aca="false">SUM(C1121:D1121)</f>
        <v>24000</v>
      </c>
      <c r="F1121" s="79" t="n">
        <v>69000</v>
      </c>
      <c r="G1121" s="88"/>
      <c r="H1121" s="79" t="n">
        <f aca="false">SUM(F1121:G1121)</f>
        <v>69000</v>
      </c>
      <c r="I1121" s="77" t="n">
        <v>45000</v>
      </c>
      <c r="J1121" s="77"/>
      <c r="K1121" s="77" t="n">
        <f aca="false">SUM(I1121:J1121)</f>
        <v>45000</v>
      </c>
    </row>
    <row r="1122" customFormat="false" ht="12.8" hidden="false" customHeight="false" outlineLevel="0" collapsed="false">
      <c r="A1122" s="82" t="s">
        <v>1097</v>
      </c>
      <c r="B1122" s="54" t="s">
        <v>1098</v>
      </c>
      <c r="C1122" s="77" t="n">
        <v>8000</v>
      </c>
      <c r="D1122" s="77"/>
      <c r="E1122" s="94" t="n">
        <f aca="false">SUM(C1122:D1122)</f>
        <v>8000</v>
      </c>
      <c r="F1122" s="79" t="n">
        <v>401000</v>
      </c>
      <c r="G1122" s="88"/>
      <c r="H1122" s="95" t="n">
        <f aca="false">SUM(F1122:G1122)</f>
        <v>401000</v>
      </c>
      <c r="I1122" s="77" t="n">
        <v>8000</v>
      </c>
      <c r="J1122" s="77"/>
      <c r="K1122" s="94" t="n">
        <f aca="false">SUM(I1122:J1122)</f>
        <v>8000</v>
      </c>
    </row>
    <row r="1123" customFormat="false" ht="53.7" hidden="false" customHeight="false" outlineLevel="0" collapsed="false">
      <c r="A1123" s="82" t="s">
        <v>1142</v>
      </c>
      <c r="B1123" s="54" t="s">
        <v>1023</v>
      </c>
      <c r="C1123" s="77"/>
      <c r="D1123" s="77"/>
      <c r="E1123" s="77"/>
      <c r="F1123" s="79"/>
      <c r="G1123" s="88"/>
      <c r="H1123" s="79"/>
      <c r="I1123" s="77" t="n">
        <v>325000</v>
      </c>
      <c r="J1123" s="77"/>
      <c r="K1123" s="77" t="n">
        <f aca="false">SUM(I1123:J1123)</f>
        <v>325000</v>
      </c>
    </row>
    <row r="1124" customFormat="false" ht="43.25" hidden="false" customHeight="false" outlineLevel="0" collapsed="false">
      <c r="A1124" s="82" t="s">
        <v>1110</v>
      </c>
      <c r="B1124" s="54" t="s">
        <v>1111</v>
      </c>
      <c r="C1124" s="77"/>
      <c r="D1124" s="77"/>
      <c r="E1124" s="77"/>
      <c r="F1124" s="79" t="n">
        <v>63000</v>
      </c>
      <c r="G1124" s="88"/>
      <c r="H1124" s="79" t="n">
        <f aca="false">SUM(F1124:G1124)</f>
        <v>63000</v>
      </c>
      <c r="I1124" s="77"/>
      <c r="J1124" s="77"/>
      <c r="K1124" s="77" t="n">
        <f aca="false">SUM(I1124:J1124)</f>
        <v>0</v>
      </c>
    </row>
    <row r="1125" customFormat="false" ht="53.7" hidden="false" customHeight="false" outlineLevel="0" collapsed="false">
      <c r="A1125" s="82" t="s">
        <v>1057</v>
      </c>
      <c r="B1125" s="54" t="s">
        <v>1058</v>
      </c>
      <c r="C1125" s="77"/>
      <c r="D1125" s="77"/>
      <c r="E1125" s="77" t="n">
        <f aca="false">SUM(C1125:D1125)</f>
        <v>0</v>
      </c>
      <c r="F1125" s="79" t="n">
        <v>17500</v>
      </c>
      <c r="G1125" s="88"/>
      <c r="H1125" s="79" t="n">
        <f aca="false">SUM(F1125:G1125)</f>
        <v>17500</v>
      </c>
      <c r="I1125" s="77"/>
      <c r="J1125" s="77"/>
      <c r="K1125" s="77" t="n">
        <f aca="false">SUM(I1125:J1125)</f>
        <v>0</v>
      </c>
    </row>
    <row r="1126" customFormat="false" ht="32.8" hidden="false" customHeight="false" outlineLevel="0" collapsed="false">
      <c r="A1126" s="82" t="s">
        <v>1446</v>
      </c>
      <c r="B1126" s="55" t="s">
        <v>1447</v>
      </c>
      <c r="C1126" s="77"/>
      <c r="D1126" s="77"/>
      <c r="E1126" s="77" t="n">
        <f aca="false">SUM(C1126:D1126)</f>
        <v>0</v>
      </c>
      <c r="F1126" s="79"/>
      <c r="G1126" s="88"/>
      <c r="H1126" s="79" t="n">
        <f aca="false">SUM(F1126:G1126)</f>
        <v>0</v>
      </c>
      <c r="I1126" s="77"/>
      <c r="J1126" s="77"/>
      <c r="K1126" s="77" t="n">
        <f aca="false">SUM(I1126:J1126)</f>
        <v>0</v>
      </c>
    </row>
    <row r="1127" customFormat="false" ht="43.25" hidden="false" customHeight="false" outlineLevel="0" collapsed="false">
      <c r="A1127" s="82" t="s">
        <v>325</v>
      </c>
      <c r="B1127" s="55" t="s">
        <v>326</v>
      </c>
      <c r="C1127" s="77"/>
      <c r="D1127" s="77"/>
      <c r="E1127" s="77"/>
      <c r="F1127" s="79"/>
      <c r="G1127" s="88"/>
      <c r="H1127" s="79" t="n">
        <f aca="false">SUM(F1127:G1127)</f>
        <v>0</v>
      </c>
      <c r="I1127" s="77"/>
      <c r="J1127" s="77"/>
      <c r="K1127" s="77" t="n">
        <f aca="false">SUM(I1127:J1127)</f>
        <v>0</v>
      </c>
    </row>
    <row r="1128" customFormat="false" ht="12.8" hidden="false" customHeight="false" outlineLevel="0" collapsed="false">
      <c r="A1128" s="82"/>
      <c r="B1128" s="54"/>
      <c r="C1128" s="77"/>
      <c r="D1128" s="77"/>
      <c r="E1128" s="77" t="n">
        <f aca="false">SUM(C1128:D1128)</f>
        <v>0</v>
      </c>
      <c r="F1128" s="79"/>
      <c r="G1128" s="88"/>
      <c r="H1128" s="79"/>
      <c r="I1128" s="77"/>
      <c r="J1128" s="77"/>
      <c r="K1128" s="77" t="n">
        <f aca="false">SUM(I1128:J1128)</f>
        <v>0</v>
      </c>
    </row>
    <row r="1129" customFormat="false" ht="46.25" hidden="false" customHeight="false" outlineLevel="0" collapsed="false">
      <c r="A1129" s="66" t="s">
        <v>1450</v>
      </c>
      <c r="B1129" s="135" t="s">
        <v>19</v>
      </c>
      <c r="C1129" s="139" t="n">
        <f aca="false">SUM(C1131:C1135)</f>
        <v>4299020</v>
      </c>
      <c r="D1129" s="139" t="n">
        <f aca="false">SUM(D1131:D1136)</f>
        <v>0</v>
      </c>
      <c r="E1129" s="139" t="n">
        <f aca="false">SUM(C1129:D1129)</f>
        <v>4299020</v>
      </c>
      <c r="F1129" s="109" t="n">
        <f aca="false">SUM(F1131:F1135)</f>
        <v>5265720</v>
      </c>
      <c r="G1129" s="110"/>
      <c r="H1129" s="109" t="n">
        <f aca="false">SUM(F1129:G1129)</f>
        <v>5265720</v>
      </c>
      <c r="I1129" s="139" t="n">
        <f aca="false">SUM(I1131:I1135)</f>
        <v>4843830</v>
      </c>
      <c r="J1129" s="139" t="n">
        <f aca="false">SUM(J1131:J1136)</f>
        <v>0</v>
      </c>
      <c r="K1129" s="139" t="n">
        <f aca="false">SUM(I1129:J1129)</f>
        <v>4843830</v>
      </c>
    </row>
    <row r="1130" customFormat="false" ht="22.35" hidden="false" customHeight="false" outlineLevel="0" collapsed="false">
      <c r="A1130" s="82" t="s">
        <v>27</v>
      </c>
      <c r="B1130" s="227"/>
      <c r="C1130" s="143" t="n">
        <f aca="false">SUM(C1131:C1135)</f>
        <v>4299020</v>
      </c>
      <c r="D1130" s="215"/>
      <c r="E1130" s="77" t="n">
        <f aca="false">SUM(C1130:D1130)</f>
        <v>4299020</v>
      </c>
      <c r="F1130" s="79" t="n">
        <f aca="false">SUM(F1131:F1135)</f>
        <v>5265720</v>
      </c>
      <c r="G1130" s="217"/>
      <c r="H1130" s="79" t="n">
        <f aca="false">SUM(F1130:G1130)</f>
        <v>5265720</v>
      </c>
      <c r="I1130" s="77" t="n">
        <f aca="false">SUM(I1131:I1135)</f>
        <v>4843830</v>
      </c>
      <c r="J1130" s="215"/>
      <c r="K1130" s="77" t="n">
        <f aca="false">SUM(I1130:J1130)</f>
        <v>4843830</v>
      </c>
    </row>
    <row r="1131" customFormat="false" ht="22.35" hidden="false" customHeight="false" outlineLevel="0" collapsed="false">
      <c r="A1131" s="82" t="s">
        <v>1095</v>
      </c>
      <c r="B1131" s="54" t="s">
        <v>1011</v>
      </c>
      <c r="C1131" s="77" t="n">
        <v>4266020</v>
      </c>
      <c r="D1131" s="77"/>
      <c r="E1131" s="77" t="n">
        <f aca="false">SUM(C1131:D1131)</f>
        <v>4266020</v>
      </c>
      <c r="F1131" s="79" t="n">
        <v>4723420</v>
      </c>
      <c r="G1131" s="88"/>
      <c r="H1131" s="79" t="n">
        <f aca="false">SUM(F1131:G1131)</f>
        <v>4723420</v>
      </c>
      <c r="I1131" s="77" t="n">
        <v>4835830</v>
      </c>
      <c r="J1131" s="77"/>
      <c r="K1131" s="77" t="n">
        <f aca="false">SUM(I1131:J1131)</f>
        <v>4835830</v>
      </c>
    </row>
    <row r="1132" customFormat="false" ht="74.6" hidden="false" customHeight="false" outlineLevel="0" collapsed="false">
      <c r="A1132" s="82" t="s">
        <v>1053</v>
      </c>
      <c r="B1132" s="54" t="s">
        <v>1054</v>
      </c>
      <c r="C1132" s="77" t="n">
        <v>25000</v>
      </c>
      <c r="D1132" s="77"/>
      <c r="E1132" s="77" t="n">
        <f aca="false">SUM(C1132:D1132)</f>
        <v>25000</v>
      </c>
      <c r="F1132" s="79" t="n">
        <v>25000</v>
      </c>
      <c r="G1132" s="88"/>
      <c r="H1132" s="79" t="n">
        <f aca="false">SUM(F1132:G1132)</f>
        <v>25000</v>
      </c>
      <c r="I1132" s="77"/>
      <c r="J1132" s="77"/>
      <c r="K1132" s="77" t="n">
        <f aca="false">SUM(I1132:J1132)</f>
        <v>0</v>
      </c>
    </row>
    <row r="1133" customFormat="false" ht="12.8" hidden="false" customHeight="false" outlineLevel="0" collapsed="false">
      <c r="A1133" s="82" t="s">
        <v>1097</v>
      </c>
      <c r="B1133" s="54" t="s">
        <v>1098</v>
      </c>
      <c r="C1133" s="77" t="n">
        <v>8000</v>
      </c>
      <c r="D1133" s="77"/>
      <c r="E1133" s="77" t="n">
        <f aca="false">SUM(C1133:D1133)</f>
        <v>8000</v>
      </c>
      <c r="F1133" s="79" t="n">
        <v>503300</v>
      </c>
      <c r="G1133" s="88"/>
      <c r="H1133" s="95" t="n">
        <f aca="false">SUM(F1133:G1133)</f>
        <v>503300</v>
      </c>
      <c r="I1133" s="77" t="n">
        <v>8000</v>
      </c>
      <c r="J1133" s="77"/>
      <c r="K1133" s="94" t="n">
        <f aca="false">SUM(I1133:J1133)</f>
        <v>8000</v>
      </c>
    </row>
    <row r="1134" customFormat="false" ht="43.25" hidden="false" customHeight="false" outlineLevel="0" collapsed="false">
      <c r="A1134" s="82" t="s">
        <v>1110</v>
      </c>
      <c r="B1134" s="54" t="s">
        <v>1111</v>
      </c>
      <c r="C1134" s="77"/>
      <c r="D1134" s="77"/>
      <c r="E1134" s="77"/>
      <c r="F1134" s="79" t="n">
        <v>14000</v>
      </c>
      <c r="G1134" s="88"/>
      <c r="H1134" s="79" t="n">
        <f aca="false">SUM(F1134:G1134)</f>
        <v>14000</v>
      </c>
      <c r="I1134" s="77"/>
      <c r="J1134" s="77"/>
      <c r="K1134" s="77" t="n">
        <f aca="false">SUM(I1134:J1134)</f>
        <v>0</v>
      </c>
    </row>
    <row r="1135" customFormat="false" ht="43.25" hidden="false" customHeight="false" outlineLevel="0" collapsed="false">
      <c r="A1135" s="82" t="s">
        <v>325</v>
      </c>
      <c r="B1135" s="55" t="s">
        <v>326</v>
      </c>
      <c r="C1135" s="77"/>
      <c r="D1135" s="77"/>
      <c r="E1135" s="77"/>
      <c r="F1135" s="79"/>
      <c r="G1135" s="88"/>
      <c r="H1135" s="79" t="n">
        <f aca="false">SUM(F1135:G1135)</f>
        <v>0</v>
      </c>
      <c r="I1135" s="77"/>
      <c r="J1135" s="77"/>
      <c r="K1135" s="77"/>
    </row>
    <row r="1136" customFormat="false" ht="12.8" hidden="false" customHeight="false" outlineLevel="0" collapsed="false">
      <c r="A1136" s="254"/>
      <c r="B1136" s="254"/>
      <c r="C1136" s="77"/>
      <c r="D1136" s="77"/>
      <c r="E1136" s="77" t="n">
        <f aca="false">SUM(C1136:D1136)</f>
        <v>0</v>
      </c>
      <c r="F1136" s="79"/>
      <c r="G1136" s="88"/>
      <c r="H1136" s="79"/>
      <c r="I1136" s="77"/>
      <c r="J1136" s="77"/>
      <c r="K1136" s="77" t="n">
        <f aca="false">SUM(I1136:J1136)</f>
        <v>0</v>
      </c>
    </row>
    <row r="1137" customFormat="false" ht="46.25" hidden="false" customHeight="false" outlineLevel="0" collapsed="false">
      <c r="A1137" s="66" t="s">
        <v>1455</v>
      </c>
      <c r="B1137" s="135" t="s">
        <v>19</v>
      </c>
      <c r="C1137" s="139" t="n">
        <f aca="false">SUM(C1139:C1146)</f>
        <v>5977350</v>
      </c>
      <c r="D1137" s="139" t="n">
        <f aca="false">SUM(D1139:D1145)</f>
        <v>0</v>
      </c>
      <c r="E1137" s="139" t="n">
        <f aca="false">SUM(C1137:D1137)</f>
        <v>5977350</v>
      </c>
      <c r="F1137" s="109" t="n">
        <f aca="false">SUM(F1139:F1146)</f>
        <v>7376483</v>
      </c>
      <c r="G1137" s="110"/>
      <c r="H1137" s="109" t="n">
        <f aca="false">SUM(F1137:G1137)</f>
        <v>7376483</v>
      </c>
      <c r="I1137" s="139" t="n">
        <f aca="false">SUM(I1139:I1146)</f>
        <v>7373320</v>
      </c>
      <c r="J1137" s="139" t="n">
        <f aca="false">SUM(J1139:J1145)</f>
        <v>0</v>
      </c>
      <c r="K1137" s="139" t="n">
        <f aca="false">SUM(I1137:J1137)</f>
        <v>7373320</v>
      </c>
    </row>
    <row r="1138" customFormat="false" ht="22.35" hidden="false" customHeight="false" outlineLevel="0" collapsed="false">
      <c r="A1138" s="82" t="s">
        <v>27</v>
      </c>
      <c r="B1138" s="227"/>
      <c r="C1138" s="77" t="n">
        <f aca="false">SUM(C1139:C1145)</f>
        <v>5977350</v>
      </c>
      <c r="D1138" s="215"/>
      <c r="E1138" s="77" t="n">
        <f aca="false">SUM(C1138:D1138)</f>
        <v>5977350</v>
      </c>
      <c r="F1138" s="79" t="n">
        <f aca="false">SUM(F1139:F1145)</f>
        <v>7066483</v>
      </c>
      <c r="G1138" s="217"/>
      <c r="H1138" s="79" t="n">
        <f aca="false">SUM(F1138:G1138)</f>
        <v>7066483</v>
      </c>
      <c r="I1138" s="77" t="n">
        <f aca="false">SUM(I1139:I1145)</f>
        <v>7373320</v>
      </c>
      <c r="J1138" s="215"/>
      <c r="K1138" s="77" t="n">
        <f aca="false">SUM(I1138:J1138)</f>
        <v>7373320</v>
      </c>
    </row>
    <row r="1139" customFormat="false" ht="22.35" hidden="false" customHeight="false" outlineLevel="0" collapsed="false">
      <c r="A1139" s="82" t="s">
        <v>1095</v>
      </c>
      <c r="B1139" s="54" t="s">
        <v>1011</v>
      </c>
      <c r="C1139" s="77" t="n">
        <v>5817710</v>
      </c>
      <c r="D1139" s="77"/>
      <c r="E1139" s="77" t="n">
        <f aca="false">SUM(C1139:D1139)</f>
        <v>5817710</v>
      </c>
      <c r="F1139" s="79" t="n">
        <v>6680903</v>
      </c>
      <c r="G1139" s="88"/>
      <c r="H1139" s="79" t="n">
        <f aca="false">SUM(F1139:G1139)</f>
        <v>6680903</v>
      </c>
      <c r="I1139" s="77" t="n">
        <v>7357320</v>
      </c>
      <c r="J1139" s="77"/>
      <c r="K1139" s="77" t="n">
        <f aca="false">SUM(I1139:J1139)</f>
        <v>7357320</v>
      </c>
    </row>
    <row r="1140" customFormat="false" ht="53.7" hidden="false" customHeight="false" outlineLevel="0" collapsed="false">
      <c r="A1140" s="82" t="s">
        <v>1142</v>
      </c>
      <c r="B1140" s="54" t="s">
        <v>1023</v>
      </c>
      <c r="C1140" s="77" t="n">
        <v>98640</v>
      </c>
      <c r="D1140" s="77"/>
      <c r="E1140" s="77" t="n">
        <f aca="false">SUM(C1140:D1140)</f>
        <v>98640</v>
      </c>
      <c r="F1140" s="79" t="n">
        <v>110580</v>
      </c>
      <c r="G1140" s="88"/>
      <c r="H1140" s="79" t="n">
        <f aca="false">SUM(F1140:G1140)</f>
        <v>110580</v>
      </c>
      <c r="I1140" s="77"/>
      <c r="J1140" s="77"/>
      <c r="K1140" s="77" t="n">
        <f aca="false">SUM(I1140:J1140)</f>
        <v>0</v>
      </c>
    </row>
    <row r="1141" customFormat="false" ht="32.8" hidden="false" customHeight="false" outlineLevel="0" collapsed="false">
      <c r="A1141" s="82" t="s">
        <v>1320</v>
      </c>
      <c r="B1141" s="54" t="s">
        <v>697</v>
      </c>
      <c r="C1141" s="77" t="n">
        <v>6000</v>
      </c>
      <c r="D1141" s="77"/>
      <c r="E1141" s="77" t="n">
        <f aca="false">SUM(C1141:D1141)</f>
        <v>6000</v>
      </c>
      <c r="F1141" s="79" t="n">
        <v>6000</v>
      </c>
      <c r="G1141" s="88"/>
      <c r="H1141" s="79" t="n">
        <f aca="false">SUM(F1141:G1141)</f>
        <v>6000</v>
      </c>
      <c r="I1141" s="77" t="n">
        <v>6000</v>
      </c>
      <c r="J1141" s="77"/>
      <c r="K1141" s="77" t="n">
        <f aca="false">SUM(I1141:J1141)</f>
        <v>6000</v>
      </c>
    </row>
    <row r="1142" customFormat="false" ht="74.6" hidden="false" customHeight="false" outlineLevel="0" collapsed="false">
      <c r="A1142" s="82" t="s">
        <v>1053</v>
      </c>
      <c r="B1142" s="54" t="s">
        <v>1054</v>
      </c>
      <c r="C1142" s="77" t="n">
        <v>25000</v>
      </c>
      <c r="D1142" s="77"/>
      <c r="E1142" s="77" t="n">
        <f aca="false">SUM(C1142:D1142)</f>
        <v>25000</v>
      </c>
      <c r="F1142" s="79" t="n">
        <v>25000</v>
      </c>
      <c r="G1142" s="88"/>
      <c r="H1142" s="79" t="n">
        <f aca="false">SUM(F1142:G1142)</f>
        <v>25000</v>
      </c>
      <c r="I1142" s="77"/>
      <c r="J1142" s="77"/>
      <c r="K1142" s="77" t="n">
        <f aca="false">SUM(I1142:J1142)</f>
        <v>0</v>
      </c>
    </row>
    <row r="1143" customFormat="false" ht="32.8" hidden="false" customHeight="false" outlineLevel="0" collapsed="false">
      <c r="A1143" s="82" t="s">
        <v>33</v>
      </c>
      <c r="B1143" s="54" t="s">
        <v>34</v>
      </c>
      <c r="C1143" s="77" t="n">
        <v>20000</v>
      </c>
      <c r="D1143" s="77"/>
      <c r="E1143" s="77" t="n">
        <f aca="false">SUM(C1143:D1143)</f>
        <v>20000</v>
      </c>
      <c r="F1143" s="79" t="n">
        <v>40000</v>
      </c>
      <c r="G1143" s="88"/>
      <c r="H1143" s="79" t="n">
        <f aca="false">SUM(F1143:G1143)</f>
        <v>40000</v>
      </c>
      <c r="I1143" s="77"/>
      <c r="J1143" s="77"/>
      <c r="K1143" s="77" t="n">
        <f aca="false">SUM(I1143:J1143)</f>
        <v>0</v>
      </c>
    </row>
    <row r="1144" customFormat="false" ht="12.8" hidden="false" customHeight="false" outlineLevel="0" collapsed="false">
      <c r="A1144" s="82" t="s">
        <v>1097</v>
      </c>
      <c r="B1144" s="54" t="s">
        <v>1098</v>
      </c>
      <c r="C1144" s="77" t="n">
        <v>10000</v>
      </c>
      <c r="D1144" s="77"/>
      <c r="E1144" s="77" t="n">
        <f aca="false">SUM(C1144:D1144)</f>
        <v>10000</v>
      </c>
      <c r="F1144" s="79" t="n">
        <v>146000</v>
      </c>
      <c r="G1144" s="88"/>
      <c r="H1144" s="79" t="n">
        <f aca="false">SUM(F1144:G1144)</f>
        <v>146000</v>
      </c>
      <c r="I1144" s="77" t="n">
        <v>10000</v>
      </c>
      <c r="J1144" s="77"/>
      <c r="K1144" s="77" t="n">
        <f aca="false">SUM(I1144:J1144)</f>
        <v>10000</v>
      </c>
    </row>
    <row r="1145" customFormat="false" ht="43.25" hidden="false" customHeight="false" outlineLevel="0" collapsed="false">
      <c r="A1145" s="82" t="s">
        <v>1110</v>
      </c>
      <c r="B1145" s="54" t="s">
        <v>1111</v>
      </c>
      <c r="C1145" s="77"/>
      <c r="D1145" s="77"/>
      <c r="E1145" s="77"/>
      <c r="F1145" s="79" t="n">
        <v>58000</v>
      </c>
      <c r="G1145" s="88"/>
      <c r="H1145" s="79" t="n">
        <f aca="false">SUM(F1145:G1145)</f>
        <v>58000</v>
      </c>
      <c r="I1145" s="77"/>
      <c r="J1145" s="77"/>
      <c r="K1145" s="77" t="n">
        <f aca="false">SUM(I1145:J1145)</f>
        <v>0</v>
      </c>
    </row>
    <row r="1146" customFormat="false" ht="22.35" hidden="false" customHeight="false" outlineLevel="0" collapsed="false">
      <c r="A1146" s="82" t="s">
        <v>65</v>
      </c>
      <c r="B1146" s="54" t="s">
        <v>66</v>
      </c>
      <c r="C1146" s="77"/>
      <c r="D1146" s="77"/>
      <c r="E1146" s="77"/>
      <c r="F1146" s="79" t="n">
        <v>310000</v>
      </c>
      <c r="G1146" s="88"/>
      <c r="H1146" s="79" t="n">
        <f aca="false">SUM(F1146:G1146)</f>
        <v>310000</v>
      </c>
      <c r="I1146" s="77"/>
      <c r="J1146" s="77"/>
      <c r="K1146" s="77" t="n">
        <f aca="false">SUM(I1146:J1146)</f>
        <v>0</v>
      </c>
    </row>
    <row r="1147" customFormat="false" ht="12.8" hidden="false" customHeight="false" outlineLevel="0" collapsed="false">
      <c r="A1147" s="82"/>
      <c r="B1147" s="54"/>
      <c r="C1147" s="77" t="n">
        <f aca="false">8000-8000</f>
        <v>0</v>
      </c>
      <c r="D1147" s="77"/>
      <c r="E1147" s="77" t="n">
        <f aca="false">SUM(C1147:D1147)</f>
        <v>0</v>
      </c>
      <c r="F1147" s="79"/>
      <c r="G1147" s="88"/>
      <c r="H1147" s="79"/>
      <c r="I1147" s="77" t="n">
        <f aca="false">8000-8000</f>
        <v>0</v>
      </c>
      <c r="J1147" s="77"/>
      <c r="K1147" s="77" t="n">
        <f aca="false">SUM(I1147:J1147)</f>
        <v>0</v>
      </c>
    </row>
    <row r="1148" customFormat="false" ht="46.25" hidden="false" customHeight="false" outlineLevel="0" collapsed="false">
      <c r="A1148" s="66" t="s">
        <v>1463</v>
      </c>
      <c r="B1148" s="135" t="s">
        <v>19</v>
      </c>
      <c r="C1148" s="108" t="n">
        <f aca="false">SUM(C1150:C1156)</f>
        <v>5773170</v>
      </c>
      <c r="D1148" s="229" t="n">
        <f aca="false">SUM(D1150:D1156)</f>
        <v>0</v>
      </c>
      <c r="E1148" s="139" t="n">
        <f aca="false">SUM(C1148:D1148)</f>
        <v>5773170</v>
      </c>
      <c r="F1148" s="109" t="n">
        <f aca="false">SUM(F1150:F1157)</f>
        <v>6406700</v>
      </c>
      <c r="G1148" s="151"/>
      <c r="H1148" s="109" t="n">
        <f aca="false">SUM(F1148:G1148)</f>
        <v>6406700</v>
      </c>
      <c r="I1148" s="139" t="n">
        <f aca="false">SUM(I1150:I1158)</f>
        <v>7068210</v>
      </c>
      <c r="J1148" s="229" t="n">
        <f aca="false">SUM(J1150:J1156)</f>
        <v>0</v>
      </c>
      <c r="K1148" s="139" t="n">
        <f aca="false">SUM(I1148:J1148)</f>
        <v>7068210</v>
      </c>
    </row>
    <row r="1149" customFormat="false" ht="22.35" hidden="false" customHeight="false" outlineLevel="0" collapsed="false">
      <c r="A1149" s="82" t="s">
        <v>27</v>
      </c>
      <c r="B1149" s="227"/>
      <c r="C1149" s="143" t="n">
        <f aca="false">SUM(C1150:C1156)</f>
        <v>5773170</v>
      </c>
      <c r="D1149" s="256"/>
      <c r="E1149" s="249" t="n">
        <f aca="false">SUM(C1149:D1149)</f>
        <v>5773170</v>
      </c>
      <c r="F1149" s="79" t="n">
        <f aca="false">SUM(F1150:F1156)</f>
        <v>6406700</v>
      </c>
      <c r="G1149" s="173"/>
      <c r="H1149" s="95" t="n">
        <f aca="false">SUM(F1149:G1149)</f>
        <v>6406700</v>
      </c>
      <c r="I1149" s="249" t="n">
        <f aca="false">SUM(I1150:I1156)</f>
        <v>7068210</v>
      </c>
      <c r="J1149" s="256"/>
      <c r="K1149" s="249" t="n">
        <f aca="false">SUM(I1149:J1149)</f>
        <v>7068210</v>
      </c>
    </row>
    <row r="1150" customFormat="false" ht="22.35" hidden="false" customHeight="false" outlineLevel="0" collapsed="false">
      <c r="A1150" s="82" t="s">
        <v>1095</v>
      </c>
      <c r="B1150" s="54" t="s">
        <v>1011</v>
      </c>
      <c r="C1150" s="77" t="n">
        <v>5762020</v>
      </c>
      <c r="D1150" s="215"/>
      <c r="E1150" s="249" t="n">
        <f aca="false">SUM(C1150:D1150)</f>
        <v>5762020</v>
      </c>
      <c r="F1150" s="79" t="n">
        <v>6345820</v>
      </c>
      <c r="G1150" s="217"/>
      <c r="H1150" s="95" t="n">
        <f aca="false">SUM(F1150:G1150)</f>
        <v>6345820</v>
      </c>
      <c r="I1150" s="77" t="n">
        <v>7054210</v>
      </c>
      <c r="J1150" s="215"/>
      <c r="K1150" s="249" t="n">
        <f aca="false">SUM(I1150:J1150)</f>
        <v>7054210</v>
      </c>
    </row>
    <row r="1151" customFormat="false" ht="32.8" hidden="false" customHeight="false" outlineLevel="0" collapsed="false">
      <c r="A1151" s="82" t="s">
        <v>1320</v>
      </c>
      <c r="B1151" s="54" t="s">
        <v>697</v>
      </c>
      <c r="C1151" s="77"/>
      <c r="D1151" s="215"/>
      <c r="E1151" s="249"/>
      <c r="F1151" s="79"/>
      <c r="G1151" s="217"/>
      <c r="H1151" s="95"/>
      <c r="I1151" s="77" t="n">
        <v>6000</v>
      </c>
      <c r="J1151" s="215"/>
      <c r="K1151" s="249" t="n">
        <f aca="false">SUM(I1151:J1151)</f>
        <v>6000</v>
      </c>
    </row>
    <row r="1152" customFormat="false" ht="74.6" hidden="false" customHeight="false" outlineLevel="0" collapsed="false">
      <c r="A1152" s="82" t="s">
        <v>1050</v>
      </c>
      <c r="B1152" s="54" t="s">
        <v>1051</v>
      </c>
      <c r="C1152" s="77" t="n">
        <v>3150</v>
      </c>
      <c r="D1152" s="215"/>
      <c r="E1152" s="249" t="n">
        <f aca="false">SUM(C1152:D1152)</f>
        <v>3150</v>
      </c>
      <c r="F1152" s="79" t="n">
        <v>7080</v>
      </c>
      <c r="G1152" s="217"/>
      <c r="H1152" s="95" t="n">
        <f aca="false">SUM(F1152:G1152)</f>
        <v>7080</v>
      </c>
      <c r="I1152" s="77"/>
      <c r="J1152" s="215"/>
      <c r="K1152" s="249" t="n">
        <f aca="false">SUM(I1152:J1152)</f>
        <v>0</v>
      </c>
    </row>
    <row r="1153" customFormat="false" ht="12.8" hidden="false" customHeight="false" outlineLevel="0" collapsed="false">
      <c r="A1153" s="82" t="s">
        <v>1097</v>
      </c>
      <c r="B1153" s="54" t="s">
        <v>1098</v>
      </c>
      <c r="C1153" s="77" t="n">
        <v>8000</v>
      </c>
      <c r="D1153" s="77"/>
      <c r="E1153" s="249" t="n">
        <f aca="false">SUM(C1153:D1153)</f>
        <v>8000</v>
      </c>
      <c r="F1153" s="79" t="n">
        <v>44000</v>
      </c>
      <c r="G1153" s="88"/>
      <c r="H1153" s="95" t="n">
        <f aca="false">SUM(F1153:G1153)</f>
        <v>44000</v>
      </c>
      <c r="I1153" s="77" t="n">
        <v>8000</v>
      </c>
      <c r="J1153" s="77"/>
      <c r="K1153" s="249" t="n">
        <f aca="false">SUM(I1153:J1153)</f>
        <v>8000</v>
      </c>
    </row>
    <row r="1154" customFormat="false" ht="43.25" hidden="false" customHeight="false" outlineLevel="0" collapsed="false">
      <c r="A1154" s="82" t="s">
        <v>1140</v>
      </c>
      <c r="B1154" s="54" t="s">
        <v>1020</v>
      </c>
      <c r="C1154" s="143"/>
      <c r="D1154" s="215"/>
      <c r="E1154" s="249"/>
      <c r="F1154" s="79" t="n">
        <v>9800</v>
      </c>
      <c r="G1154" s="217"/>
      <c r="H1154" s="95" t="n">
        <f aca="false">SUM(F1154:G1154)</f>
        <v>9800</v>
      </c>
      <c r="I1154" s="77"/>
      <c r="J1154" s="215"/>
      <c r="K1154" s="249" t="n">
        <f aca="false">SUM(I1154:J1154)</f>
        <v>0</v>
      </c>
    </row>
    <row r="1155" customFormat="false" ht="32.8" hidden="false" customHeight="false" outlineLevel="0" collapsed="false">
      <c r="A1155" s="82" t="s">
        <v>1422</v>
      </c>
      <c r="B1155" s="55" t="s">
        <v>1363</v>
      </c>
      <c r="C1155" s="143"/>
      <c r="D1155" s="77"/>
      <c r="E1155" s="249" t="n">
        <f aca="false">SUM(C1155:D1155)</f>
        <v>0</v>
      </c>
      <c r="F1155" s="79"/>
      <c r="G1155" s="88"/>
      <c r="H1155" s="95"/>
      <c r="I1155" s="77"/>
      <c r="J1155" s="77"/>
      <c r="K1155" s="249" t="n">
        <f aca="false">SUM(I1155:J1155)</f>
        <v>0</v>
      </c>
    </row>
    <row r="1156" customFormat="false" ht="22.35" hidden="false" customHeight="false" outlineLevel="0" collapsed="false">
      <c r="A1156" s="82" t="s">
        <v>1104</v>
      </c>
      <c r="B1156" s="54"/>
      <c r="C1156" s="143"/>
      <c r="D1156" s="77"/>
      <c r="E1156" s="249" t="n">
        <f aca="false">SUM(C1156:D1156)</f>
        <v>0</v>
      </c>
      <c r="F1156" s="79"/>
      <c r="G1156" s="88"/>
      <c r="H1156" s="95"/>
      <c r="I1156" s="77"/>
      <c r="J1156" s="77"/>
      <c r="K1156" s="249" t="n">
        <f aca="false">SUM(I1156:J1156)</f>
        <v>0</v>
      </c>
    </row>
    <row r="1157" customFormat="false" ht="22.35" hidden="false" customHeight="false" outlineLevel="0" collapsed="false">
      <c r="A1157" s="82" t="s">
        <v>65</v>
      </c>
      <c r="B1157" s="55" t="s">
        <v>66</v>
      </c>
      <c r="C1157" s="143"/>
      <c r="D1157" s="77"/>
      <c r="E1157" s="249"/>
      <c r="F1157" s="79"/>
      <c r="G1157" s="88"/>
      <c r="H1157" s="95"/>
      <c r="I1157" s="143"/>
      <c r="J1157" s="77"/>
      <c r="K1157" s="249"/>
    </row>
    <row r="1158" customFormat="false" ht="12.8" hidden="false" customHeight="false" outlineLevel="0" collapsed="false">
      <c r="A1158" s="82"/>
      <c r="B1158" s="54"/>
      <c r="C1158" s="143"/>
      <c r="D1158" s="77"/>
      <c r="E1158" s="258" t="n">
        <f aca="false">SUM(C1158:D1158)</f>
        <v>0</v>
      </c>
      <c r="F1158" s="79"/>
      <c r="G1158" s="88"/>
      <c r="H1158" s="259"/>
      <c r="I1158" s="258"/>
      <c r="J1158" s="77"/>
      <c r="K1158" s="258" t="n">
        <f aca="false">SUM(I1158:J1158)</f>
        <v>0</v>
      </c>
    </row>
    <row r="1159" customFormat="false" ht="46.25" hidden="false" customHeight="false" outlineLevel="0" collapsed="false">
      <c r="A1159" s="66" t="s">
        <v>1471</v>
      </c>
      <c r="B1159" s="135" t="s">
        <v>19</v>
      </c>
      <c r="C1159" s="139" t="n">
        <f aca="false">SUM(C1161:C1164)</f>
        <v>1193200</v>
      </c>
      <c r="D1159" s="139" t="n">
        <f aca="false">SUM(D1161:D1164)</f>
        <v>0</v>
      </c>
      <c r="E1159" s="152" t="n">
        <f aca="false">SUM(C1159:D1159)</f>
        <v>1193200</v>
      </c>
      <c r="F1159" s="109" t="n">
        <f aca="false">SUM(F1161:F1164)</f>
        <v>1801100</v>
      </c>
      <c r="G1159" s="110"/>
      <c r="H1159" s="153" t="n">
        <f aca="false">SUM(F1159:G1159)</f>
        <v>1801100</v>
      </c>
      <c r="I1159" s="152" t="n">
        <f aca="false">SUM(I1161:I1164)</f>
        <v>1797650</v>
      </c>
      <c r="J1159" s="139" t="n">
        <f aca="false">SUM(J1161:J1164)</f>
        <v>0</v>
      </c>
      <c r="K1159" s="152" t="n">
        <f aca="false">SUM(I1159:J1159)</f>
        <v>1797650</v>
      </c>
    </row>
    <row r="1160" customFormat="false" ht="22.35" hidden="false" customHeight="false" outlineLevel="0" collapsed="false">
      <c r="A1160" s="82" t="s">
        <v>27</v>
      </c>
      <c r="B1160" s="227"/>
      <c r="C1160" s="143" t="n">
        <f aca="false">SUM(C1161:C1164)</f>
        <v>1193200</v>
      </c>
      <c r="D1160" s="215"/>
      <c r="E1160" s="77" t="n">
        <f aca="false">SUM(C1160:D1160)</f>
        <v>1193200</v>
      </c>
      <c r="F1160" s="79" t="n">
        <f aca="false">SUM(F1161:F1164)</f>
        <v>1801100</v>
      </c>
      <c r="G1160" s="217"/>
      <c r="H1160" s="79" t="n">
        <f aca="false">SUM(F1160:G1160)</f>
        <v>1801100</v>
      </c>
      <c r="I1160" s="77" t="n">
        <f aca="false">SUM(I1161:I1164)</f>
        <v>1797650</v>
      </c>
      <c r="J1160" s="215"/>
      <c r="K1160" s="77" t="n">
        <f aca="false">SUM(I1160:J1160)</f>
        <v>1797650</v>
      </c>
    </row>
    <row r="1161" customFormat="false" ht="22.35" hidden="false" customHeight="false" outlineLevel="0" collapsed="false">
      <c r="A1161" s="82" t="s">
        <v>1095</v>
      </c>
      <c r="B1161" s="54" t="s">
        <v>1011</v>
      </c>
      <c r="C1161" s="77" t="n">
        <v>1168200</v>
      </c>
      <c r="D1161" s="215"/>
      <c r="E1161" s="77" t="n">
        <f aca="false">SUM(C1161:D1161)</f>
        <v>1168200</v>
      </c>
      <c r="F1161" s="79" t="n">
        <v>1734100</v>
      </c>
      <c r="G1161" s="217"/>
      <c r="H1161" s="79" t="n">
        <f aca="false">SUM(F1161:G1161)</f>
        <v>1734100</v>
      </c>
      <c r="I1161" s="77" t="n">
        <v>1797650</v>
      </c>
      <c r="J1161" s="215"/>
      <c r="K1161" s="77" t="n">
        <f aca="false">SUM(I1161:J1161)</f>
        <v>1797650</v>
      </c>
    </row>
    <row r="1162" customFormat="false" ht="74.6" hidden="false" customHeight="false" outlineLevel="0" collapsed="false">
      <c r="A1162" s="82" t="s">
        <v>1053</v>
      </c>
      <c r="B1162" s="54" t="s">
        <v>1054</v>
      </c>
      <c r="C1162" s="77" t="n">
        <v>25000</v>
      </c>
      <c r="D1162" s="215"/>
      <c r="E1162" s="77" t="n">
        <f aca="false">SUM(C1162:D1162)</f>
        <v>25000</v>
      </c>
      <c r="F1162" s="79" t="n">
        <v>25000</v>
      </c>
      <c r="G1162" s="217"/>
      <c r="H1162" s="79" t="n">
        <f aca="false">SUM(F1162:G1162)</f>
        <v>25000</v>
      </c>
      <c r="I1162" s="77"/>
      <c r="J1162" s="215"/>
      <c r="K1162" s="77" t="n">
        <f aca="false">SUM(I1162:J1162)</f>
        <v>0</v>
      </c>
    </row>
    <row r="1163" customFormat="false" ht="43.25" hidden="false" customHeight="false" outlineLevel="0" collapsed="false">
      <c r="A1163" s="82" t="s">
        <v>1110</v>
      </c>
      <c r="B1163" s="54" t="s">
        <v>1111</v>
      </c>
      <c r="C1163" s="143"/>
      <c r="D1163" s="77"/>
      <c r="E1163" s="249" t="n">
        <f aca="false">SUM(C1163:D1163)</f>
        <v>0</v>
      </c>
      <c r="F1163" s="79" t="n">
        <v>42000</v>
      </c>
      <c r="G1163" s="88"/>
      <c r="H1163" s="95" t="n">
        <f aca="false">SUM(F1163:G1163)</f>
        <v>42000</v>
      </c>
      <c r="I1163" s="249"/>
      <c r="J1163" s="77"/>
      <c r="K1163" s="249" t="n">
        <f aca="false">SUM(I1163:J1163)</f>
        <v>0</v>
      </c>
    </row>
    <row r="1164" customFormat="false" ht="22.35" hidden="false" customHeight="false" outlineLevel="0" collapsed="false">
      <c r="A1164" s="82" t="s">
        <v>1104</v>
      </c>
      <c r="B1164" s="54" t="s">
        <v>1014</v>
      </c>
      <c r="C1164" s="143"/>
      <c r="D1164" s="215"/>
      <c r="E1164" s="77"/>
      <c r="F1164" s="79"/>
      <c r="G1164" s="217"/>
      <c r="H1164" s="79"/>
      <c r="I1164" s="143"/>
      <c r="J1164" s="215"/>
      <c r="K1164" s="77" t="n">
        <f aca="false">SUM(I1164:J1164)</f>
        <v>0</v>
      </c>
    </row>
    <row r="1165" customFormat="false" ht="12.8" hidden="false" customHeight="false" outlineLevel="0" collapsed="false">
      <c r="A1165" s="82"/>
      <c r="B1165" s="54"/>
      <c r="C1165" s="143"/>
      <c r="D1165" s="77"/>
      <c r="E1165" s="143"/>
      <c r="F1165" s="79"/>
      <c r="G1165" s="88"/>
      <c r="H1165" s="79"/>
      <c r="I1165" s="143"/>
      <c r="J1165" s="77"/>
      <c r="K1165" s="143"/>
    </row>
    <row r="1166" customFormat="false" ht="46.25" hidden="false" customHeight="false" outlineLevel="0" collapsed="false">
      <c r="A1166" s="66" t="s">
        <v>1475</v>
      </c>
      <c r="B1166" s="135" t="s">
        <v>19</v>
      </c>
      <c r="C1166" s="139" t="n">
        <f aca="false">SUM(C1168:C1172)</f>
        <v>4585390</v>
      </c>
      <c r="D1166" s="139" t="n">
        <f aca="false">SUM(D1168:D1172)</f>
        <v>0</v>
      </c>
      <c r="E1166" s="152" t="n">
        <f aca="false">SUM(C1166:D1166)</f>
        <v>4585390</v>
      </c>
      <c r="F1166" s="109" t="n">
        <f aca="false">SUM(F1168:F1172)</f>
        <v>5351559</v>
      </c>
      <c r="G1166" s="110"/>
      <c r="H1166" s="153" t="n">
        <f aca="false">SUM(F1166:G1166)</f>
        <v>5351559</v>
      </c>
      <c r="I1166" s="152" t="n">
        <f aca="false">SUM(I1168:I1172)</f>
        <v>5452050</v>
      </c>
      <c r="J1166" s="139" t="n">
        <f aca="false">SUM(J1168:J1172)</f>
        <v>0</v>
      </c>
      <c r="K1166" s="152" t="n">
        <f aca="false">SUM(I1166:J1166)</f>
        <v>5452050</v>
      </c>
    </row>
    <row r="1167" customFormat="false" ht="22.35" hidden="false" customHeight="false" outlineLevel="0" collapsed="false">
      <c r="A1167" s="82" t="s">
        <v>27</v>
      </c>
      <c r="B1167" s="227"/>
      <c r="C1167" s="143" t="n">
        <f aca="false">SUM(C1168:C1172)</f>
        <v>4585390</v>
      </c>
      <c r="D1167" s="215"/>
      <c r="E1167" s="77" t="n">
        <f aca="false">SUM(C1167:D1167)</f>
        <v>4585390</v>
      </c>
      <c r="F1167" s="79" t="n">
        <f aca="false">SUM(F1168:F1172)</f>
        <v>5351559</v>
      </c>
      <c r="G1167" s="217"/>
      <c r="H1167" s="79" t="n">
        <f aca="false">SUM(F1167:G1167)</f>
        <v>5351559</v>
      </c>
      <c r="I1167" s="77" t="n">
        <f aca="false">SUM(I1168:I1172)</f>
        <v>5452050</v>
      </c>
      <c r="J1167" s="215"/>
      <c r="K1167" s="77" t="n">
        <f aca="false">SUM(I1167:J1167)</f>
        <v>5452050</v>
      </c>
    </row>
    <row r="1168" customFormat="false" ht="22.35" hidden="false" customHeight="false" outlineLevel="0" collapsed="false">
      <c r="A1168" s="82" t="s">
        <v>1095</v>
      </c>
      <c r="B1168" s="54" t="s">
        <v>1011</v>
      </c>
      <c r="C1168" s="77" t="n">
        <v>4556390</v>
      </c>
      <c r="D1168" s="215"/>
      <c r="E1168" s="77" t="n">
        <f aca="false">SUM(C1168:D1168)</f>
        <v>4556390</v>
      </c>
      <c r="F1168" s="79" t="n">
        <v>5160859</v>
      </c>
      <c r="G1168" s="217"/>
      <c r="H1168" s="79" t="n">
        <f aca="false">SUM(F1168:G1168)</f>
        <v>5160859</v>
      </c>
      <c r="I1168" s="77" t="n">
        <v>5443050</v>
      </c>
      <c r="J1168" s="215"/>
      <c r="K1168" s="77" t="n">
        <f aca="false">SUM(I1168:J1168)</f>
        <v>5443050</v>
      </c>
    </row>
    <row r="1169" customFormat="false" ht="32.8" hidden="false" customHeight="false" outlineLevel="0" collapsed="false">
      <c r="A1169" s="82" t="s">
        <v>33</v>
      </c>
      <c r="B1169" s="54" t="s">
        <v>34</v>
      </c>
      <c r="C1169" s="77" t="n">
        <v>20000</v>
      </c>
      <c r="D1169" s="215"/>
      <c r="E1169" s="77" t="n">
        <f aca="false">SUM(C1169:D1169)</f>
        <v>20000</v>
      </c>
      <c r="F1169" s="79" t="n">
        <v>42000</v>
      </c>
      <c r="G1169" s="217"/>
      <c r="H1169" s="79" t="n">
        <f aca="false">SUM(F1169:G1169)</f>
        <v>42000</v>
      </c>
      <c r="I1169" s="77"/>
      <c r="J1169" s="215"/>
      <c r="K1169" s="77" t="n">
        <f aca="false">SUM(I1169:J1169)</f>
        <v>0</v>
      </c>
    </row>
    <row r="1170" customFormat="false" ht="12.8" hidden="false" customHeight="false" outlineLevel="0" collapsed="false">
      <c r="A1170" s="82" t="s">
        <v>1097</v>
      </c>
      <c r="B1170" s="54" t="s">
        <v>1098</v>
      </c>
      <c r="C1170" s="77" t="n">
        <v>9000</v>
      </c>
      <c r="D1170" s="77"/>
      <c r="E1170" s="77" t="n">
        <f aca="false">SUM(C1170:D1170)</f>
        <v>9000</v>
      </c>
      <c r="F1170" s="79" t="n">
        <v>109000</v>
      </c>
      <c r="G1170" s="88"/>
      <c r="H1170" s="79" t="n">
        <f aca="false">SUM(F1170:G1170)</f>
        <v>109000</v>
      </c>
      <c r="I1170" s="77" t="n">
        <v>9000</v>
      </c>
      <c r="J1170" s="77"/>
      <c r="K1170" s="143" t="n">
        <f aca="false">SUM(I1170:J1170)</f>
        <v>9000</v>
      </c>
    </row>
    <row r="1171" customFormat="false" ht="43.25" hidden="false" customHeight="false" outlineLevel="0" collapsed="false">
      <c r="A1171" s="82" t="s">
        <v>1110</v>
      </c>
      <c r="B1171" s="54" t="s">
        <v>1111</v>
      </c>
      <c r="C1171" s="77"/>
      <c r="D1171" s="77"/>
      <c r="E1171" s="77"/>
      <c r="F1171" s="79" t="n">
        <v>31000</v>
      </c>
      <c r="G1171" s="88"/>
      <c r="H1171" s="79" t="n">
        <f aca="false">SUM(F1171:G1171)</f>
        <v>31000</v>
      </c>
      <c r="I1171" s="77"/>
      <c r="J1171" s="77"/>
      <c r="K1171" s="143"/>
    </row>
    <row r="1172" customFormat="false" ht="53.7" hidden="false" customHeight="false" outlineLevel="0" collapsed="false">
      <c r="A1172" s="82" t="s">
        <v>1057</v>
      </c>
      <c r="B1172" s="54" t="s">
        <v>1058</v>
      </c>
      <c r="C1172" s="143"/>
      <c r="D1172" s="215"/>
      <c r="E1172" s="77"/>
      <c r="F1172" s="79" t="n">
        <v>8700</v>
      </c>
      <c r="G1172" s="217"/>
      <c r="H1172" s="79" t="n">
        <f aca="false">SUM(F1172:G1172)</f>
        <v>8700</v>
      </c>
      <c r="I1172" s="77"/>
      <c r="J1172" s="215"/>
      <c r="K1172" s="77" t="n">
        <f aca="false">SUM(I1172:J1172)</f>
        <v>0</v>
      </c>
    </row>
    <row r="1173" customFormat="false" ht="12.8" hidden="false" customHeight="false" outlineLevel="0" collapsed="false">
      <c r="A1173" s="82"/>
      <c r="B1173" s="54"/>
      <c r="C1173" s="143"/>
      <c r="D1173" s="215"/>
      <c r="E1173" s="77"/>
      <c r="F1173" s="79"/>
      <c r="G1173" s="217"/>
      <c r="H1173" s="79"/>
      <c r="I1173" s="77"/>
      <c r="J1173" s="215"/>
      <c r="K1173" s="77"/>
    </row>
    <row r="1174" customFormat="false" ht="57.45" hidden="false" customHeight="false" outlineLevel="0" collapsed="false">
      <c r="A1174" s="66" t="s">
        <v>1480</v>
      </c>
      <c r="B1174" s="135" t="s">
        <v>19</v>
      </c>
      <c r="C1174" s="139" t="n">
        <f aca="false">SUM(C1176:C1182)</f>
        <v>3846740</v>
      </c>
      <c r="D1174" s="139" t="n">
        <f aca="false">SUM(D1176:D1182)</f>
        <v>0</v>
      </c>
      <c r="E1174" s="139" t="n">
        <f aca="false">SUM(C1174:D1174)</f>
        <v>3846740</v>
      </c>
      <c r="F1174" s="218" t="n">
        <f aca="false">SUM(F1176:F1182)</f>
        <v>4192540</v>
      </c>
      <c r="G1174" s="214"/>
      <c r="H1174" s="109" t="n">
        <f aca="false">SUM(F1174:G1174)</f>
        <v>4192540</v>
      </c>
      <c r="I1174" s="139" t="n">
        <f aca="false">SUM(I1176:I1182)</f>
        <v>4403830</v>
      </c>
      <c r="J1174" s="139" t="n">
        <f aca="false">SUM(J1176:J1182)</f>
        <v>0</v>
      </c>
      <c r="K1174" s="139" t="n">
        <f aca="false">SUM(I1174:J1174)</f>
        <v>4403830</v>
      </c>
    </row>
    <row r="1175" customFormat="false" ht="22.35" hidden="false" customHeight="false" outlineLevel="0" collapsed="false">
      <c r="A1175" s="82" t="s">
        <v>27</v>
      </c>
      <c r="B1175" s="227"/>
      <c r="C1175" s="143" t="n">
        <f aca="false">SUM(C1176:C1181)</f>
        <v>3846740</v>
      </c>
      <c r="D1175" s="215"/>
      <c r="E1175" s="94" t="n">
        <f aca="false">D1175+C1175</f>
        <v>3846740</v>
      </c>
      <c r="F1175" s="79" t="n">
        <f aca="false">SUM(F1176:F1181)</f>
        <v>4034540</v>
      </c>
      <c r="G1175" s="217"/>
      <c r="H1175" s="95" t="n">
        <f aca="false">G1175+F1175</f>
        <v>4034540</v>
      </c>
      <c r="I1175" s="94" t="n">
        <f aca="false">SUM(I1176:I1181)</f>
        <v>4403830</v>
      </c>
      <c r="J1175" s="215"/>
      <c r="K1175" s="94" t="n">
        <f aca="false">J1175+I1175</f>
        <v>4403830</v>
      </c>
    </row>
    <row r="1176" customFormat="false" ht="22.35" hidden="false" customHeight="false" outlineLevel="0" collapsed="false">
      <c r="A1176" s="82" t="s">
        <v>1095</v>
      </c>
      <c r="B1176" s="54" t="s">
        <v>1011</v>
      </c>
      <c r="C1176" s="77" t="n">
        <v>3831740</v>
      </c>
      <c r="D1176" s="77"/>
      <c r="E1176" s="94" t="n">
        <f aca="false">D1176+C1176</f>
        <v>3831740</v>
      </c>
      <c r="F1176" s="79" t="n">
        <v>3925540</v>
      </c>
      <c r="G1176" s="88"/>
      <c r="H1176" s="95" t="n">
        <f aca="false">G1176+F1176</f>
        <v>3925540</v>
      </c>
      <c r="I1176" s="77" t="n">
        <v>4388830</v>
      </c>
      <c r="J1176" s="77"/>
      <c r="K1176" s="94" t="n">
        <f aca="false">J1176+I1176</f>
        <v>4388830</v>
      </c>
    </row>
    <row r="1177" customFormat="false" ht="32.8" hidden="false" customHeight="false" outlineLevel="0" collapsed="false">
      <c r="A1177" s="82" t="s">
        <v>1320</v>
      </c>
      <c r="B1177" s="54" t="s">
        <v>697</v>
      </c>
      <c r="C1177" s="77" t="n">
        <v>6000</v>
      </c>
      <c r="D1177" s="77"/>
      <c r="E1177" s="94" t="n">
        <f aca="false">D1177+C1177</f>
        <v>6000</v>
      </c>
      <c r="F1177" s="79" t="n">
        <v>6000</v>
      </c>
      <c r="G1177" s="88"/>
      <c r="H1177" s="95" t="n">
        <f aca="false">G1177+F1177</f>
        <v>6000</v>
      </c>
      <c r="I1177" s="77" t="n">
        <v>6000</v>
      </c>
      <c r="J1177" s="77"/>
      <c r="K1177" s="94" t="n">
        <f aca="false">J1177+I1177</f>
        <v>6000</v>
      </c>
    </row>
    <row r="1178" customFormat="false" ht="32.8" hidden="false" customHeight="false" outlineLevel="0" collapsed="false">
      <c r="A1178" s="82" t="s">
        <v>33</v>
      </c>
      <c r="B1178" s="54" t="s">
        <v>34</v>
      </c>
      <c r="C1178" s="77" t="n">
        <v>3000</v>
      </c>
      <c r="D1178" s="77"/>
      <c r="E1178" s="94" t="n">
        <f aca="false">D1178+C1178</f>
        <v>3000</v>
      </c>
      <c r="F1178" s="79" t="n">
        <v>3000</v>
      </c>
      <c r="G1178" s="88"/>
      <c r="H1178" s="95" t="n">
        <f aca="false">G1178+F1178</f>
        <v>3000</v>
      </c>
      <c r="I1178" s="77" t="n">
        <v>3000</v>
      </c>
      <c r="J1178" s="77"/>
      <c r="K1178" s="94" t="n">
        <f aca="false">J1178+I1178</f>
        <v>3000</v>
      </c>
    </row>
    <row r="1179" customFormat="false" ht="12.8" hidden="false" customHeight="false" outlineLevel="0" collapsed="false">
      <c r="A1179" s="126" t="s">
        <v>1097</v>
      </c>
      <c r="B1179" s="160" t="s">
        <v>1098</v>
      </c>
      <c r="C1179" s="130" t="n">
        <v>6000</v>
      </c>
      <c r="D1179" s="130"/>
      <c r="E1179" s="199" t="n">
        <f aca="false">D1179+C1179</f>
        <v>6000</v>
      </c>
      <c r="F1179" s="131" t="n">
        <v>31000</v>
      </c>
      <c r="G1179" s="151"/>
      <c r="H1179" s="236" t="n">
        <f aca="false">G1179+F1179</f>
        <v>31000</v>
      </c>
      <c r="I1179" s="130" t="n">
        <v>6000</v>
      </c>
      <c r="J1179" s="130"/>
      <c r="K1179" s="199" t="n">
        <f aca="false">J1179+I1179</f>
        <v>6000</v>
      </c>
    </row>
    <row r="1180" customFormat="false" ht="43.25" hidden="false" customHeight="false" outlineLevel="0" collapsed="false">
      <c r="A1180" s="82" t="s">
        <v>1110</v>
      </c>
      <c r="B1180" s="54" t="s">
        <v>1111</v>
      </c>
      <c r="C1180" s="77"/>
      <c r="D1180" s="77"/>
      <c r="E1180" s="94"/>
      <c r="F1180" s="79" t="n">
        <v>69000</v>
      </c>
      <c r="G1180" s="88"/>
      <c r="H1180" s="95" t="n">
        <f aca="false">G1180+F1180</f>
        <v>69000</v>
      </c>
      <c r="I1180" s="77"/>
      <c r="J1180" s="77"/>
      <c r="K1180" s="94" t="n">
        <f aca="false">J1180+I1180</f>
        <v>0</v>
      </c>
    </row>
    <row r="1181" customFormat="false" ht="53.7" hidden="false" customHeight="false" outlineLevel="0" collapsed="false">
      <c r="A1181" s="82" t="s">
        <v>1057</v>
      </c>
      <c r="B1181" s="55" t="s">
        <v>1058</v>
      </c>
      <c r="C1181" s="77"/>
      <c r="D1181" s="77"/>
      <c r="E1181" s="94"/>
      <c r="F1181" s="79"/>
      <c r="G1181" s="88"/>
      <c r="H1181" s="95" t="n">
        <f aca="false">G1181+F1181</f>
        <v>0</v>
      </c>
      <c r="I1181" s="77"/>
      <c r="J1181" s="77"/>
      <c r="K1181" s="94" t="n">
        <f aca="false">J1181+I1181</f>
        <v>0</v>
      </c>
    </row>
    <row r="1182" customFormat="false" ht="22.35" hidden="false" customHeight="false" outlineLevel="0" collapsed="false">
      <c r="A1182" s="82" t="s">
        <v>65</v>
      </c>
      <c r="B1182" s="54" t="s">
        <v>66</v>
      </c>
      <c r="C1182" s="77"/>
      <c r="D1182" s="77"/>
      <c r="E1182" s="77"/>
      <c r="F1182" s="79" t="n">
        <v>158000</v>
      </c>
      <c r="G1182" s="88"/>
      <c r="H1182" s="95" t="n">
        <f aca="false">G1182+F1182</f>
        <v>158000</v>
      </c>
      <c r="I1182" s="77"/>
      <c r="J1182" s="77"/>
      <c r="K1182" s="77"/>
    </row>
    <row r="1183" customFormat="false" ht="12.8" hidden="false" customHeight="false" outlineLevel="0" collapsed="false">
      <c r="A1183" s="82"/>
      <c r="B1183" s="54"/>
      <c r="C1183" s="143"/>
      <c r="D1183" s="215"/>
      <c r="E1183" s="77"/>
      <c r="F1183" s="79"/>
      <c r="G1183" s="217"/>
      <c r="H1183" s="95"/>
      <c r="I1183" s="77"/>
      <c r="J1183" s="215"/>
      <c r="K1183" s="77"/>
    </row>
    <row r="1184" customFormat="false" ht="46.25" hidden="false" customHeight="false" outlineLevel="0" collapsed="false">
      <c r="A1184" s="66" t="s">
        <v>1487</v>
      </c>
      <c r="B1184" s="135" t="s">
        <v>19</v>
      </c>
      <c r="C1184" s="139" t="n">
        <f aca="false">SUM(C1186:C1192)</f>
        <v>3857420</v>
      </c>
      <c r="D1184" s="139" t="n">
        <f aca="false">SUM(D1186:D1192)</f>
        <v>0</v>
      </c>
      <c r="E1184" s="139" t="n">
        <f aca="false">SUM(C1184:D1184)</f>
        <v>3857420</v>
      </c>
      <c r="F1184" s="109" t="n">
        <f aca="false">SUM(F1186:F1193)</f>
        <v>4464660</v>
      </c>
      <c r="G1184" s="110"/>
      <c r="H1184" s="109" t="n">
        <f aca="false">SUM(F1184:G1184)</f>
        <v>4464660</v>
      </c>
      <c r="I1184" s="139" t="n">
        <f aca="false">SUM(I1186:I1194)</f>
        <v>5175740</v>
      </c>
      <c r="J1184" s="139" t="n">
        <f aca="false">SUM(J1186:J1192)</f>
        <v>0</v>
      </c>
      <c r="K1184" s="139" t="n">
        <f aca="false">SUM(I1184:J1184)</f>
        <v>5175740</v>
      </c>
    </row>
    <row r="1185" customFormat="false" ht="22.35" hidden="false" customHeight="false" outlineLevel="0" collapsed="false">
      <c r="A1185" s="82" t="s">
        <v>27</v>
      </c>
      <c r="B1185" s="100"/>
      <c r="C1185" s="77" t="n">
        <f aca="false">SUM(C1186:C1192)</f>
        <v>3857420</v>
      </c>
      <c r="D1185" s="77"/>
      <c r="E1185" s="77" t="n">
        <f aca="false">SUM(C1185:D1185)</f>
        <v>3857420</v>
      </c>
      <c r="F1185" s="79" t="n">
        <f aca="false">SUM(F1186:F1192)</f>
        <v>4464660</v>
      </c>
      <c r="G1185" s="88"/>
      <c r="H1185" s="79" t="n">
        <f aca="false">SUM(F1185:G1185)</f>
        <v>4464660</v>
      </c>
      <c r="I1185" s="77" t="n">
        <f aca="false">SUM(I1186:I1192)</f>
        <v>5175740</v>
      </c>
      <c r="J1185" s="77"/>
      <c r="K1185" s="77" t="n">
        <f aca="false">SUM(I1185:J1185)</f>
        <v>5175740</v>
      </c>
    </row>
    <row r="1186" customFormat="false" ht="22.35" hidden="false" customHeight="false" outlineLevel="0" collapsed="false">
      <c r="A1186" s="82" t="s">
        <v>1095</v>
      </c>
      <c r="B1186" s="54" t="s">
        <v>1011</v>
      </c>
      <c r="C1186" s="77" t="n">
        <v>3825420</v>
      </c>
      <c r="D1186" s="77"/>
      <c r="E1186" s="77" t="n">
        <f aca="false">SUM(C1186:D1186)</f>
        <v>3825420</v>
      </c>
      <c r="F1186" s="79" t="n">
        <v>4310660</v>
      </c>
      <c r="G1186" s="88"/>
      <c r="H1186" s="79" t="n">
        <f aca="false">SUM(F1186:G1186)</f>
        <v>4310660</v>
      </c>
      <c r="I1186" s="77" t="n">
        <v>4917740</v>
      </c>
      <c r="J1186" s="77"/>
      <c r="K1186" s="77" t="n">
        <f aca="false">SUM(I1186:J1186)</f>
        <v>4917740</v>
      </c>
    </row>
    <row r="1187" customFormat="false" ht="74.6" hidden="false" customHeight="false" outlineLevel="0" collapsed="false">
      <c r="A1187" s="82" t="s">
        <v>1053</v>
      </c>
      <c r="B1187" s="54" t="s">
        <v>1054</v>
      </c>
      <c r="C1187" s="77" t="n">
        <f aca="false">3750+21250</f>
        <v>25000</v>
      </c>
      <c r="D1187" s="77"/>
      <c r="E1187" s="77" t="n">
        <f aca="false">SUM(C1187:D1187)</f>
        <v>25000</v>
      </c>
      <c r="F1187" s="79" t="n">
        <v>25000</v>
      </c>
      <c r="G1187" s="88"/>
      <c r="H1187" s="79" t="n">
        <f aca="false">SUM(F1187:G1187)</f>
        <v>25000</v>
      </c>
      <c r="I1187" s="77"/>
      <c r="J1187" s="77"/>
      <c r="K1187" s="77" t="n">
        <f aca="false">SUM(I1187:J1187)</f>
        <v>0</v>
      </c>
    </row>
    <row r="1188" customFormat="false" ht="32.8" hidden="false" customHeight="false" outlineLevel="0" collapsed="false">
      <c r="A1188" s="82" t="s">
        <v>1320</v>
      </c>
      <c r="B1188" s="54" t="s">
        <v>697</v>
      </c>
      <c r="C1188" s="77"/>
      <c r="D1188" s="77"/>
      <c r="E1188" s="77"/>
      <c r="F1188" s="79"/>
      <c r="G1188" s="88"/>
      <c r="H1188" s="79"/>
      <c r="I1188" s="77" t="n">
        <v>6000</v>
      </c>
      <c r="J1188" s="77"/>
      <c r="K1188" s="77" t="n">
        <f aca="false">SUM(I1188:J1188)</f>
        <v>6000</v>
      </c>
    </row>
    <row r="1189" customFormat="false" ht="53.7" hidden="false" customHeight="false" outlineLevel="0" collapsed="false">
      <c r="A1189" s="82" t="s">
        <v>1142</v>
      </c>
      <c r="B1189" s="54" t="s">
        <v>1023</v>
      </c>
      <c r="C1189" s="77"/>
      <c r="D1189" s="77"/>
      <c r="E1189" s="77"/>
      <c r="F1189" s="79"/>
      <c r="G1189" s="88"/>
      <c r="H1189" s="79"/>
      <c r="I1189" s="77" t="n">
        <v>240000</v>
      </c>
      <c r="J1189" s="77"/>
      <c r="K1189" s="77" t="n">
        <f aca="false">SUM(I1189:J1189)</f>
        <v>240000</v>
      </c>
    </row>
    <row r="1190" customFormat="false" ht="12.8" hidden="false" customHeight="false" outlineLevel="0" collapsed="false">
      <c r="A1190" s="82" t="s">
        <v>1097</v>
      </c>
      <c r="B1190" s="54" t="s">
        <v>1098</v>
      </c>
      <c r="C1190" s="77" t="n">
        <v>7000</v>
      </c>
      <c r="D1190" s="77"/>
      <c r="E1190" s="77" t="n">
        <f aca="false">SUM(C1190:D1190)</f>
        <v>7000</v>
      </c>
      <c r="F1190" s="79" t="n">
        <v>80000</v>
      </c>
      <c r="G1190" s="88"/>
      <c r="H1190" s="79" t="n">
        <f aca="false">SUM(F1190:G1190)</f>
        <v>80000</v>
      </c>
      <c r="I1190" s="77" t="n">
        <v>7000</v>
      </c>
      <c r="J1190" s="77"/>
      <c r="K1190" s="77" t="n">
        <f aca="false">SUM(I1190:J1190)</f>
        <v>7000</v>
      </c>
    </row>
    <row r="1191" customFormat="false" ht="43.25" hidden="false" customHeight="false" outlineLevel="0" collapsed="false">
      <c r="A1191" s="82" t="s">
        <v>1110</v>
      </c>
      <c r="B1191" s="54" t="s">
        <v>1111</v>
      </c>
      <c r="C1191" s="77"/>
      <c r="D1191" s="77"/>
      <c r="E1191" s="77"/>
      <c r="F1191" s="79" t="n">
        <v>44000</v>
      </c>
      <c r="G1191" s="88"/>
      <c r="H1191" s="79" t="n">
        <f aca="false">SUM(F1191:G1191)</f>
        <v>44000</v>
      </c>
      <c r="I1191" s="77"/>
      <c r="J1191" s="77"/>
      <c r="K1191" s="77"/>
    </row>
    <row r="1192" customFormat="false" ht="32.8" hidden="false" customHeight="false" outlineLevel="0" collapsed="false">
      <c r="A1192" s="82" t="s">
        <v>33</v>
      </c>
      <c r="B1192" s="54" t="s">
        <v>34</v>
      </c>
      <c r="C1192" s="77"/>
      <c r="D1192" s="77"/>
      <c r="E1192" s="77" t="n">
        <f aca="false">SUM(C1192:D1192)</f>
        <v>0</v>
      </c>
      <c r="F1192" s="79" t="n">
        <v>5000</v>
      </c>
      <c r="G1192" s="88"/>
      <c r="H1192" s="79" t="n">
        <f aca="false">SUM(F1192:G1192)</f>
        <v>5000</v>
      </c>
      <c r="I1192" s="77" t="n">
        <v>5000</v>
      </c>
      <c r="J1192" s="77"/>
      <c r="K1192" s="77" t="n">
        <f aca="false">SUM(I1192:J1192)</f>
        <v>5000</v>
      </c>
    </row>
    <row r="1193" customFormat="false" ht="22.35" hidden="false" customHeight="false" outlineLevel="0" collapsed="false">
      <c r="A1193" s="82" t="s">
        <v>65</v>
      </c>
      <c r="B1193" s="54" t="s">
        <v>66</v>
      </c>
      <c r="C1193" s="77"/>
      <c r="D1193" s="77"/>
      <c r="E1193" s="77"/>
      <c r="F1193" s="79"/>
      <c r="G1193" s="88"/>
      <c r="H1193" s="79"/>
      <c r="I1193" s="77"/>
      <c r="J1193" s="77"/>
      <c r="K1193" s="77"/>
    </row>
    <row r="1194" customFormat="false" ht="12.8" hidden="false" customHeight="false" outlineLevel="0" collapsed="false">
      <c r="A1194" s="82"/>
      <c r="B1194" s="54"/>
      <c r="C1194" s="143"/>
      <c r="D1194" s="215"/>
      <c r="E1194" s="77"/>
      <c r="F1194" s="79"/>
      <c r="G1194" s="217"/>
      <c r="H1194" s="79"/>
      <c r="I1194" s="77"/>
      <c r="J1194" s="215"/>
      <c r="K1194" s="77"/>
    </row>
    <row r="1195" customFormat="false" ht="46.25" hidden="false" customHeight="false" outlineLevel="0" collapsed="false">
      <c r="A1195" s="66" t="s">
        <v>1493</v>
      </c>
      <c r="B1195" s="135" t="s">
        <v>19</v>
      </c>
      <c r="C1195" s="139" t="n">
        <f aca="false">SUM(C1197:C1203)</f>
        <v>4167660</v>
      </c>
      <c r="D1195" s="139" t="n">
        <f aca="false">SUM(D1197:D1203)</f>
        <v>0</v>
      </c>
      <c r="E1195" s="139" t="n">
        <f aca="false">SUM(C1195:D1195)</f>
        <v>4167660</v>
      </c>
      <c r="F1195" s="109" t="n">
        <f aca="false">SUM(F1197:F1203)</f>
        <v>4836550</v>
      </c>
      <c r="G1195" s="110"/>
      <c r="H1195" s="109" t="n">
        <f aca="false">SUM(F1195:G1195)</f>
        <v>4836550</v>
      </c>
      <c r="I1195" s="139" t="n">
        <f aca="false">SUM(I1197:I1203)</f>
        <v>4755420</v>
      </c>
      <c r="J1195" s="139" t="n">
        <f aca="false">SUM(J1197:J1203)</f>
        <v>0</v>
      </c>
      <c r="K1195" s="139" t="n">
        <f aca="false">SUM(I1195:J1195)</f>
        <v>4755420</v>
      </c>
    </row>
    <row r="1196" customFormat="false" ht="22.35" hidden="false" customHeight="false" outlineLevel="0" collapsed="false">
      <c r="A1196" s="82" t="s">
        <v>27</v>
      </c>
      <c r="B1196" s="227"/>
      <c r="C1196" s="143" t="n">
        <f aca="false">SUM(C1197:C1203)</f>
        <v>4167660</v>
      </c>
      <c r="D1196" s="215"/>
      <c r="E1196" s="77" t="n">
        <f aca="false">SUM(C1196:D1196)</f>
        <v>4167660</v>
      </c>
      <c r="F1196" s="79" t="n">
        <f aca="false">SUM(F1197:F1203)</f>
        <v>4836550</v>
      </c>
      <c r="G1196" s="217"/>
      <c r="H1196" s="79" t="n">
        <f aca="false">SUM(F1196:G1196)</f>
        <v>4836550</v>
      </c>
      <c r="I1196" s="77" t="n">
        <f aca="false">SUM(I1197:I1203)</f>
        <v>4755420</v>
      </c>
      <c r="J1196" s="215"/>
      <c r="K1196" s="77" t="n">
        <f aca="false">SUM(I1196:J1196)</f>
        <v>4755420</v>
      </c>
    </row>
    <row r="1197" customFormat="false" ht="22.35" hidden="false" customHeight="false" outlineLevel="0" collapsed="false">
      <c r="A1197" s="82" t="s">
        <v>1095</v>
      </c>
      <c r="B1197" s="54" t="s">
        <v>1011</v>
      </c>
      <c r="C1197" s="77" t="n">
        <v>4138660</v>
      </c>
      <c r="D1197" s="77"/>
      <c r="E1197" s="77" t="n">
        <f aca="false">SUM(C1197:D1197)</f>
        <v>4138660</v>
      </c>
      <c r="F1197" s="79" t="n">
        <v>4701550</v>
      </c>
      <c r="G1197" s="88"/>
      <c r="H1197" s="79" t="n">
        <f aca="false">SUM(F1197:G1197)</f>
        <v>4701550</v>
      </c>
      <c r="I1197" s="77" t="n">
        <v>4743420</v>
      </c>
      <c r="J1197" s="77"/>
      <c r="K1197" s="77" t="n">
        <f aca="false">SUM(I1197:J1197)</f>
        <v>4743420</v>
      </c>
    </row>
    <row r="1198" customFormat="false" ht="22.35" hidden="false" customHeight="false" outlineLevel="0" collapsed="false">
      <c r="A1198" s="82" t="s">
        <v>1104</v>
      </c>
      <c r="B1198" s="54" t="s">
        <v>1014</v>
      </c>
      <c r="C1198" s="77" t="n">
        <v>15000</v>
      </c>
      <c r="D1198" s="77"/>
      <c r="E1198" s="77" t="n">
        <f aca="false">SUM(C1198:D1198)</f>
        <v>15000</v>
      </c>
      <c r="F1198" s="79" t="n">
        <v>15000</v>
      </c>
      <c r="G1198" s="88"/>
      <c r="H1198" s="79" t="n">
        <f aca="false">SUM(F1198:G1198)</f>
        <v>15000</v>
      </c>
      <c r="I1198" s="77"/>
      <c r="J1198" s="77"/>
      <c r="K1198" s="77" t="n">
        <f aca="false">SUM(I1198:J1198)</f>
        <v>0</v>
      </c>
    </row>
    <row r="1199" customFormat="false" ht="32.8" hidden="false" customHeight="false" outlineLevel="0" collapsed="false">
      <c r="A1199" s="82" t="s">
        <v>1320</v>
      </c>
      <c r="B1199" s="54" t="s">
        <v>697</v>
      </c>
      <c r="C1199" s="77" t="n">
        <v>6000</v>
      </c>
      <c r="D1199" s="77"/>
      <c r="E1199" s="77" t="n">
        <f aca="false">SUM(C1199:D1199)</f>
        <v>6000</v>
      </c>
      <c r="F1199" s="79" t="n">
        <v>6000</v>
      </c>
      <c r="G1199" s="88"/>
      <c r="H1199" s="79" t="n">
        <f aca="false">SUM(F1199:G1199)</f>
        <v>6000</v>
      </c>
      <c r="I1199" s="77" t="n">
        <v>6000</v>
      </c>
      <c r="J1199" s="77"/>
      <c r="K1199" s="77" t="n">
        <f aca="false">SUM(I1199:J1199)</f>
        <v>6000</v>
      </c>
    </row>
    <row r="1200" customFormat="false" ht="32.8" hidden="false" customHeight="false" outlineLevel="0" collapsed="false">
      <c r="A1200" s="82" t="s">
        <v>33</v>
      </c>
      <c r="B1200" s="54" t="s">
        <v>34</v>
      </c>
      <c r="C1200" s="77" t="n">
        <v>2000</v>
      </c>
      <c r="D1200" s="77"/>
      <c r="E1200" s="77" t="n">
        <f aca="false">SUM(C1200:D1200)</f>
        <v>2000</v>
      </c>
      <c r="F1200" s="79" t="n">
        <v>2000</v>
      </c>
      <c r="G1200" s="88"/>
      <c r="H1200" s="79" t="n">
        <f aca="false">SUM(F1200:G1200)</f>
        <v>2000</v>
      </c>
      <c r="I1200" s="77"/>
      <c r="J1200" s="77"/>
      <c r="K1200" s="77" t="n">
        <f aca="false">SUM(I1200:J1200)</f>
        <v>0</v>
      </c>
    </row>
    <row r="1201" customFormat="false" ht="12.8" hidden="false" customHeight="false" outlineLevel="0" collapsed="false">
      <c r="A1201" s="87" t="s">
        <v>1097</v>
      </c>
      <c r="B1201" s="54" t="s">
        <v>1098</v>
      </c>
      <c r="C1201" s="77" t="n">
        <v>6000</v>
      </c>
      <c r="D1201" s="77"/>
      <c r="E1201" s="77" t="n">
        <f aca="false">SUM(C1201:D1201)</f>
        <v>6000</v>
      </c>
      <c r="F1201" s="79" t="n">
        <v>56000</v>
      </c>
      <c r="G1201" s="88"/>
      <c r="H1201" s="79" t="n">
        <f aca="false">SUM(F1201:G1201)</f>
        <v>56000</v>
      </c>
      <c r="I1201" s="77" t="n">
        <v>6000</v>
      </c>
      <c r="J1201" s="77"/>
      <c r="K1201" s="77" t="n">
        <f aca="false">SUM(I1201:J1201)</f>
        <v>6000</v>
      </c>
    </row>
    <row r="1202" customFormat="false" ht="43.25" hidden="false" customHeight="false" outlineLevel="0" collapsed="false">
      <c r="A1202" s="82" t="s">
        <v>1110</v>
      </c>
      <c r="B1202" s="54" t="s">
        <v>1111</v>
      </c>
      <c r="C1202" s="77"/>
      <c r="D1202" s="77"/>
      <c r="E1202" s="77"/>
      <c r="F1202" s="79" t="n">
        <v>56000</v>
      </c>
      <c r="G1202" s="88"/>
      <c r="H1202" s="79" t="n">
        <f aca="false">SUM(F1202:G1202)</f>
        <v>56000</v>
      </c>
      <c r="I1202" s="77"/>
      <c r="J1202" s="77"/>
      <c r="K1202" s="77" t="n">
        <f aca="false">SUM(I1202:J1202)</f>
        <v>0</v>
      </c>
    </row>
    <row r="1203" customFormat="false" ht="12.8" hidden="false" customHeight="false" outlineLevel="0" collapsed="false">
      <c r="A1203" s="82"/>
      <c r="B1203" s="55" t="s">
        <v>1020</v>
      </c>
      <c r="C1203" s="77"/>
      <c r="D1203" s="77"/>
      <c r="E1203" s="77" t="n">
        <f aca="false">SUM(C1203:D1203)</f>
        <v>0</v>
      </c>
      <c r="F1203" s="79"/>
      <c r="G1203" s="88"/>
      <c r="H1203" s="79"/>
      <c r="I1203" s="77"/>
      <c r="J1203" s="77"/>
      <c r="K1203" s="77" t="n">
        <f aca="false">SUM(I1203:J1203)</f>
        <v>0</v>
      </c>
    </row>
    <row r="1204" customFormat="false" ht="12.8" hidden="false" customHeight="false" outlineLevel="0" collapsed="false">
      <c r="A1204" s="82"/>
      <c r="B1204" s="54"/>
      <c r="C1204" s="143"/>
      <c r="D1204" s="215"/>
      <c r="E1204" s="77"/>
      <c r="F1204" s="79"/>
      <c r="G1204" s="217"/>
      <c r="H1204" s="79"/>
      <c r="I1204" s="77"/>
      <c r="J1204" s="215"/>
      <c r="K1204" s="77"/>
    </row>
    <row r="1205" customFormat="false" ht="57.45" hidden="false" customHeight="false" outlineLevel="0" collapsed="false">
      <c r="A1205" s="66" t="s">
        <v>1500</v>
      </c>
      <c r="B1205" s="135" t="s">
        <v>19</v>
      </c>
      <c r="C1205" s="139" t="n">
        <f aca="false">SUM(C1207:C1213)</f>
        <v>4309200</v>
      </c>
      <c r="D1205" s="139" t="n">
        <f aca="false">SUM(D1207:D1212)</f>
        <v>0</v>
      </c>
      <c r="E1205" s="139" t="n">
        <f aca="false">SUM(C1205:D1205)</f>
        <v>4309200</v>
      </c>
      <c r="F1205" s="109" t="n">
        <f aca="false">SUM(F1207:F1213)</f>
        <v>6076595</v>
      </c>
      <c r="G1205" s="110"/>
      <c r="H1205" s="109" t="n">
        <f aca="false">SUM(F1205:G1205)</f>
        <v>6076595</v>
      </c>
      <c r="I1205" s="139" t="n">
        <f aca="false">SUM(I1207:I1213)</f>
        <v>5460410</v>
      </c>
      <c r="J1205" s="139" t="n">
        <f aca="false">SUM(J1207:J1212)</f>
        <v>0</v>
      </c>
      <c r="K1205" s="139" t="n">
        <f aca="false">SUM(I1205:J1205)</f>
        <v>5460410</v>
      </c>
    </row>
    <row r="1206" customFormat="false" ht="22.35" hidden="false" customHeight="false" outlineLevel="0" collapsed="false">
      <c r="A1206" s="82" t="s">
        <v>27</v>
      </c>
      <c r="B1206" s="227"/>
      <c r="C1206" s="77" t="n">
        <f aca="false">SUM(C1207:C1212)</f>
        <v>4309200</v>
      </c>
      <c r="D1206" s="215"/>
      <c r="E1206" s="77" t="n">
        <f aca="false">SUM(C1206:D1206)</f>
        <v>4309200</v>
      </c>
      <c r="F1206" s="79" t="n">
        <f aca="false">SUM(F1207:F1212)</f>
        <v>6016595</v>
      </c>
      <c r="G1206" s="217"/>
      <c r="H1206" s="79" t="n">
        <f aca="false">SUM(F1206:G1206)</f>
        <v>6016595</v>
      </c>
      <c r="I1206" s="77" t="n">
        <f aca="false">SUM(I1207:I1212)</f>
        <v>5460410</v>
      </c>
      <c r="J1206" s="215"/>
      <c r="K1206" s="77" t="n">
        <f aca="false">SUM(I1206:J1206)</f>
        <v>5460410</v>
      </c>
    </row>
    <row r="1207" customFormat="false" ht="22.35" hidden="false" customHeight="false" outlineLevel="0" collapsed="false">
      <c r="A1207" s="82" t="s">
        <v>1095</v>
      </c>
      <c r="B1207" s="54" t="s">
        <v>1011</v>
      </c>
      <c r="C1207" s="77" t="n">
        <v>4295200</v>
      </c>
      <c r="D1207" s="77"/>
      <c r="E1207" s="77" t="n">
        <f aca="false">SUM(C1207:D1207)</f>
        <v>4295200</v>
      </c>
      <c r="F1207" s="79" t="n">
        <v>5622340</v>
      </c>
      <c r="G1207" s="88"/>
      <c r="H1207" s="79" t="n">
        <f aca="false">SUM(F1207:G1207)</f>
        <v>5622340</v>
      </c>
      <c r="I1207" s="77" t="n">
        <v>5448410</v>
      </c>
      <c r="J1207" s="77"/>
      <c r="K1207" s="77" t="n">
        <f aca="false">SUM(I1207:J1207)</f>
        <v>5448410</v>
      </c>
    </row>
    <row r="1208" customFormat="false" ht="32.8" hidden="false" customHeight="false" outlineLevel="0" collapsed="false">
      <c r="A1208" s="82" t="s">
        <v>1320</v>
      </c>
      <c r="B1208" s="54" t="s">
        <v>697</v>
      </c>
      <c r="C1208" s="77" t="n">
        <v>6000</v>
      </c>
      <c r="D1208" s="77"/>
      <c r="E1208" s="77" t="n">
        <f aca="false">SUM(C1208:D1208)</f>
        <v>6000</v>
      </c>
      <c r="F1208" s="79" t="n">
        <v>6000</v>
      </c>
      <c r="G1208" s="88"/>
      <c r="H1208" s="79" t="n">
        <f aca="false">SUM(F1208:G1208)</f>
        <v>6000</v>
      </c>
      <c r="I1208" s="77" t="n">
        <v>6000</v>
      </c>
      <c r="J1208" s="77"/>
      <c r="K1208" s="77" t="n">
        <f aca="false">SUM(I1208:J1208)</f>
        <v>6000</v>
      </c>
    </row>
    <row r="1209" customFormat="false" ht="32.8" hidden="false" customHeight="false" outlineLevel="0" collapsed="false">
      <c r="A1209" s="82" t="s">
        <v>33</v>
      </c>
      <c r="B1209" s="54" t="s">
        <v>34</v>
      </c>
      <c r="C1209" s="77" t="n">
        <v>2000</v>
      </c>
      <c r="D1209" s="77"/>
      <c r="E1209" s="77" t="n">
        <f aca="false">SUM(C1209:D1209)</f>
        <v>2000</v>
      </c>
      <c r="F1209" s="79" t="n">
        <v>2000</v>
      </c>
      <c r="G1209" s="88"/>
      <c r="H1209" s="79" t="n">
        <f aca="false">SUM(F1209:G1209)</f>
        <v>2000</v>
      </c>
      <c r="I1209" s="77"/>
      <c r="J1209" s="77"/>
      <c r="K1209" s="77" t="n">
        <f aca="false">SUM(I1209:J1209)</f>
        <v>0</v>
      </c>
    </row>
    <row r="1210" customFormat="false" ht="12.8" hidden="false" customHeight="false" outlineLevel="0" collapsed="false">
      <c r="A1210" s="87" t="s">
        <v>1097</v>
      </c>
      <c r="B1210" s="54" t="s">
        <v>1098</v>
      </c>
      <c r="C1210" s="77" t="n">
        <v>6000</v>
      </c>
      <c r="D1210" s="77"/>
      <c r="E1210" s="77" t="n">
        <f aca="false">SUM(C1210:D1210)</f>
        <v>6000</v>
      </c>
      <c r="F1210" s="79" t="n">
        <v>357355</v>
      </c>
      <c r="G1210" s="88"/>
      <c r="H1210" s="79" t="n">
        <f aca="false">SUM(F1210:G1210)</f>
        <v>357355</v>
      </c>
      <c r="I1210" s="77" t="n">
        <v>6000</v>
      </c>
      <c r="J1210" s="77"/>
      <c r="K1210" s="77" t="n">
        <f aca="false">SUM(I1210:J1210)</f>
        <v>6000</v>
      </c>
    </row>
    <row r="1211" customFormat="false" ht="43.25" hidden="false" customHeight="false" outlineLevel="0" collapsed="false">
      <c r="A1211" s="82" t="s">
        <v>1110</v>
      </c>
      <c r="B1211" s="54" t="s">
        <v>1111</v>
      </c>
      <c r="C1211" s="77"/>
      <c r="D1211" s="77"/>
      <c r="E1211" s="77"/>
      <c r="F1211" s="79" t="n">
        <v>13900</v>
      </c>
      <c r="G1211" s="88"/>
      <c r="H1211" s="79" t="n">
        <f aca="false">SUM(F1211:G1211)</f>
        <v>13900</v>
      </c>
      <c r="I1211" s="77"/>
      <c r="J1211" s="77"/>
      <c r="K1211" s="77" t="n">
        <f aca="false">SUM(I1211:J1211)</f>
        <v>0</v>
      </c>
    </row>
    <row r="1212" customFormat="false" ht="53.7" hidden="false" customHeight="false" outlineLevel="0" collapsed="false">
      <c r="A1212" s="82" t="s">
        <v>1057</v>
      </c>
      <c r="B1212" s="54" t="s">
        <v>1058</v>
      </c>
      <c r="C1212" s="77"/>
      <c r="D1212" s="77"/>
      <c r="E1212" s="77"/>
      <c r="F1212" s="79" t="n">
        <v>15000</v>
      </c>
      <c r="G1212" s="88"/>
      <c r="H1212" s="79" t="n">
        <f aca="false">SUM(F1212:G1212)</f>
        <v>15000</v>
      </c>
      <c r="I1212" s="77"/>
      <c r="J1212" s="77"/>
      <c r="K1212" s="77" t="n">
        <f aca="false">SUM(I1212:J1212)</f>
        <v>0</v>
      </c>
    </row>
    <row r="1213" customFormat="false" ht="22.35" hidden="false" customHeight="false" outlineLevel="0" collapsed="false">
      <c r="A1213" s="87" t="s">
        <v>65</v>
      </c>
      <c r="B1213" s="54" t="s">
        <v>66</v>
      </c>
      <c r="C1213" s="77"/>
      <c r="D1213" s="77"/>
      <c r="E1213" s="77"/>
      <c r="F1213" s="79" t="n">
        <v>60000</v>
      </c>
      <c r="G1213" s="88"/>
      <c r="H1213" s="79" t="n">
        <f aca="false">SUM(F1213:G1213)</f>
        <v>60000</v>
      </c>
      <c r="I1213" s="77"/>
      <c r="J1213" s="77"/>
      <c r="K1213" s="77" t="n">
        <f aca="false">SUM(I1213:J1213)</f>
        <v>0</v>
      </c>
    </row>
    <row r="1214" customFormat="false" ht="12.8" hidden="false" customHeight="false" outlineLevel="0" collapsed="false">
      <c r="A1214" s="261"/>
      <c r="B1214" s="167"/>
      <c r="C1214" s="215"/>
      <c r="D1214" s="215"/>
      <c r="E1214" s="215"/>
      <c r="F1214" s="144"/>
      <c r="G1214" s="217"/>
      <c r="H1214" s="144"/>
      <c r="I1214" s="215"/>
      <c r="J1214" s="215"/>
      <c r="K1214" s="215"/>
    </row>
    <row r="1215" customFormat="false" ht="57.45" hidden="false" customHeight="false" outlineLevel="0" collapsed="false">
      <c r="A1215" s="66" t="s">
        <v>1508</v>
      </c>
      <c r="B1215" s="135" t="s">
        <v>19</v>
      </c>
      <c r="C1215" s="139" t="n">
        <f aca="false">SUM(C1217:C1226)</f>
        <v>7082060</v>
      </c>
      <c r="D1215" s="139" t="n">
        <f aca="false">SUM(D1217:D1225)</f>
        <v>0</v>
      </c>
      <c r="E1215" s="139" t="n">
        <f aca="false">SUM(C1215:D1215)</f>
        <v>7082060</v>
      </c>
      <c r="F1215" s="109" t="n">
        <f aca="false">SUM(F1217:F1226)</f>
        <v>9325330</v>
      </c>
      <c r="G1215" s="110"/>
      <c r="H1215" s="109" t="n">
        <f aca="false">SUM(F1215:G1215)</f>
        <v>9325330</v>
      </c>
      <c r="I1215" s="139" t="n">
        <f aca="false">SUM(I1217:I1227)</f>
        <v>9246370</v>
      </c>
      <c r="J1215" s="139" t="n">
        <f aca="false">SUM(J1217:J1225)</f>
        <v>0</v>
      </c>
      <c r="K1215" s="139" t="n">
        <f aca="false">SUM(I1215:J1215)</f>
        <v>9246370</v>
      </c>
    </row>
    <row r="1216" customFormat="false" ht="22.35" hidden="false" customHeight="false" outlineLevel="0" collapsed="false">
      <c r="A1216" s="87" t="s">
        <v>27</v>
      </c>
      <c r="B1216" s="227"/>
      <c r="C1216" s="143" t="n">
        <f aca="false">SUM(C1217:C1226)</f>
        <v>7082060</v>
      </c>
      <c r="D1216" s="215"/>
      <c r="E1216" s="77" t="n">
        <f aca="false">SUM(C1216:D1216)</f>
        <v>7082060</v>
      </c>
      <c r="F1216" s="79" t="n">
        <f aca="false">SUM(F1217:F1226)</f>
        <v>9325330</v>
      </c>
      <c r="G1216" s="217"/>
      <c r="H1216" s="79" t="n">
        <f aca="false">SUM(F1216:G1216)</f>
        <v>9325330</v>
      </c>
      <c r="I1216" s="77" t="n">
        <f aca="false">SUM(I1217:I1226)</f>
        <v>9246370</v>
      </c>
      <c r="J1216" s="215"/>
      <c r="K1216" s="77" t="n">
        <f aca="false">SUM(I1216:J1216)</f>
        <v>9246370</v>
      </c>
    </row>
    <row r="1217" customFormat="false" ht="22.35" hidden="false" customHeight="false" outlineLevel="0" collapsed="false">
      <c r="A1217" s="82" t="s">
        <v>1095</v>
      </c>
      <c r="B1217" s="54" t="s">
        <v>1011</v>
      </c>
      <c r="C1217" s="77" t="n">
        <v>7028930</v>
      </c>
      <c r="D1217" s="143"/>
      <c r="E1217" s="77" t="n">
        <f aca="false">SUM(C1217:D1217)</f>
        <v>7028930</v>
      </c>
      <c r="F1217" s="79" t="n">
        <v>8985230</v>
      </c>
      <c r="G1217" s="88"/>
      <c r="H1217" s="79" t="n">
        <f aca="false">SUM(F1217:G1217)</f>
        <v>8985230</v>
      </c>
      <c r="I1217" s="77" t="n">
        <v>9214870</v>
      </c>
      <c r="J1217" s="143"/>
      <c r="K1217" s="77" t="n">
        <f aca="false">SUM(I1217:J1217)</f>
        <v>9214870</v>
      </c>
    </row>
    <row r="1218" customFormat="false" ht="53.7" hidden="false" customHeight="false" outlineLevel="0" collapsed="false">
      <c r="A1218" s="82" t="s">
        <v>1031</v>
      </c>
      <c r="B1218" s="54" t="s">
        <v>1032</v>
      </c>
      <c r="C1218" s="77" t="n">
        <v>15000</v>
      </c>
      <c r="D1218" s="143"/>
      <c r="E1218" s="77" t="n">
        <f aca="false">SUM(C1218:D1218)</f>
        <v>15000</v>
      </c>
      <c r="F1218" s="79" t="n">
        <v>15000</v>
      </c>
      <c r="G1218" s="88"/>
      <c r="H1218" s="79" t="n">
        <f aca="false">SUM(F1218:G1218)</f>
        <v>15000</v>
      </c>
      <c r="I1218" s="77"/>
      <c r="J1218" s="143"/>
      <c r="K1218" s="77" t="n">
        <f aca="false">SUM(I1218:J1218)</f>
        <v>0</v>
      </c>
    </row>
    <row r="1219" customFormat="false" ht="43.25" hidden="false" customHeight="false" outlineLevel="0" collapsed="false">
      <c r="A1219" s="82" t="s">
        <v>1046</v>
      </c>
      <c r="B1219" s="54" t="s">
        <v>1047</v>
      </c>
      <c r="C1219" s="77" t="n">
        <v>3130</v>
      </c>
      <c r="D1219" s="143"/>
      <c r="E1219" s="77" t="n">
        <f aca="false">SUM(C1219:D1219)</f>
        <v>3130</v>
      </c>
      <c r="F1219" s="79" t="n">
        <v>3130</v>
      </c>
      <c r="G1219" s="88"/>
      <c r="H1219" s="79" t="n">
        <f aca="false">SUM(F1219:G1219)</f>
        <v>3130</v>
      </c>
      <c r="I1219" s="77"/>
      <c r="J1219" s="143"/>
      <c r="K1219" s="77" t="n">
        <f aca="false">SUM(I1219:J1219)</f>
        <v>0</v>
      </c>
    </row>
    <row r="1220" customFormat="false" ht="32.8" hidden="false" customHeight="false" outlineLevel="0" collapsed="false">
      <c r="A1220" s="82" t="s">
        <v>1320</v>
      </c>
      <c r="B1220" s="54" t="s">
        <v>697</v>
      </c>
      <c r="C1220" s="77" t="n">
        <v>18000</v>
      </c>
      <c r="D1220" s="77"/>
      <c r="E1220" s="77" t="n">
        <f aca="false">SUM(C1220:D1220)</f>
        <v>18000</v>
      </c>
      <c r="F1220" s="79" t="n">
        <v>18000</v>
      </c>
      <c r="G1220" s="88"/>
      <c r="H1220" s="79" t="n">
        <f aca="false">SUM(F1220:G1220)</f>
        <v>18000</v>
      </c>
      <c r="I1220" s="77" t="n">
        <v>18000</v>
      </c>
      <c r="J1220" s="77"/>
      <c r="K1220" s="77" t="n">
        <f aca="false">SUM(I1220:J1220)</f>
        <v>18000</v>
      </c>
    </row>
    <row r="1221" customFormat="false" ht="32.8" hidden="false" customHeight="false" outlineLevel="0" collapsed="false">
      <c r="A1221" s="87" t="s">
        <v>33</v>
      </c>
      <c r="B1221" s="54" t="s">
        <v>34</v>
      </c>
      <c r="C1221" s="77" t="n">
        <v>6000</v>
      </c>
      <c r="D1221" s="77"/>
      <c r="E1221" s="77" t="n">
        <f aca="false">SUM(C1221:D1221)</f>
        <v>6000</v>
      </c>
      <c r="F1221" s="79" t="n">
        <v>26000</v>
      </c>
      <c r="G1221" s="88"/>
      <c r="H1221" s="79" t="n">
        <f aca="false">SUM(F1221:G1221)</f>
        <v>26000</v>
      </c>
      <c r="I1221" s="77" t="n">
        <v>2500</v>
      </c>
      <c r="J1221" s="77"/>
      <c r="K1221" s="77" t="n">
        <f aca="false">SUM(I1221:J1221)</f>
        <v>2500</v>
      </c>
    </row>
    <row r="1222" customFormat="false" ht="12.8" hidden="false" customHeight="false" outlineLevel="0" collapsed="false">
      <c r="A1222" s="82" t="s">
        <v>1097</v>
      </c>
      <c r="B1222" s="54" t="s">
        <v>1098</v>
      </c>
      <c r="C1222" s="77" t="n">
        <v>11000</v>
      </c>
      <c r="D1222" s="77"/>
      <c r="E1222" s="77" t="n">
        <f aca="false">SUM(C1222:D1222)</f>
        <v>11000</v>
      </c>
      <c r="F1222" s="79" t="n">
        <v>11000</v>
      </c>
      <c r="G1222" s="88"/>
      <c r="H1222" s="79" t="n">
        <f aca="false">SUM(F1222:G1222)</f>
        <v>11000</v>
      </c>
      <c r="I1222" s="77" t="n">
        <v>11000</v>
      </c>
      <c r="J1222" s="77"/>
      <c r="K1222" s="77" t="n">
        <f aca="false">SUM(I1222:J1222)</f>
        <v>11000</v>
      </c>
    </row>
    <row r="1223" customFormat="false" ht="53.7" hidden="false" customHeight="false" outlineLevel="0" collapsed="false">
      <c r="A1223" s="82" t="s">
        <v>1057</v>
      </c>
      <c r="B1223" s="54" t="s">
        <v>1058</v>
      </c>
      <c r="C1223" s="77"/>
      <c r="D1223" s="77"/>
      <c r="E1223" s="77"/>
      <c r="F1223" s="79" t="n">
        <v>15000</v>
      </c>
      <c r="G1223" s="88"/>
      <c r="H1223" s="79" t="n">
        <f aca="false">SUM(F1223:G1223)</f>
        <v>15000</v>
      </c>
      <c r="I1223" s="77"/>
      <c r="J1223" s="77"/>
      <c r="K1223" s="77"/>
    </row>
    <row r="1224" customFormat="false" ht="43.25" hidden="false" customHeight="false" outlineLevel="0" collapsed="false">
      <c r="A1224" s="82" t="s">
        <v>1059</v>
      </c>
      <c r="B1224" s="54" t="s">
        <v>1060</v>
      </c>
      <c r="C1224" s="77"/>
      <c r="D1224" s="77"/>
      <c r="E1224" s="77"/>
      <c r="F1224" s="79" t="n">
        <v>156170</v>
      </c>
      <c r="G1224" s="88"/>
      <c r="H1224" s="79" t="n">
        <f aca="false">SUM(F1224:G1224)</f>
        <v>156170</v>
      </c>
      <c r="I1224" s="77"/>
      <c r="J1224" s="77"/>
      <c r="K1224" s="77"/>
    </row>
    <row r="1225" customFormat="false" ht="43.25" hidden="false" customHeight="false" outlineLevel="0" collapsed="false">
      <c r="A1225" s="82" t="s">
        <v>1110</v>
      </c>
      <c r="B1225" s="54" t="s">
        <v>1111</v>
      </c>
      <c r="C1225" s="143"/>
      <c r="D1225" s="143"/>
      <c r="E1225" s="77"/>
      <c r="F1225" s="79" t="n">
        <v>95800</v>
      </c>
      <c r="G1225" s="88"/>
      <c r="H1225" s="79" t="n">
        <f aca="false">SUM(F1225:G1225)</f>
        <v>95800</v>
      </c>
      <c r="I1225" s="77"/>
      <c r="J1225" s="143"/>
      <c r="K1225" s="77" t="n">
        <f aca="false">SUM(I1225:J1225)</f>
        <v>0</v>
      </c>
    </row>
    <row r="1226" customFormat="false" ht="43.25" hidden="false" customHeight="false" outlineLevel="0" collapsed="false">
      <c r="A1226" s="82" t="s">
        <v>325</v>
      </c>
      <c r="B1226" s="55" t="s">
        <v>326</v>
      </c>
      <c r="C1226" s="143"/>
      <c r="D1226" s="143"/>
      <c r="E1226" s="77"/>
      <c r="F1226" s="79"/>
      <c r="G1226" s="88"/>
      <c r="H1226" s="79" t="n">
        <f aca="false">SUM(F1226:G1226)</f>
        <v>0</v>
      </c>
      <c r="I1226" s="77"/>
      <c r="J1226" s="143"/>
      <c r="K1226" s="77" t="n">
        <f aca="false">SUM(I1226:J1226)</f>
        <v>0</v>
      </c>
    </row>
    <row r="1227" customFormat="false" ht="12.8" hidden="false" customHeight="false" outlineLevel="0" collapsed="false">
      <c r="A1227" s="82"/>
      <c r="B1227" s="54"/>
      <c r="C1227" s="77"/>
      <c r="D1227" s="77"/>
      <c r="E1227" s="77" t="n">
        <f aca="false">SUM(C1227:D1227)</f>
        <v>0</v>
      </c>
      <c r="F1227" s="79"/>
      <c r="G1227" s="88"/>
      <c r="H1227" s="79"/>
      <c r="I1227" s="77"/>
      <c r="J1227" s="77"/>
      <c r="K1227" s="77" t="n">
        <f aca="false">SUM(I1227:J1227)</f>
        <v>0</v>
      </c>
    </row>
    <row r="1228" customFormat="false" ht="46.25" hidden="false" customHeight="false" outlineLevel="0" collapsed="false">
      <c r="A1228" s="66" t="s">
        <v>1517</v>
      </c>
      <c r="B1228" s="135" t="s">
        <v>19</v>
      </c>
      <c r="C1228" s="139" t="n">
        <f aca="false">SUM(C1230:C1239)</f>
        <v>5724650</v>
      </c>
      <c r="D1228" s="139" t="n">
        <f aca="false">SUM(D1230:D1239)</f>
        <v>0</v>
      </c>
      <c r="E1228" s="139" t="n">
        <f aca="false">SUM(C1228:D1228)</f>
        <v>5724650</v>
      </c>
      <c r="F1228" s="109" t="n">
        <f aca="false">SUM(F1230:F1239)</f>
        <v>6609700</v>
      </c>
      <c r="G1228" s="110"/>
      <c r="H1228" s="109" t="n">
        <f aca="false">SUM(F1228:G1228)</f>
        <v>6609700</v>
      </c>
      <c r="I1228" s="139" t="n">
        <f aca="false">SUM(I1230:I1239)</f>
        <v>6536020</v>
      </c>
      <c r="J1228" s="139" t="n">
        <f aca="false">SUM(J1230:J1239)</f>
        <v>0</v>
      </c>
      <c r="K1228" s="139" t="n">
        <f aca="false">SUM(I1228:J1228)</f>
        <v>6536020</v>
      </c>
    </row>
    <row r="1229" customFormat="false" ht="22.35" hidden="false" customHeight="false" outlineLevel="0" collapsed="false">
      <c r="A1229" s="87" t="s">
        <v>27</v>
      </c>
      <c r="B1229" s="227"/>
      <c r="C1229" s="143" t="n">
        <f aca="false">SUM(C1230:C1239)</f>
        <v>5724650</v>
      </c>
      <c r="D1229" s="215"/>
      <c r="E1229" s="77" t="n">
        <f aca="false">SUM(C1229:D1229)</f>
        <v>5724650</v>
      </c>
      <c r="F1229" s="79" t="n">
        <f aca="false">SUM(F1230:F1239)</f>
        <v>6609700</v>
      </c>
      <c r="G1229" s="217"/>
      <c r="H1229" s="79" t="n">
        <f aca="false">SUM(F1229:G1229)</f>
        <v>6609700</v>
      </c>
      <c r="I1229" s="77" t="n">
        <f aca="false">SUM(I1230:I1239)</f>
        <v>6536020</v>
      </c>
      <c r="J1229" s="215"/>
      <c r="K1229" s="77" t="n">
        <f aca="false">SUM(I1229:J1229)</f>
        <v>6536020</v>
      </c>
    </row>
    <row r="1230" customFormat="false" ht="22.35" hidden="false" customHeight="false" outlineLevel="0" collapsed="false">
      <c r="A1230" s="82" t="s">
        <v>1095</v>
      </c>
      <c r="B1230" s="54" t="s">
        <v>1011</v>
      </c>
      <c r="C1230" s="77" t="n">
        <v>5376860</v>
      </c>
      <c r="D1230" s="143"/>
      <c r="E1230" s="77" t="n">
        <f aca="false">SUM(C1230:D1230)</f>
        <v>5376860</v>
      </c>
      <c r="F1230" s="79" t="n">
        <v>5969680</v>
      </c>
      <c r="G1230" s="88"/>
      <c r="H1230" s="79" t="n">
        <f aca="false">SUM(F1230:G1230)</f>
        <v>5969680</v>
      </c>
      <c r="I1230" s="77" t="n">
        <v>6516020</v>
      </c>
      <c r="J1230" s="143"/>
      <c r="K1230" s="77" t="n">
        <f aca="false">SUM(I1230:J1230)</f>
        <v>6516020</v>
      </c>
    </row>
    <row r="1231" customFormat="false" ht="74.6" hidden="false" customHeight="false" outlineLevel="0" collapsed="false">
      <c r="A1231" s="82" t="s">
        <v>1028</v>
      </c>
      <c r="B1231" s="54" t="s">
        <v>1029</v>
      </c>
      <c r="C1231" s="77" t="n">
        <v>15520</v>
      </c>
      <c r="D1231" s="77"/>
      <c r="E1231" s="77" t="n">
        <f aca="false">SUM(C1231:D1231)</f>
        <v>15520</v>
      </c>
      <c r="F1231" s="79" t="n">
        <v>17000</v>
      </c>
      <c r="G1231" s="88"/>
      <c r="H1231" s="79" t="n">
        <f aca="false">SUM(F1231:G1231)</f>
        <v>17000</v>
      </c>
      <c r="I1231" s="77"/>
      <c r="J1231" s="77"/>
      <c r="K1231" s="77" t="n">
        <f aca="false">SUM(I1231:J1231)</f>
        <v>0</v>
      </c>
    </row>
    <row r="1232" customFormat="false" ht="74.6" hidden="false" customHeight="false" outlineLevel="0" collapsed="false">
      <c r="A1232" s="82" t="s">
        <v>1050</v>
      </c>
      <c r="B1232" s="54" t="s">
        <v>1051</v>
      </c>
      <c r="C1232" s="77" t="n">
        <v>3150</v>
      </c>
      <c r="D1232" s="143"/>
      <c r="E1232" s="77" t="n">
        <f aca="false">SUM(C1232:D1232)</f>
        <v>3150</v>
      </c>
      <c r="F1232" s="79" t="n">
        <v>3900</v>
      </c>
      <c r="G1232" s="88"/>
      <c r="H1232" s="79" t="n">
        <f aca="false">SUM(F1232:G1232)</f>
        <v>3900</v>
      </c>
      <c r="I1232" s="77"/>
      <c r="J1232" s="143"/>
      <c r="K1232" s="77" t="n">
        <f aca="false">SUM(I1232:J1232)</f>
        <v>0</v>
      </c>
    </row>
    <row r="1233" customFormat="false" ht="53.7" hidden="false" customHeight="false" outlineLevel="0" collapsed="false">
      <c r="A1233" s="82" t="s">
        <v>1142</v>
      </c>
      <c r="B1233" s="54" t="s">
        <v>1023</v>
      </c>
      <c r="C1233" s="77" t="n">
        <v>309120</v>
      </c>
      <c r="D1233" s="143"/>
      <c r="E1233" s="77" t="n">
        <f aca="false">SUM(C1233:D1233)</f>
        <v>309120</v>
      </c>
      <c r="F1233" s="79" t="n">
        <v>309120</v>
      </c>
      <c r="G1233" s="88"/>
      <c r="H1233" s="79" t="n">
        <f aca="false">SUM(F1233:G1233)</f>
        <v>309120</v>
      </c>
      <c r="I1233" s="77"/>
      <c r="J1233" s="143"/>
      <c r="K1233" s="77" t="n">
        <f aca="false">SUM(I1233:J1233)</f>
        <v>0</v>
      </c>
    </row>
    <row r="1234" customFormat="false" ht="32.8" hidden="false" customHeight="false" outlineLevel="0" collapsed="false">
      <c r="A1234" s="82" t="s">
        <v>1320</v>
      </c>
      <c r="B1234" s="54" t="s">
        <v>697</v>
      </c>
      <c r="C1234" s="77" t="n">
        <v>12000</v>
      </c>
      <c r="D1234" s="77"/>
      <c r="E1234" s="77" t="n">
        <f aca="false">SUM(C1234:D1234)</f>
        <v>12000</v>
      </c>
      <c r="F1234" s="79" t="n">
        <v>12000</v>
      </c>
      <c r="G1234" s="88"/>
      <c r="H1234" s="79" t="n">
        <f aca="false">SUM(F1234:G1234)</f>
        <v>12000</v>
      </c>
      <c r="I1234" s="77" t="n">
        <v>12000</v>
      </c>
      <c r="J1234" s="77"/>
      <c r="K1234" s="77" t="n">
        <f aca="false">SUM(I1234:J1234)</f>
        <v>12000</v>
      </c>
    </row>
    <row r="1235" customFormat="false" ht="12.8" hidden="false" customHeight="false" outlineLevel="0" collapsed="false">
      <c r="A1235" s="82" t="s">
        <v>1097</v>
      </c>
      <c r="B1235" s="54" t="s">
        <v>1098</v>
      </c>
      <c r="C1235" s="77" t="n">
        <v>8000</v>
      </c>
      <c r="D1235" s="77"/>
      <c r="E1235" s="77" t="n">
        <f aca="false">SUM(C1235:D1235)</f>
        <v>8000</v>
      </c>
      <c r="F1235" s="79" t="n">
        <v>187000</v>
      </c>
      <c r="G1235" s="88"/>
      <c r="H1235" s="79" t="n">
        <f aca="false">SUM(F1235:G1235)</f>
        <v>187000</v>
      </c>
      <c r="I1235" s="77" t="n">
        <v>8000</v>
      </c>
      <c r="J1235" s="77"/>
      <c r="K1235" s="77" t="n">
        <f aca="false">SUM(I1235:J1235)</f>
        <v>8000</v>
      </c>
    </row>
    <row r="1236" customFormat="false" ht="43.25" hidden="false" customHeight="false" outlineLevel="0" collapsed="false">
      <c r="A1236" s="82" t="s">
        <v>1110</v>
      </c>
      <c r="B1236" s="54" t="s">
        <v>1111</v>
      </c>
      <c r="C1236" s="77"/>
      <c r="D1236" s="77"/>
      <c r="E1236" s="77"/>
      <c r="F1236" s="79" t="n">
        <v>96000</v>
      </c>
      <c r="G1236" s="88"/>
      <c r="H1236" s="79" t="n">
        <f aca="false">SUM(F1236:G1236)</f>
        <v>96000</v>
      </c>
      <c r="I1236" s="77"/>
      <c r="J1236" s="77"/>
      <c r="K1236" s="77"/>
    </row>
    <row r="1237" customFormat="false" ht="53.7" hidden="false" customHeight="false" outlineLevel="0" collapsed="false">
      <c r="A1237" s="82" t="s">
        <v>1057</v>
      </c>
      <c r="B1237" s="54" t="s">
        <v>1058</v>
      </c>
      <c r="C1237" s="143"/>
      <c r="D1237" s="143"/>
      <c r="E1237" s="77"/>
      <c r="F1237" s="79" t="n">
        <v>15000</v>
      </c>
      <c r="G1237" s="88"/>
      <c r="H1237" s="79" t="n">
        <f aca="false">SUM(F1237:G1237)</f>
        <v>15000</v>
      </c>
      <c r="I1237" s="77"/>
      <c r="J1237" s="143"/>
      <c r="K1237" s="77" t="n">
        <f aca="false">SUM(I1237:J1237)</f>
        <v>0</v>
      </c>
    </row>
    <row r="1238" customFormat="false" ht="32.8" hidden="false" customHeight="false" outlineLevel="0" collapsed="false">
      <c r="A1238" s="82" t="s">
        <v>1422</v>
      </c>
      <c r="B1238" s="55" t="s">
        <v>1363</v>
      </c>
      <c r="C1238" s="143"/>
      <c r="D1238" s="143"/>
      <c r="E1238" s="77" t="n">
        <f aca="false">SUM(C1238:D1238)</f>
        <v>0</v>
      </c>
      <c r="F1238" s="79"/>
      <c r="G1238" s="88"/>
      <c r="H1238" s="79" t="n">
        <f aca="false">SUM(F1238:G1238)</f>
        <v>0</v>
      </c>
      <c r="I1238" s="77"/>
      <c r="J1238" s="143"/>
      <c r="K1238" s="77" t="n">
        <f aca="false">SUM(I1238:J1238)</f>
        <v>0</v>
      </c>
    </row>
    <row r="1239" customFormat="false" ht="43.25" hidden="false" customHeight="false" outlineLevel="0" collapsed="false">
      <c r="A1239" s="82" t="s">
        <v>1140</v>
      </c>
      <c r="B1239" s="55" t="s">
        <v>1020</v>
      </c>
      <c r="C1239" s="143"/>
      <c r="D1239" s="143"/>
      <c r="E1239" s="77" t="n">
        <f aca="false">SUM(C1239:D1239)</f>
        <v>0</v>
      </c>
      <c r="F1239" s="79"/>
      <c r="G1239" s="88"/>
      <c r="H1239" s="79" t="n">
        <f aca="false">SUM(F1239:G1239)</f>
        <v>0</v>
      </c>
      <c r="I1239" s="77"/>
      <c r="J1239" s="143"/>
      <c r="K1239" s="77" t="n">
        <f aca="false">SUM(I1239:J1239)</f>
        <v>0</v>
      </c>
    </row>
    <row r="1240" customFormat="false" ht="12.8" hidden="false" customHeight="false" outlineLevel="0" collapsed="false">
      <c r="A1240" s="82"/>
      <c r="B1240" s="54"/>
      <c r="C1240" s="77"/>
      <c r="D1240" s="77"/>
      <c r="E1240" s="77"/>
      <c r="F1240" s="79"/>
      <c r="G1240" s="88"/>
      <c r="H1240" s="79"/>
      <c r="I1240" s="77"/>
      <c r="J1240" s="77"/>
      <c r="K1240" s="77"/>
    </row>
    <row r="1241" customFormat="false" ht="57.45" hidden="false" customHeight="false" outlineLevel="0" collapsed="false">
      <c r="A1241" s="66" t="s">
        <v>1527</v>
      </c>
      <c r="B1241" s="135" t="s">
        <v>19</v>
      </c>
      <c r="C1241" s="139" t="n">
        <f aca="false">SUM(C1243:C1255)</f>
        <v>7923900</v>
      </c>
      <c r="D1241" s="139" t="n">
        <f aca="false">SUM(D1243:D1254)</f>
        <v>0</v>
      </c>
      <c r="E1241" s="139" t="n">
        <f aca="false">SUM(C1241:D1241)</f>
        <v>7923900</v>
      </c>
      <c r="F1241" s="109" t="n">
        <f aca="false">SUM(F1243:F1255)</f>
        <v>8725070</v>
      </c>
      <c r="G1241" s="110"/>
      <c r="H1241" s="109" t="n">
        <f aca="false">SUM(F1241:G1241)</f>
        <v>8725070</v>
      </c>
      <c r="I1241" s="139" t="n">
        <f aca="false">SUM(I1243:I1255)</f>
        <v>8456440</v>
      </c>
      <c r="J1241" s="139" t="n">
        <f aca="false">SUM(J1243:J1254)</f>
        <v>0</v>
      </c>
      <c r="K1241" s="139" t="n">
        <f aca="false">SUM(I1241:J1241)</f>
        <v>8456440</v>
      </c>
    </row>
    <row r="1242" customFormat="false" ht="22.35" hidden="false" customHeight="false" outlineLevel="0" collapsed="false">
      <c r="A1242" s="87" t="s">
        <v>27</v>
      </c>
      <c r="B1242" s="100"/>
      <c r="C1242" s="77" t="n">
        <f aca="false">SUM(C1243:C1254)</f>
        <v>7923900</v>
      </c>
      <c r="D1242" s="77"/>
      <c r="E1242" s="77" t="n">
        <f aca="false">SUM(C1242:D1242)</f>
        <v>7923900</v>
      </c>
      <c r="F1242" s="79" t="n">
        <f aca="false">SUM(F1243:F1254)</f>
        <v>8725070</v>
      </c>
      <c r="G1242" s="88"/>
      <c r="H1242" s="79" t="n">
        <f aca="false">SUM(F1242:G1242)</f>
        <v>8725070</v>
      </c>
      <c r="I1242" s="77" t="n">
        <f aca="false">SUM(I1243:I1254)</f>
        <v>8456440</v>
      </c>
      <c r="J1242" s="77"/>
      <c r="K1242" s="77" t="n">
        <f aca="false">SUM(I1242:J1242)</f>
        <v>8456440</v>
      </c>
    </row>
    <row r="1243" customFormat="false" ht="22.35" hidden="false" customHeight="false" outlineLevel="0" collapsed="false">
      <c r="A1243" s="82" t="s">
        <v>1095</v>
      </c>
      <c r="B1243" s="54" t="s">
        <v>1011</v>
      </c>
      <c r="C1243" s="77" t="n">
        <v>7547720</v>
      </c>
      <c r="D1243" s="143"/>
      <c r="E1243" s="77" t="n">
        <f aca="false">SUM(C1243:D1243)</f>
        <v>7547720</v>
      </c>
      <c r="F1243" s="79" t="n">
        <v>7895020</v>
      </c>
      <c r="G1243" s="88"/>
      <c r="H1243" s="79" t="n">
        <f aca="false">SUM(F1243:G1243)</f>
        <v>7895020</v>
      </c>
      <c r="I1243" s="77" t="n">
        <v>8241490</v>
      </c>
      <c r="J1243" s="143"/>
      <c r="K1243" s="77" t="n">
        <f aca="false">SUM(I1243:J1243)</f>
        <v>8241490</v>
      </c>
    </row>
    <row r="1244" customFormat="false" ht="74.6" hidden="false" customHeight="false" outlineLevel="0" collapsed="false">
      <c r="A1244" s="82" t="s">
        <v>1028</v>
      </c>
      <c r="B1244" s="54" t="s">
        <v>1029</v>
      </c>
      <c r="C1244" s="77" t="n">
        <v>6810</v>
      </c>
      <c r="D1244" s="143"/>
      <c r="E1244" s="77" t="n">
        <f aca="false">SUM(C1244:D1244)</f>
        <v>6810</v>
      </c>
      <c r="F1244" s="79" t="n">
        <v>7480</v>
      </c>
      <c r="G1244" s="88"/>
      <c r="H1244" s="79" t="n">
        <f aca="false">SUM(F1244:G1244)</f>
        <v>7480</v>
      </c>
      <c r="I1244" s="77"/>
      <c r="J1244" s="143"/>
      <c r="K1244" s="77" t="n">
        <f aca="false">SUM(I1244:J1244)</f>
        <v>0</v>
      </c>
    </row>
    <row r="1245" customFormat="false" ht="74.6" hidden="false" customHeight="false" outlineLevel="0" collapsed="false">
      <c r="A1245" s="82" t="s">
        <v>1043</v>
      </c>
      <c r="B1245" s="54" t="s">
        <v>1044</v>
      </c>
      <c r="C1245" s="77" t="n">
        <v>7320</v>
      </c>
      <c r="D1245" s="143"/>
      <c r="E1245" s="77" t="n">
        <f aca="false">SUM(C1245:D1245)</f>
        <v>7320</v>
      </c>
      <c r="F1245" s="79" t="n">
        <v>7700</v>
      </c>
      <c r="G1245" s="88"/>
      <c r="H1245" s="79" t="n">
        <f aca="false">SUM(F1245:G1245)</f>
        <v>7700</v>
      </c>
      <c r="I1245" s="77"/>
      <c r="J1245" s="143"/>
      <c r="K1245" s="77" t="n">
        <f aca="false">SUM(I1245:J1245)</f>
        <v>0</v>
      </c>
    </row>
    <row r="1246" customFormat="false" ht="74.6" hidden="false" customHeight="false" outlineLevel="0" collapsed="false">
      <c r="A1246" s="82" t="s">
        <v>1050</v>
      </c>
      <c r="B1246" s="54" t="s">
        <v>1051</v>
      </c>
      <c r="C1246" s="77" t="n">
        <v>1050</v>
      </c>
      <c r="D1246" s="143"/>
      <c r="E1246" s="77" t="n">
        <f aca="false">SUM(C1246:D1246)</f>
        <v>1050</v>
      </c>
      <c r="F1246" s="79" t="n">
        <v>1770</v>
      </c>
      <c r="G1246" s="88"/>
      <c r="H1246" s="79" t="n">
        <f aca="false">SUM(F1246:G1246)</f>
        <v>1770</v>
      </c>
      <c r="I1246" s="77"/>
      <c r="J1246" s="143"/>
      <c r="K1246" s="77" t="n">
        <f aca="false">SUM(I1246:J1246)</f>
        <v>0</v>
      </c>
    </row>
    <row r="1247" customFormat="false" ht="53.7" hidden="false" customHeight="false" outlineLevel="0" collapsed="false">
      <c r="A1247" s="82" t="s">
        <v>1142</v>
      </c>
      <c r="B1247" s="54" t="s">
        <v>1023</v>
      </c>
      <c r="C1247" s="77" t="n">
        <v>340000</v>
      </c>
      <c r="D1247" s="143"/>
      <c r="E1247" s="77" t="n">
        <f aca="false">SUM(C1247:D1247)</f>
        <v>340000</v>
      </c>
      <c r="F1247" s="79" t="n">
        <v>340000</v>
      </c>
      <c r="G1247" s="88"/>
      <c r="H1247" s="79" t="n">
        <f aca="false">SUM(F1247:G1247)</f>
        <v>340000</v>
      </c>
      <c r="I1247" s="77" t="n">
        <v>193950</v>
      </c>
      <c r="J1247" s="143"/>
      <c r="K1247" s="77" t="n">
        <f aca="false">SUM(I1247:J1247)</f>
        <v>193950</v>
      </c>
    </row>
    <row r="1248" customFormat="false" ht="32.8" hidden="false" customHeight="false" outlineLevel="0" collapsed="false">
      <c r="A1248" s="82" t="s">
        <v>1320</v>
      </c>
      <c r="B1248" s="54" t="s">
        <v>697</v>
      </c>
      <c r="C1248" s="77" t="n">
        <v>6000</v>
      </c>
      <c r="D1248" s="77"/>
      <c r="E1248" s="77" t="n">
        <f aca="false">SUM(C1248:D1248)</f>
        <v>6000</v>
      </c>
      <c r="F1248" s="79" t="n">
        <v>6000</v>
      </c>
      <c r="G1248" s="88"/>
      <c r="H1248" s="79" t="n">
        <f aca="false">SUM(F1248:G1248)</f>
        <v>6000</v>
      </c>
      <c r="I1248" s="77" t="n">
        <v>6000</v>
      </c>
      <c r="J1248" s="77"/>
      <c r="K1248" s="77" t="n">
        <f aca="false">SUM(I1248:J1248)</f>
        <v>6000</v>
      </c>
    </row>
    <row r="1249" customFormat="false" ht="12.8" hidden="false" customHeight="false" outlineLevel="0" collapsed="false">
      <c r="A1249" s="82" t="s">
        <v>1097</v>
      </c>
      <c r="B1249" s="54" t="s">
        <v>1098</v>
      </c>
      <c r="C1249" s="77" t="n">
        <v>15000</v>
      </c>
      <c r="D1249" s="77"/>
      <c r="E1249" s="77" t="n">
        <f aca="false">SUM(C1249:D1249)</f>
        <v>15000</v>
      </c>
      <c r="F1249" s="79" t="n">
        <v>215000</v>
      </c>
      <c r="G1249" s="88"/>
      <c r="H1249" s="79" t="n">
        <f aca="false">SUM(F1249:G1249)</f>
        <v>215000</v>
      </c>
      <c r="I1249" s="77" t="n">
        <v>15000</v>
      </c>
      <c r="J1249" s="77"/>
      <c r="K1249" s="77" t="n">
        <f aca="false">SUM(I1249:J1249)</f>
        <v>15000</v>
      </c>
    </row>
    <row r="1250" customFormat="false" ht="43.25" hidden="false" customHeight="false" outlineLevel="0" collapsed="false">
      <c r="A1250" s="82" t="s">
        <v>1110</v>
      </c>
      <c r="B1250" s="54" t="s">
        <v>1111</v>
      </c>
      <c r="C1250" s="143"/>
      <c r="D1250" s="143"/>
      <c r="E1250" s="77"/>
      <c r="F1250" s="79" t="n">
        <v>86000</v>
      </c>
      <c r="G1250" s="88"/>
      <c r="H1250" s="79" t="n">
        <f aca="false">SUM(F1250:G1250)</f>
        <v>86000</v>
      </c>
      <c r="I1250" s="77"/>
      <c r="J1250" s="143"/>
      <c r="K1250" s="77" t="n">
        <f aca="false">SUM(I1250:J1250)</f>
        <v>0</v>
      </c>
    </row>
    <row r="1251" customFormat="false" ht="64.15" hidden="false" customHeight="false" outlineLevel="0" collapsed="false">
      <c r="A1251" s="82" t="s">
        <v>726</v>
      </c>
      <c r="B1251" s="54" t="s">
        <v>727</v>
      </c>
      <c r="C1251" s="143"/>
      <c r="D1251" s="143"/>
      <c r="E1251" s="77" t="n">
        <f aca="false">SUM(C1251:D1251)</f>
        <v>0</v>
      </c>
      <c r="F1251" s="79" t="n">
        <v>3500</v>
      </c>
      <c r="G1251" s="88"/>
      <c r="H1251" s="79" t="n">
        <f aca="false">SUM(F1251:G1251)</f>
        <v>3500</v>
      </c>
      <c r="I1251" s="77"/>
      <c r="J1251" s="143"/>
      <c r="K1251" s="77" t="n">
        <f aca="false">SUM(I1251:J1251)</f>
        <v>0</v>
      </c>
    </row>
    <row r="1252" customFormat="false" ht="53.7" hidden="false" customHeight="false" outlineLevel="0" collapsed="false">
      <c r="A1252" s="126" t="s">
        <v>1057</v>
      </c>
      <c r="B1252" s="160" t="s">
        <v>1058</v>
      </c>
      <c r="C1252" s="263"/>
      <c r="D1252" s="263"/>
      <c r="E1252" s="130" t="n">
        <f aca="false">SUM(C1252:D1252)</f>
        <v>0</v>
      </c>
      <c r="F1252" s="133" t="n">
        <v>162600</v>
      </c>
      <c r="G1252" s="264"/>
      <c r="H1252" s="131" t="n">
        <f aca="false">SUM(F1252:G1252)</f>
        <v>162600</v>
      </c>
      <c r="I1252" s="130"/>
      <c r="J1252" s="263"/>
      <c r="K1252" s="130" t="n">
        <f aca="false">SUM(I1252:J1252)</f>
        <v>0</v>
      </c>
    </row>
    <row r="1253" customFormat="false" ht="32.8" hidden="false" customHeight="false" outlineLevel="0" collapsed="false">
      <c r="A1253" s="82" t="s">
        <v>1446</v>
      </c>
      <c r="B1253" s="55" t="s">
        <v>1447</v>
      </c>
      <c r="C1253" s="143"/>
      <c r="D1253" s="143"/>
      <c r="E1253" s="77" t="n">
        <f aca="false">SUM(C1253:D1253)</f>
        <v>0</v>
      </c>
      <c r="F1253" s="79"/>
      <c r="G1253" s="88"/>
      <c r="H1253" s="79"/>
      <c r="I1253" s="77"/>
      <c r="J1253" s="143"/>
      <c r="K1253" s="77" t="n">
        <f aca="false">SUM(I1253:J1253)</f>
        <v>0</v>
      </c>
    </row>
    <row r="1254" customFormat="false" ht="43.25" hidden="false" customHeight="false" outlineLevel="0" collapsed="false">
      <c r="A1254" s="82" t="s">
        <v>1539</v>
      </c>
      <c r="B1254" s="55" t="s">
        <v>1540</v>
      </c>
      <c r="C1254" s="143"/>
      <c r="D1254" s="143"/>
      <c r="E1254" s="77" t="n">
        <f aca="false">SUM(C1254:D1254)</f>
        <v>0</v>
      </c>
      <c r="F1254" s="79"/>
      <c r="G1254" s="88"/>
      <c r="H1254" s="79" t="n">
        <f aca="false">SUM(F1254:G1254)</f>
        <v>0</v>
      </c>
      <c r="I1254" s="143"/>
      <c r="J1254" s="143"/>
      <c r="K1254" s="77" t="n">
        <f aca="false">SUM(I1254:J1254)</f>
        <v>0</v>
      </c>
    </row>
    <row r="1255" customFormat="false" ht="22.35" hidden="false" customHeight="false" outlineLevel="0" collapsed="false">
      <c r="A1255" s="82" t="s">
        <v>65</v>
      </c>
      <c r="B1255" s="55" t="s">
        <v>66</v>
      </c>
      <c r="C1255" s="220"/>
      <c r="D1255" s="220"/>
      <c r="E1255" s="77"/>
      <c r="F1255" s="84"/>
      <c r="G1255" s="85"/>
      <c r="H1255" s="79" t="n">
        <f aca="false">SUM(F1255:G1255)</f>
        <v>0</v>
      </c>
      <c r="I1255" s="77"/>
      <c r="J1255" s="220"/>
      <c r="K1255" s="77"/>
    </row>
    <row r="1256" customFormat="false" ht="12.8" hidden="false" customHeight="false" outlineLevel="0" collapsed="false">
      <c r="A1256" s="82"/>
      <c r="B1256" s="55"/>
      <c r="C1256" s="77"/>
      <c r="D1256" s="77"/>
      <c r="E1256" s="77" t="n">
        <f aca="false">SUM(C1256:D1256)</f>
        <v>0</v>
      </c>
      <c r="F1256" s="79"/>
      <c r="G1256" s="88"/>
      <c r="H1256" s="79"/>
      <c r="I1256" s="77"/>
      <c r="J1256" s="77"/>
      <c r="K1256" s="77" t="n">
        <f aca="false">SUM(I1256:J1256)</f>
        <v>0</v>
      </c>
    </row>
    <row r="1257" customFormat="false" ht="57.45" hidden="false" customHeight="false" outlineLevel="0" collapsed="false">
      <c r="A1257" s="66" t="s">
        <v>1543</v>
      </c>
      <c r="B1257" s="135" t="s">
        <v>19</v>
      </c>
      <c r="C1257" s="139" t="n">
        <f aca="false">SUM(C1259:C1267)</f>
        <v>9078030</v>
      </c>
      <c r="D1257" s="139" t="n">
        <f aca="false">SUM(D1259:D1267)</f>
        <v>0</v>
      </c>
      <c r="E1257" s="139" t="n">
        <f aca="false">SUM(C1257:D1257)</f>
        <v>9078030</v>
      </c>
      <c r="F1257" s="109" t="n">
        <f aca="false">SUM(F1259:F1267)</f>
        <v>10290050</v>
      </c>
      <c r="G1257" s="110"/>
      <c r="H1257" s="109" t="n">
        <f aca="false">SUM(F1257:G1257)</f>
        <v>10290050</v>
      </c>
      <c r="I1257" s="139" t="n">
        <f aca="false">SUM(I1259:I1267)</f>
        <v>10528200</v>
      </c>
      <c r="J1257" s="139" t="n">
        <f aca="false">SUM(J1259:J1267)</f>
        <v>0</v>
      </c>
      <c r="K1257" s="139" t="n">
        <f aca="false">SUM(I1257:J1257)</f>
        <v>10528200</v>
      </c>
    </row>
    <row r="1258" customFormat="false" ht="22.35" hidden="false" customHeight="false" outlineLevel="0" collapsed="false">
      <c r="A1258" s="87" t="s">
        <v>27</v>
      </c>
      <c r="B1258" s="227"/>
      <c r="C1258" s="143" t="n">
        <f aca="false">SUM(C1259:C1267)</f>
        <v>9078030</v>
      </c>
      <c r="D1258" s="215"/>
      <c r="E1258" s="77" t="n">
        <f aca="false">SUM(C1258:D1258)</f>
        <v>9078030</v>
      </c>
      <c r="F1258" s="79" t="n">
        <f aca="false">SUM(F1259:F1267)</f>
        <v>10290050</v>
      </c>
      <c r="G1258" s="217"/>
      <c r="H1258" s="79" t="n">
        <f aca="false">SUM(F1258:G1258)</f>
        <v>10290050</v>
      </c>
      <c r="I1258" s="77" t="n">
        <f aca="false">SUM(I1259:I1267)</f>
        <v>10528200</v>
      </c>
      <c r="J1258" s="215"/>
      <c r="K1258" s="77" t="n">
        <f aca="false">SUM(I1258:J1258)</f>
        <v>10528200</v>
      </c>
    </row>
    <row r="1259" customFormat="false" ht="22.35" hidden="false" customHeight="false" outlineLevel="0" collapsed="false">
      <c r="A1259" s="82" t="s">
        <v>1095</v>
      </c>
      <c r="B1259" s="54" t="s">
        <v>1011</v>
      </c>
      <c r="C1259" s="77" t="n">
        <v>8756290</v>
      </c>
      <c r="D1259" s="143"/>
      <c r="E1259" s="77" t="n">
        <f aca="false">SUM(C1259:D1259)</f>
        <v>8756290</v>
      </c>
      <c r="F1259" s="79" t="n">
        <v>9373990</v>
      </c>
      <c r="G1259" s="88"/>
      <c r="H1259" s="79" t="n">
        <f aca="false">SUM(F1259:G1259)</f>
        <v>9373990</v>
      </c>
      <c r="I1259" s="77" t="n">
        <v>10207700</v>
      </c>
      <c r="J1259" s="143"/>
      <c r="K1259" s="77" t="n">
        <f aca="false">SUM(I1259:J1259)</f>
        <v>10207700</v>
      </c>
    </row>
    <row r="1260" customFormat="false" ht="74.6" hidden="false" customHeight="false" outlineLevel="0" collapsed="false">
      <c r="A1260" s="82" t="s">
        <v>1028</v>
      </c>
      <c r="B1260" s="54" t="s">
        <v>1029</v>
      </c>
      <c r="C1260" s="77" t="n">
        <v>22320</v>
      </c>
      <c r="D1260" s="143"/>
      <c r="E1260" s="77" t="n">
        <f aca="false">SUM(C1260:D1260)</f>
        <v>22320</v>
      </c>
      <c r="F1260" s="79" t="n">
        <v>26020</v>
      </c>
      <c r="G1260" s="88"/>
      <c r="H1260" s="79" t="n">
        <f aca="false">SUM(F1260:G1260)</f>
        <v>26020</v>
      </c>
      <c r="I1260" s="77"/>
      <c r="J1260" s="143"/>
      <c r="K1260" s="77" t="n">
        <f aca="false">SUM(I1260:J1260)</f>
        <v>0</v>
      </c>
    </row>
    <row r="1261" customFormat="false" ht="74.6" hidden="false" customHeight="false" outlineLevel="0" collapsed="false">
      <c r="A1261" s="82" t="s">
        <v>1043</v>
      </c>
      <c r="B1261" s="54" t="s">
        <v>1044</v>
      </c>
      <c r="C1261" s="77" t="n">
        <v>14420</v>
      </c>
      <c r="D1261" s="143"/>
      <c r="E1261" s="77" t="n">
        <f aca="false">SUM(C1261:D1261)</f>
        <v>14420</v>
      </c>
      <c r="F1261" s="79" t="n">
        <v>16040</v>
      </c>
      <c r="G1261" s="88"/>
      <c r="H1261" s="79" t="n">
        <f aca="false">SUM(F1261:G1261)</f>
        <v>16040</v>
      </c>
      <c r="I1261" s="77"/>
      <c r="J1261" s="143"/>
      <c r="K1261" s="77" t="n">
        <f aca="false">SUM(I1261:J1261)</f>
        <v>0</v>
      </c>
    </row>
    <row r="1262" customFormat="false" ht="53.7" hidden="false" customHeight="false" outlineLevel="0" collapsed="false">
      <c r="A1262" s="82" t="s">
        <v>1142</v>
      </c>
      <c r="B1262" s="54" t="s">
        <v>1023</v>
      </c>
      <c r="C1262" s="77" t="n">
        <v>270500</v>
      </c>
      <c r="D1262" s="143"/>
      <c r="E1262" s="77" t="n">
        <f aca="false">SUM(C1262:D1262)</f>
        <v>270500</v>
      </c>
      <c r="F1262" s="79" t="n">
        <v>505500</v>
      </c>
      <c r="G1262" s="88"/>
      <c r="H1262" s="79" t="n">
        <f aca="false">SUM(F1262:G1262)</f>
        <v>505500</v>
      </c>
      <c r="I1262" s="77" t="n">
        <v>305000</v>
      </c>
      <c r="J1262" s="143"/>
      <c r="K1262" s="77" t="n">
        <f aca="false">SUM(I1262:J1262)</f>
        <v>305000</v>
      </c>
    </row>
    <row r="1263" customFormat="false" ht="32.8" hidden="false" customHeight="false" outlineLevel="0" collapsed="false">
      <c r="A1263" s="87" t="s">
        <v>33</v>
      </c>
      <c r="B1263" s="54" t="s">
        <v>34</v>
      </c>
      <c r="C1263" s="77" t="n">
        <v>4000</v>
      </c>
      <c r="D1263" s="143"/>
      <c r="E1263" s="77" t="n">
        <f aca="false">SUM(C1263:D1263)</f>
        <v>4000</v>
      </c>
      <c r="F1263" s="79" t="n">
        <v>4000</v>
      </c>
      <c r="G1263" s="88"/>
      <c r="H1263" s="79" t="n">
        <f aca="false">SUM(F1263:G1263)</f>
        <v>4000</v>
      </c>
      <c r="I1263" s="77" t="n">
        <v>5000</v>
      </c>
      <c r="J1263" s="143"/>
      <c r="K1263" s="77" t="n">
        <f aca="false">SUM(I1263:J1263)</f>
        <v>5000</v>
      </c>
    </row>
    <row r="1264" customFormat="false" ht="12.8" hidden="false" customHeight="false" outlineLevel="0" collapsed="false">
      <c r="A1264" s="82" t="s">
        <v>1097</v>
      </c>
      <c r="B1264" s="54" t="s">
        <v>1098</v>
      </c>
      <c r="C1264" s="77" t="n">
        <v>10500</v>
      </c>
      <c r="D1264" s="143"/>
      <c r="E1264" s="77" t="n">
        <f aca="false">SUM(C1264:D1264)</f>
        <v>10500</v>
      </c>
      <c r="F1264" s="79" t="n">
        <v>230500</v>
      </c>
      <c r="G1264" s="88"/>
      <c r="H1264" s="79" t="n">
        <f aca="false">SUM(F1264:G1264)</f>
        <v>230500</v>
      </c>
      <c r="I1264" s="77" t="n">
        <v>10500</v>
      </c>
      <c r="J1264" s="143"/>
      <c r="K1264" s="77" t="n">
        <f aca="false">SUM(I1264:J1264)</f>
        <v>10500</v>
      </c>
    </row>
    <row r="1265" customFormat="false" ht="43.25" hidden="false" customHeight="false" outlineLevel="0" collapsed="false">
      <c r="A1265" s="82" t="s">
        <v>1110</v>
      </c>
      <c r="B1265" s="54" t="s">
        <v>1111</v>
      </c>
      <c r="C1265" s="143"/>
      <c r="D1265" s="143"/>
      <c r="E1265" s="77"/>
      <c r="F1265" s="79" t="n">
        <v>99000</v>
      </c>
      <c r="G1265" s="88"/>
      <c r="H1265" s="79" t="n">
        <f aca="false">SUM(F1265:G1265)</f>
        <v>99000</v>
      </c>
      <c r="I1265" s="77"/>
      <c r="J1265" s="143"/>
      <c r="K1265" s="77" t="n">
        <f aca="false">SUM(I1265:J1265)</f>
        <v>0</v>
      </c>
    </row>
    <row r="1266" customFormat="false" ht="22.35" hidden="false" customHeight="false" outlineLevel="0" collapsed="false">
      <c r="A1266" s="82" t="s">
        <v>1551</v>
      </c>
      <c r="B1266" s="54" t="s">
        <v>1552</v>
      </c>
      <c r="C1266" s="143"/>
      <c r="D1266" s="143"/>
      <c r="E1266" s="77" t="n">
        <f aca="false">SUM(C1266:D1266)</f>
        <v>0</v>
      </c>
      <c r="F1266" s="79" t="n">
        <v>35000</v>
      </c>
      <c r="G1266" s="88"/>
      <c r="H1266" s="79" t="n">
        <f aca="false">SUM(F1266:G1266)</f>
        <v>35000</v>
      </c>
      <c r="I1266" s="77"/>
      <c r="J1266" s="143"/>
      <c r="K1266" s="77" t="n">
        <f aca="false">SUM(I1266:J1266)</f>
        <v>0</v>
      </c>
    </row>
    <row r="1267" customFormat="false" ht="43.25" hidden="false" customHeight="false" outlineLevel="0" collapsed="false">
      <c r="A1267" s="82" t="s">
        <v>1046</v>
      </c>
      <c r="B1267" s="55" t="s">
        <v>1047</v>
      </c>
      <c r="C1267" s="143"/>
      <c r="D1267" s="143"/>
      <c r="E1267" s="77" t="n">
        <f aca="false">SUM(C1267:D1267)</f>
        <v>0</v>
      </c>
      <c r="F1267" s="79"/>
      <c r="G1267" s="88"/>
      <c r="H1267" s="79" t="n">
        <f aca="false">SUM(F1267:G1267)</f>
        <v>0</v>
      </c>
      <c r="I1267" s="77"/>
      <c r="J1267" s="143"/>
      <c r="K1267" s="77" t="n">
        <f aca="false">SUM(I1267:J1267)</f>
        <v>0</v>
      </c>
    </row>
    <row r="1268" customFormat="false" ht="12.8" hidden="false" customHeight="false" outlineLevel="0" collapsed="false">
      <c r="A1268" s="82"/>
      <c r="B1268" s="54"/>
      <c r="C1268" s="77"/>
      <c r="D1268" s="77"/>
      <c r="E1268" s="77"/>
      <c r="F1268" s="79"/>
      <c r="G1268" s="88"/>
      <c r="H1268" s="79"/>
      <c r="I1268" s="77"/>
      <c r="J1268" s="77"/>
      <c r="K1268" s="77"/>
    </row>
    <row r="1269" customFormat="false" ht="57.45" hidden="false" customHeight="false" outlineLevel="0" collapsed="false">
      <c r="A1269" s="66" t="s">
        <v>1555</v>
      </c>
      <c r="B1269" s="135" t="s">
        <v>19</v>
      </c>
      <c r="C1269" s="139" t="n">
        <f aca="false">SUM(C1271:C1282)</f>
        <v>12915850</v>
      </c>
      <c r="D1269" s="139" t="n">
        <f aca="false">SUM(D1271:D1281)</f>
        <v>0</v>
      </c>
      <c r="E1269" s="139" t="n">
        <f aca="false">SUM(C1269:D1269)</f>
        <v>12915850</v>
      </c>
      <c r="F1269" s="109" t="n">
        <f aca="false">SUM(F1271:F1282)</f>
        <v>14435750</v>
      </c>
      <c r="G1269" s="110"/>
      <c r="H1269" s="109" t="n">
        <f aca="false">SUM(F1269:G1269)</f>
        <v>14435750</v>
      </c>
      <c r="I1269" s="139" t="n">
        <f aca="false">SUM(I1271:I1282)</f>
        <v>15001120</v>
      </c>
      <c r="J1269" s="139" t="n">
        <f aca="false">SUM(J1271:J1281)</f>
        <v>0</v>
      </c>
      <c r="K1269" s="139" t="n">
        <f aca="false">SUM(I1269:J1269)</f>
        <v>15001120</v>
      </c>
    </row>
    <row r="1270" customFormat="false" ht="22.35" hidden="false" customHeight="false" outlineLevel="0" collapsed="false">
      <c r="A1270" s="87" t="s">
        <v>27</v>
      </c>
      <c r="B1270" s="227"/>
      <c r="C1270" s="143" t="n">
        <f aca="false">SUM(C1271:C1281)</f>
        <v>12915850</v>
      </c>
      <c r="D1270" s="215"/>
      <c r="E1270" s="94" t="n">
        <f aca="false">D1270+C1270</f>
        <v>12915850</v>
      </c>
      <c r="F1270" s="79" t="n">
        <f aca="false">SUM(F1271:F1281)</f>
        <v>14435750</v>
      </c>
      <c r="G1270" s="217"/>
      <c r="H1270" s="95" t="n">
        <f aca="false">G1270+F1270</f>
        <v>14435750</v>
      </c>
      <c r="I1270" s="94" t="n">
        <f aca="false">SUM(I1271:I1281)</f>
        <v>15001120</v>
      </c>
      <c r="J1270" s="215"/>
      <c r="K1270" s="94" t="n">
        <f aca="false">J1270+I1270</f>
        <v>15001120</v>
      </c>
    </row>
    <row r="1271" customFormat="false" ht="22.35" hidden="false" customHeight="false" outlineLevel="0" collapsed="false">
      <c r="A1271" s="82" t="s">
        <v>1095</v>
      </c>
      <c r="B1271" s="54" t="s">
        <v>1011</v>
      </c>
      <c r="C1271" s="77" t="n">
        <v>12444610</v>
      </c>
      <c r="D1271" s="77"/>
      <c r="E1271" s="94" t="n">
        <f aca="false">D1271+C1271</f>
        <v>12444610</v>
      </c>
      <c r="F1271" s="79" t="n">
        <v>13451610</v>
      </c>
      <c r="G1271" s="88"/>
      <c r="H1271" s="95" t="n">
        <f aca="false">G1271+F1271</f>
        <v>13451610</v>
      </c>
      <c r="I1271" s="77" t="n">
        <v>14508720</v>
      </c>
      <c r="J1271" s="77"/>
      <c r="K1271" s="94" t="n">
        <f aca="false">J1271+I1271</f>
        <v>14508720</v>
      </c>
    </row>
    <row r="1272" customFormat="false" ht="64.15" hidden="false" customHeight="false" outlineLevel="0" collapsed="false">
      <c r="A1272" s="82" t="s">
        <v>1034</v>
      </c>
      <c r="B1272" s="54" t="s">
        <v>1035</v>
      </c>
      <c r="C1272" s="77" t="n">
        <v>6000</v>
      </c>
      <c r="D1272" s="77"/>
      <c r="E1272" s="94" t="n">
        <f aca="false">D1272+C1272</f>
        <v>6000</v>
      </c>
      <c r="F1272" s="79" t="n">
        <v>20800</v>
      </c>
      <c r="G1272" s="88"/>
      <c r="H1272" s="95" t="n">
        <f aca="false">G1272+F1272</f>
        <v>20800</v>
      </c>
      <c r="I1272" s="77"/>
      <c r="J1272" s="77"/>
      <c r="K1272" s="94" t="n">
        <f aca="false">J1272+I1272</f>
        <v>0</v>
      </c>
    </row>
    <row r="1273" customFormat="false" ht="53.7" hidden="false" customHeight="false" outlineLevel="0" collapsed="false">
      <c r="A1273" s="82" t="s">
        <v>1142</v>
      </c>
      <c r="B1273" s="54" t="s">
        <v>1023</v>
      </c>
      <c r="C1273" s="77" t="n">
        <v>395430</v>
      </c>
      <c r="D1273" s="77"/>
      <c r="E1273" s="94" t="n">
        <f aca="false">D1273+C1273</f>
        <v>395430</v>
      </c>
      <c r="F1273" s="79" t="n">
        <v>395430</v>
      </c>
      <c r="G1273" s="88"/>
      <c r="H1273" s="95" t="n">
        <f aca="false">G1273+F1273</f>
        <v>395430</v>
      </c>
      <c r="I1273" s="77" t="n">
        <v>421400</v>
      </c>
      <c r="J1273" s="77"/>
      <c r="K1273" s="94" t="n">
        <f aca="false">J1273+I1273</f>
        <v>421400</v>
      </c>
    </row>
    <row r="1274" customFormat="false" ht="53.7" hidden="false" customHeight="false" outlineLevel="0" collapsed="false">
      <c r="A1274" s="82" t="s">
        <v>1057</v>
      </c>
      <c r="B1274" s="54" t="s">
        <v>1058</v>
      </c>
      <c r="C1274" s="77" t="n">
        <v>800</v>
      </c>
      <c r="D1274" s="191"/>
      <c r="E1274" s="94" t="n">
        <f aca="false">D1274+C1274</f>
        <v>800</v>
      </c>
      <c r="F1274" s="124" t="n">
        <v>400</v>
      </c>
      <c r="G1274" s="149"/>
      <c r="H1274" s="95" t="n">
        <f aca="false">G1274+F1274</f>
        <v>400</v>
      </c>
      <c r="I1274" s="77"/>
      <c r="J1274" s="191"/>
      <c r="K1274" s="77" t="n">
        <f aca="false">SUM(I1274:J1274)</f>
        <v>0</v>
      </c>
    </row>
    <row r="1275" customFormat="false" ht="43.25" hidden="false" customHeight="false" outlineLevel="0" collapsed="false">
      <c r="A1275" s="82" t="s">
        <v>1046</v>
      </c>
      <c r="B1275" s="54" t="s">
        <v>1047</v>
      </c>
      <c r="C1275" s="77" t="n">
        <v>5010</v>
      </c>
      <c r="D1275" s="77"/>
      <c r="E1275" s="94" t="n">
        <f aca="false">D1275+C1275</f>
        <v>5010</v>
      </c>
      <c r="F1275" s="79" t="n">
        <v>5010</v>
      </c>
      <c r="G1275" s="88"/>
      <c r="H1275" s="95" t="n">
        <f aca="false">G1275+F1275</f>
        <v>5010</v>
      </c>
      <c r="I1275" s="77"/>
      <c r="J1275" s="77"/>
      <c r="K1275" s="94" t="n">
        <f aca="false">SUM(I1275:J1275)</f>
        <v>0</v>
      </c>
    </row>
    <row r="1276" customFormat="false" ht="32.8" hidden="false" customHeight="false" outlineLevel="0" collapsed="false">
      <c r="A1276" s="82" t="s">
        <v>1320</v>
      </c>
      <c r="B1276" s="54" t="s">
        <v>697</v>
      </c>
      <c r="C1276" s="77" t="n">
        <v>6000</v>
      </c>
      <c r="D1276" s="77"/>
      <c r="E1276" s="94" t="n">
        <f aca="false">D1276+C1276</f>
        <v>6000</v>
      </c>
      <c r="F1276" s="79" t="n">
        <v>6000</v>
      </c>
      <c r="G1276" s="88"/>
      <c r="H1276" s="95" t="n">
        <f aca="false">G1276+F1276</f>
        <v>6000</v>
      </c>
      <c r="I1276" s="77" t="n">
        <v>18000</v>
      </c>
      <c r="J1276" s="77"/>
      <c r="K1276" s="94" t="n">
        <f aca="false">SUM(I1276:J1276)</f>
        <v>18000</v>
      </c>
    </row>
    <row r="1277" customFormat="false" ht="32.8" hidden="false" customHeight="false" outlineLevel="0" collapsed="false">
      <c r="A1277" s="87" t="s">
        <v>33</v>
      </c>
      <c r="B1277" s="54" t="s">
        <v>34</v>
      </c>
      <c r="C1277" s="77" t="n">
        <v>43000</v>
      </c>
      <c r="D1277" s="77"/>
      <c r="E1277" s="94" t="n">
        <f aca="false">D1277+C1277</f>
        <v>43000</v>
      </c>
      <c r="F1277" s="79" t="n">
        <v>53000</v>
      </c>
      <c r="G1277" s="88"/>
      <c r="H1277" s="95" t="n">
        <f aca="false">G1277+F1277</f>
        <v>53000</v>
      </c>
      <c r="I1277" s="77" t="n">
        <v>38000</v>
      </c>
      <c r="J1277" s="77"/>
      <c r="K1277" s="94" t="n">
        <f aca="false">J1277+I1277</f>
        <v>38000</v>
      </c>
    </row>
    <row r="1278" customFormat="false" ht="12.8" hidden="false" customHeight="false" outlineLevel="0" collapsed="false">
      <c r="A1278" s="82" t="s">
        <v>1097</v>
      </c>
      <c r="B1278" s="54" t="s">
        <v>1098</v>
      </c>
      <c r="C1278" s="77" t="n">
        <v>15000</v>
      </c>
      <c r="D1278" s="77"/>
      <c r="E1278" s="94" t="n">
        <f aca="false">D1278+C1278</f>
        <v>15000</v>
      </c>
      <c r="F1278" s="79" t="n">
        <v>372000</v>
      </c>
      <c r="G1278" s="88"/>
      <c r="H1278" s="95" t="n">
        <f aca="false">G1278+F1278</f>
        <v>372000</v>
      </c>
      <c r="I1278" s="77" t="n">
        <v>15000</v>
      </c>
      <c r="J1278" s="77"/>
      <c r="K1278" s="94" t="n">
        <f aca="false">J1278+I1278</f>
        <v>15000</v>
      </c>
    </row>
    <row r="1279" customFormat="false" ht="22.35" hidden="false" customHeight="false" outlineLevel="0" collapsed="false">
      <c r="A1279" s="82" t="s">
        <v>1104</v>
      </c>
      <c r="B1279" s="54" t="s">
        <v>1014</v>
      </c>
      <c r="C1279" s="77"/>
      <c r="D1279" s="77"/>
      <c r="E1279" s="94"/>
      <c r="F1279" s="79" t="n">
        <v>25500</v>
      </c>
      <c r="G1279" s="88"/>
      <c r="H1279" s="95" t="n">
        <f aca="false">G1279+F1279</f>
        <v>25500</v>
      </c>
      <c r="I1279" s="77"/>
      <c r="J1279" s="77"/>
      <c r="K1279" s="94" t="n">
        <f aca="false">J1279+I1279</f>
        <v>0</v>
      </c>
    </row>
    <row r="1280" customFormat="false" ht="43.25" hidden="false" customHeight="false" outlineLevel="0" collapsed="false">
      <c r="A1280" s="82" t="s">
        <v>1110</v>
      </c>
      <c r="B1280" s="54" t="s">
        <v>1111</v>
      </c>
      <c r="C1280" s="77"/>
      <c r="D1280" s="77"/>
      <c r="E1280" s="94" t="n">
        <f aca="false">D1280+C1280</f>
        <v>0</v>
      </c>
      <c r="F1280" s="79" t="n">
        <v>106000</v>
      </c>
      <c r="G1280" s="88"/>
      <c r="H1280" s="95" t="n">
        <f aca="false">G1280+F1280</f>
        <v>106000</v>
      </c>
      <c r="I1280" s="77"/>
      <c r="J1280" s="77"/>
      <c r="K1280" s="94" t="n">
        <f aca="false">J1280+I1280</f>
        <v>0</v>
      </c>
    </row>
    <row r="1281" customFormat="false" ht="43.25" hidden="false" customHeight="false" outlineLevel="0" collapsed="false">
      <c r="A1281" s="82" t="s">
        <v>325</v>
      </c>
      <c r="B1281" s="55" t="s">
        <v>326</v>
      </c>
      <c r="C1281" s="77"/>
      <c r="D1281" s="77"/>
      <c r="E1281" s="94"/>
      <c r="F1281" s="79"/>
      <c r="G1281" s="88"/>
      <c r="H1281" s="95" t="n">
        <f aca="false">G1281+F1281</f>
        <v>0</v>
      </c>
      <c r="I1281" s="77"/>
      <c r="J1281" s="77"/>
      <c r="K1281" s="94"/>
    </row>
    <row r="1282" customFormat="false" ht="22.35" hidden="false" customHeight="false" outlineLevel="0" collapsed="false">
      <c r="A1282" s="82" t="s">
        <v>65</v>
      </c>
      <c r="B1282" s="55" t="s">
        <v>66</v>
      </c>
      <c r="C1282" s="77"/>
      <c r="D1282" s="77"/>
      <c r="E1282" s="77"/>
      <c r="F1282" s="79"/>
      <c r="G1282" s="88"/>
      <c r="H1282" s="95" t="n">
        <f aca="false">G1282+F1282</f>
        <v>0</v>
      </c>
      <c r="I1282" s="77"/>
      <c r="J1282" s="77"/>
      <c r="K1282" s="94" t="n">
        <f aca="false">J1282+I1282</f>
        <v>0</v>
      </c>
    </row>
    <row r="1283" customFormat="false" ht="12.8" hidden="false" customHeight="false" outlineLevel="0" collapsed="false">
      <c r="A1283" s="82"/>
      <c r="B1283" s="54"/>
      <c r="C1283" s="77"/>
      <c r="D1283" s="77"/>
      <c r="E1283" s="77"/>
      <c r="F1283" s="79"/>
      <c r="G1283" s="88"/>
      <c r="H1283" s="79"/>
      <c r="I1283" s="77"/>
      <c r="J1283" s="77"/>
      <c r="K1283" s="77"/>
    </row>
    <row r="1284" customFormat="false" ht="57.45" hidden="false" customHeight="false" outlineLevel="0" collapsed="false">
      <c r="A1284" s="66" t="s">
        <v>1568</v>
      </c>
      <c r="B1284" s="135" t="s">
        <v>19</v>
      </c>
      <c r="C1284" s="139" t="n">
        <f aca="false">SUM(C1286:C1294)</f>
        <v>6459090</v>
      </c>
      <c r="D1284" s="139" t="n">
        <f aca="false">SUM(D1286:D1294)</f>
        <v>0</v>
      </c>
      <c r="E1284" s="139" t="n">
        <f aca="false">SUM(C1284:D1284)</f>
        <v>6459090</v>
      </c>
      <c r="F1284" s="109" t="n">
        <f aca="false">SUM(F1286:F1294)</f>
        <v>6910100</v>
      </c>
      <c r="G1284" s="110"/>
      <c r="H1284" s="109" t="n">
        <f aca="false">SUM(F1284:G1284)</f>
        <v>6910100</v>
      </c>
      <c r="I1284" s="139" t="n">
        <f aca="false">SUM(I1286:I1294)</f>
        <v>7912990</v>
      </c>
      <c r="J1284" s="139" t="n">
        <f aca="false">SUM(J1286:J1294)</f>
        <v>0</v>
      </c>
      <c r="K1284" s="139" t="n">
        <f aca="false">SUM(I1284:J1284)</f>
        <v>7912990</v>
      </c>
    </row>
    <row r="1285" customFormat="false" ht="22.35" hidden="false" customHeight="false" outlineLevel="0" collapsed="false">
      <c r="A1285" s="87" t="s">
        <v>27</v>
      </c>
      <c r="B1285" s="227"/>
      <c r="C1285" s="143" t="n">
        <f aca="false">SUM(C1286:C1294)</f>
        <v>6459090</v>
      </c>
      <c r="D1285" s="215"/>
      <c r="E1285" s="249" t="n">
        <f aca="false">SUM(C1285:D1285)</f>
        <v>6459090</v>
      </c>
      <c r="F1285" s="79" t="n">
        <f aca="false">SUM(F1286:F1294)</f>
        <v>6910100</v>
      </c>
      <c r="G1285" s="217"/>
      <c r="H1285" s="95" t="n">
        <f aca="false">SUM(F1285:G1285)</f>
        <v>6910100</v>
      </c>
      <c r="I1285" s="249" t="n">
        <f aca="false">SUM(I1286:I1294)</f>
        <v>7912990</v>
      </c>
      <c r="J1285" s="215"/>
      <c r="K1285" s="249" t="n">
        <f aca="false">SUM(I1285:J1285)</f>
        <v>7912990</v>
      </c>
    </row>
    <row r="1286" customFormat="false" ht="22.35" hidden="false" customHeight="false" outlineLevel="0" collapsed="false">
      <c r="A1286" s="82" t="s">
        <v>1095</v>
      </c>
      <c r="B1286" s="54" t="s">
        <v>1011</v>
      </c>
      <c r="C1286" s="77" t="n">
        <v>6413520</v>
      </c>
      <c r="D1286" s="143"/>
      <c r="E1286" s="249" t="n">
        <f aca="false">SUM(C1286:D1286)</f>
        <v>6413520</v>
      </c>
      <c r="F1286" s="79" t="n">
        <v>6761620</v>
      </c>
      <c r="G1286" s="88"/>
      <c r="H1286" s="95" t="n">
        <f aca="false">SUM(F1286:G1286)</f>
        <v>6761620</v>
      </c>
      <c r="I1286" s="77" t="n">
        <v>7898990</v>
      </c>
      <c r="J1286" s="143"/>
      <c r="K1286" s="249" t="n">
        <f aca="false">SUM(I1286:J1286)</f>
        <v>7898990</v>
      </c>
    </row>
    <row r="1287" customFormat="false" ht="64.15" hidden="false" customHeight="false" outlineLevel="0" collapsed="false">
      <c r="A1287" s="82" t="s">
        <v>1034</v>
      </c>
      <c r="B1287" s="54" t="s">
        <v>1035</v>
      </c>
      <c r="C1287" s="77" t="n">
        <v>28360</v>
      </c>
      <c r="D1287" s="143"/>
      <c r="E1287" s="77" t="n">
        <f aca="false">SUM(C1287:D1287)</f>
        <v>28360</v>
      </c>
      <c r="F1287" s="79" t="n">
        <v>27810</v>
      </c>
      <c r="G1287" s="88"/>
      <c r="H1287" s="79" t="n">
        <f aca="false">SUM(F1287:G1287)</f>
        <v>27810</v>
      </c>
      <c r="I1287" s="77"/>
      <c r="J1287" s="143"/>
      <c r="K1287" s="77" t="n">
        <f aca="false">SUM(I1287:J1287)</f>
        <v>0</v>
      </c>
    </row>
    <row r="1288" customFormat="false" ht="43.25" hidden="false" customHeight="false" outlineLevel="0" collapsed="false">
      <c r="A1288" s="82" t="s">
        <v>1046</v>
      </c>
      <c r="B1288" s="54" t="s">
        <v>1047</v>
      </c>
      <c r="C1288" s="77" t="n">
        <v>2110</v>
      </c>
      <c r="D1288" s="77"/>
      <c r="E1288" s="77" t="n">
        <f aca="false">SUM(C1288:D1288)</f>
        <v>2110</v>
      </c>
      <c r="F1288" s="79" t="n">
        <v>2110</v>
      </c>
      <c r="G1288" s="88"/>
      <c r="H1288" s="79" t="n">
        <f aca="false">SUM(F1288:G1288)</f>
        <v>2110</v>
      </c>
      <c r="I1288" s="77"/>
      <c r="J1288" s="77"/>
      <c r="K1288" s="77" t="n">
        <f aca="false">SUM(I1288:J1288)</f>
        <v>0</v>
      </c>
    </row>
    <row r="1289" customFormat="false" ht="74.6" hidden="false" customHeight="false" outlineLevel="0" collapsed="false">
      <c r="A1289" s="82" t="s">
        <v>1050</v>
      </c>
      <c r="B1289" s="54" t="s">
        <v>1051</v>
      </c>
      <c r="C1289" s="77" t="n">
        <v>2100</v>
      </c>
      <c r="D1289" s="77"/>
      <c r="E1289" s="77" t="n">
        <f aca="false">SUM(C1289:D1289)</f>
        <v>2100</v>
      </c>
      <c r="F1289" s="79" t="n">
        <v>2560</v>
      </c>
      <c r="G1289" s="88"/>
      <c r="H1289" s="79" t="n">
        <f aca="false">SUM(F1289:G1289)</f>
        <v>2560</v>
      </c>
      <c r="I1289" s="77"/>
      <c r="J1289" s="77"/>
      <c r="K1289" s="77" t="n">
        <f aca="false">SUM(I1289:J1289)</f>
        <v>0</v>
      </c>
    </row>
    <row r="1290" customFormat="false" ht="32.8" hidden="false" customHeight="false" outlineLevel="0" collapsed="false">
      <c r="A1290" s="87" t="s">
        <v>33</v>
      </c>
      <c r="B1290" s="54" t="s">
        <v>34</v>
      </c>
      <c r="C1290" s="77" t="n">
        <v>4000</v>
      </c>
      <c r="D1290" s="143"/>
      <c r="E1290" s="77" t="n">
        <f aca="false">SUM(C1290:D1290)</f>
        <v>4000</v>
      </c>
      <c r="F1290" s="79" t="n">
        <v>4000</v>
      </c>
      <c r="G1290" s="88"/>
      <c r="H1290" s="79" t="n">
        <f aca="false">SUM(F1290:G1290)</f>
        <v>4000</v>
      </c>
      <c r="I1290" s="77" t="n">
        <v>5000</v>
      </c>
      <c r="J1290" s="143"/>
      <c r="K1290" s="77" t="n">
        <f aca="false">SUM(I1290:J1290)</f>
        <v>5000</v>
      </c>
    </row>
    <row r="1291" customFormat="false" ht="12.8" hidden="false" customHeight="false" outlineLevel="0" collapsed="false">
      <c r="A1291" s="82" t="s">
        <v>1097</v>
      </c>
      <c r="B1291" s="54" t="s">
        <v>1098</v>
      </c>
      <c r="C1291" s="77" t="n">
        <v>9000</v>
      </c>
      <c r="D1291" s="77"/>
      <c r="E1291" s="77" t="n">
        <f aca="false">SUM(C1291:D1291)</f>
        <v>9000</v>
      </c>
      <c r="F1291" s="79" t="n">
        <v>41000</v>
      </c>
      <c r="G1291" s="88"/>
      <c r="H1291" s="79" t="n">
        <f aca="false">SUM(F1291:G1291)</f>
        <v>41000</v>
      </c>
      <c r="I1291" s="77" t="n">
        <v>9000</v>
      </c>
      <c r="J1291" s="77"/>
      <c r="K1291" s="77" t="n">
        <f aca="false">SUM(I1291:J1291)</f>
        <v>9000</v>
      </c>
    </row>
    <row r="1292" customFormat="false" ht="22.35" hidden="false" customHeight="false" outlineLevel="0" collapsed="false">
      <c r="A1292" s="82" t="s">
        <v>1104</v>
      </c>
      <c r="B1292" s="54" t="s">
        <v>1014</v>
      </c>
      <c r="C1292" s="143"/>
      <c r="D1292" s="143"/>
      <c r="E1292" s="143"/>
      <c r="F1292" s="79" t="n">
        <v>4000</v>
      </c>
      <c r="G1292" s="88"/>
      <c r="H1292" s="79" t="n">
        <f aca="false">SUM(F1292:G1292)</f>
        <v>4000</v>
      </c>
      <c r="I1292" s="77"/>
      <c r="J1292" s="143"/>
      <c r="K1292" s="249" t="n">
        <f aca="false">SUM(I1292:J1292)</f>
        <v>0</v>
      </c>
    </row>
    <row r="1293" customFormat="false" ht="43.25" hidden="false" customHeight="false" outlineLevel="0" collapsed="false">
      <c r="A1293" s="82" t="s">
        <v>1110</v>
      </c>
      <c r="B1293" s="54" t="s">
        <v>1111</v>
      </c>
      <c r="C1293" s="77"/>
      <c r="D1293" s="77"/>
      <c r="E1293" s="77" t="n">
        <f aca="false">SUM(C1293:D1293)</f>
        <v>0</v>
      </c>
      <c r="F1293" s="79" t="n">
        <v>67000</v>
      </c>
      <c r="G1293" s="88"/>
      <c r="H1293" s="79" t="n">
        <f aca="false">SUM(F1293:G1293)</f>
        <v>67000</v>
      </c>
      <c r="I1293" s="77"/>
      <c r="J1293" s="77"/>
      <c r="K1293" s="77" t="n">
        <f aca="false">SUM(I1293:J1293)</f>
        <v>0</v>
      </c>
    </row>
    <row r="1294" customFormat="false" ht="53.7" hidden="false" customHeight="false" outlineLevel="0" collapsed="false">
      <c r="A1294" s="82" t="s">
        <v>1057</v>
      </c>
      <c r="B1294" s="55" t="s">
        <v>1058</v>
      </c>
      <c r="C1294" s="77"/>
      <c r="D1294" s="77"/>
      <c r="E1294" s="77"/>
      <c r="F1294" s="79"/>
      <c r="G1294" s="88"/>
      <c r="H1294" s="79" t="n">
        <f aca="false">SUM(F1294:G1294)</f>
        <v>0</v>
      </c>
      <c r="I1294" s="77"/>
      <c r="J1294" s="77"/>
      <c r="K1294" s="77"/>
    </row>
    <row r="1295" customFormat="false" ht="12.8" hidden="false" customHeight="false" outlineLevel="0" collapsed="false">
      <c r="A1295" s="82"/>
      <c r="B1295" s="54"/>
      <c r="C1295" s="77"/>
      <c r="D1295" s="77"/>
      <c r="E1295" s="77" t="n">
        <f aca="false">SUM(C1295:D1295)</f>
        <v>0</v>
      </c>
      <c r="F1295" s="79"/>
      <c r="G1295" s="88"/>
      <c r="H1295" s="79"/>
      <c r="I1295" s="77"/>
      <c r="J1295" s="77"/>
      <c r="K1295" s="77" t="n">
        <f aca="false">SUM(I1295:J1295)</f>
        <v>0</v>
      </c>
    </row>
    <row r="1296" customFormat="false" ht="46.25" hidden="false" customHeight="false" outlineLevel="0" collapsed="false">
      <c r="A1296" s="66" t="s">
        <v>1578</v>
      </c>
      <c r="B1296" s="135" t="s">
        <v>19</v>
      </c>
      <c r="C1296" s="240" t="n">
        <f aca="false">SUM(C1298:C1305)</f>
        <v>6561590</v>
      </c>
      <c r="D1296" s="240" t="n">
        <f aca="false">SUM(D1298:D1304)</f>
        <v>0</v>
      </c>
      <c r="E1296" s="240" t="n">
        <f aca="false">SUM(C1296:D1296)</f>
        <v>6561590</v>
      </c>
      <c r="F1296" s="243" t="n">
        <f aca="false">SUM(F1298:F1305)</f>
        <v>7154060</v>
      </c>
      <c r="G1296" s="253"/>
      <c r="H1296" s="243" t="n">
        <f aca="false">SUM(F1296:G1296)</f>
        <v>7154060</v>
      </c>
      <c r="I1296" s="240" t="n">
        <f aca="false">SUM(I1298:I1305)</f>
        <v>7522440</v>
      </c>
      <c r="J1296" s="240" t="n">
        <f aca="false">SUM(J1298:J1304)</f>
        <v>0</v>
      </c>
      <c r="K1296" s="240" t="n">
        <f aca="false">SUM(I1296:J1296)</f>
        <v>7522440</v>
      </c>
    </row>
    <row r="1297" customFormat="false" ht="22.35" hidden="false" customHeight="false" outlineLevel="0" collapsed="false">
      <c r="A1297" s="87" t="s">
        <v>27</v>
      </c>
      <c r="B1297" s="100"/>
      <c r="C1297" s="265" t="n">
        <f aca="false">SUM(C1298:C1304)</f>
        <v>6561590</v>
      </c>
      <c r="D1297" s="265"/>
      <c r="E1297" s="77" t="n">
        <f aca="false">SUM(C1297:D1297)</f>
        <v>6561590</v>
      </c>
      <c r="F1297" s="247" t="n">
        <f aca="false">SUM(F1298:F1304)</f>
        <v>7154060</v>
      </c>
      <c r="G1297" s="266"/>
      <c r="H1297" s="79" t="n">
        <f aca="false">SUM(F1297:G1297)</f>
        <v>7154060</v>
      </c>
      <c r="I1297" s="77" t="n">
        <f aca="false">SUM(I1298:I1304)</f>
        <v>7522440</v>
      </c>
      <c r="J1297" s="265"/>
      <c r="K1297" s="77" t="n">
        <f aca="false">SUM(I1297:J1297)</f>
        <v>7522440</v>
      </c>
    </row>
    <row r="1298" customFormat="false" ht="22.35" hidden="false" customHeight="false" outlineLevel="0" collapsed="false">
      <c r="A1298" s="82" t="s">
        <v>1095</v>
      </c>
      <c r="B1298" s="54" t="s">
        <v>1011</v>
      </c>
      <c r="C1298" s="77" t="n">
        <v>6451430</v>
      </c>
      <c r="D1298" s="245"/>
      <c r="E1298" s="77" t="n">
        <f aca="false">SUM(C1298:D1298)</f>
        <v>6451430</v>
      </c>
      <c r="F1298" s="247" t="n">
        <v>6786330</v>
      </c>
      <c r="G1298" s="266"/>
      <c r="H1298" s="79" t="n">
        <f aca="false">SUM(F1298:G1298)</f>
        <v>6786330</v>
      </c>
      <c r="I1298" s="77" t="n">
        <v>7510440</v>
      </c>
      <c r="J1298" s="245"/>
      <c r="K1298" s="77" t="n">
        <f aca="false">SUM(I1298:J1298)</f>
        <v>7510440</v>
      </c>
    </row>
    <row r="1299" customFormat="false" ht="64.15" hidden="false" customHeight="false" outlineLevel="0" collapsed="false">
      <c r="A1299" s="82" t="s">
        <v>1034</v>
      </c>
      <c r="B1299" s="54" t="s">
        <v>1035</v>
      </c>
      <c r="C1299" s="77" t="n">
        <v>78100</v>
      </c>
      <c r="D1299" s="245"/>
      <c r="E1299" s="77" t="n">
        <f aca="false">SUM(C1299:D1299)</f>
        <v>78100</v>
      </c>
      <c r="F1299" s="247" t="n">
        <v>88270</v>
      </c>
      <c r="G1299" s="266"/>
      <c r="H1299" s="79" t="n">
        <f aca="false">SUM(F1299:G1299)</f>
        <v>88270</v>
      </c>
      <c r="I1299" s="77"/>
      <c r="J1299" s="245"/>
      <c r="K1299" s="77" t="n">
        <f aca="false">SUM(I1299:J1299)</f>
        <v>0</v>
      </c>
    </row>
    <row r="1300" customFormat="false" ht="43.25" hidden="false" customHeight="false" outlineLevel="0" collapsed="false">
      <c r="A1300" s="82" t="s">
        <v>1046</v>
      </c>
      <c r="B1300" s="54" t="s">
        <v>1047</v>
      </c>
      <c r="C1300" s="77" t="n">
        <v>1660</v>
      </c>
      <c r="D1300" s="245"/>
      <c r="E1300" s="77" t="n">
        <f aca="false">SUM(C1300:D1300)</f>
        <v>1660</v>
      </c>
      <c r="F1300" s="247" t="n">
        <v>1660</v>
      </c>
      <c r="G1300" s="266"/>
      <c r="H1300" s="79" t="n">
        <f aca="false">SUM(F1300:G1300)</f>
        <v>1660</v>
      </c>
      <c r="I1300" s="77"/>
      <c r="J1300" s="245"/>
      <c r="K1300" s="77" t="n">
        <f aca="false">SUM(I1300:J1300)</f>
        <v>0</v>
      </c>
    </row>
    <row r="1301" customFormat="false" ht="53.7" hidden="false" customHeight="false" outlineLevel="0" collapsed="false">
      <c r="A1301" s="82" t="s">
        <v>1142</v>
      </c>
      <c r="B1301" s="54" t="s">
        <v>1023</v>
      </c>
      <c r="C1301" s="77" t="n">
        <v>18400</v>
      </c>
      <c r="D1301" s="245"/>
      <c r="E1301" s="77" t="n">
        <f aca="false">SUM(C1301:D1301)</f>
        <v>18400</v>
      </c>
      <c r="F1301" s="247" t="n">
        <v>18400</v>
      </c>
      <c r="G1301" s="266"/>
      <c r="H1301" s="79" t="n">
        <f aca="false">SUM(F1301:G1301)</f>
        <v>18400</v>
      </c>
      <c r="I1301" s="77"/>
      <c r="J1301" s="245"/>
      <c r="K1301" s="77" t="n">
        <f aca="false">SUM(I1301:J1301)</f>
        <v>0</v>
      </c>
    </row>
    <row r="1302" customFormat="false" ht="12.8" hidden="false" customHeight="false" outlineLevel="0" collapsed="false">
      <c r="A1302" s="82" t="s">
        <v>1097</v>
      </c>
      <c r="B1302" s="54" t="s">
        <v>1098</v>
      </c>
      <c r="C1302" s="77" t="n">
        <v>12000</v>
      </c>
      <c r="D1302" s="77"/>
      <c r="E1302" s="77" t="n">
        <f aca="false">SUM(C1302:D1302)</f>
        <v>12000</v>
      </c>
      <c r="F1302" s="79" t="n">
        <v>190400</v>
      </c>
      <c r="G1302" s="88"/>
      <c r="H1302" s="79" t="n">
        <f aca="false">SUM(F1302:G1302)</f>
        <v>190400</v>
      </c>
      <c r="I1302" s="77" t="n">
        <v>12000</v>
      </c>
      <c r="J1302" s="77"/>
      <c r="K1302" s="77" t="n">
        <f aca="false">SUM(I1302:J1302)</f>
        <v>12000</v>
      </c>
    </row>
    <row r="1303" customFormat="false" ht="43.25" hidden="false" customHeight="false" outlineLevel="0" collapsed="false">
      <c r="A1303" s="82" t="s">
        <v>1110</v>
      </c>
      <c r="B1303" s="54" t="s">
        <v>1111</v>
      </c>
      <c r="C1303" s="245"/>
      <c r="D1303" s="245"/>
      <c r="E1303" s="77"/>
      <c r="F1303" s="247" t="n">
        <v>69000</v>
      </c>
      <c r="G1303" s="266"/>
      <c r="H1303" s="79" t="n">
        <f aca="false">SUM(F1303:G1303)</f>
        <v>69000</v>
      </c>
      <c r="I1303" s="77"/>
      <c r="J1303" s="245"/>
      <c r="K1303" s="77" t="n">
        <f aca="false">SUM(I1303:J1303)</f>
        <v>0</v>
      </c>
    </row>
    <row r="1304" customFormat="false" ht="43.25" hidden="false" customHeight="false" outlineLevel="0" collapsed="false">
      <c r="A1304" s="82" t="s">
        <v>1140</v>
      </c>
      <c r="B1304" s="55" t="s">
        <v>1020</v>
      </c>
      <c r="C1304" s="245"/>
      <c r="D1304" s="245"/>
      <c r="E1304" s="77" t="n">
        <f aca="false">SUM(C1304:D1304)</f>
        <v>0</v>
      </c>
      <c r="F1304" s="247"/>
      <c r="G1304" s="266"/>
      <c r="H1304" s="79"/>
      <c r="I1304" s="77"/>
      <c r="J1304" s="245"/>
      <c r="K1304" s="77" t="n">
        <f aca="false">SUM(I1304:J1304)</f>
        <v>0</v>
      </c>
    </row>
    <row r="1305" customFormat="false" ht="22.35" hidden="false" customHeight="false" outlineLevel="0" collapsed="false">
      <c r="A1305" s="82" t="s">
        <v>65</v>
      </c>
      <c r="B1305" s="54" t="s">
        <v>66</v>
      </c>
      <c r="C1305" s="77"/>
      <c r="D1305" s="77"/>
      <c r="E1305" s="77"/>
      <c r="F1305" s="79"/>
      <c r="G1305" s="88"/>
      <c r="H1305" s="79"/>
      <c r="I1305" s="77"/>
      <c r="J1305" s="77"/>
      <c r="K1305" s="77"/>
    </row>
    <row r="1306" customFormat="false" ht="12.8" hidden="false" customHeight="false" outlineLevel="0" collapsed="false">
      <c r="A1306" s="82"/>
      <c r="B1306" s="54"/>
      <c r="C1306" s="77"/>
      <c r="D1306" s="77"/>
      <c r="E1306" s="77" t="n">
        <f aca="false">SUM(C1306:D1306)</f>
        <v>0</v>
      </c>
      <c r="F1306" s="79"/>
      <c r="G1306" s="88"/>
      <c r="H1306" s="79"/>
      <c r="I1306" s="77"/>
      <c r="J1306" s="77"/>
      <c r="K1306" s="77" t="n">
        <f aca="false">SUM(I1306:J1306)</f>
        <v>0</v>
      </c>
    </row>
    <row r="1307" customFormat="false" ht="57.45" hidden="false" customHeight="false" outlineLevel="0" collapsed="false">
      <c r="A1307" s="66" t="s">
        <v>1587</v>
      </c>
      <c r="B1307" s="135" t="s">
        <v>19</v>
      </c>
      <c r="C1307" s="139" t="n">
        <f aca="false">SUM(C1309:C1322)</f>
        <v>8702860</v>
      </c>
      <c r="D1307" s="139" t="n">
        <f aca="false">SUM(D1309:D1322)</f>
        <v>0</v>
      </c>
      <c r="E1307" s="139" t="n">
        <f aca="false">SUM(C1307:D1307)</f>
        <v>8702860</v>
      </c>
      <c r="F1307" s="109" t="n">
        <f aca="false">SUM(F1309:F1322)</f>
        <v>10601880</v>
      </c>
      <c r="G1307" s="110"/>
      <c r="H1307" s="109" t="n">
        <f aca="false">SUM(F1307:G1307)</f>
        <v>10601880</v>
      </c>
      <c r="I1307" s="139" t="n">
        <f aca="false">SUM(I1309:I1322)</f>
        <v>10861790</v>
      </c>
      <c r="J1307" s="139" t="n">
        <f aca="false">SUM(J1309:J1322)</f>
        <v>0</v>
      </c>
      <c r="K1307" s="139" t="n">
        <f aca="false">SUM(I1307:J1307)</f>
        <v>10861790</v>
      </c>
    </row>
    <row r="1308" customFormat="false" ht="22.35" hidden="false" customHeight="false" outlineLevel="0" collapsed="false">
      <c r="A1308" s="74" t="s">
        <v>27</v>
      </c>
      <c r="B1308" s="227"/>
      <c r="C1308" s="194" t="n">
        <f aca="false">SUM(C1309:C1322)</f>
        <v>8702860</v>
      </c>
      <c r="D1308" s="209"/>
      <c r="E1308" s="77" t="n">
        <f aca="false">SUM(C1308:D1308)</f>
        <v>8702860</v>
      </c>
      <c r="F1308" s="146" t="n">
        <f aca="false">SUM(F1309:F1322)</f>
        <v>10601880</v>
      </c>
      <c r="G1308" s="235"/>
      <c r="H1308" s="79" t="n">
        <f aca="false">SUM(F1308:G1308)</f>
        <v>10601880</v>
      </c>
      <c r="I1308" s="77" t="n">
        <f aca="false">SUM(I1309:I1322)</f>
        <v>10861790</v>
      </c>
      <c r="J1308" s="209"/>
      <c r="K1308" s="77" t="n">
        <f aca="false">SUM(I1308:J1308)</f>
        <v>10861790</v>
      </c>
    </row>
    <row r="1309" customFormat="false" ht="22.35" hidden="false" customHeight="false" outlineLevel="0" collapsed="false">
      <c r="A1309" s="82" t="s">
        <v>1095</v>
      </c>
      <c r="B1309" s="54" t="s">
        <v>1011</v>
      </c>
      <c r="C1309" s="77" t="n">
        <v>8357550</v>
      </c>
      <c r="D1309" s="143"/>
      <c r="E1309" s="77" t="n">
        <f aca="false">SUM(C1309:D1309)</f>
        <v>8357550</v>
      </c>
      <c r="F1309" s="79" t="n">
        <v>9759620</v>
      </c>
      <c r="G1309" s="88"/>
      <c r="H1309" s="79" t="n">
        <f aca="false">SUM(F1309:G1309)</f>
        <v>9759620</v>
      </c>
      <c r="I1309" s="77" t="n">
        <v>10548490</v>
      </c>
      <c r="J1309" s="143"/>
      <c r="K1309" s="77" t="n">
        <f aca="false">SUM(I1309:J1309)</f>
        <v>10548490</v>
      </c>
    </row>
    <row r="1310" customFormat="false" ht="53.7" hidden="false" customHeight="false" outlineLevel="0" collapsed="false">
      <c r="A1310" s="82" t="s">
        <v>1142</v>
      </c>
      <c r="B1310" s="54" t="s">
        <v>1023</v>
      </c>
      <c r="C1310" s="77" t="n">
        <v>275820</v>
      </c>
      <c r="D1310" s="143"/>
      <c r="E1310" s="77" t="n">
        <f aca="false">SUM(C1310:D1310)</f>
        <v>275820</v>
      </c>
      <c r="F1310" s="79" t="n">
        <v>275820</v>
      </c>
      <c r="G1310" s="88"/>
      <c r="H1310" s="79" t="n">
        <f aca="false">SUM(F1310:G1310)</f>
        <v>275820</v>
      </c>
      <c r="I1310" s="77" t="n">
        <v>279300</v>
      </c>
      <c r="J1310" s="143"/>
      <c r="K1310" s="77" t="n">
        <f aca="false">SUM(I1310:J1310)</f>
        <v>279300</v>
      </c>
    </row>
    <row r="1311" customFormat="false" ht="43.25" hidden="false" customHeight="false" outlineLevel="0" collapsed="false">
      <c r="A1311" s="82" t="s">
        <v>1046</v>
      </c>
      <c r="B1311" s="54" t="s">
        <v>1047</v>
      </c>
      <c r="C1311" s="77" t="n">
        <v>2680</v>
      </c>
      <c r="D1311" s="143"/>
      <c r="E1311" s="77" t="n">
        <f aca="false">SUM(C1311:D1311)</f>
        <v>2680</v>
      </c>
      <c r="F1311" s="79" t="n">
        <v>2680</v>
      </c>
      <c r="G1311" s="88"/>
      <c r="H1311" s="79" t="n">
        <f aca="false">SUM(F1311:G1311)</f>
        <v>2680</v>
      </c>
      <c r="I1311" s="77"/>
      <c r="J1311" s="143"/>
      <c r="K1311" s="77" t="n">
        <f aca="false">SUM(I1311:J1311)</f>
        <v>0</v>
      </c>
    </row>
    <row r="1312" customFormat="false" ht="74.6" hidden="false" customHeight="false" outlineLevel="0" collapsed="false">
      <c r="A1312" s="82" t="s">
        <v>1043</v>
      </c>
      <c r="B1312" s="54" t="s">
        <v>1044</v>
      </c>
      <c r="C1312" s="77" t="n">
        <v>30710</v>
      </c>
      <c r="D1312" s="143"/>
      <c r="E1312" s="77" t="n">
        <f aca="false">SUM(C1312:D1312)</f>
        <v>30710</v>
      </c>
      <c r="F1312" s="79" t="n">
        <v>33560</v>
      </c>
      <c r="G1312" s="88"/>
      <c r="H1312" s="79" t="n">
        <f aca="false">SUM(F1312:G1312)</f>
        <v>33560</v>
      </c>
      <c r="I1312" s="77"/>
      <c r="J1312" s="143"/>
      <c r="K1312" s="77" t="n">
        <f aca="false">SUM(I1312:J1312)</f>
        <v>0</v>
      </c>
    </row>
    <row r="1313" customFormat="false" ht="32.8" hidden="false" customHeight="false" outlineLevel="0" collapsed="false">
      <c r="A1313" s="82" t="s">
        <v>1320</v>
      </c>
      <c r="B1313" s="54" t="s">
        <v>697</v>
      </c>
      <c r="C1313" s="77" t="n">
        <v>12000</v>
      </c>
      <c r="D1313" s="143"/>
      <c r="E1313" s="77" t="n">
        <f aca="false">SUM(C1313:D1313)</f>
        <v>12000</v>
      </c>
      <c r="F1313" s="79" t="n">
        <v>12000</v>
      </c>
      <c r="G1313" s="88"/>
      <c r="H1313" s="79" t="n">
        <f aca="false">SUM(F1313:G1313)</f>
        <v>12000</v>
      </c>
      <c r="I1313" s="77" t="n">
        <v>12000</v>
      </c>
      <c r="J1313" s="143"/>
      <c r="K1313" s="77" t="n">
        <f aca="false">SUM(I1313:J1313)</f>
        <v>12000</v>
      </c>
    </row>
    <row r="1314" customFormat="false" ht="74.6" hidden="false" customHeight="false" outlineLevel="0" collapsed="false">
      <c r="A1314" s="82" t="s">
        <v>1050</v>
      </c>
      <c r="B1314" s="54" t="s">
        <v>1051</v>
      </c>
      <c r="C1314" s="77" t="n">
        <v>2100</v>
      </c>
      <c r="D1314" s="143"/>
      <c r="E1314" s="77" t="n">
        <f aca="false">SUM(C1314:D1314)</f>
        <v>2100</v>
      </c>
      <c r="F1314" s="79" t="n">
        <v>7250</v>
      </c>
      <c r="G1314" s="88"/>
      <c r="H1314" s="79" t="n">
        <f aca="false">SUM(F1314:G1314)</f>
        <v>7250</v>
      </c>
      <c r="I1314" s="77"/>
      <c r="J1314" s="143"/>
      <c r="K1314" s="77" t="n">
        <f aca="false">SUM(I1314:J1314)</f>
        <v>0</v>
      </c>
    </row>
    <row r="1315" customFormat="false" ht="32.8" hidden="false" customHeight="false" outlineLevel="0" collapsed="false">
      <c r="A1315" s="87" t="s">
        <v>33</v>
      </c>
      <c r="B1315" s="54" t="s">
        <v>34</v>
      </c>
      <c r="C1315" s="77" t="n">
        <v>10000</v>
      </c>
      <c r="D1315" s="77"/>
      <c r="E1315" s="77" t="n">
        <f aca="false">SUM(C1315:D1315)</f>
        <v>10000</v>
      </c>
      <c r="F1315" s="79" t="n">
        <v>10000</v>
      </c>
      <c r="G1315" s="88"/>
      <c r="H1315" s="79" t="n">
        <f aca="false">SUM(F1315:G1315)</f>
        <v>10000</v>
      </c>
      <c r="I1315" s="77" t="n">
        <v>10000</v>
      </c>
      <c r="J1315" s="77"/>
      <c r="K1315" s="77" t="n">
        <f aca="false">SUM(I1315:J1315)</f>
        <v>10000</v>
      </c>
    </row>
    <row r="1316" customFormat="false" ht="12.8" hidden="false" customHeight="false" outlineLevel="0" collapsed="false">
      <c r="A1316" s="82" t="s">
        <v>1097</v>
      </c>
      <c r="B1316" s="54" t="s">
        <v>1098</v>
      </c>
      <c r="C1316" s="77" t="n">
        <v>12000</v>
      </c>
      <c r="D1316" s="77"/>
      <c r="E1316" s="77" t="n">
        <f aca="false">SUM(C1316:D1316)</f>
        <v>12000</v>
      </c>
      <c r="F1316" s="79" t="n">
        <v>312000</v>
      </c>
      <c r="G1316" s="88"/>
      <c r="H1316" s="79" t="n">
        <f aca="false">SUM(F1316:G1316)</f>
        <v>312000</v>
      </c>
      <c r="I1316" s="77" t="n">
        <v>12000</v>
      </c>
      <c r="J1316" s="77"/>
      <c r="K1316" s="77" t="n">
        <f aca="false">SUM(I1316:J1316)</f>
        <v>12000</v>
      </c>
    </row>
    <row r="1317" customFormat="false" ht="22.35" hidden="false" customHeight="false" outlineLevel="0" collapsed="false">
      <c r="A1317" s="82" t="s">
        <v>1104</v>
      </c>
      <c r="B1317" s="54" t="s">
        <v>1014</v>
      </c>
      <c r="C1317" s="143"/>
      <c r="D1317" s="143"/>
      <c r="E1317" s="77"/>
      <c r="F1317" s="79" t="n">
        <v>20000</v>
      </c>
      <c r="G1317" s="88"/>
      <c r="H1317" s="79" t="n">
        <f aca="false">SUM(F1317:G1317)</f>
        <v>20000</v>
      </c>
      <c r="I1317" s="77"/>
      <c r="J1317" s="143"/>
      <c r="K1317" s="77" t="n">
        <f aca="false">SUM(I1317:J1317)</f>
        <v>0</v>
      </c>
    </row>
    <row r="1318" customFormat="false" ht="43.25" hidden="false" customHeight="false" outlineLevel="0" collapsed="false">
      <c r="A1318" s="82" t="s">
        <v>1110</v>
      </c>
      <c r="B1318" s="54" t="s">
        <v>1111</v>
      </c>
      <c r="C1318" s="143"/>
      <c r="D1318" s="143"/>
      <c r="E1318" s="77" t="n">
        <f aca="false">SUM(C1318:D1318)</f>
        <v>0</v>
      </c>
      <c r="F1318" s="79" t="n">
        <v>89000</v>
      </c>
      <c r="G1318" s="88"/>
      <c r="H1318" s="79" t="n">
        <f aca="false">SUM(F1318:G1318)</f>
        <v>89000</v>
      </c>
      <c r="I1318" s="77"/>
      <c r="J1318" s="143"/>
      <c r="K1318" s="77" t="n">
        <f aca="false">SUM(I1318:J1318)</f>
        <v>0</v>
      </c>
    </row>
    <row r="1319" customFormat="false" ht="43.25" hidden="false" customHeight="false" outlineLevel="0" collapsed="false">
      <c r="A1319" s="82" t="s">
        <v>1059</v>
      </c>
      <c r="B1319" s="54" t="s">
        <v>1060</v>
      </c>
      <c r="C1319" s="143"/>
      <c r="D1319" s="143"/>
      <c r="E1319" s="77" t="n">
        <f aca="false">SUM(C1319:D1319)</f>
        <v>0</v>
      </c>
      <c r="F1319" s="79" t="n">
        <v>79950</v>
      </c>
      <c r="G1319" s="88"/>
      <c r="H1319" s="79" t="n">
        <f aca="false">SUM(F1319:G1319)</f>
        <v>79950</v>
      </c>
      <c r="I1319" s="77"/>
      <c r="J1319" s="143"/>
      <c r="K1319" s="77" t="n">
        <f aca="false">SUM(I1319:J1319)</f>
        <v>0</v>
      </c>
    </row>
    <row r="1320" customFormat="false" ht="43.25" hidden="false" customHeight="false" outlineLevel="0" collapsed="false">
      <c r="A1320" s="82" t="s">
        <v>325</v>
      </c>
      <c r="B1320" s="55" t="s">
        <v>326</v>
      </c>
      <c r="C1320" s="143"/>
      <c r="D1320" s="143"/>
      <c r="E1320" s="77"/>
      <c r="F1320" s="79"/>
      <c r="G1320" s="88"/>
      <c r="H1320" s="79"/>
      <c r="I1320" s="77"/>
      <c r="J1320" s="143"/>
      <c r="K1320" s="77" t="n">
        <f aca="false">SUM(I1320:J1320)</f>
        <v>0</v>
      </c>
    </row>
    <row r="1321" customFormat="false" ht="32.8" hidden="false" customHeight="false" outlineLevel="0" collapsed="false">
      <c r="A1321" s="82" t="s">
        <v>177</v>
      </c>
      <c r="B1321" s="55" t="s">
        <v>178</v>
      </c>
      <c r="C1321" s="143"/>
      <c r="D1321" s="143"/>
      <c r="E1321" s="77"/>
      <c r="F1321" s="79"/>
      <c r="G1321" s="88"/>
      <c r="H1321" s="79"/>
      <c r="I1321" s="77"/>
      <c r="J1321" s="143"/>
      <c r="K1321" s="77" t="n">
        <f aca="false">SUM(I1321:J1321)</f>
        <v>0</v>
      </c>
    </row>
    <row r="1322" customFormat="false" ht="43.25" hidden="false" customHeight="false" outlineLevel="0" collapsed="false">
      <c r="A1322" s="82" t="s">
        <v>1539</v>
      </c>
      <c r="B1322" s="54" t="s">
        <v>1540</v>
      </c>
      <c r="C1322" s="143"/>
      <c r="D1322" s="143"/>
      <c r="E1322" s="77" t="n">
        <f aca="false">SUM(C1322:D1322)</f>
        <v>0</v>
      </c>
      <c r="F1322" s="79"/>
      <c r="G1322" s="88"/>
      <c r="H1322" s="79" t="n">
        <f aca="false">SUM(F1322:G1322)</f>
        <v>0</v>
      </c>
      <c r="I1322" s="143"/>
      <c r="J1322" s="143"/>
      <c r="K1322" s="77" t="n">
        <f aca="false">SUM(I1322:J1322)</f>
        <v>0</v>
      </c>
    </row>
    <row r="1323" customFormat="false" ht="12.8" hidden="false" customHeight="false" outlineLevel="0" collapsed="false">
      <c r="A1323" s="82"/>
      <c r="B1323" s="54"/>
      <c r="C1323" s="77"/>
      <c r="D1323" s="77"/>
      <c r="E1323" s="77" t="n">
        <f aca="false">SUM(C1323:D1323)</f>
        <v>0</v>
      </c>
      <c r="F1323" s="79"/>
      <c r="G1323" s="88"/>
      <c r="H1323" s="79"/>
      <c r="I1323" s="77"/>
      <c r="J1323" s="77"/>
      <c r="K1323" s="77" t="n">
        <f aca="false">SUM(I1323:J1323)</f>
        <v>0</v>
      </c>
    </row>
    <row r="1324" customFormat="false" ht="57.45" hidden="false" customHeight="false" outlineLevel="0" collapsed="false">
      <c r="A1324" s="66" t="s">
        <v>1602</v>
      </c>
      <c r="B1324" s="135" t="s">
        <v>19</v>
      </c>
      <c r="C1324" s="139" t="n">
        <f aca="false">SUM(C1326:C1334)</f>
        <v>9769820</v>
      </c>
      <c r="D1324" s="139" t="n">
        <f aca="false">SUM(D1326:D1334)</f>
        <v>0</v>
      </c>
      <c r="E1324" s="139" t="n">
        <f aca="false">SUM(C1324:D1324)</f>
        <v>9769820</v>
      </c>
      <c r="F1324" s="109" t="n">
        <f aca="false">SUM(F1326:F1334)</f>
        <v>10622700</v>
      </c>
      <c r="G1324" s="110"/>
      <c r="H1324" s="109" t="n">
        <f aca="false">SUM(F1324:G1324)</f>
        <v>10622700</v>
      </c>
      <c r="I1324" s="139" t="n">
        <f aca="false">SUM(I1326:I1334)</f>
        <v>11602100</v>
      </c>
      <c r="J1324" s="139" t="n">
        <f aca="false">SUM(J1326:J1334)</f>
        <v>0</v>
      </c>
      <c r="K1324" s="139" t="n">
        <f aca="false">SUM(I1324:J1324)</f>
        <v>11602100</v>
      </c>
    </row>
    <row r="1325" customFormat="false" ht="22.35" hidden="false" customHeight="false" outlineLevel="0" collapsed="false">
      <c r="A1325" s="74" t="s">
        <v>27</v>
      </c>
      <c r="B1325" s="227"/>
      <c r="C1325" s="143" t="n">
        <f aca="false">SUM(C1326:C1334)</f>
        <v>9769820</v>
      </c>
      <c r="D1325" s="215"/>
      <c r="E1325" s="77" t="n">
        <f aca="false">SUM(C1325:D1325)</f>
        <v>9769820</v>
      </c>
      <c r="F1325" s="79" t="n">
        <f aca="false">SUM(F1326:F1334)</f>
        <v>10622700</v>
      </c>
      <c r="G1325" s="217"/>
      <c r="H1325" s="79" t="n">
        <f aca="false">SUM(F1325:G1325)</f>
        <v>10622700</v>
      </c>
      <c r="I1325" s="77" t="n">
        <f aca="false">SUM(I1326:I1334)</f>
        <v>11602100</v>
      </c>
      <c r="J1325" s="215"/>
      <c r="K1325" s="77" t="n">
        <f aca="false">SUM(I1325:J1325)</f>
        <v>11602100</v>
      </c>
    </row>
    <row r="1326" customFormat="false" ht="22.35" hidden="false" customHeight="false" outlineLevel="0" collapsed="false">
      <c r="A1326" s="82" t="s">
        <v>1095</v>
      </c>
      <c r="B1326" s="54" t="s">
        <v>1011</v>
      </c>
      <c r="C1326" s="77" t="n">
        <v>9728660</v>
      </c>
      <c r="D1326" s="143"/>
      <c r="E1326" s="77" t="n">
        <f aca="false">SUM(C1326:D1326)</f>
        <v>9728660</v>
      </c>
      <c r="F1326" s="79" t="n">
        <v>10128860</v>
      </c>
      <c r="G1326" s="88"/>
      <c r="H1326" s="79" t="n">
        <f aca="false">SUM(F1326:G1326)</f>
        <v>10128860</v>
      </c>
      <c r="I1326" s="77" t="n">
        <v>11582100</v>
      </c>
      <c r="J1326" s="143"/>
      <c r="K1326" s="77" t="n">
        <f aca="false">SUM(I1326:J1326)</f>
        <v>11582100</v>
      </c>
    </row>
    <row r="1327" customFormat="false" ht="74.6" hidden="false" customHeight="false" outlineLevel="0" collapsed="false">
      <c r="A1327" s="82" t="s">
        <v>1043</v>
      </c>
      <c r="B1327" s="54" t="s">
        <v>1044</v>
      </c>
      <c r="C1327" s="77" t="n">
        <v>21160</v>
      </c>
      <c r="D1327" s="143"/>
      <c r="E1327" s="77" t="n">
        <f aca="false">SUM(C1327:D1327)</f>
        <v>21160</v>
      </c>
      <c r="F1327" s="79" t="n">
        <v>25640</v>
      </c>
      <c r="G1327" s="88"/>
      <c r="H1327" s="79" t="n">
        <f aca="false">SUM(F1327:G1327)</f>
        <v>25640</v>
      </c>
      <c r="I1327" s="77"/>
      <c r="J1327" s="143"/>
      <c r="K1327" s="77" t="n">
        <f aca="false">SUM(I1327:J1327)</f>
        <v>0</v>
      </c>
    </row>
    <row r="1328" customFormat="false" ht="32.8" hidden="false" customHeight="false" outlineLevel="0" collapsed="false">
      <c r="A1328" s="82" t="s">
        <v>1320</v>
      </c>
      <c r="B1328" s="54" t="s">
        <v>697</v>
      </c>
      <c r="C1328" s="77" t="n">
        <v>12000</v>
      </c>
      <c r="D1328" s="143"/>
      <c r="E1328" s="77" t="n">
        <f aca="false">SUM(C1328:D1328)</f>
        <v>12000</v>
      </c>
      <c r="F1328" s="79" t="n">
        <v>12000</v>
      </c>
      <c r="G1328" s="88"/>
      <c r="H1328" s="79" t="n">
        <f aca="false">SUM(F1328:G1328)</f>
        <v>12000</v>
      </c>
      <c r="I1328" s="77" t="n">
        <v>12000</v>
      </c>
      <c r="J1328" s="143"/>
      <c r="K1328" s="77" t="n">
        <f aca="false">SUM(I1328:J1328)</f>
        <v>12000</v>
      </c>
    </row>
    <row r="1329" customFormat="false" ht="12.8" hidden="false" customHeight="false" outlineLevel="0" collapsed="false">
      <c r="A1329" s="82" t="s">
        <v>1097</v>
      </c>
      <c r="B1329" s="54" t="s">
        <v>1098</v>
      </c>
      <c r="C1329" s="77" t="n">
        <v>8000</v>
      </c>
      <c r="D1329" s="143"/>
      <c r="E1329" s="77" t="n">
        <f aca="false">SUM(C1329:D1329)</f>
        <v>8000</v>
      </c>
      <c r="F1329" s="79" t="n">
        <v>198000</v>
      </c>
      <c r="G1329" s="88"/>
      <c r="H1329" s="79" t="n">
        <f aca="false">SUM(F1329:G1329)</f>
        <v>198000</v>
      </c>
      <c r="I1329" s="77" t="n">
        <v>8000</v>
      </c>
      <c r="J1329" s="143"/>
      <c r="K1329" s="77" t="n">
        <f aca="false">SUM(I1329:J1329)</f>
        <v>8000</v>
      </c>
    </row>
    <row r="1330" customFormat="false" ht="22.35" hidden="false" customHeight="false" outlineLevel="0" collapsed="false">
      <c r="A1330" s="82" t="s">
        <v>1104</v>
      </c>
      <c r="B1330" s="54" t="s">
        <v>1014</v>
      </c>
      <c r="C1330" s="77"/>
      <c r="D1330" s="77"/>
      <c r="E1330" s="77" t="n">
        <f aca="false">SUM(C1330:D1330)</f>
        <v>0</v>
      </c>
      <c r="F1330" s="79" t="n">
        <v>30600</v>
      </c>
      <c r="G1330" s="88"/>
      <c r="H1330" s="79" t="n">
        <f aca="false">SUM(F1330:G1330)</f>
        <v>30600</v>
      </c>
      <c r="I1330" s="77"/>
      <c r="J1330" s="77"/>
      <c r="K1330" s="77" t="n">
        <f aca="false">SUM(I1330:J1330)</f>
        <v>0</v>
      </c>
    </row>
    <row r="1331" customFormat="false" ht="32.8" hidden="false" customHeight="false" outlineLevel="0" collapsed="false">
      <c r="A1331" s="150" t="s">
        <v>33</v>
      </c>
      <c r="B1331" s="160" t="s">
        <v>34</v>
      </c>
      <c r="C1331" s="229"/>
      <c r="D1331" s="229"/>
      <c r="E1331" s="130"/>
      <c r="F1331" s="131" t="n">
        <v>15000</v>
      </c>
      <c r="G1331" s="151"/>
      <c r="H1331" s="131" t="n">
        <f aca="false">SUM(F1331:G1331)</f>
        <v>15000</v>
      </c>
      <c r="I1331" s="130"/>
      <c r="J1331" s="229"/>
      <c r="K1331" s="130" t="n">
        <f aca="false">SUM(I1331:J1331)</f>
        <v>0</v>
      </c>
    </row>
    <row r="1332" customFormat="false" ht="43.25" hidden="false" customHeight="false" outlineLevel="0" collapsed="false">
      <c r="A1332" s="82" t="s">
        <v>1110</v>
      </c>
      <c r="B1332" s="54" t="s">
        <v>1111</v>
      </c>
      <c r="C1332" s="143"/>
      <c r="D1332" s="143"/>
      <c r="E1332" s="77"/>
      <c r="F1332" s="79" t="n">
        <v>125000</v>
      </c>
      <c r="G1332" s="88"/>
      <c r="H1332" s="79" t="n">
        <f aca="false">SUM(F1332:G1332)</f>
        <v>125000</v>
      </c>
      <c r="I1332" s="77"/>
      <c r="J1332" s="143"/>
      <c r="K1332" s="77" t="n">
        <f aca="false">SUM(I1332:J1332)</f>
        <v>0</v>
      </c>
    </row>
    <row r="1333" customFormat="false" ht="43.25" hidden="false" customHeight="false" outlineLevel="0" collapsed="false">
      <c r="A1333" s="82" t="s">
        <v>1059</v>
      </c>
      <c r="B1333" s="54" t="s">
        <v>1060</v>
      </c>
      <c r="C1333" s="143"/>
      <c r="D1333" s="143"/>
      <c r="E1333" s="77"/>
      <c r="F1333" s="79" t="n">
        <v>40600</v>
      </c>
      <c r="G1333" s="88"/>
      <c r="H1333" s="79" t="n">
        <f aca="false">SUM(F1333:G1333)</f>
        <v>40600</v>
      </c>
      <c r="I1333" s="77"/>
      <c r="J1333" s="143"/>
      <c r="K1333" s="77"/>
    </row>
    <row r="1334" customFormat="false" ht="43.25" hidden="false" customHeight="false" outlineLevel="0" collapsed="false">
      <c r="A1334" s="82" t="s">
        <v>1610</v>
      </c>
      <c r="B1334" s="54" t="s">
        <v>1611</v>
      </c>
      <c r="C1334" s="143"/>
      <c r="D1334" s="143"/>
      <c r="E1334" s="77"/>
      <c r="F1334" s="79" t="n">
        <v>47000</v>
      </c>
      <c r="G1334" s="88"/>
      <c r="H1334" s="79" t="n">
        <f aca="false">SUM(F1334:G1334)</f>
        <v>47000</v>
      </c>
      <c r="I1334" s="77"/>
      <c r="J1334" s="143"/>
      <c r="K1334" s="77" t="n">
        <f aca="false">SUM(I1334:J1334)</f>
        <v>0</v>
      </c>
    </row>
    <row r="1335" customFormat="false" ht="12.8" hidden="false" customHeight="false" outlineLevel="0" collapsed="false">
      <c r="A1335" s="82"/>
      <c r="B1335" s="54"/>
      <c r="C1335" s="77"/>
      <c r="D1335" s="77"/>
      <c r="E1335" s="77" t="n">
        <f aca="false">SUM(C1335:D1335)</f>
        <v>0</v>
      </c>
      <c r="F1335" s="79"/>
      <c r="G1335" s="88"/>
      <c r="H1335" s="79"/>
      <c r="I1335" s="77"/>
      <c r="J1335" s="77"/>
      <c r="K1335" s="77" t="n">
        <f aca="false">SUM(I1335:J1335)</f>
        <v>0</v>
      </c>
    </row>
    <row r="1336" customFormat="false" ht="79.85" hidden="false" customHeight="false" outlineLevel="0" collapsed="false">
      <c r="A1336" s="66" t="s">
        <v>1613</v>
      </c>
      <c r="B1336" s="135" t="s">
        <v>19</v>
      </c>
      <c r="C1336" s="267" t="n">
        <f aca="false">SUM(C1338:C1348)</f>
        <v>5276870</v>
      </c>
      <c r="D1336" s="267" t="n">
        <f aca="false">SUM(D1338:D1346)</f>
        <v>0</v>
      </c>
      <c r="E1336" s="267" t="n">
        <f aca="false">SUM(C1336:D1336)</f>
        <v>5276870</v>
      </c>
      <c r="F1336" s="268" t="n">
        <f aca="false">SUM(F1338:F1348)</f>
        <v>5917250</v>
      </c>
      <c r="G1336" s="269"/>
      <c r="H1336" s="268" t="n">
        <f aca="false">SUM(F1336:G1336)</f>
        <v>5917250</v>
      </c>
      <c r="I1336" s="267" t="n">
        <f aca="false">SUM(I1338:I1348)</f>
        <v>6351840</v>
      </c>
      <c r="J1336" s="267" t="n">
        <f aca="false">SUM(J1338:J1346)</f>
        <v>0</v>
      </c>
      <c r="K1336" s="267" t="n">
        <f aca="false">SUM(I1336:J1336)</f>
        <v>6351840</v>
      </c>
    </row>
    <row r="1337" customFormat="false" ht="22.35" hidden="false" customHeight="false" outlineLevel="0" collapsed="false">
      <c r="A1337" s="74" t="s">
        <v>27</v>
      </c>
      <c r="B1337" s="227"/>
      <c r="C1337" s="271" t="n">
        <f aca="false">SUM(C1338:C1346)</f>
        <v>5276870</v>
      </c>
      <c r="D1337" s="272"/>
      <c r="E1337" s="77" t="n">
        <f aca="false">SUM(C1337:D1337)</f>
        <v>5276870</v>
      </c>
      <c r="F1337" s="201" t="n">
        <f aca="false">SUM(F1338:F1346)</f>
        <v>5917250</v>
      </c>
      <c r="G1337" s="273"/>
      <c r="H1337" s="79" t="n">
        <f aca="false">SUM(F1337:G1337)</f>
        <v>5917250</v>
      </c>
      <c r="I1337" s="271" t="n">
        <f aca="false">SUM(I1338:I1346)</f>
        <v>6351840</v>
      </c>
      <c r="J1337" s="272"/>
      <c r="K1337" s="77" t="n">
        <f aca="false">SUM(I1337:J1337)</f>
        <v>6351840</v>
      </c>
    </row>
    <row r="1338" customFormat="false" ht="22.35" hidden="false" customHeight="false" outlineLevel="0" collapsed="false">
      <c r="A1338" s="82" t="s">
        <v>1095</v>
      </c>
      <c r="B1338" s="54" t="s">
        <v>1011</v>
      </c>
      <c r="C1338" s="77" t="n">
        <v>5230470</v>
      </c>
      <c r="D1338" s="271"/>
      <c r="E1338" s="77" t="n">
        <f aca="false">SUM(C1338:D1338)</f>
        <v>5230470</v>
      </c>
      <c r="F1338" s="201" t="n">
        <v>5660970</v>
      </c>
      <c r="G1338" s="203"/>
      <c r="H1338" s="79" t="n">
        <f aca="false">SUM(F1338:G1338)</f>
        <v>5660970</v>
      </c>
      <c r="I1338" s="77" t="n">
        <v>6335340</v>
      </c>
      <c r="J1338" s="271"/>
      <c r="K1338" s="77" t="n">
        <f aca="false">SUM(I1338:J1338)</f>
        <v>6335340</v>
      </c>
    </row>
    <row r="1339" customFormat="false" ht="32.8" hidden="false" customHeight="false" outlineLevel="0" collapsed="false">
      <c r="A1339" s="82" t="s">
        <v>1320</v>
      </c>
      <c r="B1339" s="54" t="s">
        <v>697</v>
      </c>
      <c r="C1339" s="77"/>
      <c r="D1339" s="271"/>
      <c r="E1339" s="77"/>
      <c r="F1339" s="201"/>
      <c r="G1339" s="203"/>
      <c r="H1339" s="79"/>
      <c r="I1339" s="77" t="n">
        <v>6000</v>
      </c>
      <c r="J1339" s="271"/>
      <c r="K1339" s="77" t="n">
        <f aca="false">SUM(I1339:J1339)</f>
        <v>6000</v>
      </c>
    </row>
    <row r="1340" customFormat="false" ht="74.6" hidden="false" customHeight="false" outlineLevel="0" collapsed="false">
      <c r="A1340" s="82" t="s">
        <v>1050</v>
      </c>
      <c r="B1340" s="54" t="s">
        <v>1051</v>
      </c>
      <c r="C1340" s="77" t="n">
        <v>2100</v>
      </c>
      <c r="D1340" s="143"/>
      <c r="E1340" s="77" t="n">
        <f aca="false">SUM(C1340:D1340)</f>
        <v>2100</v>
      </c>
      <c r="F1340" s="79" t="n">
        <v>2570</v>
      </c>
      <c r="G1340" s="88"/>
      <c r="H1340" s="79" t="n">
        <f aca="false">SUM(F1340:G1340)</f>
        <v>2570</v>
      </c>
      <c r="I1340" s="77"/>
      <c r="J1340" s="143"/>
      <c r="K1340" s="77" t="n">
        <f aca="false">SUM(I1340:J1340)</f>
        <v>0</v>
      </c>
    </row>
    <row r="1341" customFormat="false" ht="74.6" hidden="false" customHeight="false" outlineLevel="0" collapsed="false">
      <c r="A1341" s="82" t="s">
        <v>1028</v>
      </c>
      <c r="B1341" s="54" t="s">
        <v>1029</v>
      </c>
      <c r="C1341" s="77" t="n">
        <v>7360</v>
      </c>
      <c r="D1341" s="271"/>
      <c r="E1341" s="77" t="n">
        <f aca="false">SUM(C1341:D1341)</f>
        <v>7360</v>
      </c>
      <c r="F1341" s="201" t="n">
        <v>18060</v>
      </c>
      <c r="G1341" s="203"/>
      <c r="H1341" s="79" t="n">
        <f aca="false">SUM(F1341:G1341)</f>
        <v>18060</v>
      </c>
      <c r="I1341" s="77"/>
      <c r="J1341" s="271"/>
      <c r="K1341" s="77" t="n">
        <f aca="false">SUM(I1341:J1341)</f>
        <v>0</v>
      </c>
    </row>
    <row r="1342" customFormat="false" ht="53.7" hidden="false" customHeight="false" outlineLevel="0" collapsed="false">
      <c r="A1342" s="82" t="s">
        <v>1031</v>
      </c>
      <c r="B1342" s="54" t="s">
        <v>1032</v>
      </c>
      <c r="C1342" s="77" t="n">
        <v>15440</v>
      </c>
      <c r="D1342" s="271"/>
      <c r="E1342" s="77" t="n">
        <f aca="false">SUM(C1342:D1342)</f>
        <v>15440</v>
      </c>
      <c r="F1342" s="201" t="n">
        <v>22850</v>
      </c>
      <c r="G1342" s="203"/>
      <c r="H1342" s="79" t="n">
        <f aca="false">SUM(F1342:G1342)</f>
        <v>22850</v>
      </c>
      <c r="I1342" s="77"/>
      <c r="J1342" s="271"/>
      <c r="K1342" s="77" t="n">
        <f aca="false">SUM(I1342:J1342)</f>
        <v>0</v>
      </c>
    </row>
    <row r="1343" customFormat="false" ht="32.8" hidden="false" customHeight="false" outlineLevel="0" collapsed="false">
      <c r="A1343" s="82" t="s">
        <v>33</v>
      </c>
      <c r="B1343" s="54" t="s">
        <v>34</v>
      </c>
      <c r="C1343" s="77" t="n">
        <v>13500</v>
      </c>
      <c r="D1343" s="77"/>
      <c r="E1343" s="77" t="n">
        <f aca="false">SUM(C1343:D1343)</f>
        <v>13500</v>
      </c>
      <c r="F1343" s="79" t="n">
        <v>13500</v>
      </c>
      <c r="G1343" s="88"/>
      <c r="H1343" s="79" t="n">
        <f aca="false">SUM(F1343:G1343)</f>
        <v>13500</v>
      </c>
      <c r="I1343" s="77" t="n">
        <v>2500</v>
      </c>
      <c r="J1343" s="77"/>
      <c r="K1343" s="77" t="n">
        <f aca="false">SUM(I1343:J1343)</f>
        <v>2500</v>
      </c>
    </row>
    <row r="1344" customFormat="false" ht="12.8" hidden="false" customHeight="false" outlineLevel="0" collapsed="false">
      <c r="A1344" s="82" t="s">
        <v>1097</v>
      </c>
      <c r="B1344" s="54" t="s">
        <v>1098</v>
      </c>
      <c r="C1344" s="77" t="n">
        <v>8000</v>
      </c>
      <c r="D1344" s="77"/>
      <c r="E1344" s="77" t="n">
        <f aca="false">SUM(C1344:D1344)</f>
        <v>8000</v>
      </c>
      <c r="F1344" s="79" t="n">
        <v>135000</v>
      </c>
      <c r="G1344" s="88"/>
      <c r="H1344" s="79" t="n">
        <f aca="false">SUM(F1344:G1344)</f>
        <v>135000</v>
      </c>
      <c r="I1344" s="77" t="n">
        <v>8000</v>
      </c>
      <c r="J1344" s="77"/>
      <c r="K1344" s="77" t="n">
        <f aca="false">SUM(I1344:J1344)</f>
        <v>8000</v>
      </c>
    </row>
    <row r="1345" customFormat="false" ht="43.25" hidden="false" customHeight="false" outlineLevel="0" collapsed="false">
      <c r="A1345" s="82" t="s">
        <v>1110</v>
      </c>
      <c r="B1345" s="54" t="s">
        <v>1111</v>
      </c>
      <c r="C1345" s="77"/>
      <c r="D1345" s="77"/>
      <c r="E1345" s="77" t="n">
        <f aca="false">SUM(C1345:D1345)</f>
        <v>0</v>
      </c>
      <c r="F1345" s="79" t="n">
        <v>64300</v>
      </c>
      <c r="G1345" s="88"/>
      <c r="H1345" s="79" t="n">
        <f aca="false">SUM(F1345:G1345)</f>
        <v>64300</v>
      </c>
      <c r="I1345" s="77"/>
      <c r="J1345" s="77"/>
      <c r="K1345" s="77" t="n">
        <f aca="false">SUM(I1345:J1345)</f>
        <v>0</v>
      </c>
    </row>
    <row r="1346" customFormat="false" ht="32.8" hidden="false" customHeight="false" outlineLevel="0" collapsed="false">
      <c r="A1346" s="82" t="s">
        <v>1422</v>
      </c>
      <c r="B1346" s="55" t="s">
        <v>1363</v>
      </c>
      <c r="C1346" s="143"/>
      <c r="D1346" s="143"/>
      <c r="E1346" s="77" t="n">
        <f aca="false">SUM(C1346:D1346)</f>
        <v>0</v>
      </c>
      <c r="F1346" s="79"/>
      <c r="G1346" s="88"/>
      <c r="H1346" s="79" t="n">
        <f aca="false">SUM(F1346:G1346)</f>
        <v>0</v>
      </c>
      <c r="I1346" s="77"/>
      <c r="J1346" s="143"/>
      <c r="K1346" s="77" t="n">
        <f aca="false">SUM(I1346:J1346)</f>
        <v>0</v>
      </c>
    </row>
    <row r="1347" customFormat="false" ht="32.8" hidden="false" customHeight="false" outlineLevel="0" collapsed="false">
      <c r="A1347" s="82" t="s">
        <v>62</v>
      </c>
      <c r="B1347" s="55" t="s">
        <v>63</v>
      </c>
      <c r="C1347" s="77"/>
      <c r="D1347" s="77"/>
      <c r="E1347" s="77"/>
      <c r="F1347" s="79"/>
      <c r="G1347" s="88"/>
      <c r="H1347" s="79"/>
      <c r="I1347" s="77"/>
      <c r="J1347" s="77"/>
      <c r="K1347" s="77"/>
    </row>
    <row r="1348" customFormat="false" ht="22.35" hidden="false" customHeight="false" outlineLevel="0" collapsed="false">
      <c r="A1348" s="82" t="s">
        <v>65</v>
      </c>
      <c r="B1348" s="55" t="s">
        <v>66</v>
      </c>
      <c r="C1348" s="77"/>
      <c r="D1348" s="77"/>
      <c r="E1348" s="77"/>
      <c r="F1348" s="79"/>
      <c r="G1348" s="88"/>
      <c r="H1348" s="79"/>
      <c r="I1348" s="77"/>
      <c r="J1348" s="77"/>
      <c r="K1348" s="77"/>
    </row>
    <row r="1349" customFormat="false" ht="12.8" hidden="false" customHeight="false" outlineLevel="0" collapsed="false">
      <c r="A1349" s="82"/>
      <c r="B1349" s="54"/>
      <c r="C1349" s="77"/>
      <c r="D1349" s="77"/>
      <c r="E1349" s="77"/>
      <c r="F1349" s="79"/>
      <c r="G1349" s="88"/>
      <c r="H1349" s="79"/>
      <c r="I1349" s="77"/>
      <c r="J1349" s="77"/>
      <c r="K1349" s="77"/>
    </row>
    <row r="1350" customFormat="false" ht="68.65" hidden="false" customHeight="false" outlineLevel="0" collapsed="false">
      <c r="A1350" s="66" t="s">
        <v>1624</v>
      </c>
      <c r="B1350" s="135" t="s">
        <v>19</v>
      </c>
      <c r="C1350" s="240" t="n">
        <f aca="false">SUM(C1352:C1362)</f>
        <v>7996320</v>
      </c>
      <c r="D1350" s="240" t="n">
        <f aca="false">SUM(D1352:D1361)</f>
        <v>0</v>
      </c>
      <c r="E1350" s="240" t="n">
        <f aca="false">SUM(C1350:D1350)</f>
        <v>7996320</v>
      </c>
      <c r="F1350" s="243" t="n">
        <f aca="false">SUM(F1352:F1362)</f>
        <v>8441970</v>
      </c>
      <c r="G1350" s="253"/>
      <c r="H1350" s="243" t="n">
        <f aca="false">SUM(F1350:G1350)</f>
        <v>8441970</v>
      </c>
      <c r="I1350" s="240" t="n">
        <f aca="false">SUM(I1352:I1362)</f>
        <v>9508510</v>
      </c>
      <c r="J1350" s="240" t="n">
        <f aca="false">SUM(J1352:J1361)</f>
        <v>0</v>
      </c>
      <c r="K1350" s="240" t="n">
        <f aca="false">SUM(I1350:J1350)</f>
        <v>9508510</v>
      </c>
    </row>
    <row r="1351" customFormat="false" ht="22.35" hidden="false" customHeight="false" outlineLevel="0" collapsed="false">
      <c r="A1351" s="74" t="s">
        <v>27</v>
      </c>
      <c r="B1351" s="227"/>
      <c r="C1351" s="245" t="n">
        <f aca="false">SUM(C1352:C1361)</f>
        <v>7996320</v>
      </c>
      <c r="D1351" s="246"/>
      <c r="E1351" s="77" t="n">
        <f aca="false">SUM(C1351:D1351)</f>
        <v>7996320</v>
      </c>
      <c r="F1351" s="247" t="n">
        <f aca="false">SUM(F1352:F1361)</f>
        <v>8441970</v>
      </c>
      <c r="G1351" s="248"/>
      <c r="H1351" s="79" t="n">
        <f aca="false">SUM(F1351:G1351)</f>
        <v>8441970</v>
      </c>
      <c r="I1351" s="77" t="n">
        <f aca="false">SUM(I1352:I1361)</f>
        <v>9508510</v>
      </c>
      <c r="J1351" s="246"/>
      <c r="K1351" s="77" t="n">
        <f aca="false">SUM(I1351:J1351)</f>
        <v>9508510</v>
      </c>
    </row>
    <row r="1352" customFormat="false" ht="22.35" hidden="false" customHeight="false" outlineLevel="0" collapsed="false">
      <c r="A1352" s="82" t="s">
        <v>1095</v>
      </c>
      <c r="B1352" s="54" t="s">
        <v>1011</v>
      </c>
      <c r="C1352" s="77" t="n">
        <v>7929900</v>
      </c>
      <c r="D1352" s="245"/>
      <c r="E1352" s="77" t="n">
        <f aca="false">SUM(C1352:D1352)</f>
        <v>7929900</v>
      </c>
      <c r="F1352" s="247" t="n">
        <v>8283700</v>
      </c>
      <c r="G1352" s="266"/>
      <c r="H1352" s="79" t="n">
        <f aca="false">SUM(F1352:G1352)</f>
        <v>8283700</v>
      </c>
      <c r="I1352" s="77" t="n">
        <v>9076610</v>
      </c>
      <c r="J1352" s="245"/>
      <c r="K1352" s="77" t="n">
        <f aca="false">SUM(I1352:J1352)</f>
        <v>9076610</v>
      </c>
    </row>
    <row r="1353" customFormat="false" ht="32.8" hidden="false" customHeight="false" outlineLevel="0" collapsed="false">
      <c r="A1353" s="82" t="s">
        <v>1320</v>
      </c>
      <c r="B1353" s="54" t="s">
        <v>697</v>
      </c>
      <c r="C1353" s="77"/>
      <c r="D1353" s="245"/>
      <c r="E1353" s="77"/>
      <c r="F1353" s="247"/>
      <c r="G1353" s="266"/>
      <c r="H1353" s="79"/>
      <c r="I1353" s="77" t="n">
        <v>12000</v>
      </c>
      <c r="J1353" s="245"/>
      <c r="K1353" s="77" t="n">
        <f aca="false">SUM(I1353:J1353)</f>
        <v>12000</v>
      </c>
    </row>
    <row r="1354" customFormat="false" ht="64.15" hidden="false" customHeight="false" outlineLevel="0" collapsed="false">
      <c r="A1354" s="82" t="s">
        <v>1062</v>
      </c>
      <c r="B1354" s="54" t="s">
        <v>1063</v>
      </c>
      <c r="C1354" s="77"/>
      <c r="D1354" s="245"/>
      <c r="E1354" s="77"/>
      <c r="F1354" s="247"/>
      <c r="G1354" s="266"/>
      <c r="H1354" s="79"/>
      <c r="I1354" s="77" t="n">
        <v>410900</v>
      </c>
      <c r="J1354" s="245"/>
      <c r="K1354" s="77" t="n">
        <f aca="false">SUM(I1354:J1354)</f>
        <v>410900</v>
      </c>
    </row>
    <row r="1355" customFormat="false" ht="74.6" hidden="false" customHeight="false" outlineLevel="0" collapsed="false">
      <c r="A1355" s="82" t="s">
        <v>1028</v>
      </c>
      <c r="B1355" s="54" t="s">
        <v>1029</v>
      </c>
      <c r="C1355" s="77" t="n">
        <v>24560</v>
      </c>
      <c r="D1355" s="245"/>
      <c r="E1355" s="77" t="n">
        <f aca="false">SUM(C1355:D1355)</f>
        <v>24560</v>
      </c>
      <c r="F1355" s="247" t="n">
        <v>25290</v>
      </c>
      <c r="G1355" s="266"/>
      <c r="H1355" s="79" t="n">
        <f aca="false">SUM(F1355:G1355)</f>
        <v>25290</v>
      </c>
      <c r="I1355" s="77"/>
      <c r="J1355" s="245"/>
      <c r="K1355" s="77" t="n">
        <f aca="false">SUM(I1355:J1355)</f>
        <v>0</v>
      </c>
    </row>
    <row r="1356" customFormat="false" ht="53.7" hidden="false" customHeight="false" outlineLevel="0" collapsed="false">
      <c r="A1356" s="82" t="s">
        <v>1031</v>
      </c>
      <c r="B1356" s="54" t="s">
        <v>1032</v>
      </c>
      <c r="C1356" s="77" t="n">
        <v>7040</v>
      </c>
      <c r="D1356" s="245"/>
      <c r="E1356" s="77" t="n">
        <f aca="false">SUM(C1356:D1356)</f>
        <v>7040</v>
      </c>
      <c r="F1356" s="247" t="n">
        <v>21910</v>
      </c>
      <c r="G1356" s="266"/>
      <c r="H1356" s="79" t="n">
        <f aca="false">SUM(F1356:G1356)</f>
        <v>21910</v>
      </c>
      <c r="I1356" s="77"/>
      <c r="J1356" s="245"/>
      <c r="K1356" s="77" t="n">
        <f aca="false">SUM(I1356:J1356)</f>
        <v>0</v>
      </c>
    </row>
    <row r="1357" customFormat="false" ht="85.05" hidden="false" customHeight="false" outlineLevel="0" collapsed="false">
      <c r="A1357" s="82" t="s">
        <v>1040</v>
      </c>
      <c r="B1357" s="54" t="s">
        <v>1041</v>
      </c>
      <c r="C1357" s="77" t="n">
        <v>24620</v>
      </c>
      <c r="D1357" s="245"/>
      <c r="E1357" s="77" t="n">
        <f aca="false">SUM(C1357:D1357)</f>
        <v>24620</v>
      </c>
      <c r="F1357" s="247" t="n">
        <v>29870</v>
      </c>
      <c r="G1357" s="266"/>
      <c r="H1357" s="79" t="n">
        <f aca="false">SUM(F1357:G1357)</f>
        <v>29870</v>
      </c>
      <c r="I1357" s="77"/>
      <c r="J1357" s="245"/>
      <c r="K1357" s="77" t="n">
        <f aca="false">SUM(I1357:J1357)</f>
        <v>0</v>
      </c>
    </row>
    <row r="1358" customFormat="false" ht="43.25" hidden="false" customHeight="false" outlineLevel="0" collapsed="false">
      <c r="A1358" s="82" t="s">
        <v>1046</v>
      </c>
      <c r="B1358" s="54" t="s">
        <v>1047</v>
      </c>
      <c r="C1358" s="77" t="n">
        <v>1200</v>
      </c>
      <c r="D1358" s="245"/>
      <c r="E1358" s="77" t="n">
        <f aca="false">SUM(C1358:D1358)</f>
        <v>1200</v>
      </c>
      <c r="F1358" s="247" t="n">
        <v>1200</v>
      </c>
      <c r="G1358" s="266"/>
      <c r="H1358" s="79" t="n">
        <f aca="false">SUM(F1358:G1358)</f>
        <v>1200</v>
      </c>
      <c r="I1358" s="77"/>
      <c r="J1358" s="245"/>
      <c r="K1358" s="77" t="n">
        <f aca="false">SUM(I1358:J1358)</f>
        <v>0</v>
      </c>
    </row>
    <row r="1359" customFormat="false" ht="12.8" hidden="false" customHeight="false" outlineLevel="0" collapsed="false">
      <c r="A1359" s="82" t="s">
        <v>1097</v>
      </c>
      <c r="B1359" s="54" t="s">
        <v>1098</v>
      </c>
      <c r="C1359" s="77" t="n">
        <v>9000</v>
      </c>
      <c r="D1359" s="77"/>
      <c r="E1359" s="77" t="n">
        <f aca="false">SUM(C1359:D1359)</f>
        <v>9000</v>
      </c>
      <c r="F1359" s="79" t="n">
        <v>9000</v>
      </c>
      <c r="G1359" s="88"/>
      <c r="H1359" s="79" t="n">
        <f aca="false">SUM(F1359:G1359)</f>
        <v>9000</v>
      </c>
      <c r="I1359" s="77" t="n">
        <v>9000</v>
      </c>
      <c r="J1359" s="77"/>
      <c r="K1359" s="77" t="n">
        <f aca="false">SUM(I1359:J1359)</f>
        <v>9000</v>
      </c>
    </row>
    <row r="1360" customFormat="false" ht="43.25" hidden="false" customHeight="false" outlineLevel="0" collapsed="false">
      <c r="A1360" s="82" t="s">
        <v>1110</v>
      </c>
      <c r="B1360" s="54" t="s">
        <v>1111</v>
      </c>
      <c r="C1360" s="245"/>
      <c r="D1360" s="245"/>
      <c r="E1360" s="77"/>
      <c r="F1360" s="247" t="n">
        <v>71000</v>
      </c>
      <c r="G1360" s="266"/>
      <c r="H1360" s="79" t="n">
        <f aca="false">SUM(F1360:G1360)</f>
        <v>71000</v>
      </c>
      <c r="I1360" s="77"/>
      <c r="J1360" s="245"/>
      <c r="K1360" s="77" t="n">
        <f aca="false">SUM(I1360:J1360)</f>
        <v>0</v>
      </c>
    </row>
    <row r="1361" customFormat="false" ht="32.8" hidden="false" customHeight="false" outlineLevel="0" collapsed="false">
      <c r="A1361" s="82" t="s">
        <v>1632</v>
      </c>
      <c r="B1361" s="55" t="s">
        <v>1447</v>
      </c>
      <c r="C1361" s="245"/>
      <c r="D1361" s="245"/>
      <c r="E1361" s="77" t="n">
        <f aca="false">SUM(C1361:D1361)</f>
        <v>0</v>
      </c>
      <c r="F1361" s="247"/>
      <c r="G1361" s="266"/>
      <c r="H1361" s="79"/>
      <c r="I1361" s="77"/>
      <c r="J1361" s="245"/>
      <c r="K1361" s="77" t="n">
        <f aca="false">SUM(I1361:J1361)</f>
        <v>0</v>
      </c>
    </row>
    <row r="1362" customFormat="false" ht="22.35" hidden="false" customHeight="false" outlineLevel="0" collapsed="false">
      <c r="A1362" s="82" t="s">
        <v>65</v>
      </c>
      <c r="B1362" s="54" t="s">
        <v>66</v>
      </c>
      <c r="C1362" s="77"/>
      <c r="D1362" s="77"/>
      <c r="E1362" s="77"/>
      <c r="F1362" s="79"/>
      <c r="G1362" s="88"/>
      <c r="H1362" s="79"/>
      <c r="I1362" s="77"/>
      <c r="J1362" s="77"/>
      <c r="K1362" s="77" t="n">
        <f aca="false">SUM(I1362:J1362)</f>
        <v>0</v>
      </c>
    </row>
    <row r="1363" customFormat="false" ht="12.8" hidden="false" customHeight="false" outlineLevel="0" collapsed="false">
      <c r="A1363" s="82"/>
      <c r="B1363" s="54"/>
      <c r="C1363" s="77"/>
      <c r="D1363" s="77"/>
      <c r="E1363" s="77"/>
      <c r="F1363" s="79"/>
      <c r="G1363" s="88"/>
      <c r="H1363" s="79"/>
      <c r="I1363" s="77"/>
      <c r="J1363" s="77"/>
      <c r="K1363" s="77"/>
    </row>
    <row r="1364" customFormat="false" ht="46.25" hidden="false" customHeight="false" outlineLevel="0" collapsed="false">
      <c r="A1364" s="66" t="s">
        <v>1635</v>
      </c>
      <c r="B1364" s="135" t="s">
        <v>19</v>
      </c>
      <c r="C1364" s="139" t="n">
        <f aca="false">SUM(C1366:C1373)</f>
        <v>15139240</v>
      </c>
      <c r="D1364" s="139" t="n">
        <f aca="false">SUM(D1366:D1373)</f>
        <v>0</v>
      </c>
      <c r="E1364" s="139" t="n">
        <f aca="false">SUM(C1364:D1364)</f>
        <v>15139240</v>
      </c>
      <c r="F1364" s="109" t="n">
        <f aca="false">SUM(F1366:F1374)</f>
        <v>17497840</v>
      </c>
      <c r="G1364" s="110"/>
      <c r="H1364" s="109" t="n">
        <f aca="false">SUM(F1364:G1364)</f>
        <v>17497840</v>
      </c>
      <c r="I1364" s="139" t="n">
        <f aca="false">SUM(I1366:I1374)</f>
        <v>17573770</v>
      </c>
      <c r="J1364" s="139" t="n">
        <f aca="false">SUM(J1366:J1373)</f>
        <v>0</v>
      </c>
      <c r="K1364" s="139" t="n">
        <f aca="false">SUM(I1364:J1364)</f>
        <v>17573770</v>
      </c>
    </row>
    <row r="1365" customFormat="false" ht="22.35" hidden="false" customHeight="false" outlineLevel="0" collapsed="false">
      <c r="A1365" s="74" t="s">
        <v>27</v>
      </c>
      <c r="B1365" s="227"/>
      <c r="C1365" s="194" t="n">
        <f aca="false">SUM(C1366:C1373)</f>
        <v>15139240</v>
      </c>
      <c r="D1365" s="209"/>
      <c r="E1365" s="145" t="n">
        <f aca="false">SUM(C1365:D1365)</f>
        <v>15139240</v>
      </c>
      <c r="F1365" s="146" t="n">
        <f aca="false">SUM(F1366:F1373)</f>
        <v>17497840</v>
      </c>
      <c r="G1365" s="235"/>
      <c r="H1365" s="146" t="n">
        <f aca="false">SUM(F1365:G1365)</f>
        <v>17497840</v>
      </c>
      <c r="I1365" s="194" t="n">
        <f aca="false">SUM(I1366:I1373)</f>
        <v>17573770</v>
      </c>
      <c r="J1365" s="209"/>
      <c r="K1365" s="145" t="n">
        <f aca="false">SUM(I1365:J1365)</f>
        <v>17573770</v>
      </c>
    </row>
    <row r="1366" customFormat="false" ht="22.35" hidden="false" customHeight="false" outlineLevel="0" collapsed="false">
      <c r="A1366" s="82" t="s">
        <v>1095</v>
      </c>
      <c r="B1366" s="54" t="s">
        <v>1011</v>
      </c>
      <c r="C1366" s="77" t="n">
        <v>15056450</v>
      </c>
      <c r="D1366" s="143"/>
      <c r="E1366" s="77" t="n">
        <f aca="false">SUM(C1366:D1366)</f>
        <v>15056450</v>
      </c>
      <c r="F1366" s="79" t="n">
        <v>16893850</v>
      </c>
      <c r="G1366" s="88"/>
      <c r="H1366" s="79" t="n">
        <f aca="false">SUM(F1366:G1366)</f>
        <v>16893850</v>
      </c>
      <c r="I1366" s="77" t="n">
        <v>17548770</v>
      </c>
      <c r="J1366" s="143"/>
      <c r="K1366" s="77" t="n">
        <f aca="false">SUM(I1366:J1366)</f>
        <v>17548770</v>
      </c>
    </row>
    <row r="1367" customFormat="false" ht="64.15" hidden="false" customHeight="false" outlineLevel="0" collapsed="false">
      <c r="A1367" s="82" t="s">
        <v>1034</v>
      </c>
      <c r="B1367" s="54" t="s">
        <v>1035</v>
      </c>
      <c r="C1367" s="77" t="n">
        <v>61680</v>
      </c>
      <c r="D1367" s="143"/>
      <c r="E1367" s="77" t="n">
        <f aca="false">SUM(C1367:D1367)</f>
        <v>61680</v>
      </c>
      <c r="F1367" s="79" t="n">
        <v>124880</v>
      </c>
      <c r="G1367" s="88"/>
      <c r="H1367" s="79" t="n">
        <f aca="false">SUM(F1367:G1367)</f>
        <v>124880</v>
      </c>
      <c r="I1367" s="77"/>
      <c r="J1367" s="143"/>
      <c r="K1367" s="77" t="n">
        <f aca="false">SUM(I1367:J1367)</f>
        <v>0</v>
      </c>
    </row>
    <row r="1368" customFormat="false" ht="43.25" hidden="false" customHeight="false" outlineLevel="0" collapsed="false">
      <c r="A1368" s="82" t="s">
        <v>1046</v>
      </c>
      <c r="B1368" s="54" t="s">
        <v>1047</v>
      </c>
      <c r="C1368" s="77" t="n">
        <v>2110</v>
      </c>
      <c r="D1368" s="143"/>
      <c r="E1368" s="77" t="n">
        <f aca="false">SUM(C1368:D1368)</f>
        <v>2110</v>
      </c>
      <c r="F1368" s="79" t="n">
        <v>2110</v>
      </c>
      <c r="G1368" s="88"/>
      <c r="H1368" s="79" t="n">
        <f aca="false">SUM(F1368:G1368)</f>
        <v>2110</v>
      </c>
      <c r="I1368" s="77"/>
      <c r="J1368" s="143"/>
      <c r="K1368" s="77" t="n">
        <f aca="false">SUM(I1368:J1368)</f>
        <v>0</v>
      </c>
    </row>
    <row r="1369" customFormat="false" ht="32.8" hidden="false" customHeight="false" outlineLevel="0" collapsed="false">
      <c r="A1369" s="82" t="s">
        <v>1320</v>
      </c>
      <c r="B1369" s="54" t="s">
        <v>697</v>
      </c>
      <c r="C1369" s="77" t="n">
        <v>6000</v>
      </c>
      <c r="D1369" s="143"/>
      <c r="E1369" s="77" t="n">
        <f aca="false">SUM(C1369:D1369)</f>
        <v>6000</v>
      </c>
      <c r="F1369" s="79" t="n">
        <v>6000</v>
      </c>
      <c r="G1369" s="88"/>
      <c r="H1369" s="79" t="n">
        <f aca="false">SUM(F1369:G1369)</f>
        <v>6000</v>
      </c>
      <c r="I1369" s="77" t="n">
        <v>12000</v>
      </c>
      <c r="J1369" s="143"/>
      <c r="K1369" s="77" t="n">
        <f aca="false">SUM(I1369:J1369)</f>
        <v>12000</v>
      </c>
    </row>
    <row r="1370" customFormat="false" ht="12.8" hidden="false" customHeight="false" outlineLevel="0" collapsed="false">
      <c r="A1370" s="82" t="s">
        <v>1097</v>
      </c>
      <c r="B1370" s="54" t="s">
        <v>1098</v>
      </c>
      <c r="C1370" s="77" t="n">
        <v>13000</v>
      </c>
      <c r="D1370" s="77"/>
      <c r="E1370" s="77" t="n">
        <f aca="false">SUM(C1370:D1370)</f>
        <v>13000</v>
      </c>
      <c r="F1370" s="79" t="n">
        <v>300000</v>
      </c>
      <c r="G1370" s="88"/>
      <c r="H1370" s="79" t="n">
        <f aca="false">SUM(F1370:G1370)</f>
        <v>300000</v>
      </c>
      <c r="I1370" s="77" t="n">
        <v>13000</v>
      </c>
      <c r="J1370" s="77"/>
      <c r="K1370" s="77" t="n">
        <f aca="false">SUM(I1370:J1370)</f>
        <v>13000</v>
      </c>
    </row>
    <row r="1371" customFormat="false" ht="43.25" hidden="false" customHeight="false" outlineLevel="0" collapsed="false">
      <c r="A1371" s="82" t="s">
        <v>1110</v>
      </c>
      <c r="B1371" s="54" t="s">
        <v>1111</v>
      </c>
      <c r="C1371" s="143"/>
      <c r="D1371" s="143"/>
      <c r="E1371" s="77"/>
      <c r="F1371" s="79" t="n">
        <v>141000</v>
      </c>
      <c r="G1371" s="88"/>
      <c r="H1371" s="79" t="n">
        <f aca="false">SUM(F1371:G1371)</f>
        <v>141000</v>
      </c>
      <c r="I1371" s="77"/>
      <c r="J1371" s="143"/>
      <c r="K1371" s="77" t="n">
        <f aca="false">SUM(I1371:J1371)</f>
        <v>0</v>
      </c>
    </row>
    <row r="1372" customFormat="false" ht="32.8" hidden="false" customHeight="false" outlineLevel="0" collapsed="false">
      <c r="A1372" s="82" t="s">
        <v>33</v>
      </c>
      <c r="B1372" s="54" t="s">
        <v>34</v>
      </c>
      <c r="C1372" s="143"/>
      <c r="D1372" s="143"/>
      <c r="E1372" s="77" t="n">
        <f aca="false">SUM(C1372:D1372)</f>
        <v>0</v>
      </c>
      <c r="F1372" s="79" t="n">
        <v>30000</v>
      </c>
      <c r="G1372" s="88"/>
      <c r="H1372" s="79" t="n">
        <f aca="false">SUM(F1372:G1372)</f>
        <v>30000</v>
      </c>
      <c r="I1372" s="77"/>
      <c r="J1372" s="143"/>
      <c r="K1372" s="77" t="n">
        <f aca="false">SUM(I1372:J1372)</f>
        <v>0</v>
      </c>
    </row>
    <row r="1373" customFormat="false" ht="43.25" hidden="false" customHeight="false" outlineLevel="0" collapsed="false">
      <c r="A1373" s="82" t="s">
        <v>325</v>
      </c>
      <c r="B1373" s="55" t="s">
        <v>326</v>
      </c>
      <c r="C1373" s="143"/>
      <c r="D1373" s="143"/>
      <c r="E1373" s="77"/>
      <c r="F1373" s="79"/>
      <c r="G1373" s="88"/>
      <c r="H1373" s="79"/>
      <c r="I1373" s="77"/>
      <c r="J1373" s="143"/>
      <c r="K1373" s="77" t="n">
        <f aca="false">SUM(I1373:J1373)</f>
        <v>0</v>
      </c>
    </row>
    <row r="1374" customFormat="false" ht="22.35" hidden="false" customHeight="false" outlineLevel="0" collapsed="false">
      <c r="A1374" s="82" t="s">
        <v>65</v>
      </c>
      <c r="B1374" s="55" t="s">
        <v>66</v>
      </c>
      <c r="C1374" s="77"/>
      <c r="D1374" s="77"/>
      <c r="E1374" s="77"/>
      <c r="F1374" s="79"/>
      <c r="G1374" s="88"/>
      <c r="H1374" s="79"/>
      <c r="I1374" s="77"/>
      <c r="J1374" s="77"/>
      <c r="K1374" s="77"/>
    </row>
    <row r="1375" customFormat="false" ht="12.8" hidden="false" customHeight="false" outlineLevel="0" collapsed="false">
      <c r="A1375" s="254"/>
      <c r="B1375" s="54"/>
      <c r="C1375" s="77"/>
      <c r="D1375" s="77"/>
      <c r="E1375" s="77" t="n">
        <f aca="false">SUM(C1375:D1375)</f>
        <v>0</v>
      </c>
      <c r="F1375" s="79"/>
      <c r="G1375" s="88"/>
      <c r="H1375" s="79"/>
      <c r="I1375" s="77"/>
      <c r="J1375" s="77"/>
      <c r="K1375" s="77" t="n">
        <f aca="false">SUM(I1375:J1375)</f>
        <v>0</v>
      </c>
    </row>
    <row r="1376" customFormat="false" ht="57.45" hidden="false" customHeight="false" outlineLevel="0" collapsed="false">
      <c r="A1376" s="66" t="s">
        <v>1645</v>
      </c>
      <c r="B1376" s="135" t="s">
        <v>19</v>
      </c>
      <c r="C1376" s="139" t="n">
        <f aca="false">SUM(C1378:C1388)</f>
        <v>8275030</v>
      </c>
      <c r="D1376" s="139" t="n">
        <f aca="false">SUM(D1378:D1388)</f>
        <v>0</v>
      </c>
      <c r="E1376" s="139" t="n">
        <f aca="false">SUM(C1376:D1376)</f>
        <v>8275030</v>
      </c>
      <c r="F1376" s="109" t="n">
        <f aca="false">SUM(F1378:F1388)</f>
        <v>9073900</v>
      </c>
      <c r="G1376" s="110"/>
      <c r="H1376" s="109" t="n">
        <f aca="false">SUM(F1376:G1376)</f>
        <v>9073900</v>
      </c>
      <c r="I1376" s="139" t="n">
        <f aca="false">SUM(I1378:I1388)</f>
        <v>10285040</v>
      </c>
      <c r="J1376" s="139" t="n">
        <f aca="false">SUM(J1378:J1388)</f>
        <v>0</v>
      </c>
      <c r="K1376" s="139" t="n">
        <f aca="false">SUM(I1376:J1376)</f>
        <v>10285040</v>
      </c>
    </row>
    <row r="1377" customFormat="false" ht="22.35" hidden="false" customHeight="false" outlineLevel="0" collapsed="false">
      <c r="A1377" s="74" t="s">
        <v>27</v>
      </c>
      <c r="B1377" s="227"/>
      <c r="C1377" s="143" t="n">
        <f aca="false">SUM(C1378:C1388)</f>
        <v>8275030</v>
      </c>
      <c r="D1377" s="215"/>
      <c r="E1377" s="94" t="n">
        <f aca="false">SUM(C1377:D1377)</f>
        <v>8275030</v>
      </c>
      <c r="F1377" s="79" t="n">
        <f aca="false">SUM(F1378:F1388)</f>
        <v>9073900</v>
      </c>
      <c r="G1377" s="217"/>
      <c r="H1377" s="95" t="n">
        <f aca="false">SUM(F1377:G1377)</f>
        <v>9073900</v>
      </c>
      <c r="I1377" s="94" t="n">
        <f aca="false">SUM(I1378:I1388)</f>
        <v>10285040</v>
      </c>
      <c r="J1377" s="215"/>
      <c r="K1377" s="94" t="n">
        <f aca="false">SUM(I1377:J1377)</f>
        <v>10285040</v>
      </c>
    </row>
    <row r="1378" customFormat="false" ht="22.35" hidden="false" customHeight="false" outlineLevel="0" collapsed="false">
      <c r="A1378" s="82" t="s">
        <v>1095</v>
      </c>
      <c r="B1378" s="54" t="s">
        <v>1011</v>
      </c>
      <c r="C1378" s="77" t="n">
        <v>8216730</v>
      </c>
      <c r="D1378" s="215"/>
      <c r="E1378" s="94" t="n">
        <f aca="false">SUM(C1378:D1378)</f>
        <v>8216730</v>
      </c>
      <c r="F1378" s="79" t="n">
        <v>8716130</v>
      </c>
      <c r="G1378" s="217"/>
      <c r="H1378" s="95" t="n">
        <f aca="false">SUM(F1378:G1378)</f>
        <v>8716130</v>
      </c>
      <c r="I1378" s="77" t="n">
        <v>10260040</v>
      </c>
      <c r="J1378" s="215"/>
      <c r="K1378" s="94" t="n">
        <f aca="false">SUM(I1378:J1378)</f>
        <v>10260040</v>
      </c>
    </row>
    <row r="1379" customFormat="false" ht="43.25" hidden="false" customHeight="false" outlineLevel="0" collapsed="false">
      <c r="A1379" s="82" t="s">
        <v>1046</v>
      </c>
      <c r="B1379" s="54" t="s">
        <v>1047</v>
      </c>
      <c r="C1379" s="77" t="n">
        <v>1000</v>
      </c>
      <c r="D1379" s="77"/>
      <c r="E1379" s="94" t="n">
        <f aca="false">SUM(C1379:D1379)</f>
        <v>1000</v>
      </c>
      <c r="F1379" s="79" t="n">
        <v>1000</v>
      </c>
      <c r="G1379" s="88"/>
      <c r="H1379" s="95" t="n">
        <f aca="false">SUM(F1379:G1379)</f>
        <v>1000</v>
      </c>
      <c r="I1379" s="77"/>
      <c r="J1379" s="77"/>
      <c r="K1379" s="94" t="n">
        <f aca="false">SUM(I1379:J1379)</f>
        <v>0</v>
      </c>
    </row>
    <row r="1380" customFormat="false" ht="53.7" hidden="false" customHeight="false" outlineLevel="0" collapsed="false">
      <c r="A1380" s="82" t="s">
        <v>1037</v>
      </c>
      <c r="B1380" s="54" t="s">
        <v>1038</v>
      </c>
      <c r="C1380" s="77" t="n">
        <v>30200</v>
      </c>
      <c r="D1380" s="77"/>
      <c r="E1380" s="94" t="n">
        <f aca="false">SUM(C1380:D1380)</f>
        <v>30200</v>
      </c>
      <c r="F1380" s="79" t="n">
        <v>30950</v>
      </c>
      <c r="G1380" s="88"/>
      <c r="H1380" s="95" t="n">
        <f aca="false">SUM(F1380:G1380)</f>
        <v>30950</v>
      </c>
      <c r="I1380" s="77"/>
      <c r="J1380" s="77"/>
      <c r="K1380" s="94" t="n">
        <f aca="false">SUM(I1380:J1380)</f>
        <v>0</v>
      </c>
    </row>
    <row r="1381" customFormat="false" ht="32.8" hidden="false" customHeight="false" outlineLevel="0" collapsed="false">
      <c r="A1381" s="82" t="s">
        <v>1320</v>
      </c>
      <c r="B1381" s="54" t="s">
        <v>697</v>
      </c>
      <c r="C1381" s="77" t="n">
        <v>12000</v>
      </c>
      <c r="D1381" s="143"/>
      <c r="E1381" s="94" t="n">
        <f aca="false">SUM(C1381:D1381)</f>
        <v>12000</v>
      </c>
      <c r="F1381" s="79" t="n">
        <v>12000</v>
      </c>
      <c r="G1381" s="88"/>
      <c r="H1381" s="79" t="n">
        <f aca="false">SUM(F1381:G1381)</f>
        <v>12000</v>
      </c>
      <c r="I1381" s="77" t="n">
        <v>12000</v>
      </c>
      <c r="J1381" s="143"/>
      <c r="K1381" s="94" t="n">
        <f aca="false">SUM(I1381:J1381)</f>
        <v>12000</v>
      </c>
    </row>
    <row r="1382" customFormat="false" ht="74.6" hidden="false" customHeight="false" outlineLevel="0" collapsed="false">
      <c r="A1382" s="82" t="s">
        <v>1050</v>
      </c>
      <c r="B1382" s="54" t="s">
        <v>1051</v>
      </c>
      <c r="C1382" s="77" t="n">
        <v>2100</v>
      </c>
      <c r="D1382" s="77"/>
      <c r="E1382" s="94" t="n">
        <f aca="false">SUM(C1382:D1382)</f>
        <v>2100</v>
      </c>
      <c r="F1382" s="79" t="n">
        <v>3080</v>
      </c>
      <c r="G1382" s="88"/>
      <c r="H1382" s="79" t="n">
        <f aca="false">SUM(F1382:G1382)</f>
        <v>3080</v>
      </c>
      <c r="I1382" s="77"/>
      <c r="J1382" s="77"/>
      <c r="K1382" s="94" t="n">
        <f aca="false">SUM(I1382:J1382)</f>
        <v>0</v>
      </c>
    </row>
    <row r="1383" customFormat="false" ht="12.8" hidden="false" customHeight="false" outlineLevel="0" collapsed="false">
      <c r="A1383" s="82" t="s">
        <v>1097</v>
      </c>
      <c r="B1383" s="54" t="s">
        <v>1098</v>
      </c>
      <c r="C1383" s="77" t="n">
        <v>13000</v>
      </c>
      <c r="D1383" s="77"/>
      <c r="E1383" s="77" t="n">
        <f aca="false">SUM(C1383:D1383)</f>
        <v>13000</v>
      </c>
      <c r="F1383" s="79" t="n">
        <v>113000</v>
      </c>
      <c r="G1383" s="88"/>
      <c r="H1383" s="79" t="n">
        <f aca="false">SUM(F1383:G1383)</f>
        <v>113000</v>
      </c>
      <c r="I1383" s="77" t="n">
        <v>13000</v>
      </c>
      <c r="J1383" s="77"/>
      <c r="K1383" s="77" t="n">
        <f aca="false">SUM(I1383:J1383)</f>
        <v>13000</v>
      </c>
    </row>
    <row r="1384" customFormat="false" ht="43.25" hidden="false" customHeight="false" outlineLevel="0" collapsed="false">
      <c r="A1384" s="82" t="s">
        <v>1110</v>
      </c>
      <c r="B1384" s="54" t="s">
        <v>1111</v>
      </c>
      <c r="C1384" s="77"/>
      <c r="D1384" s="77"/>
      <c r="E1384" s="94" t="n">
        <f aca="false">SUM(C1384:D1384)</f>
        <v>0</v>
      </c>
      <c r="F1384" s="79" t="n">
        <v>101000</v>
      </c>
      <c r="G1384" s="88"/>
      <c r="H1384" s="79" t="n">
        <f aca="false">SUM(F1384:G1384)</f>
        <v>101000</v>
      </c>
      <c r="I1384" s="77"/>
      <c r="J1384" s="77"/>
      <c r="K1384" s="94" t="n">
        <f aca="false">SUM(I1384:J1384)</f>
        <v>0</v>
      </c>
    </row>
    <row r="1385" customFormat="false" ht="43.25" hidden="false" customHeight="false" outlineLevel="0" collapsed="false">
      <c r="A1385" s="82" t="s">
        <v>1059</v>
      </c>
      <c r="B1385" s="54" t="s">
        <v>1060</v>
      </c>
      <c r="C1385" s="77"/>
      <c r="D1385" s="77"/>
      <c r="E1385" s="94" t="n">
        <f aca="false">SUM(C1385:D1385)</f>
        <v>0</v>
      </c>
      <c r="F1385" s="79" t="n">
        <v>46740</v>
      </c>
      <c r="G1385" s="88"/>
      <c r="H1385" s="95" t="n">
        <f aca="false">SUM(F1385:G1385)</f>
        <v>46740</v>
      </c>
      <c r="I1385" s="77"/>
      <c r="J1385" s="77"/>
      <c r="K1385" s="94" t="n">
        <f aca="false">SUM(I1385:J1385)</f>
        <v>0</v>
      </c>
    </row>
    <row r="1386" customFormat="false" ht="43.25" hidden="false" customHeight="false" outlineLevel="0" collapsed="false">
      <c r="A1386" s="82" t="s">
        <v>1610</v>
      </c>
      <c r="B1386" s="54" t="s">
        <v>1611</v>
      </c>
      <c r="C1386" s="77"/>
      <c r="D1386" s="77"/>
      <c r="E1386" s="94"/>
      <c r="F1386" s="79" t="n">
        <v>50000</v>
      </c>
      <c r="G1386" s="88"/>
      <c r="H1386" s="95" t="n">
        <f aca="false">SUM(F1386:G1386)</f>
        <v>50000</v>
      </c>
      <c r="I1386" s="77"/>
      <c r="J1386" s="77"/>
      <c r="K1386" s="94"/>
    </row>
    <row r="1387" customFormat="false" ht="43.25" hidden="false" customHeight="false" outlineLevel="0" collapsed="false">
      <c r="A1387" s="82" t="s">
        <v>1140</v>
      </c>
      <c r="B1387" s="55" t="s">
        <v>1020</v>
      </c>
      <c r="C1387" s="143"/>
      <c r="D1387" s="143"/>
      <c r="E1387" s="77" t="n">
        <f aca="false">SUM(C1387:D1387)</f>
        <v>0</v>
      </c>
      <c r="F1387" s="79"/>
      <c r="G1387" s="88"/>
      <c r="H1387" s="79"/>
      <c r="I1387" s="77"/>
      <c r="J1387" s="143"/>
      <c r="K1387" s="94" t="n">
        <f aca="false">SUM(I1387:J1387)</f>
        <v>0</v>
      </c>
    </row>
    <row r="1388" customFormat="false" ht="43.25" hidden="false" customHeight="false" outlineLevel="0" collapsed="false">
      <c r="A1388" s="82" t="s">
        <v>325</v>
      </c>
      <c r="B1388" s="55" t="s">
        <v>326</v>
      </c>
      <c r="C1388" s="143"/>
      <c r="D1388" s="143"/>
      <c r="E1388" s="77"/>
      <c r="F1388" s="79"/>
      <c r="G1388" s="88"/>
      <c r="H1388" s="79"/>
      <c r="I1388" s="77"/>
      <c r="J1388" s="143"/>
      <c r="K1388" s="94" t="n">
        <f aca="false">SUM(I1388:J1388)</f>
        <v>0</v>
      </c>
    </row>
    <row r="1389" customFormat="false" ht="12.8" hidden="false" customHeight="false" outlineLevel="0" collapsed="false">
      <c r="A1389" s="82"/>
      <c r="B1389" s="54"/>
      <c r="C1389" s="77"/>
      <c r="D1389" s="77"/>
      <c r="E1389" s="77" t="n">
        <f aca="false">SUM(C1389:D1389)</f>
        <v>0</v>
      </c>
      <c r="F1389" s="79"/>
      <c r="G1389" s="88"/>
      <c r="H1389" s="79"/>
      <c r="I1389" s="77"/>
      <c r="J1389" s="77"/>
      <c r="K1389" s="77" t="n">
        <f aca="false">SUM(I1389:J1389)</f>
        <v>0</v>
      </c>
    </row>
    <row r="1390" customFormat="false" ht="57.45" hidden="false" customHeight="false" outlineLevel="0" collapsed="false">
      <c r="A1390" s="66" t="s">
        <v>1657</v>
      </c>
      <c r="B1390" s="135" t="s">
        <v>19</v>
      </c>
      <c r="C1390" s="139" t="n">
        <f aca="false">SUM(C1392:C1398)</f>
        <v>8890370</v>
      </c>
      <c r="D1390" s="139" t="n">
        <f aca="false">SUM(D1392:D1398)</f>
        <v>0</v>
      </c>
      <c r="E1390" s="139" t="n">
        <f aca="false">SUM(C1390:D1390)</f>
        <v>8890370</v>
      </c>
      <c r="F1390" s="109" t="n">
        <f aca="false">SUM(F1392:F1398)</f>
        <v>10172690</v>
      </c>
      <c r="G1390" s="110"/>
      <c r="H1390" s="109" t="n">
        <f aca="false">SUM(F1390:G1390)</f>
        <v>10172690</v>
      </c>
      <c r="I1390" s="139" t="n">
        <f aca="false">SUM(I1392:I1398)</f>
        <v>11627560</v>
      </c>
      <c r="J1390" s="139" t="n">
        <f aca="false">SUM(J1392:J1398)</f>
        <v>0</v>
      </c>
      <c r="K1390" s="139" t="n">
        <f aca="false">SUM(I1390:J1390)</f>
        <v>11627560</v>
      </c>
    </row>
    <row r="1391" customFormat="false" ht="22.35" hidden="false" customHeight="false" outlineLevel="0" collapsed="false">
      <c r="A1391" s="74" t="s">
        <v>27</v>
      </c>
      <c r="B1391" s="227"/>
      <c r="C1391" s="143" t="n">
        <f aca="false">SUM(C1392:C1398)</f>
        <v>8890370</v>
      </c>
      <c r="D1391" s="215"/>
      <c r="E1391" s="77" t="n">
        <f aca="false">SUM(C1391:D1391)</f>
        <v>8890370</v>
      </c>
      <c r="F1391" s="79" t="n">
        <f aca="false">SUM(F1392:F1398)</f>
        <v>10172690</v>
      </c>
      <c r="G1391" s="217"/>
      <c r="H1391" s="79" t="n">
        <f aca="false">SUM(F1391:G1391)</f>
        <v>10172690</v>
      </c>
      <c r="I1391" s="77" t="n">
        <f aca="false">SUM(I1392:I1398)</f>
        <v>11627560</v>
      </c>
      <c r="J1391" s="215"/>
      <c r="K1391" s="77" t="n">
        <f aca="false">SUM(I1391:J1391)</f>
        <v>11627560</v>
      </c>
    </row>
    <row r="1392" customFormat="false" ht="22.35" hidden="false" customHeight="false" outlineLevel="0" collapsed="false">
      <c r="A1392" s="82" t="s">
        <v>1095</v>
      </c>
      <c r="B1392" s="54" t="s">
        <v>1011</v>
      </c>
      <c r="C1392" s="77" t="n">
        <v>8766510</v>
      </c>
      <c r="D1392" s="143"/>
      <c r="E1392" s="77" t="n">
        <f aca="false">SUM(C1392:D1392)</f>
        <v>8766510</v>
      </c>
      <c r="F1392" s="79" t="n">
        <v>9499080</v>
      </c>
      <c r="G1392" s="88"/>
      <c r="H1392" s="79" t="n">
        <f aca="false">SUM(F1392:G1392)</f>
        <v>9499080</v>
      </c>
      <c r="I1392" s="77" t="n">
        <v>11614560</v>
      </c>
      <c r="J1392" s="143"/>
      <c r="K1392" s="77" t="n">
        <f aca="false">SUM(I1392:J1392)</f>
        <v>11614560</v>
      </c>
    </row>
    <row r="1393" customFormat="false" ht="74.6" hidden="false" customHeight="false" outlineLevel="0" collapsed="false">
      <c r="A1393" s="82" t="s">
        <v>1028</v>
      </c>
      <c r="B1393" s="54" t="s">
        <v>1029</v>
      </c>
      <c r="C1393" s="77" t="n">
        <v>21540</v>
      </c>
      <c r="D1393" s="143"/>
      <c r="E1393" s="77" t="n">
        <f aca="false">SUM(C1393:D1393)</f>
        <v>21540</v>
      </c>
      <c r="F1393" s="79" t="n">
        <v>33480</v>
      </c>
      <c r="G1393" s="88"/>
      <c r="H1393" s="79" t="n">
        <f aca="false">SUM(F1393:G1393)</f>
        <v>33480</v>
      </c>
      <c r="I1393" s="77"/>
      <c r="J1393" s="143"/>
      <c r="K1393" s="77" t="n">
        <f aca="false">SUM(I1393:J1393)</f>
        <v>0</v>
      </c>
    </row>
    <row r="1394" customFormat="false" ht="53.7" hidden="false" customHeight="false" outlineLevel="0" collapsed="false">
      <c r="A1394" s="82" t="s">
        <v>1037</v>
      </c>
      <c r="B1394" s="54" t="s">
        <v>1038</v>
      </c>
      <c r="C1394" s="77" t="n">
        <v>21220</v>
      </c>
      <c r="D1394" s="143"/>
      <c r="E1394" s="77" t="n">
        <f aca="false">SUM(C1394:D1394)</f>
        <v>21220</v>
      </c>
      <c r="F1394" s="79" t="n">
        <v>27090</v>
      </c>
      <c r="G1394" s="88"/>
      <c r="H1394" s="79" t="n">
        <f aca="false">SUM(F1394:G1394)</f>
        <v>27090</v>
      </c>
      <c r="I1394" s="77"/>
      <c r="J1394" s="143"/>
      <c r="K1394" s="77" t="n">
        <f aca="false">SUM(I1394:J1394)</f>
        <v>0</v>
      </c>
    </row>
    <row r="1395" customFormat="false" ht="43.25" hidden="false" customHeight="false" outlineLevel="0" collapsed="false">
      <c r="A1395" s="87" t="s">
        <v>1140</v>
      </c>
      <c r="B1395" s="54" t="s">
        <v>1020</v>
      </c>
      <c r="C1395" s="77" t="n">
        <v>68100</v>
      </c>
      <c r="D1395" s="143"/>
      <c r="E1395" s="77" t="n">
        <f aca="false">SUM(C1395:D1395)</f>
        <v>68100</v>
      </c>
      <c r="F1395" s="79" t="n">
        <v>77900</v>
      </c>
      <c r="G1395" s="88"/>
      <c r="H1395" s="79" t="n">
        <f aca="false">SUM(F1395:G1395)</f>
        <v>77900</v>
      </c>
      <c r="I1395" s="77"/>
      <c r="J1395" s="143"/>
      <c r="K1395" s="77" t="n">
        <f aca="false">SUM(I1395:J1395)</f>
        <v>0</v>
      </c>
    </row>
    <row r="1396" customFormat="false" ht="12.8" hidden="false" customHeight="false" outlineLevel="0" collapsed="false">
      <c r="A1396" s="82" t="s">
        <v>1097</v>
      </c>
      <c r="B1396" s="54" t="s">
        <v>1098</v>
      </c>
      <c r="C1396" s="77" t="n">
        <v>13000</v>
      </c>
      <c r="D1396" s="77"/>
      <c r="E1396" s="77" t="n">
        <f aca="false">SUM(C1396:D1396)</f>
        <v>13000</v>
      </c>
      <c r="F1396" s="79" t="n">
        <v>363000</v>
      </c>
      <c r="G1396" s="88"/>
      <c r="H1396" s="79" t="n">
        <f aca="false">SUM(F1396:G1396)</f>
        <v>363000</v>
      </c>
      <c r="I1396" s="77" t="n">
        <v>13000</v>
      </c>
      <c r="J1396" s="77"/>
      <c r="K1396" s="77" t="n">
        <f aca="false">SUM(I1396:J1396)</f>
        <v>13000</v>
      </c>
    </row>
    <row r="1397" customFormat="false" ht="43.25" hidden="false" customHeight="false" outlineLevel="0" collapsed="false">
      <c r="A1397" s="82" t="s">
        <v>1110</v>
      </c>
      <c r="B1397" s="54" t="s">
        <v>1111</v>
      </c>
      <c r="C1397" s="143"/>
      <c r="D1397" s="143"/>
      <c r="E1397" s="77"/>
      <c r="F1397" s="79" t="n">
        <v>138000</v>
      </c>
      <c r="G1397" s="88"/>
      <c r="H1397" s="79" t="n">
        <f aca="false">SUM(F1397:G1397)</f>
        <v>138000</v>
      </c>
      <c r="I1397" s="77"/>
      <c r="J1397" s="143"/>
      <c r="K1397" s="77"/>
    </row>
    <row r="1398" customFormat="false" ht="12.8" hidden="false" customHeight="false" outlineLevel="0" collapsed="false">
      <c r="A1398" s="82" t="s">
        <v>1164</v>
      </c>
      <c r="B1398" s="54" t="s">
        <v>1165</v>
      </c>
      <c r="C1398" s="143"/>
      <c r="D1398" s="143"/>
      <c r="E1398" s="77"/>
      <c r="F1398" s="79" t="n">
        <v>34140</v>
      </c>
      <c r="G1398" s="88"/>
      <c r="H1398" s="79" t="n">
        <f aca="false">SUM(F1398:G1398)</f>
        <v>34140</v>
      </c>
      <c r="I1398" s="77"/>
      <c r="J1398" s="143"/>
      <c r="K1398" s="77" t="n">
        <f aca="false">SUM(I1398:J1398)</f>
        <v>0</v>
      </c>
    </row>
    <row r="1399" customFormat="false" ht="12.8" hidden="false" customHeight="false" outlineLevel="0" collapsed="false">
      <c r="A1399" s="82"/>
      <c r="B1399" s="54"/>
      <c r="C1399" s="77"/>
      <c r="D1399" s="77"/>
      <c r="E1399" s="77"/>
      <c r="F1399" s="79"/>
      <c r="G1399" s="88"/>
      <c r="H1399" s="79"/>
      <c r="I1399" s="77"/>
      <c r="J1399" s="77"/>
      <c r="K1399" s="77"/>
    </row>
    <row r="1400" customFormat="false" ht="57.45" hidden="false" customHeight="false" outlineLevel="0" collapsed="false">
      <c r="A1400" s="66" t="s">
        <v>1665</v>
      </c>
      <c r="B1400" s="135" t="s">
        <v>19</v>
      </c>
      <c r="C1400" s="139" t="n">
        <f aca="false">SUM(C1402:C1412)</f>
        <v>7377030</v>
      </c>
      <c r="D1400" s="139" t="n">
        <f aca="false">SUM(D1402:D1411)</f>
        <v>0</v>
      </c>
      <c r="E1400" s="139" t="n">
        <f aca="false">SUM(C1400:D1400)</f>
        <v>7377030</v>
      </c>
      <c r="F1400" s="109" t="n">
        <f aca="false">SUM(F1402:F1412)</f>
        <v>8864790</v>
      </c>
      <c r="G1400" s="110"/>
      <c r="H1400" s="109" t="n">
        <f aca="false">SUM(F1400:G1400)</f>
        <v>8864790</v>
      </c>
      <c r="I1400" s="139" t="n">
        <f aca="false">SUM(I1402:I1412)</f>
        <v>9913410</v>
      </c>
      <c r="J1400" s="139" t="n">
        <f aca="false">SUM(J1402:J1411)</f>
        <v>0</v>
      </c>
      <c r="K1400" s="139" t="n">
        <f aca="false">SUM(I1400:J1400)</f>
        <v>9913410</v>
      </c>
    </row>
    <row r="1401" customFormat="false" ht="22.35" hidden="false" customHeight="false" outlineLevel="0" collapsed="false">
      <c r="A1401" s="74" t="s">
        <v>27</v>
      </c>
      <c r="B1401" s="227"/>
      <c r="C1401" s="194" t="n">
        <f aca="false">SUM(C1402:C1411)</f>
        <v>7377030</v>
      </c>
      <c r="D1401" s="209"/>
      <c r="E1401" s="77" t="n">
        <f aca="false">SUM(C1401:D1401)</f>
        <v>7377030</v>
      </c>
      <c r="F1401" s="146" t="n">
        <f aca="false">SUM(F1402:F1411)</f>
        <v>8864790</v>
      </c>
      <c r="G1401" s="235"/>
      <c r="H1401" s="79" t="n">
        <f aca="false">SUM(F1401:G1401)</f>
        <v>8864790</v>
      </c>
      <c r="I1401" s="194" t="n">
        <f aca="false">SUM(I1402:I1411)</f>
        <v>9913410</v>
      </c>
      <c r="J1401" s="209"/>
      <c r="K1401" s="77" t="n">
        <f aca="false">SUM(I1401:J1401)</f>
        <v>9913410</v>
      </c>
    </row>
    <row r="1402" customFormat="false" ht="22.35" hidden="false" customHeight="false" outlineLevel="0" collapsed="false">
      <c r="A1402" s="82" t="s">
        <v>1095</v>
      </c>
      <c r="B1402" s="54" t="s">
        <v>1011</v>
      </c>
      <c r="C1402" s="77" t="n">
        <v>7174000</v>
      </c>
      <c r="D1402" s="143"/>
      <c r="E1402" s="77" t="n">
        <f aca="false">SUM(C1402:D1402)</f>
        <v>7174000</v>
      </c>
      <c r="F1402" s="79" t="n">
        <v>8357800</v>
      </c>
      <c r="G1402" s="88"/>
      <c r="H1402" s="79" t="n">
        <f aca="false">SUM(F1402:G1402)</f>
        <v>8357800</v>
      </c>
      <c r="I1402" s="77" t="n">
        <v>9500130</v>
      </c>
      <c r="J1402" s="143"/>
      <c r="K1402" s="77" t="n">
        <f aca="false">SUM(I1402:J1402)</f>
        <v>9500130</v>
      </c>
    </row>
    <row r="1403" customFormat="false" ht="53.7" hidden="false" customHeight="false" outlineLevel="0" collapsed="false">
      <c r="A1403" s="126" t="s">
        <v>1142</v>
      </c>
      <c r="B1403" s="160" t="s">
        <v>1023</v>
      </c>
      <c r="C1403" s="130"/>
      <c r="D1403" s="229"/>
      <c r="E1403" s="130"/>
      <c r="F1403" s="131"/>
      <c r="G1403" s="151"/>
      <c r="H1403" s="131"/>
      <c r="I1403" s="130" t="n">
        <v>286900</v>
      </c>
      <c r="J1403" s="229"/>
      <c r="K1403" s="130" t="n">
        <f aca="false">SUM(I1403:J1403)</f>
        <v>286900</v>
      </c>
    </row>
    <row r="1404" customFormat="false" ht="22.35" hidden="false" customHeight="false" outlineLevel="0" collapsed="false">
      <c r="A1404" s="82" t="s">
        <v>1104</v>
      </c>
      <c r="B1404" s="54" t="s">
        <v>1014</v>
      </c>
      <c r="C1404" s="77" t="n">
        <v>1000</v>
      </c>
      <c r="D1404" s="143"/>
      <c r="E1404" s="77" t="n">
        <f aca="false">SUM(C1404:D1404)</f>
        <v>1000</v>
      </c>
      <c r="F1404" s="79" t="n">
        <v>1000</v>
      </c>
      <c r="G1404" s="88"/>
      <c r="H1404" s="79" t="n">
        <f aca="false">SUM(F1404:G1404)</f>
        <v>1000</v>
      </c>
      <c r="I1404" s="77"/>
      <c r="J1404" s="143"/>
      <c r="K1404" s="77" t="n">
        <f aca="false">SUM(I1404:J1404)</f>
        <v>0</v>
      </c>
    </row>
    <row r="1405" customFormat="false" ht="43.25" hidden="false" customHeight="false" outlineLevel="0" collapsed="false">
      <c r="A1405" s="82" t="s">
        <v>1046</v>
      </c>
      <c r="B1405" s="54" t="s">
        <v>1047</v>
      </c>
      <c r="C1405" s="77" t="n">
        <v>1610</v>
      </c>
      <c r="D1405" s="77"/>
      <c r="E1405" s="77" t="n">
        <f aca="false">SUM(C1405:D1405)</f>
        <v>1610</v>
      </c>
      <c r="F1405" s="79" t="n">
        <v>1610</v>
      </c>
      <c r="G1405" s="88"/>
      <c r="H1405" s="79" t="n">
        <f aca="false">SUM(F1405:G1405)</f>
        <v>1610</v>
      </c>
      <c r="I1405" s="77"/>
      <c r="J1405" s="77"/>
      <c r="K1405" s="77" t="n">
        <f aca="false">SUM(I1405:J1405)</f>
        <v>0</v>
      </c>
    </row>
    <row r="1406" customFormat="false" ht="53.7" hidden="false" customHeight="false" outlineLevel="0" collapsed="false">
      <c r="A1406" s="82" t="s">
        <v>1037</v>
      </c>
      <c r="B1406" s="54" t="s">
        <v>1038</v>
      </c>
      <c r="C1406" s="77" t="n">
        <v>22240</v>
      </c>
      <c r="D1406" s="143"/>
      <c r="E1406" s="77" t="n">
        <f aca="false">SUM(C1406:D1406)</f>
        <v>22240</v>
      </c>
      <c r="F1406" s="79" t="n">
        <v>23360</v>
      </c>
      <c r="G1406" s="88"/>
      <c r="H1406" s="79" t="n">
        <f aca="false">SUM(F1406:G1406)</f>
        <v>23360</v>
      </c>
      <c r="I1406" s="77"/>
      <c r="J1406" s="143"/>
      <c r="K1406" s="77" t="n">
        <f aca="false">SUM(I1406:J1406)</f>
        <v>0</v>
      </c>
    </row>
    <row r="1407" customFormat="false" ht="43.25" hidden="false" customHeight="false" outlineLevel="0" collapsed="false">
      <c r="A1407" s="82" t="s">
        <v>506</v>
      </c>
      <c r="B1407" s="54" t="s">
        <v>507</v>
      </c>
      <c r="C1407" s="77" t="n">
        <v>157880</v>
      </c>
      <c r="D1407" s="143"/>
      <c r="E1407" s="77" t="n">
        <f aca="false">SUM(C1407:D1407)</f>
        <v>157880</v>
      </c>
      <c r="F1407" s="79" t="n">
        <v>157880</v>
      </c>
      <c r="G1407" s="88"/>
      <c r="H1407" s="79" t="n">
        <f aca="false">SUM(F1407:G1407)</f>
        <v>157880</v>
      </c>
      <c r="I1407" s="77" t="n">
        <v>112380</v>
      </c>
      <c r="J1407" s="143"/>
      <c r="K1407" s="77" t="n">
        <f aca="false">SUM(I1407:J1407)</f>
        <v>112380</v>
      </c>
    </row>
    <row r="1408" customFormat="false" ht="74.6" hidden="false" customHeight="false" outlineLevel="0" collapsed="false">
      <c r="A1408" s="82" t="s">
        <v>1050</v>
      </c>
      <c r="B1408" s="54" t="s">
        <v>1051</v>
      </c>
      <c r="C1408" s="77" t="n">
        <v>6300</v>
      </c>
      <c r="D1408" s="143"/>
      <c r="E1408" s="77" t="n">
        <f aca="false">SUM(C1408:D1408)</f>
        <v>6300</v>
      </c>
      <c r="F1408" s="79" t="n">
        <v>11140</v>
      </c>
      <c r="G1408" s="88"/>
      <c r="H1408" s="79" t="n">
        <f aca="false">SUM(F1408:G1408)</f>
        <v>11140</v>
      </c>
      <c r="I1408" s="77"/>
      <c r="J1408" s="143"/>
      <c r="K1408" s="77" t="n">
        <f aca="false">SUM(I1408:J1408)</f>
        <v>0</v>
      </c>
    </row>
    <row r="1409" customFormat="false" ht="12.8" hidden="false" customHeight="false" outlineLevel="0" collapsed="false">
      <c r="A1409" s="82" t="s">
        <v>1097</v>
      </c>
      <c r="B1409" s="54" t="s">
        <v>1098</v>
      </c>
      <c r="C1409" s="77" t="n">
        <v>14000</v>
      </c>
      <c r="D1409" s="77"/>
      <c r="E1409" s="77" t="n">
        <f aca="false">SUM(C1409:D1409)</f>
        <v>14000</v>
      </c>
      <c r="F1409" s="79" t="n">
        <v>224000</v>
      </c>
      <c r="G1409" s="88"/>
      <c r="H1409" s="79" t="n">
        <f aca="false">SUM(F1409:G1409)</f>
        <v>224000</v>
      </c>
      <c r="I1409" s="77" t="n">
        <v>14000</v>
      </c>
      <c r="J1409" s="77"/>
      <c r="K1409" s="77" t="n">
        <f aca="false">SUM(I1409:J1409)</f>
        <v>14000</v>
      </c>
    </row>
    <row r="1410" customFormat="false" ht="43.25" hidden="false" customHeight="false" outlineLevel="0" collapsed="false">
      <c r="A1410" s="82" t="s">
        <v>1110</v>
      </c>
      <c r="B1410" s="54" t="s">
        <v>1111</v>
      </c>
      <c r="C1410" s="143"/>
      <c r="D1410" s="143"/>
      <c r="E1410" s="77" t="n">
        <f aca="false">SUM(C1410:D1410)</f>
        <v>0</v>
      </c>
      <c r="F1410" s="79" t="n">
        <v>88000</v>
      </c>
      <c r="G1410" s="88"/>
      <c r="H1410" s="79" t="n">
        <f aca="false">SUM(F1410:G1410)</f>
        <v>88000</v>
      </c>
      <c r="I1410" s="77"/>
      <c r="J1410" s="143"/>
      <c r="K1410" s="77"/>
    </row>
    <row r="1411" customFormat="false" ht="43.25" hidden="false" customHeight="false" outlineLevel="0" collapsed="false">
      <c r="A1411" s="82" t="s">
        <v>325</v>
      </c>
      <c r="B1411" s="55" t="s">
        <v>326</v>
      </c>
      <c r="C1411" s="143"/>
      <c r="D1411" s="143"/>
      <c r="E1411" s="77"/>
      <c r="F1411" s="79"/>
      <c r="G1411" s="88"/>
      <c r="H1411" s="79"/>
      <c r="I1411" s="77"/>
      <c r="J1411" s="143"/>
      <c r="K1411" s="77" t="n">
        <f aca="false">SUM(I1411:J1411)</f>
        <v>0</v>
      </c>
    </row>
    <row r="1412" customFormat="false" ht="22.35" hidden="false" customHeight="false" outlineLevel="0" collapsed="false">
      <c r="A1412" s="82" t="s">
        <v>65</v>
      </c>
      <c r="B1412" s="55" t="s">
        <v>66</v>
      </c>
      <c r="C1412" s="143"/>
      <c r="D1412" s="143"/>
      <c r="E1412" s="77" t="n">
        <f aca="false">SUM(C1412:D1412)</f>
        <v>0</v>
      </c>
      <c r="F1412" s="79"/>
      <c r="G1412" s="88"/>
      <c r="H1412" s="79"/>
      <c r="I1412" s="143"/>
      <c r="J1412" s="143"/>
      <c r="K1412" s="77"/>
    </row>
    <row r="1413" customFormat="false" ht="12.8" hidden="false" customHeight="false" outlineLevel="0" collapsed="false">
      <c r="A1413" s="82"/>
      <c r="B1413" s="54"/>
      <c r="C1413" s="77"/>
      <c r="D1413" s="77"/>
      <c r="E1413" s="77"/>
      <c r="F1413" s="79"/>
      <c r="G1413" s="88"/>
      <c r="H1413" s="79"/>
      <c r="I1413" s="77"/>
      <c r="J1413" s="77"/>
      <c r="K1413" s="77"/>
    </row>
    <row r="1414" customFormat="false" ht="57.45" hidden="false" customHeight="false" outlineLevel="0" collapsed="false">
      <c r="A1414" s="66" t="s">
        <v>1676</v>
      </c>
      <c r="B1414" s="135" t="s">
        <v>19</v>
      </c>
      <c r="C1414" s="139" t="n">
        <f aca="false">SUM(C1416:C1423)</f>
        <v>4701450</v>
      </c>
      <c r="D1414" s="139" t="n">
        <f aca="false">SUM(D1416:D1423)</f>
        <v>0</v>
      </c>
      <c r="E1414" s="139" t="n">
        <f aca="false">SUM(C1414:D1414)</f>
        <v>4701450</v>
      </c>
      <c r="F1414" s="218" t="n">
        <f aca="false">SUM(F1416:F1423)</f>
        <v>4962950</v>
      </c>
      <c r="G1414" s="214"/>
      <c r="H1414" s="109" t="n">
        <f aca="false">SUM(F1414:G1414)</f>
        <v>4962950</v>
      </c>
      <c r="I1414" s="139" t="n">
        <f aca="false">SUM(I1416:I1423)</f>
        <v>5185880</v>
      </c>
      <c r="J1414" s="139" t="n">
        <f aca="false">SUM(J1416:J1423)</f>
        <v>0</v>
      </c>
      <c r="K1414" s="139" t="n">
        <f aca="false">SUM(I1414:J1414)</f>
        <v>5185880</v>
      </c>
    </row>
    <row r="1415" customFormat="false" ht="22.35" hidden="false" customHeight="false" outlineLevel="0" collapsed="false">
      <c r="A1415" s="74" t="s">
        <v>27</v>
      </c>
      <c r="B1415" s="227"/>
      <c r="C1415" s="143" t="n">
        <f aca="false">SUM(C1416:C1422)</f>
        <v>4701450</v>
      </c>
      <c r="D1415" s="215"/>
      <c r="E1415" s="94" t="n">
        <f aca="false">D1415+C1415</f>
        <v>4701450</v>
      </c>
      <c r="F1415" s="79" t="n">
        <f aca="false">SUM(F1416:F1422)</f>
        <v>4892950</v>
      </c>
      <c r="G1415" s="217"/>
      <c r="H1415" s="95" t="n">
        <f aca="false">G1415+F1415</f>
        <v>4892950</v>
      </c>
      <c r="I1415" s="94" t="n">
        <f aca="false">SUM(I1416:I1422)</f>
        <v>5185880</v>
      </c>
      <c r="J1415" s="215"/>
      <c r="K1415" s="94" t="n">
        <f aca="false">J1415+I1415</f>
        <v>5185880</v>
      </c>
    </row>
    <row r="1416" customFormat="false" ht="22.35" hidden="false" customHeight="false" outlineLevel="0" collapsed="false">
      <c r="A1416" s="82" t="s">
        <v>1095</v>
      </c>
      <c r="B1416" s="54" t="s">
        <v>1011</v>
      </c>
      <c r="C1416" s="77" t="n">
        <v>4307480</v>
      </c>
      <c r="D1416" s="77"/>
      <c r="E1416" s="94" t="n">
        <f aca="false">D1416+C1416</f>
        <v>4307480</v>
      </c>
      <c r="F1416" s="79" t="n">
        <v>4369980</v>
      </c>
      <c r="G1416" s="88"/>
      <c r="H1416" s="95" t="n">
        <f aca="false">G1416+F1416</f>
        <v>4369980</v>
      </c>
      <c r="I1416" s="77" t="n">
        <v>5149880</v>
      </c>
      <c r="J1416" s="77"/>
      <c r="K1416" s="94" t="n">
        <f aca="false">J1416+I1416</f>
        <v>5149880</v>
      </c>
    </row>
    <row r="1417" customFormat="false" ht="32.8" hidden="false" customHeight="false" outlineLevel="0" collapsed="false">
      <c r="A1417" s="82" t="s">
        <v>1320</v>
      </c>
      <c r="B1417" s="54" t="s">
        <v>697</v>
      </c>
      <c r="C1417" s="77"/>
      <c r="D1417" s="77"/>
      <c r="E1417" s="94"/>
      <c r="F1417" s="79"/>
      <c r="G1417" s="88"/>
      <c r="H1417" s="95"/>
      <c r="I1417" s="77" t="n">
        <v>12000</v>
      </c>
      <c r="J1417" s="77"/>
      <c r="K1417" s="94" t="n">
        <f aca="false">J1417+I1417</f>
        <v>12000</v>
      </c>
    </row>
    <row r="1418" customFormat="false" ht="53.7" hidden="false" customHeight="false" outlineLevel="0" collapsed="false">
      <c r="A1418" s="82" t="s">
        <v>1142</v>
      </c>
      <c r="B1418" s="54" t="s">
        <v>1023</v>
      </c>
      <c r="C1418" s="77" t="n">
        <v>318370</v>
      </c>
      <c r="D1418" s="77"/>
      <c r="E1418" s="94" t="n">
        <f aca="false">D1418+C1418</f>
        <v>318370</v>
      </c>
      <c r="F1418" s="79" t="n">
        <v>318370</v>
      </c>
      <c r="G1418" s="88"/>
      <c r="H1418" s="95" t="n">
        <f aca="false">G1418+F1418</f>
        <v>318370</v>
      </c>
      <c r="I1418" s="77"/>
      <c r="J1418" s="77"/>
      <c r="K1418" s="94" t="n">
        <f aca="false">J1418+I1418</f>
        <v>0</v>
      </c>
    </row>
    <row r="1419" customFormat="false" ht="53.7" hidden="false" customHeight="false" outlineLevel="0" collapsed="false">
      <c r="A1419" s="82" t="s">
        <v>1057</v>
      </c>
      <c r="B1419" s="54" t="s">
        <v>1058</v>
      </c>
      <c r="C1419" s="77" t="n">
        <v>14600</v>
      </c>
      <c r="D1419" s="77"/>
      <c r="E1419" s="94" t="n">
        <f aca="false">D1419+C1419</f>
        <v>14600</v>
      </c>
      <c r="F1419" s="79" t="n">
        <v>14600</v>
      </c>
      <c r="G1419" s="88"/>
      <c r="H1419" s="95" t="n">
        <f aca="false">G1419+F1419</f>
        <v>14600</v>
      </c>
      <c r="I1419" s="77" t="n">
        <v>16000</v>
      </c>
      <c r="J1419" s="77"/>
      <c r="K1419" s="94" t="n">
        <f aca="false">J1419+I1419</f>
        <v>16000</v>
      </c>
    </row>
    <row r="1420" customFormat="false" ht="32.8" hidden="false" customHeight="false" outlineLevel="0" collapsed="false">
      <c r="A1420" s="87" t="s">
        <v>33</v>
      </c>
      <c r="B1420" s="54" t="s">
        <v>34</v>
      </c>
      <c r="C1420" s="77" t="n">
        <v>53000</v>
      </c>
      <c r="D1420" s="77"/>
      <c r="E1420" s="94" t="n">
        <f aca="false">D1420+C1420</f>
        <v>53000</v>
      </c>
      <c r="F1420" s="79" t="n">
        <v>58000</v>
      </c>
      <c r="G1420" s="88"/>
      <c r="H1420" s="95" t="n">
        <f aca="false">G1420+F1420</f>
        <v>58000</v>
      </c>
      <c r="I1420" s="77"/>
      <c r="J1420" s="77"/>
      <c r="K1420" s="94" t="n">
        <f aca="false">J1420+I1420</f>
        <v>0</v>
      </c>
    </row>
    <row r="1421" customFormat="false" ht="12.8" hidden="false" customHeight="false" outlineLevel="0" collapsed="false">
      <c r="A1421" s="82" t="s">
        <v>1097</v>
      </c>
      <c r="B1421" s="274" t="s">
        <v>1098</v>
      </c>
      <c r="C1421" s="77" t="n">
        <v>8000</v>
      </c>
      <c r="D1421" s="77"/>
      <c r="E1421" s="94" t="n">
        <f aca="false">D1421+C1421</f>
        <v>8000</v>
      </c>
      <c r="F1421" s="79" t="n">
        <v>88000</v>
      </c>
      <c r="G1421" s="88"/>
      <c r="H1421" s="95" t="n">
        <f aca="false">G1421+F1421</f>
        <v>88000</v>
      </c>
      <c r="I1421" s="77" t="n">
        <v>8000</v>
      </c>
      <c r="J1421" s="77"/>
      <c r="K1421" s="77" t="n">
        <f aca="false">SUM(I1421:J1421)</f>
        <v>8000</v>
      </c>
    </row>
    <row r="1422" customFormat="false" ht="43.25" hidden="false" customHeight="false" outlineLevel="0" collapsed="false">
      <c r="A1422" s="82" t="s">
        <v>1110</v>
      </c>
      <c r="B1422" s="54" t="s">
        <v>1111</v>
      </c>
      <c r="C1422" s="77"/>
      <c r="D1422" s="77"/>
      <c r="E1422" s="94"/>
      <c r="F1422" s="79" t="n">
        <v>44000</v>
      </c>
      <c r="G1422" s="88"/>
      <c r="H1422" s="95" t="n">
        <f aca="false">G1422+F1422</f>
        <v>44000</v>
      </c>
      <c r="I1422" s="77"/>
      <c r="J1422" s="77"/>
      <c r="K1422" s="94" t="n">
        <f aca="false">J1422+I1422</f>
        <v>0</v>
      </c>
    </row>
    <row r="1423" customFormat="false" ht="22.35" hidden="false" customHeight="false" outlineLevel="0" collapsed="false">
      <c r="A1423" s="82" t="s">
        <v>65</v>
      </c>
      <c r="B1423" s="54" t="s">
        <v>66</v>
      </c>
      <c r="C1423" s="77"/>
      <c r="D1423" s="77"/>
      <c r="E1423" s="77"/>
      <c r="F1423" s="79" t="n">
        <v>70000</v>
      </c>
      <c r="G1423" s="88"/>
      <c r="H1423" s="95" t="n">
        <f aca="false">G1423+F1423</f>
        <v>70000</v>
      </c>
      <c r="I1423" s="77"/>
      <c r="J1423" s="77"/>
      <c r="K1423" s="77"/>
    </row>
    <row r="1424" customFormat="false" ht="12.8" hidden="false" customHeight="false" outlineLevel="0" collapsed="false">
      <c r="A1424" s="82"/>
      <c r="B1424" s="54"/>
      <c r="C1424" s="77"/>
      <c r="D1424" s="77"/>
      <c r="E1424" s="77"/>
      <c r="F1424" s="79"/>
      <c r="G1424" s="88"/>
      <c r="H1424" s="79"/>
      <c r="I1424" s="77"/>
      <c r="J1424" s="77"/>
      <c r="K1424" s="77"/>
    </row>
    <row r="1425" customFormat="false" ht="68.65" hidden="false" customHeight="false" outlineLevel="0" collapsed="false">
      <c r="A1425" s="66" t="s">
        <v>1683</v>
      </c>
      <c r="B1425" s="135" t="s">
        <v>19</v>
      </c>
      <c r="C1425" s="240" t="n">
        <f aca="false">SUM(C1427:C1437)</f>
        <v>7611740</v>
      </c>
      <c r="D1425" s="240" t="n">
        <f aca="false">SUM(D1427:D1437)</f>
        <v>0</v>
      </c>
      <c r="E1425" s="240" t="n">
        <f aca="false">SUM(C1425:D1425)</f>
        <v>7611740</v>
      </c>
      <c r="F1425" s="243" t="n">
        <f aca="false">SUM(F1427:F1437)</f>
        <v>8944110</v>
      </c>
      <c r="G1425" s="253"/>
      <c r="H1425" s="243" t="n">
        <f aca="false">SUM(F1425:G1425)</f>
        <v>8944110</v>
      </c>
      <c r="I1425" s="240" t="n">
        <f aca="false">SUM(I1427:I1437)</f>
        <v>9502610</v>
      </c>
      <c r="J1425" s="240" t="n">
        <f aca="false">SUM(J1427:J1437)</f>
        <v>0</v>
      </c>
      <c r="K1425" s="240" t="n">
        <f aca="false">SUM(I1425:J1425)</f>
        <v>9502610</v>
      </c>
    </row>
    <row r="1426" customFormat="false" ht="22.35" hidden="false" customHeight="false" outlineLevel="0" collapsed="false">
      <c r="A1426" s="74" t="s">
        <v>27</v>
      </c>
      <c r="B1426" s="227"/>
      <c r="C1426" s="245" t="n">
        <f aca="false">SUM(C1427:C1437)</f>
        <v>7611740</v>
      </c>
      <c r="D1426" s="246"/>
      <c r="E1426" s="77" t="n">
        <f aca="false">SUM(C1426:D1426)</f>
        <v>7611740</v>
      </c>
      <c r="F1426" s="247" t="n">
        <f aca="false">SUM(F1427:F1437)</f>
        <v>8944110</v>
      </c>
      <c r="G1426" s="248"/>
      <c r="H1426" s="79" t="n">
        <f aca="false">SUM(F1426:G1426)</f>
        <v>8944110</v>
      </c>
      <c r="I1426" s="77" t="n">
        <f aca="false">SUM(I1427:I1437)</f>
        <v>9502610</v>
      </c>
      <c r="J1426" s="246"/>
      <c r="K1426" s="77" t="n">
        <f aca="false">SUM(I1426:J1426)</f>
        <v>9502610</v>
      </c>
    </row>
    <row r="1427" customFormat="false" ht="22.35" hidden="false" customHeight="false" outlineLevel="0" collapsed="false">
      <c r="A1427" s="82" t="s">
        <v>1095</v>
      </c>
      <c r="B1427" s="54" t="s">
        <v>1011</v>
      </c>
      <c r="C1427" s="77" t="n">
        <v>7547620</v>
      </c>
      <c r="D1427" s="245"/>
      <c r="E1427" s="77" t="n">
        <f aca="false">SUM(C1427:D1427)</f>
        <v>7547620</v>
      </c>
      <c r="F1427" s="247" t="n">
        <v>8411220</v>
      </c>
      <c r="G1427" s="266"/>
      <c r="H1427" s="79" t="n">
        <f aca="false">SUM(F1427:G1427)</f>
        <v>8411220</v>
      </c>
      <c r="I1427" s="77" t="n">
        <v>9202910</v>
      </c>
      <c r="J1427" s="245"/>
      <c r="K1427" s="77" t="n">
        <f aca="false">SUM(I1427:J1427)</f>
        <v>9202910</v>
      </c>
    </row>
    <row r="1428" customFormat="false" ht="22.35" hidden="false" customHeight="false" outlineLevel="0" collapsed="false">
      <c r="A1428" s="82" t="s">
        <v>1104</v>
      </c>
      <c r="B1428" s="54" t="s">
        <v>1014</v>
      </c>
      <c r="C1428" s="77" t="n">
        <v>35500</v>
      </c>
      <c r="D1428" s="245"/>
      <c r="E1428" s="77" t="n">
        <f aca="false">SUM(C1428:D1428)</f>
        <v>35500</v>
      </c>
      <c r="F1428" s="247" t="n">
        <v>35500</v>
      </c>
      <c r="G1428" s="266"/>
      <c r="H1428" s="79" t="n">
        <f aca="false">SUM(F1428:G1428)</f>
        <v>35500</v>
      </c>
      <c r="I1428" s="77"/>
      <c r="J1428" s="245"/>
      <c r="K1428" s="77" t="n">
        <f aca="false">SUM(I1428:J1428)</f>
        <v>0</v>
      </c>
    </row>
    <row r="1429" customFormat="false" ht="53.7" hidden="false" customHeight="false" outlineLevel="0" collapsed="false">
      <c r="A1429" s="82" t="s">
        <v>1142</v>
      </c>
      <c r="B1429" s="54" t="s">
        <v>1023</v>
      </c>
      <c r="C1429" s="77"/>
      <c r="D1429" s="245"/>
      <c r="E1429" s="77"/>
      <c r="F1429" s="247"/>
      <c r="G1429" s="266"/>
      <c r="H1429" s="79"/>
      <c r="I1429" s="77" t="n">
        <v>285700</v>
      </c>
      <c r="J1429" s="245"/>
      <c r="K1429" s="77" t="n">
        <f aca="false">SUM(I1429:J1429)</f>
        <v>285700</v>
      </c>
    </row>
    <row r="1430" customFormat="false" ht="74.6" hidden="false" customHeight="false" outlineLevel="0" collapsed="false">
      <c r="A1430" s="82" t="s">
        <v>1028</v>
      </c>
      <c r="B1430" s="54" t="s">
        <v>1029</v>
      </c>
      <c r="C1430" s="77" t="n">
        <v>10420</v>
      </c>
      <c r="D1430" s="77"/>
      <c r="E1430" s="77" t="n">
        <f aca="false">SUM(C1430:D1430)</f>
        <v>10420</v>
      </c>
      <c r="F1430" s="79" t="n">
        <v>14500</v>
      </c>
      <c r="G1430" s="88"/>
      <c r="H1430" s="79" t="n">
        <f aca="false">SUM(F1430:G1430)</f>
        <v>14500</v>
      </c>
      <c r="I1430" s="77"/>
      <c r="J1430" s="77"/>
      <c r="K1430" s="77" t="n">
        <f aca="false">SUM(I1430:J1430)</f>
        <v>0</v>
      </c>
    </row>
    <row r="1431" customFormat="false" ht="43.25" hidden="false" customHeight="false" outlineLevel="0" collapsed="false">
      <c r="A1431" s="82" t="s">
        <v>1046</v>
      </c>
      <c r="B1431" s="54" t="s">
        <v>1047</v>
      </c>
      <c r="C1431" s="77" t="n">
        <v>2100</v>
      </c>
      <c r="D1431" s="77"/>
      <c r="E1431" s="77" t="n">
        <f aca="false">SUM(C1431:D1431)</f>
        <v>2100</v>
      </c>
      <c r="F1431" s="79" t="n">
        <v>2100</v>
      </c>
      <c r="G1431" s="88"/>
      <c r="H1431" s="79" t="n">
        <f aca="false">SUM(F1431:G1431)</f>
        <v>2100</v>
      </c>
      <c r="I1431" s="77"/>
      <c r="J1431" s="77"/>
      <c r="K1431" s="77" t="n">
        <f aca="false">SUM(I1431:J1431)</f>
        <v>0</v>
      </c>
    </row>
    <row r="1432" customFormat="false" ht="74.6" hidden="false" customHeight="false" outlineLevel="0" collapsed="false">
      <c r="A1432" s="82" t="s">
        <v>1050</v>
      </c>
      <c r="B1432" s="54" t="s">
        <v>1051</v>
      </c>
      <c r="C1432" s="77" t="n">
        <v>2100</v>
      </c>
      <c r="D1432" s="77"/>
      <c r="E1432" s="77" t="n">
        <f aca="false">SUM(C1432:D1432)</f>
        <v>2100</v>
      </c>
      <c r="F1432" s="79" t="n">
        <v>2660</v>
      </c>
      <c r="G1432" s="88"/>
      <c r="H1432" s="79" t="n">
        <f aca="false">SUM(F1432:G1432)</f>
        <v>2660</v>
      </c>
      <c r="I1432" s="77"/>
      <c r="J1432" s="77"/>
      <c r="K1432" s="77" t="n">
        <f aca="false">SUM(I1432:J1432)</f>
        <v>0</v>
      </c>
    </row>
    <row r="1433" customFormat="false" ht="12.8" hidden="false" customHeight="false" outlineLevel="0" collapsed="false">
      <c r="A1433" s="82" t="s">
        <v>1097</v>
      </c>
      <c r="B1433" s="54" t="s">
        <v>1098</v>
      </c>
      <c r="C1433" s="77" t="n">
        <v>14000</v>
      </c>
      <c r="D1433" s="77"/>
      <c r="E1433" s="77" t="n">
        <f aca="false">SUM(C1433:D1433)</f>
        <v>14000</v>
      </c>
      <c r="F1433" s="79" t="n">
        <v>378000</v>
      </c>
      <c r="G1433" s="88"/>
      <c r="H1433" s="79" t="n">
        <f aca="false">SUM(F1433:G1433)</f>
        <v>378000</v>
      </c>
      <c r="I1433" s="77" t="n">
        <v>14000</v>
      </c>
      <c r="J1433" s="77"/>
      <c r="K1433" s="77" t="n">
        <f aca="false">SUM(I1433:J1433)</f>
        <v>14000</v>
      </c>
    </row>
    <row r="1434" customFormat="false" ht="43.25" hidden="false" customHeight="false" outlineLevel="0" collapsed="false">
      <c r="A1434" s="82" t="s">
        <v>1110</v>
      </c>
      <c r="B1434" s="54" t="s">
        <v>1111</v>
      </c>
      <c r="C1434" s="77"/>
      <c r="D1434" s="77"/>
      <c r="E1434" s="94" t="n">
        <f aca="false">SUM(C1434:D1434)</f>
        <v>0</v>
      </c>
      <c r="F1434" s="79" t="n">
        <v>78000</v>
      </c>
      <c r="G1434" s="88"/>
      <c r="H1434" s="79" t="n">
        <f aca="false">SUM(F1434:G1434)</f>
        <v>78000</v>
      </c>
      <c r="I1434" s="77"/>
      <c r="J1434" s="77"/>
      <c r="K1434" s="94" t="n">
        <f aca="false">SUM(I1434:J1434)</f>
        <v>0</v>
      </c>
    </row>
    <row r="1435" customFormat="false" ht="64.15" hidden="false" customHeight="false" outlineLevel="0" collapsed="false">
      <c r="A1435" s="82" t="s">
        <v>726</v>
      </c>
      <c r="B1435" s="54" t="s">
        <v>727</v>
      </c>
      <c r="C1435" s="77"/>
      <c r="D1435" s="77"/>
      <c r="E1435" s="77" t="n">
        <f aca="false">SUM(C1435:D1435)</f>
        <v>0</v>
      </c>
      <c r="F1435" s="79" t="n">
        <v>2130</v>
      </c>
      <c r="G1435" s="88"/>
      <c r="H1435" s="79" t="n">
        <f aca="false">SUM(F1435:G1435)</f>
        <v>2130</v>
      </c>
      <c r="I1435" s="77"/>
      <c r="J1435" s="77"/>
      <c r="K1435" s="77" t="n">
        <f aca="false">SUM(I1435:J1435)</f>
        <v>0</v>
      </c>
    </row>
    <row r="1436" customFormat="false" ht="22.35" hidden="false" customHeight="false" outlineLevel="0" collapsed="false">
      <c r="A1436" s="82" t="s">
        <v>1120</v>
      </c>
      <c r="B1436" s="54" t="s">
        <v>1121</v>
      </c>
      <c r="C1436" s="77"/>
      <c r="D1436" s="77"/>
      <c r="E1436" s="77"/>
      <c r="F1436" s="79" t="n">
        <v>20000</v>
      </c>
      <c r="G1436" s="88"/>
      <c r="H1436" s="79" t="n">
        <f aca="false">SUM(F1436:G1436)</f>
        <v>20000</v>
      </c>
      <c r="I1436" s="77"/>
      <c r="J1436" s="77"/>
      <c r="K1436" s="77"/>
    </row>
    <row r="1437" customFormat="false" ht="43.25" hidden="false" customHeight="false" outlineLevel="0" collapsed="false">
      <c r="A1437" s="82" t="s">
        <v>325</v>
      </c>
      <c r="B1437" s="55" t="s">
        <v>326</v>
      </c>
      <c r="C1437" s="77"/>
      <c r="D1437" s="77"/>
      <c r="E1437" s="77"/>
      <c r="F1437" s="79"/>
      <c r="G1437" s="88"/>
      <c r="H1437" s="79" t="n">
        <f aca="false">SUM(F1437:G1437)</f>
        <v>0</v>
      </c>
      <c r="I1437" s="77"/>
      <c r="J1437" s="77"/>
      <c r="K1437" s="77"/>
    </row>
    <row r="1438" customFormat="false" ht="12.8" hidden="false" customHeight="false" outlineLevel="0" collapsed="false">
      <c r="A1438" s="82"/>
      <c r="B1438" s="54"/>
      <c r="C1438" s="77"/>
      <c r="D1438" s="77"/>
      <c r="E1438" s="77"/>
      <c r="F1438" s="79"/>
      <c r="G1438" s="88"/>
      <c r="H1438" s="79"/>
      <c r="I1438" s="77"/>
      <c r="J1438" s="77"/>
      <c r="K1438" s="77"/>
    </row>
    <row r="1439" customFormat="false" ht="57.45" hidden="false" customHeight="false" outlineLevel="0" collapsed="false">
      <c r="A1439" s="66" t="s">
        <v>1694</v>
      </c>
      <c r="B1439" s="135" t="s">
        <v>19</v>
      </c>
      <c r="C1439" s="139" t="n">
        <f aca="false">SUM(C1441:C1445)</f>
        <v>5696320</v>
      </c>
      <c r="D1439" s="139" t="n">
        <f aca="false">SUM(D1441:D1445)</f>
        <v>0</v>
      </c>
      <c r="E1439" s="139" t="n">
        <f aca="false">SUM(C1439:D1439)</f>
        <v>5696320</v>
      </c>
      <c r="F1439" s="109" t="n">
        <f aca="false">SUM(F1441:F1445)</f>
        <v>6249812</v>
      </c>
      <c r="G1439" s="110"/>
      <c r="H1439" s="109" t="n">
        <f aca="false">SUM(F1439:G1439)</f>
        <v>6249812</v>
      </c>
      <c r="I1439" s="139" t="n">
        <f aca="false">SUM(I1441:I1445)</f>
        <v>7142600</v>
      </c>
      <c r="J1439" s="139" t="n">
        <f aca="false">SUM(J1441:J1445)</f>
        <v>0</v>
      </c>
      <c r="K1439" s="139" t="n">
        <f aca="false">SUM(I1439:J1439)</f>
        <v>7142600</v>
      </c>
    </row>
    <row r="1440" customFormat="false" ht="22.35" hidden="false" customHeight="false" outlineLevel="0" collapsed="false">
      <c r="A1440" s="74" t="s">
        <v>27</v>
      </c>
      <c r="B1440" s="227"/>
      <c r="C1440" s="194" t="n">
        <f aca="false">SUM(C1441:C1445)</f>
        <v>5696320</v>
      </c>
      <c r="D1440" s="209"/>
      <c r="E1440" s="77" t="n">
        <f aca="false">SUM(C1440:D1440)</f>
        <v>5696320</v>
      </c>
      <c r="F1440" s="146" t="n">
        <f aca="false">SUM(F1441:F1445)</f>
        <v>6249812</v>
      </c>
      <c r="G1440" s="235"/>
      <c r="H1440" s="79" t="n">
        <f aca="false">SUM(F1440:G1440)</f>
        <v>6249812</v>
      </c>
      <c r="I1440" s="77" t="n">
        <f aca="false">SUM(I1441:I1445)</f>
        <v>7142600</v>
      </c>
      <c r="J1440" s="209"/>
      <c r="K1440" s="77" t="n">
        <f aca="false">SUM(I1440:J1440)</f>
        <v>7142600</v>
      </c>
    </row>
    <row r="1441" customFormat="false" ht="22.35" hidden="false" customHeight="false" outlineLevel="0" collapsed="false">
      <c r="A1441" s="82" t="s">
        <v>1095</v>
      </c>
      <c r="B1441" s="54" t="s">
        <v>1011</v>
      </c>
      <c r="C1441" s="77" t="n">
        <v>5677320</v>
      </c>
      <c r="D1441" s="143"/>
      <c r="E1441" s="77" t="n">
        <f aca="false">SUM(C1441:D1441)</f>
        <v>5677320</v>
      </c>
      <c r="F1441" s="79" t="n">
        <v>6171920</v>
      </c>
      <c r="G1441" s="88"/>
      <c r="H1441" s="79" t="n">
        <f aca="false">SUM(F1441:G1441)</f>
        <v>6171920</v>
      </c>
      <c r="I1441" s="77" t="n">
        <v>7123600</v>
      </c>
      <c r="J1441" s="143"/>
      <c r="K1441" s="77" t="n">
        <f aca="false">SUM(I1441:J1441)</f>
        <v>7123600</v>
      </c>
    </row>
    <row r="1442" customFormat="false" ht="32.8" hidden="false" customHeight="false" outlineLevel="0" collapsed="false">
      <c r="A1442" s="82" t="s">
        <v>1320</v>
      </c>
      <c r="B1442" s="54" t="s">
        <v>697</v>
      </c>
      <c r="C1442" s="77" t="n">
        <v>12000</v>
      </c>
      <c r="D1442" s="77"/>
      <c r="E1442" s="77" t="n">
        <f aca="false">SUM(C1442:D1442)</f>
        <v>12000</v>
      </c>
      <c r="F1442" s="79" t="n">
        <v>12000</v>
      </c>
      <c r="G1442" s="88"/>
      <c r="H1442" s="79" t="n">
        <f aca="false">SUM(F1442:G1442)</f>
        <v>12000</v>
      </c>
      <c r="I1442" s="77" t="n">
        <v>12000</v>
      </c>
      <c r="J1442" s="77"/>
      <c r="K1442" s="77" t="n">
        <f aca="false">SUM(I1442:J1442)</f>
        <v>12000</v>
      </c>
    </row>
    <row r="1443" customFormat="false" ht="12.8" hidden="false" customHeight="false" outlineLevel="0" collapsed="false">
      <c r="A1443" s="82" t="s">
        <v>1097</v>
      </c>
      <c r="B1443" s="54" t="s">
        <v>1098</v>
      </c>
      <c r="C1443" s="77" t="n">
        <v>7000</v>
      </c>
      <c r="D1443" s="77"/>
      <c r="E1443" s="77" t="n">
        <f aca="false">SUM(C1443:D1443)</f>
        <v>7000</v>
      </c>
      <c r="F1443" s="79" t="n">
        <v>7000</v>
      </c>
      <c r="G1443" s="88"/>
      <c r="H1443" s="79" t="n">
        <f aca="false">SUM(F1443:G1443)</f>
        <v>7000</v>
      </c>
      <c r="I1443" s="77" t="n">
        <v>7000</v>
      </c>
      <c r="J1443" s="77"/>
      <c r="K1443" s="77" t="n">
        <f aca="false">SUM(I1443:J1443)</f>
        <v>7000</v>
      </c>
    </row>
    <row r="1444" customFormat="false" ht="43.25" hidden="false" customHeight="false" outlineLevel="0" collapsed="false">
      <c r="A1444" s="82" t="s">
        <v>1110</v>
      </c>
      <c r="B1444" s="54" t="s">
        <v>1111</v>
      </c>
      <c r="C1444" s="143"/>
      <c r="D1444" s="143"/>
      <c r="E1444" s="77"/>
      <c r="F1444" s="79" t="n">
        <v>53000</v>
      </c>
      <c r="G1444" s="88"/>
      <c r="H1444" s="79" t="n">
        <f aca="false">SUM(F1444:G1444)</f>
        <v>53000</v>
      </c>
      <c r="I1444" s="77"/>
      <c r="J1444" s="143"/>
      <c r="K1444" s="77" t="n">
        <f aca="false">SUM(I1444:J1444)</f>
        <v>0</v>
      </c>
    </row>
    <row r="1445" customFormat="false" ht="64.15" hidden="false" customHeight="false" outlineLevel="0" collapsed="false">
      <c r="A1445" s="82" t="s">
        <v>726</v>
      </c>
      <c r="B1445" s="54" t="s">
        <v>727</v>
      </c>
      <c r="C1445" s="77"/>
      <c r="D1445" s="77"/>
      <c r="E1445" s="77"/>
      <c r="F1445" s="79" t="n">
        <v>5892</v>
      </c>
      <c r="G1445" s="88"/>
      <c r="H1445" s="79" t="n">
        <f aca="false">SUM(F1445:G1445)</f>
        <v>5892</v>
      </c>
      <c r="I1445" s="77"/>
      <c r="J1445" s="77"/>
      <c r="K1445" s="77" t="n">
        <f aca="false">SUM(I1445:J1445)</f>
        <v>0</v>
      </c>
    </row>
    <row r="1446" customFormat="false" ht="12.8" hidden="false" customHeight="false" outlineLevel="0" collapsed="false">
      <c r="A1446" s="82"/>
      <c r="B1446" s="54"/>
      <c r="C1446" s="77"/>
      <c r="D1446" s="77"/>
      <c r="E1446" s="77"/>
      <c r="F1446" s="79"/>
      <c r="G1446" s="88"/>
      <c r="H1446" s="79"/>
      <c r="I1446" s="77"/>
      <c r="J1446" s="77"/>
      <c r="K1446" s="77"/>
    </row>
    <row r="1447" customFormat="false" ht="113.4" hidden="false" customHeight="false" outlineLevel="0" collapsed="false">
      <c r="A1447" s="169" t="s">
        <v>1700</v>
      </c>
      <c r="B1447" s="135" t="s">
        <v>19</v>
      </c>
      <c r="C1447" s="139" t="n">
        <f aca="false">SUM(C1449:C1454)</f>
        <v>4448030</v>
      </c>
      <c r="D1447" s="139" t="n">
        <f aca="false">SUM(D1449:D1454)</f>
        <v>0</v>
      </c>
      <c r="E1447" s="139" t="n">
        <f aca="false">SUM(C1447:D1447)</f>
        <v>4448030</v>
      </c>
      <c r="F1447" s="109" t="n">
        <f aca="false">SUM(F1449:F1455)</f>
        <v>4936110</v>
      </c>
      <c r="G1447" s="110"/>
      <c r="H1447" s="109" t="n">
        <f aca="false">SUM(F1447:G1447)</f>
        <v>4936110</v>
      </c>
      <c r="I1447" s="139" t="n">
        <f aca="false">SUM(I1449:I1455)</f>
        <v>5365760</v>
      </c>
      <c r="J1447" s="139" t="n">
        <f aca="false">SUM(J1449:J1454)</f>
        <v>0</v>
      </c>
      <c r="K1447" s="139" t="n">
        <f aca="false">SUM(I1447:J1447)</f>
        <v>5365760</v>
      </c>
    </row>
    <row r="1448" customFormat="false" ht="22.35" hidden="false" customHeight="false" outlineLevel="0" collapsed="false">
      <c r="A1448" s="74" t="s">
        <v>27</v>
      </c>
      <c r="B1448" s="227"/>
      <c r="C1448" s="249" t="n">
        <f aca="false">SUM(C1449:C1454)</f>
        <v>4448030</v>
      </c>
      <c r="D1448" s="209"/>
      <c r="E1448" s="249" t="n">
        <f aca="false">SUM(C1448:D1448)</f>
        <v>4448030</v>
      </c>
      <c r="F1448" s="146" t="n">
        <f aca="false">SUM(F1449:F1454)</f>
        <v>4936110</v>
      </c>
      <c r="G1448" s="235"/>
      <c r="H1448" s="95" t="n">
        <f aca="false">SUM(F1448:G1448)</f>
        <v>4936110</v>
      </c>
      <c r="I1448" s="249" t="n">
        <f aca="false">SUM(I1449:I1454)</f>
        <v>5365760</v>
      </c>
      <c r="J1448" s="209"/>
      <c r="K1448" s="249" t="n">
        <f aca="false">SUM(I1448:J1448)</f>
        <v>5365760</v>
      </c>
    </row>
    <row r="1449" customFormat="false" ht="22.35" hidden="false" customHeight="false" outlineLevel="0" collapsed="false">
      <c r="A1449" s="82" t="s">
        <v>1095</v>
      </c>
      <c r="B1449" s="54" t="s">
        <v>1011</v>
      </c>
      <c r="C1449" s="77" t="n">
        <v>4427770</v>
      </c>
      <c r="D1449" s="143"/>
      <c r="E1449" s="249" t="n">
        <f aca="false">SUM(C1449:D1449)</f>
        <v>4427770</v>
      </c>
      <c r="F1449" s="79" t="n">
        <v>4706270</v>
      </c>
      <c r="G1449" s="88"/>
      <c r="H1449" s="95" t="n">
        <f aca="false">SUM(F1449:G1449)</f>
        <v>4706270</v>
      </c>
      <c r="I1449" s="77" t="n">
        <v>5359760</v>
      </c>
      <c r="J1449" s="143"/>
      <c r="K1449" s="249" t="n">
        <f aca="false">SUM(I1449:J1449)</f>
        <v>5359760</v>
      </c>
    </row>
    <row r="1450" customFormat="false" ht="53.7" hidden="false" customHeight="false" outlineLevel="0" collapsed="false">
      <c r="A1450" s="82" t="s">
        <v>1037</v>
      </c>
      <c r="B1450" s="54" t="s">
        <v>1038</v>
      </c>
      <c r="C1450" s="77" t="n">
        <v>5440</v>
      </c>
      <c r="D1450" s="143"/>
      <c r="E1450" s="249" t="n">
        <f aca="false">SUM(C1450:D1450)</f>
        <v>5440</v>
      </c>
      <c r="F1450" s="79" t="n">
        <v>6760</v>
      </c>
      <c r="G1450" s="88"/>
      <c r="H1450" s="95" t="n">
        <f aca="false">SUM(F1450:G1450)</f>
        <v>6760</v>
      </c>
      <c r="I1450" s="77"/>
      <c r="J1450" s="143"/>
      <c r="K1450" s="249" t="n">
        <f aca="false">SUM(I1450:J1450)</f>
        <v>0</v>
      </c>
    </row>
    <row r="1451" customFormat="false" ht="85.05" hidden="false" customHeight="false" outlineLevel="0" collapsed="false">
      <c r="A1451" s="82" t="s">
        <v>1040</v>
      </c>
      <c r="B1451" s="54" t="s">
        <v>1041</v>
      </c>
      <c r="C1451" s="77" t="n">
        <v>6720</v>
      </c>
      <c r="D1451" s="143"/>
      <c r="E1451" s="249" t="n">
        <f aca="false">SUM(C1451:D1451)</f>
        <v>6720</v>
      </c>
      <c r="F1451" s="79" t="n">
        <v>6380</v>
      </c>
      <c r="G1451" s="88"/>
      <c r="H1451" s="95" t="n">
        <f aca="false">SUM(F1451:G1451)</f>
        <v>6380</v>
      </c>
      <c r="I1451" s="77"/>
      <c r="J1451" s="143"/>
      <c r="K1451" s="249" t="n">
        <f aca="false">SUM(I1451:J1451)</f>
        <v>0</v>
      </c>
    </row>
    <row r="1452" customFormat="false" ht="74.6" hidden="false" customHeight="false" outlineLevel="0" collapsed="false">
      <c r="A1452" s="82" t="s">
        <v>1050</v>
      </c>
      <c r="B1452" s="54" t="s">
        <v>1051</v>
      </c>
      <c r="C1452" s="77" t="n">
        <v>2100</v>
      </c>
      <c r="D1452" s="143"/>
      <c r="E1452" s="249" t="n">
        <f aca="false">SUM(C1452:D1452)</f>
        <v>2100</v>
      </c>
      <c r="F1452" s="79" t="n">
        <v>4200</v>
      </c>
      <c r="G1452" s="88"/>
      <c r="H1452" s="95" t="n">
        <f aca="false">SUM(F1452:G1452)</f>
        <v>4200</v>
      </c>
      <c r="I1452" s="77"/>
      <c r="J1452" s="143"/>
      <c r="K1452" s="249" t="n">
        <f aca="false">SUM(I1452:J1452)</f>
        <v>0</v>
      </c>
    </row>
    <row r="1453" customFormat="false" ht="12.8" hidden="false" customHeight="false" outlineLevel="0" collapsed="false">
      <c r="A1453" s="82" t="s">
        <v>1097</v>
      </c>
      <c r="B1453" s="54" t="s">
        <v>1098</v>
      </c>
      <c r="C1453" s="77" t="n">
        <v>6000</v>
      </c>
      <c r="D1453" s="143"/>
      <c r="E1453" s="249" t="n">
        <f aca="false">SUM(C1453:D1453)</f>
        <v>6000</v>
      </c>
      <c r="F1453" s="79" t="n">
        <v>181000</v>
      </c>
      <c r="G1453" s="88"/>
      <c r="H1453" s="95" t="n">
        <f aca="false">SUM(F1453:G1453)</f>
        <v>181000</v>
      </c>
      <c r="I1453" s="77" t="n">
        <v>6000</v>
      </c>
      <c r="J1453" s="143"/>
      <c r="K1453" s="249" t="n">
        <f aca="false">SUM(I1453:J1453)</f>
        <v>6000</v>
      </c>
    </row>
    <row r="1454" customFormat="false" ht="43.25" hidden="false" customHeight="false" outlineLevel="0" collapsed="false">
      <c r="A1454" s="82" t="s">
        <v>1110</v>
      </c>
      <c r="B1454" s="54" t="s">
        <v>1111</v>
      </c>
      <c r="C1454" s="143"/>
      <c r="D1454" s="143"/>
      <c r="E1454" s="249"/>
      <c r="F1454" s="79" t="n">
        <v>31500</v>
      </c>
      <c r="G1454" s="88"/>
      <c r="H1454" s="95" t="n">
        <f aca="false">SUM(F1454:G1454)</f>
        <v>31500</v>
      </c>
      <c r="I1454" s="77"/>
      <c r="J1454" s="143"/>
      <c r="K1454" s="249" t="n">
        <f aca="false">SUM(I1454:J1454)</f>
        <v>0</v>
      </c>
    </row>
    <row r="1455" customFormat="false" ht="22.35" hidden="false" customHeight="false" outlineLevel="0" collapsed="false">
      <c r="A1455" s="82" t="s">
        <v>65</v>
      </c>
      <c r="B1455" s="55" t="s">
        <v>66</v>
      </c>
      <c r="C1455" s="143"/>
      <c r="D1455" s="143"/>
      <c r="E1455" s="77"/>
      <c r="F1455" s="79"/>
      <c r="G1455" s="88"/>
      <c r="H1455" s="95"/>
      <c r="I1455" s="143"/>
      <c r="J1455" s="143"/>
      <c r="K1455" s="77"/>
    </row>
    <row r="1456" customFormat="false" ht="12.8" hidden="false" customHeight="false" outlineLevel="0" collapsed="false">
      <c r="A1456" s="82"/>
      <c r="B1456" s="54"/>
      <c r="C1456" s="77"/>
      <c r="D1456" s="77"/>
      <c r="E1456" s="258" t="n">
        <f aca="false">SUM(C1456:D1456)</f>
        <v>0</v>
      </c>
      <c r="F1456" s="79"/>
      <c r="G1456" s="88"/>
      <c r="H1456" s="259"/>
      <c r="I1456" s="258"/>
      <c r="J1456" s="77"/>
      <c r="K1456" s="258" t="n">
        <f aca="false">SUM(I1456:J1456)</f>
        <v>0</v>
      </c>
    </row>
    <row r="1457" customFormat="false" ht="57.45" hidden="false" customHeight="false" outlineLevel="0" collapsed="false">
      <c r="A1457" s="66" t="s">
        <v>1708</v>
      </c>
      <c r="B1457" s="135" t="s">
        <v>19</v>
      </c>
      <c r="C1457" s="240" t="n">
        <f aca="false">SUM(C1459:C1463)</f>
        <v>4809330</v>
      </c>
      <c r="D1457" s="240" t="n">
        <f aca="false">SUM(D1459:D1463)</f>
        <v>0</v>
      </c>
      <c r="E1457" s="240" t="n">
        <f aca="false">SUM(C1457:D1457)</f>
        <v>4809330</v>
      </c>
      <c r="F1457" s="243" t="n">
        <f aca="false">SUM(F1459:F1463)</f>
        <v>6579780</v>
      </c>
      <c r="G1457" s="253"/>
      <c r="H1457" s="243" t="n">
        <f aca="false">SUM(F1457:G1457)</f>
        <v>6579780</v>
      </c>
      <c r="I1457" s="240" t="n">
        <f aca="false">SUM(I1459:I1463)</f>
        <v>7129030</v>
      </c>
      <c r="J1457" s="240" t="n">
        <f aca="false">SUM(J1459:J1463)</f>
        <v>0</v>
      </c>
      <c r="K1457" s="240" t="n">
        <f aca="false">SUM(I1457:J1457)</f>
        <v>7129030</v>
      </c>
    </row>
    <row r="1458" customFormat="false" ht="22.35" hidden="false" customHeight="false" outlineLevel="0" collapsed="false">
      <c r="A1458" s="74" t="s">
        <v>27</v>
      </c>
      <c r="B1458" s="227"/>
      <c r="C1458" s="245" t="n">
        <f aca="false">SUM(C1459:C1463)</f>
        <v>4809330</v>
      </c>
      <c r="D1458" s="246"/>
      <c r="E1458" s="77" t="n">
        <f aca="false">SUM(C1458:D1458)</f>
        <v>4809330</v>
      </c>
      <c r="F1458" s="247" t="n">
        <f aca="false">SUM(F1459:F1463)</f>
        <v>6579780</v>
      </c>
      <c r="G1458" s="248"/>
      <c r="H1458" s="79" t="n">
        <f aca="false">SUM(F1458:G1458)</f>
        <v>6579780</v>
      </c>
      <c r="I1458" s="245" t="n">
        <f aca="false">SUM(I1459:I1463)</f>
        <v>7129030</v>
      </c>
      <c r="J1458" s="246"/>
      <c r="K1458" s="77" t="n">
        <f aca="false">SUM(I1458:J1458)</f>
        <v>7129030</v>
      </c>
    </row>
    <row r="1459" customFormat="false" ht="22.35" hidden="false" customHeight="false" outlineLevel="0" collapsed="false">
      <c r="A1459" s="82" t="s">
        <v>1095</v>
      </c>
      <c r="B1459" s="54" t="s">
        <v>1011</v>
      </c>
      <c r="C1459" s="77" t="n">
        <v>4795330</v>
      </c>
      <c r="D1459" s="246"/>
      <c r="E1459" s="77" t="n">
        <f aca="false">SUM(C1459:D1459)</f>
        <v>4795330</v>
      </c>
      <c r="F1459" s="247" t="n">
        <v>5898130</v>
      </c>
      <c r="G1459" s="248"/>
      <c r="H1459" s="79" t="n">
        <f aca="false">SUM(F1459:G1459)</f>
        <v>5898130</v>
      </c>
      <c r="I1459" s="77" t="n">
        <v>7115030</v>
      </c>
      <c r="J1459" s="246"/>
      <c r="K1459" s="77" t="n">
        <f aca="false">SUM(I1459:J1459)</f>
        <v>7115030</v>
      </c>
    </row>
    <row r="1460" customFormat="false" ht="32.8" hidden="false" customHeight="false" outlineLevel="0" collapsed="false">
      <c r="A1460" s="82" t="s">
        <v>1320</v>
      </c>
      <c r="B1460" s="54" t="s">
        <v>697</v>
      </c>
      <c r="C1460" s="77" t="n">
        <v>6000</v>
      </c>
      <c r="D1460" s="246"/>
      <c r="E1460" s="77" t="n">
        <f aca="false">SUM(C1460:D1460)</f>
        <v>6000</v>
      </c>
      <c r="F1460" s="247" t="n">
        <v>6000</v>
      </c>
      <c r="G1460" s="248"/>
      <c r="H1460" s="79" t="n">
        <f aca="false">SUM(F1460:G1460)</f>
        <v>6000</v>
      </c>
      <c r="I1460" s="77" t="n">
        <v>6000</v>
      </c>
      <c r="J1460" s="246"/>
      <c r="K1460" s="77" t="n">
        <f aca="false">SUM(I1460:J1460)</f>
        <v>6000</v>
      </c>
    </row>
    <row r="1461" customFormat="false" ht="12.8" hidden="false" customHeight="false" outlineLevel="0" collapsed="false">
      <c r="A1461" s="82" t="s">
        <v>1097</v>
      </c>
      <c r="B1461" s="54" t="s">
        <v>1098</v>
      </c>
      <c r="C1461" s="77" t="n">
        <v>8000</v>
      </c>
      <c r="D1461" s="246"/>
      <c r="E1461" s="77" t="n">
        <f aca="false">SUM(C1461:D1461)</f>
        <v>8000</v>
      </c>
      <c r="F1461" s="247" t="n">
        <v>279000</v>
      </c>
      <c r="G1461" s="248"/>
      <c r="H1461" s="79" t="n">
        <f aca="false">SUM(F1461:G1461)</f>
        <v>279000</v>
      </c>
      <c r="I1461" s="77" t="n">
        <v>8000</v>
      </c>
      <c r="J1461" s="246"/>
      <c r="K1461" s="77" t="n">
        <f aca="false">SUM(I1461:J1461)</f>
        <v>8000</v>
      </c>
    </row>
    <row r="1462" customFormat="false" ht="43.25" hidden="false" customHeight="false" outlineLevel="0" collapsed="false">
      <c r="A1462" s="82" t="s">
        <v>1110</v>
      </c>
      <c r="B1462" s="54" t="s">
        <v>1111</v>
      </c>
      <c r="C1462" s="245"/>
      <c r="D1462" s="246"/>
      <c r="E1462" s="77"/>
      <c r="F1462" s="247" t="n">
        <v>47000</v>
      </c>
      <c r="G1462" s="248"/>
      <c r="H1462" s="79" t="n">
        <f aca="false">SUM(F1462:G1462)</f>
        <v>47000</v>
      </c>
      <c r="I1462" s="77"/>
      <c r="J1462" s="246"/>
      <c r="K1462" s="77" t="n">
        <f aca="false">SUM(I1462:J1462)</f>
        <v>0</v>
      </c>
    </row>
    <row r="1463" customFormat="false" ht="43.25" hidden="false" customHeight="false" outlineLevel="0" collapsed="false">
      <c r="A1463" s="82" t="s">
        <v>1059</v>
      </c>
      <c r="B1463" s="54" t="s">
        <v>1060</v>
      </c>
      <c r="C1463" s="245"/>
      <c r="D1463" s="246"/>
      <c r="E1463" s="77"/>
      <c r="F1463" s="247" t="n">
        <v>349650</v>
      </c>
      <c r="G1463" s="248"/>
      <c r="H1463" s="79" t="n">
        <f aca="false">SUM(F1463:G1463)</f>
        <v>349650</v>
      </c>
      <c r="I1463" s="77"/>
      <c r="J1463" s="246"/>
      <c r="K1463" s="77" t="n">
        <f aca="false">SUM(I1463:J1463)</f>
        <v>0</v>
      </c>
    </row>
    <row r="1464" customFormat="false" ht="12.8" hidden="false" customHeight="false" outlineLevel="0" collapsed="false">
      <c r="A1464" s="82"/>
      <c r="B1464" s="54"/>
      <c r="C1464" s="77"/>
      <c r="D1464" s="77"/>
      <c r="E1464" s="77"/>
      <c r="F1464" s="79"/>
      <c r="G1464" s="88"/>
      <c r="H1464" s="79"/>
      <c r="I1464" s="77"/>
      <c r="J1464" s="77"/>
      <c r="K1464" s="77"/>
    </row>
    <row r="1465" customFormat="false" ht="102.2" hidden="false" customHeight="false" outlineLevel="0" collapsed="false">
      <c r="A1465" s="66" t="s">
        <v>1714</v>
      </c>
      <c r="B1465" s="135" t="s">
        <v>19</v>
      </c>
      <c r="C1465" s="139" t="n">
        <f aca="false">SUM(C1467:C1476)</f>
        <v>27335920</v>
      </c>
      <c r="D1465" s="139" t="n">
        <f aca="false">SUM(D1467:D1475)</f>
        <v>0</v>
      </c>
      <c r="E1465" s="139" t="n">
        <f aca="false">SUM(C1465:D1465)</f>
        <v>27335920</v>
      </c>
      <c r="F1465" s="109" t="n">
        <f aca="false">SUM(F1467:F1476)</f>
        <v>29269932.4</v>
      </c>
      <c r="G1465" s="110"/>
      <c r="H1465" s="109" t="n">
        <f aca="false">SUM(F1465:G1465)</f>
        <v>29269932.4</v>
      </c>
      <c r="I1465" s="139" t="n">
        <f aca="false">SUM(I1467:I1476)</f>
        <v>32864740</v>
      </c>
      <c r="J1465" s="139" t="n">
        <f aca="false">SUM(J1467:J1475)</f>
        <v>0</v>
      </c>
      <c r="K1465" s="139" t="n">
        <f aca="false">SUM(I1465:J1465)</f>
        <v>32864740</v>
      </c>
    </row>
    <row r="1466" customFormat="false" ht="22.35" hidden="false" customHeight="false" outlineLevel="0" collapsed="false">
      <c r="A1466" s="74" t="s">
        <v>27</v>
      </c>
      <c r="B1466" s="75"/>
      <c r="C1466" s="77" t="n">
        <f aca="false">SUM(C1467:C1475)</f>
        <v>27335920</v>
      </c>
      <c r="D1466" s="78" t="n">
        <f aca="false">SUM(D1467:D1475)</f>
        <v>0</v>
      </c>
      <c r="E1466" s="77" t="n">
        <f aca="false">SUM(C1466:D1466)</f>
        <v>27335920</v>
      </c>
      <c r="F1466" s="90" t="n">
        <f aca="false">SUM(F1467:F1475)</f>
        <v>29269932.4</v>
      </c>
      <c r="G1466" s="80"/>
      <c r="H1466" s="79" t="n">
        <f aca="false">SUM(F1466:G1466)</f>
        <v>29269932.4</v>
      </c>
      <c r="I1466" s="78" t="n">
        <f aca="false">SUM(I1467:I1475)</f>
        <v>32864740</v>
      </c>
      <c r="J1466" s="78" t="n">
        <f aca="false">SUM(J1467:J1475)</f>
        <v>0</v>
      </c>
      <c r="K1466" s="77" t="n">
        <f aca="false">SUM(I1466:J1466)</f>
        <v>32864740</v>
      </c>
    </row>
    <row r="1467" customFormat="false" ht="22.35" hidden="false" customHeight="false" outlineLevel="0" collapsed="false">
      <c r="A1467" s="82" t="s">
        <v>1095</v>
      </c>
      <c r="B1467" s="54" t="s">
        <v>1011</v>
      </c>
      <c r="C1467" s="77" t="n">
        <v>26968530</v>
      </c>
      <c r="D1467" s="77"/>
      <c r="E1467" s="77" t="n">
        <f aca="false">SUM(C1467:D1467)</f>
        <v>26968530</v>
      </c>
      <c r="F1467" s="79" t="n">
        <v>28500530</v>
      </c>
      <c r="G1467" s="88"/>
      <c r="H1467" s="79" t="n">
        <f aca="false">SUM(F1467:G1467)</f>
        <v>28500530</v>
      </c>
      <c r="I1467" s="77" t="n">
        <v>31585351</v>
      </c>
      <c r="J1467" s="77"/>
      <c r="K1467" s="77" t="n">
        <f aca="false">SUM(I1467:J1467)</f>
        <v>31585351</v>
      </c>
    </row>
    <row r="1468" customFormat="false" ht="43.25" hidden="false" customHeight="false" outlineLevel="0" collapsed="false">
      <c r="A1468" s="82" t="s">
        <v>506</v>
      </c>
      <c r="B1468" s="54" t="s">
        <v>507</v>
      </c>
      <c r="C1468" s="77" t="n">
        <v>122390</v>
      </c>
      <c r="D1468" s="77"/>
      <c r="E1468" s="77" t="n">
        <f aca="false">SUM(C1468:D1468)</f>
        <v>122390</v>
      </c>
      <c r="F1468" s="79" t="n">
        <v>122390</v>
      </c>
      <c r="G1468" s="88"/>
      <c r="H1468" s="79" t="n">
        <f aca="false">SUM(F1468:G1468)</f>
        <v>122390</v>
      </c>
      <c r="I1468" s="77" t="n">
        <v>68389</v>
      </c>
      <c r="J1468" s="77"/>
      <c r="K1468" s="77" t="n">
        <f aca="false">SUM(I1468:J1468)</f>
        <v>68389</v>
      </c>
    </row>
    <row r="1469" customFormat="false" ht="53.7" hidden="false" customHeight="false" outlineLevel="0" collapsed="false">
      <c r="A1469" s="126" t="s">
        <v>1142</v>
      </c>
      <c r="B1469" s="160" t="s">
        <v>1023</v>
      </c>
      <c r="C1469" s="130" t="n">
        <v>156000</v>
      </c>
      <c r="D1469" s="130"/>
      <c r="E1469" s="130" t="n">
        <f aca="false">SUM(C1469:D1469)</f>
        <v>156000</v>
      </c>
      <c r="F1469" s="131" t="n">
        <v>156000</v>
      </c>
      <c r="G1469" s="151"/>
      <c r="H1469" s="131" t="n">
        <f aca="false">SUM(F1469:G1469)</f>
        <v>156000</v>
      </c>
      <c r="I1469" s="130" t="n">
        <v>132000</v>
      </c>
      <c r="J1469" s="130"/>
      <c r="K1469" s="130" t="n">
        <f aca="false">SUM(I1469:J1469)</f>
        <v>132000</v>
      </c>
    </row>
    <row r="1470" customFormat="false" ht="32.8" hidden="false" customHeight="false" outlineLevel="0" collapsed="false">
      <c r="A1470" s="82" t="s">
        <v>33</v>
      </c>
      <c r="B1470" s="54" t="s">
        <v>34</v>
      </c>
      <c r="C1470" s="77" t="n">
        <v>67000</v>
      </c>
      <c r="D1470" s="77"/>
      <c r="E1470" s="77" t="n">
        <f aca="false">SUM(C1470:D1470)</f>
        <v>67000</v>
      </c>
      <c r="F1470" s="79" t="n">
        <v>97000</v>
      </c>
      <c r="G1470" s="88"/>
      <c r="H1470" s="79" t="n">
        <f aca="false">SUM(F1470:G1470)</f>
        <v>97000</v>
      </c>
      <c r="I1470" s="77" t="n">
        <v>57000</v>
      </c>
      <c r="J1470" s="77"/>
      <c r="K1470" s="77" t="n">
        <f aca="false">SUM(I1470:J1470)</f>
        <v>57000</v>
      </c>
    </row>
    <row r="1471" customFormat="false" ht="12.8" hidden="false" customHeight="false" outlineLevel="0" collapsed="false">
      <c r="A1471" s="87" t="s">
        <v>1097</v>
      </c>
      <c r="B1471" s="54" t="s">
        <v>1098</v>
      </c>
      <c r="C1471" s="77" t="n">
        <v>22000</v>
      </c>
      <c r="D1471" s="77"/>
      <c r="E1471" s="77" t="n">
        <f aca="false">SUM(C1471:D1471)</f>
        <v>22000</v>
      </c>
      <c r="F1471" s="79" t="n">
        <v>142000</v>
      </c>
      <c r="G1471" s="88"/>
      <c r="H1471" s="79" t="n">
        <f aca="false">SUM(F1471:G1471)</f>
        <v>142000</v>
      </c>
      <c r="I1471" s="77" t="n">
        <v>22000</v>
      </c>
      <c r="J1471" s="77"/>
      <c r="K1471" s="77" t="n">
        <f aca="false">SUM(I1471:J1471)</f>
        <v>22000</v>
      </c>
    </row>
    <row r="1472" customFormat="false" ht="22.35" hidden="false" customHeight="false" outlineLevel="0" collapsed="false">
      <c r="A1472" s="87" t="s">
        <v>1104</v>
      </c>
      <c r="B1472" s="54" t="s">
        <v>1014</v>
      </c>
      <c r="C1472" s="77"/>
      <c r="D1472" s="77"/>
      <c r="E1472" s="77" t="n">
        <f aca="false">SUM(C1472:D1472)</f>
        <v>0</v>
      </c>
      <c r="F1472" s="79" t="n">
        <v>232689.92</v>
      </c>
      <c r="G1472" s="88"/>
      <c r="H1472" s="79" t="n">
        <f aca="false">SUM(F1472:G1472)</f>
        <v>232689.92</v>
      </c>
      <c r="I1472" s="77" t="n">
        <v>1000000</v>
      </c>
      <c r="J1472" s="77"/>
      <c r="K1472" s="77" t="n">
        <f aca="false">SUM(I1472:J1472)</f>
        <v>1000000</v>
      </c>
    </row>
    <row r="1473" customFormat="false" ht="53.7" hidden="false" customHeight="false" outlineLevel="0" collapsed="false">
      <c r="A1473" s="82" t="s">
        <v>1057</v>
      </c>
      <c r="B1473" s="54" t="s">
        <v>1058</v>
      </c>
      <c r="C1473" s="77"/>
      <c r="D1473" s="77"/>
      <c r="E1473" s="77" t="n">
        <f aca="false">SUM(C1473:D1473)</f>
        <v>0</v>
      </c>
      <c r="F1473" s="79" t="n">
        <v>5000</v>
      </c>
      <c r="G1473" s="88"/>
      <c r="H1473" s="79" t="n">
        <f aca="false">SUM(F1473:G1473)</f>
        <v>5000</v>
      </c>
      <c r="I1473" s="77"/>
      <c r="J1473" s="77"/>
      <c r="K1473" s="77" t="n">
        <f aca="false">SUM(I1473:J1473)</f>
        <v>0</v>
      </c>
    </row>
    <row r="1474" customFormat="false" ht="43.25" hidden="false" customHeight="false" outlineLevel="0" collapsed="false">
      <c r="A1474" s="82" t="s">
        <v>1110</v>
      </c>
      <c r="B1474" s="54" t="s">
        <v>1111</v>
      </c>
      <c r="C1474" s="77"/>
      <c r="D1474" s="77"/>
      <c r="E1474" s="77"/>
      <c r="F1474" s="79" t="n">
        <v>11000</v>
      </c>
      <c r="G1474" s="88"/>
      <c r="H1474" s="79" t="n">
        <f aca="false">SUM(F1474:G1474)</f>
        <v>11000</v>
      </c>
      <c r="I1474" s="77"/>
      <c r="J1474" s="77"/>
      <c r="K1474" s="77" t="n">
        <f aca="false">SUM(I1474:J1474)</f>
        <v>0</v>
      </c>
    </row>
    <row r="1475" customFormat="false" ht="32.8" hidden="false" customHeight="false" outlineLevel="0" collapsed="false">
      <c r="A1475" s="87" t="s">
        <v>1108</v>
      </c>
      <c r="B1475" s="54" t="s">
        <v>324</v>
      </c>
      <c r="C1475" s="77"/>
      <c r="D1475" s="77"/>
      <c r="E1475" s="77"/>
      <c r="F1475" s="79" t="n">
        <v>3322.48</v>
      </c>
      <c r="G1475" s="88"/>
      <c r="H1475" s="79" t="n">
        <f aca="false">SUM(F1475:G1475)</f>
        <v>3322.48</v>
      </c>
      <c r="I1475" s="77"/>
      <c r="J1475" s="77"/>
      <c r="K1475" s="77" t="n">
        <f aca="false">SUM(I1475:J1475)</f>
        <v>0</v>
      </c>
    </row>
    <row r="1476" customFormat="false" ht="22.35" hidden="false" customHeight="false" outlineLevel="0" collapsed="false">
      <c r="A1476" s="82" t="s">
        <v>65</v>
      </c>
      <c r="B1476" s="55" t="s">
        <v>66</v>
      </c>
      <c r="C1476" s="77"/>
      <c r="D1476" s="77"/>
      <c r="E1476" s="77"/>
      <c r="F1476" s="79"/>
      <c r="G1476" s="88"/>
      <c r="H1476" s="79"/>
      <c r="I1476" s="77"/>
      <c r="J1476" s="77"/>
      <c r="K1476" s="77" t="n">
        <f aca="false">SUM(I1476:J1476)</f>
        <v>0</v>
      </c>
    </row>
    <row r="1477" customFormat="false" ht="12.8" hidden="false" customHeight="false" outlineLevel="0" collapsed="false">
      <c r="A1477" s="87"/>
      <c r="B1477" s="54"/>
      <c r="C1477" s="77"/>
      <c r="D1477" s="77"/>
      <c r="E1477" s="77"/>
      <c r="F1477" s="79"/>
      <c r="G1477" s="88"/>
      <c r="H1477" s="79"/>
      <c r="I1477" s="77"/>
      <c r="J1477" s="77"/>
      <c r="K1477" s="77" t="n">
        <f aca="false">SUM(I1477:J1477)</f>
        <v>0</v>
      </c>
    </row>
    <row r="1478" customFormat="false" ht="57.45" hidden="false" customHeight="false" outlineLevel="0" collapsed="false">
      <c r="A1478" s="66" t="s">
        <v>1725</v>
      </c>
      <c r="B1478" s="135" t="s">
        <v>19</v>
      </c>
      <c r="C1478" s="139" t="n">
        <f aca="false">SUM(C1480:C1491)</f>
        <v>8962950</v>
      </c>
      <c r="D1478" s="139" t="n">
        <f aca="false">SUM(D1480:D1492)</f>
        <v>0</v>
      </c>
      <c r="E1478" s="139" t="n">
        <f aca="false">SUM(C1478:D1478)</f>
        <v>8962950</v>
      </c>
      <c r="F1478" s="109" t="n">
        <f aca="false">SUM(F1480:F1491)</f>
        <v>9813050</v>
      </c>
      <c r="G1478" s="110"/>
      <c r="H1478" s="109" t="n">
        <f aca="false">SUM(F1478:G1478)</f>
        <v>9813050</v>
      </c>
      <c r="I1478" s="139" t="n">
        <f aca="false">SUM(I1480:I1491)</f>
        <v>11062640</v>
      </c>
      <c r="J1478" s="139" t="n">
        <f aca="false">SUM(J1480:J1492)</f>
        <v>0</v>
      </c>
      <c r="K1478" s="139" t="n">
        <f aca="false">SUM(I1478:J1478)</f>
        <v>11062640</v>
      </c>
    </row>
    <row r="1479" customFormat="false" ht="22.35" hidden="false" customHeight="false" outlineLevel="0" collapsed="false">
      <c r="A1479" s="82" t="s">
        <v>27</v>
      </c>
      <c r="B1479" s="167"/>
      <c r="C1479" s="143" t="n">
        <f aca="false">SUM(C1480:C1490)</f>
        <v>8962950</v>
      </c>
      <c r="D1479" s="215"/>
      <c r="E1479" s="77" t="n">
        <f aca="false">SUM(C1479:D1479)</f>
        <v>8962950</v>
      </c>
      <c r="F1479" s="79" t="n">
        <f aca="false">SUM(F1480:F1490)</f>
        <v>9813050</v>
      </c>
      <c r="G1479" s="217"/>
      <c r="H1479" s="79" t="n">
        <f aca="false">SUM(F1479:G1479)</f>
        <v>9813050</v>
      </c>
      <c r="I1479" s="143" t="n">
        <f aca="false">SUM(I1480:I1490)</f>
        <v>11062640</v>
      </c>
      <c r="J1479" s="215"/>
      <c r="K1479" s="77" t="n">
        <f aca="false">SUM(I1479:J1479)</f>
        <v>11062640</v>
      </c>
    </row>
    <row r="1480" customFormat="false" ht="22.35" hidden="false" customHeight="false" outlineLevel="0" collapsed="false">
      <c r="A1480" s="82" t="s">
        <v>1095</v>
      </c>
      <c r="B1480" s="54" t="s">
        <v>1011</v>
      </c>
      <c r="C1480" s="77" t="n">
        <v>8491660</v>
      </c>
      <c r="D1480" s="143"/>
      <c r="E1480" s="77" t="n">
        <f aca="false">SUM(C1480:D1480)</f>
        <v>8491660</v>
      </c>
      <c r="F1480" s="79" t="n">
        <v>8963310</v>
      </c>
      <c r="G1480" s="88"/>
      <c r="H1480" s="79" t="n">
        <f aca="false">SUM(F1480:G1480)</f>
        <v>8963310</v>
      </c>
      <c r="I1480" s="77" t="n">
        <v>10870480</v>
      </c>
      <c r="J1480" s="143"/>
      <c r="K1480" s="77" t="n">
        <f aca="false">SUM(I1480:J1480)</f>
        <v>10870480</v>
      </c>
    </row>
    <row r="1481" customFormat="false" ht="74.6" hidden="false" customHeight="false" outlineLevel="0" collapsed="false">
      <c r="A1481" s="82" t="s">
        <v>1028</v>
      </c>
      <c r="B1481" s="54" t="s">
        <v>1029</v>
      </c>
      <c r="C1481" s="77" t="n">
        <v>8160</v>
      </c>
      <c r="D1481" s="143"/>
      <c r="E1481" s="77" t="n">
        <f aca="false">SUM(C1481:D1481)</f>
        <v>8160</v>
      </c>
      <c r="F1481" s="79" t="n">
        <v>10750</v>
      </c>
      <c r="G1481" s="88"/>
      <c r="H1481" s="79" t="n">
        <f aca="false">SUM(F1481:G1481)</f>
        <v>10750</v>
      </c>
      <c r="I1481" s="77"/>
      <c r="J1481" s="143"/>
      <c r="K1481" s="77" t="n">
        <f aca="false">SUM(I1481:J1481)</f>
        <v>0</v>
      </c>
    </row>
    <row r="1482" customFormat="false" ht="53.7" hidden="false" customHeight="false" outlineLevel="0" collapsed="false">
      <c r="A1482" s="82" t="s">
        <v>1031</v>
      </c>
      <c r="B1482" s="54" t="s">
        <v>1032</v>
      </c>
      <c r="C1482" s="77" t="n">
        <v>30600</v>
      </c>
      <c r="D1482" s="143"/>
      <c r="E1482" s="77" t="n">
        <f aca="false">SUM(C1482:D1482)</f>
        <v>30600</v>
      </c>
      <c r="F1482" s="79" t="n">
        <v>37880</v>
      </c>
      <c r="G1482" s="88"/>
      <c r="H1482" s="79" t="n">
        <f aca="false">SUM(F1482:G1482)</f>
        <v>37880</v>
      </c>
      <c r="I1482" s="77"/>
      <c r="J1482" s="143"/>
      <c r="K1482" s="77" t="n">
        <f aca="false">SUM(I1482:J1482)</f>
        <v>0</v>
      </c>
    </row>
    <row r="1483" customFormat="false" ht="64.15" hidden="false" customHeight="false" outlineLevel="0" collapsed="false">
      <c r="A1483" s="82" t="s">
        <v>1034</v>
      </c>
      <c r="B1483" s="54" t="s">
        <v>1035</v>
      </c>
      <c r="C1483" s="77" t="n">
        <v>28560</v>
      </c>
      <c r="D1483" s="143"/>
      <c r="E1483" s="77" t="n">
        <f aca="false">SUM(C1483:D1483)</f>
        <v>28560</v>
      </c>
      <c r="F1483" s="79" t="n">
        <v>41660</v>
      </c>
      <c r="G1483" s="88"/>
      <c r="H1483" s="79" t="n">
        <f aca="false">SUM(F1483:G1483)</f>
        <v>41660</v>
      </c>
      <c r="I1483" s="77"/>
      <c r="J1483" s="143"/>
      <c r="K1483" s="77" t="n">
        <f aca="false">SUM(I1483:J1483)</f>
        <v>0</v>
      </c>
    </row>
    <row r="1484" customFormat="false" ht="53.7" hidden="false" customHeight="false" outlineLevel="0" collapsed="false">
      <c r="A1484" s="82" t="s">
        <v>1037</v>
      </c>
      <c r="B1484" s="54" t="s">
        <v>1038</v>
      </c>
      <c r="C1484" s="77" t="n">
        <v>102210</v>
      </c>
      <c r="D1484" s="143"/>
      <c r="E1484" s="77" t="n">
        <f aca="false">SUM(C1484:D1484)</f>
        <v>102210</v>
      </c>
      <c r="F1484" s="79" t="n">
        <v>116570</v>
      </c>
      <c r="G1484" s="88"/>
      <c r="H1484" s="79" t="n">
        <f aca="false">SUM(F1484:G1484)</f>
        <v>116570</v>
      </c>
      <c r="I1484" s="77"/>
      <c r="J1484" s="143"/>
      <c r="K1484" s="77" t="n">
        <f aca="false">SUM(I1484:J1484)</f>
        <v>0</v>
      </c>
    </row>
    <row r="1485" customFormat="false" ht="85.05" hidden="false" customHeight="false" outlineLevel="0" collapsed="false">
      <c r="A1485" s="82" t="s">
        <v>1040</v>
      </c>
      <c r="B1485" s="54" t="s">
        <v>1041</v>
      </c>
      <c r="C1485" s="77" t="n">
        <v>7380</v>
      </c>
      <c r="D1485" s="143"/>
      <c r="E1485" s="77" t="n">
        <f aca="false">SUM(C1485:D1485)</f>
        <v>7380</v>
      </c>
      <c r="F1485" s="79" t="n">
        <v>12640</v>
      </c>
      <c r="G1485" s="88"/>
      <c r="H1485" s="79" t="n">
        <f aca="false">SUM(F1485:G1485)</f>
        <v>12640</v>
      </c>
      <c r="I1485" s="77"/>
      <c r="J1485" s="143"/>
      <c r="K1485" s="77" t="n">
        <f aca="false">SUM(I1485:J1485)</f>
        <v>0</v>
      </c>
    </row>
    <row r="1486" customFormat="false" ht="74.6" hidden="false" customHeight="false" outlineLevel="0" collapsed="false">
      <c r="A1486" s="82" t="s">
        <v>1043</v>
      </c>
      <c r="B1486" s="54" t="s">
        <v>1044</v>
      </c>
      <c r="C1486" s="77" t="n">
        <v>2720</v>
      </c>
      <c r="D1486" s="143"/>
      <c r="E1486" s="77" t="n">
        <f aca="false">SUM(C1486:D1486)</f>
        <v>2720</v>
      </c>
      <c r="F1486" s="79" t="n">
        <v>2880</v>
      </c>
      <c r="G1486" s="88"/>
      <c r="H1486" s="79" t="n">
        <f aca="false">SUM(F1486:G1486)</f>
        <v>2880</v>
      </c>
      <c r="I1486" s="77"/>
      <c r="J1486" s="143"/>
      <c r="K1486" s="77" t="n">
        <f aca="false">SUM(I1486:J1486)</f>
        <v>0</v>
      </c>
    </row>
    <row r="1487" customFormat="false" ht="43.25" hidden="false" customHeight="false" outlineLevel="0" collapsed="false">
      <c r="A1487" s="82" t="s">
        <v>506</v>
      </c>
      <c r="B1487" s="54" t="s">
        <v>507</v>
      </c>
      <c r="C1487" s="77" t="n">
        <v>275660</v>
      </c>
      <c r="D1487" s="143"/>
      <c r="E1487" s="77" t="n">
        <f aca="false">SUM(C1487:D1487)</f>
        <v>275660</v>
      </c>
      <c r="F1487" s="79" t="n">
        <v>275660</v>
      </c>
      <c r="G1487" s="88"/>
      <c r="H1487" s="79" t="n">
        <f aca="false">SUM(F1487:G1487)</f>
        <v>275660</v>
      </c>
      <c r="I1487" s="77" t="n">
        <v>176160</v>
      </c>
      <c r="J1487" s="143"/>
      <c r="K1487" s="77" t="n">
        <f aca="false">SUM(I1487:J1487)</f>
        <v>176160</v>
      </c>
    </row>
    <row r="1488" customFormat="false" ht="12.8" hidden="false" customHeight="false" outlineLevel="0" collapsed="false">
      <c r="A1488" s="82" t="s">
        <v>1097</v>
      </c>
      <c r="B1488" s="54" t="s">
        <v>1098</v>
      </c>
      <c r="C1488" s="77" t="n">
        <v>16000</v>
      </c>
      <c r="D1488" s="143"/>
      <c r="E1488" s="77" t="n">
        <f aca="false">SUM(C1488:D1488)</f>
        <v>16000</v>
      </c>
      <c r="F1488" s="79" t="n">
        <v>164000</v>
      </c>
      <c r="G1488" s="88"/>
      <c r="H1488" s="79" t="n">
        <f aca="false">SUM(F1488:G1488)</f>
        <v>164000</v>
      </c>
      <c r="I1488" s="77" t="n">
        <v>16000</v>
      </c>
      <c r="J1488" s="143"/>
      <c r="K1488" s="77" t="n">
        <f aca="false">SUM(I1488:J1488)</f>
        <v>16000</v>
      </c>
    </row>
    <row r="1489" customFormat="false" ht="53.7" hidden="false" customHeight="false" outlineLevel="0" collapsed="false">
      <c r="A1489" s="82" t="s">
        <v>1142</v>
      </c>
      <c r="B1489" s="54" t="s">
        <v>1023</v>
      </c>
      <c r="C1489" s="77"/>
      <c r="D1489" s="143"/>
      <c r="E1489" s="77"/>
      <c r="F1489" s="79" t="n">
        <v>18000</v>
      </c>
      <c r="G1489" s="88"/>
      <c r="H1489" s="79" t="n">
        <f aca="false">SUM(F1489:G1489)</f>
        <v>18000</v>
      </c>
      <c r="I1489" s="77"/>
      <c r="J1489" s="143"/>
      <c r="K1489" s="77"/>
    </row>
    <row r="1490" customFormat="false" ht="43.25" hidden="false" customHeight="false" outlineLevel="0" collapsed="false">
      <c r="A1490" s="276" t="s">
        <v>1110</v>
      </c>
      <c r="B1490" s="54" t="s">
        <v>1111</v>
      </c>
      <c r="C1490" s="143"/>
      <c r="D1490" s="143"/>
      <c r="E1490" s="77"/>
      <c r="F1490" s="79" t="n">
        <v>169700</v>
      </c>
      <c r="G1490" s="88"/>
      <c r="H1490" s="79" t="n">
        <f aca="false">SUM(F1490:G1490)</f>
        <v>169700</v>
      </c>
      <c r="I1490" s="77"/>
      <c r="J1490" s="143"/>
      <c r="K1490" s="77" t="n">
        <f aca="false">SUM(I1490:J1490)</f>
        <v>0</v>
      </c>
    </row>
    <row r="1491" customFormat="false" ht="22.35" hidden="false" customHeight="false" outlineLevel="0" collapsed="false">
      <c r="A1491" s="82" t="s">
        <v>65</v>
      </c>
      <c r="B1491" s="55" t="s">
        <v>66</v>
      </c>
      <c r="C1491" s="143"/>
      <c r="D1491" s="143"/>
      <c r="E1491" s="77"/>
      <c r="F1491" s="79"/>
      <c r="G1491" s="88"/>
      <c r="H1491" s="79" t="n">
        <f aca="false">SUM(F1491:G1491)</f>
        <v>0</v>
      </c>
      <c r="I1491" s="77"/>
      <c r="J1491" s="143"/>
      <c r="K1491" s="77"/>
    </row>
    <row r="1492" customFormat="false" ht="12.8" hidden="false" customHeight="false" outlineLevel="0" collapsed="false">
      <c r="A1492" s="82"/>
      <c r="B1492" s="54"/>
      <c r="C1492" s="77"/>
      <c r="D1492" s="77"/>
      <c r="E1492" s="77" t="n">
        <f aca="false">SUM(C1492:D1492)</f>
        <v>0</v>
      </c>
      <c r="F1492" s="79"/>
      <c r="G1492" s="88"/>
      <c r="H1492" s="79"/>
      <c r="I1492" s="77"/>
      <c r="J1492" s="77"/>
      <c r="K1492" s="77" t="n">
        <f aca="false">SUM(I1492:J1492)</f>
        <v>0</v>
      </c>
    </row>
    <row r="1493" customFormat="false" ht="68.65" hidden="false" customHeight="false" outlineLevel="0" collapsed="false">
      <c r="A1493" s="66" t="s">
        <v>1737</v>
      </c>
      <c r="B1493" s="135" t="s">
        <v>19</v>
      </c>
      <c r="C1493" s="139" t="n">
        <f aca="false">SUM(C1495:C1500)</f>
        <v>5418230</v>
      </c>
      <c r="D1493" s="139" t="n">
        <f aca="false">SUM(D1495:D1502)</f>
        <v>0</v>
      </c>
      <c r="E1493" s="139" t="n">
        <f aca="false">SUM(C1493:D1493)</f>
        <v>5418230</v>
      </c>
      <c r="F1493" s="109" t="n">
        <f aca="false">SUM(F1495:F1500)</f>
        <v>6367730</v>
      </c>
      <c r="G1493" s="110"/>
      <c r="H1493" s="109" t="n">
        <f aca="false">SUM(F1493:G1493)</f>
        <v>6367730</v>
      </c>
      <c r="I1493" s="139" t="n">
        <f aca="false">SUM(I1495:I1501)</f>
        <v>7179350</v>
      </c>
      <c r="J1493" s="139" t="n">
        <f aca="false">SUM(J1495:J1501)</f>
        <v>0</v>
      </c>
      <c r="K1493" s="139" t="n">
        <f aca="false">SUM(I1493:J1493)</f>
        <v>7179350</v>
      </c>
    </row>
    <row r="1494" customFormat="false" ht="22.35" hidden="false" customHeight="false" outlineLevel="0" collapsed="false">
      <c r="A1494" s="82" t="s">
        <v>27</v>
      </c>
      <c r="B1494" s="167"/>
      <c r="C1494" s="143" t="n">
        <f aca="false">SUM(C1495:C1500)</f>
        <v>5418230</v>
      </c>
      <c r="D1494" s="215"/>
      <c r="E1494" s="77" t="n">
        <f aca="false">SUM(C1494:D1494)</f>
        <v>5418230</v>
      </c>
      <c r="F1494" s="79" t="n">
        <f aca="false">SUM(F1495:F1500)</f>
        <v>6367730</v>
      </c>
      <c r="G1494" s="217"/>
      <c r="H1494" s="79" t="n">
        <f aca="false">SUM(F1494:G1494)</f>
        <v>6367730</v>
      </c>
      <c r="I1494" s="77" t="n">
        <f aca="false">SUM(I1495:I1500)</f>
        <v>7102480</v>
      </c>
      <c r="J1494" s="215"/>
      <c r="K1494" s="77" t="n">
        <f aca="false">SUM(I1494:J1494)</f>
        <v>7102480</v>
      </c>
    </row>
    <row r="1495" customFormat="false" ht="22.35" hidden="false" customHeight="false" outlineLevel="0" collapsed="false">
      <c r="A1495" s="82" t="s">
        <v>1095</v>
      </c>
      <c r="B1495" s="54" t="s">
        <v>1011</v>
      </c>
      <c r="C1495" s="77" t="n">
        <v>5242330</v>
      </c>
      <c r="D1495" s="143"/>
      <c r="E1495" s="77" t="n">
        <f aca="false">SUM(C1495:D1495)</f>
        <v>5242330</v>
      </c>
      <c r="F1495" s="79" t="n">
        <v>5598830</v>
      </c>
      <c r="G1495" s="88"/>
      <c r="H1495" s="79" t="n">
        <f aca="false">SUM(F1495:G1495)</f>
        <v>5598830</v>
      </c>
      <c r="I1495" s="77" t="n">
        <v>6957880</v>
      </c>
      <c r="J1495" s="143"/>
      <c r="K1495" s="77" t="n">
        <f aca="false">SUM(I1495:J1495)</f>
        <v>6957880</v>
      </c>
    </row>
    <row r="1496" customFormat="false" ht="22.35" hidden="false" customHeight="false" outlineLevel="0" collapsed="false">
      <c r="A1496" s="82" t="s">
        <v>1104</v>
      </c>
      <c r="B1496" s="54" t="s">
        <v>1014</v>
      </c>
      <c r="C1496" s="77" t="n">
        <v>40000</v>
      </c>
      <c r="D1496" s="143"/>
      <c r="E1496" s="77" t="n">
        <f aca="false">SUM(C1496:D1496)</f>
        <v>40000</v>
      </c>
      <c r="F1496" s="79" t="n">
        <v>40000</v>
      </c>
      <c r="G1496" s="88"/>
      <c r="H1496" s="79" t="n">
        <f aca="false">SUM(F1496:G1496)</f>
        <v>40000</v>
      </c>
      <c r="I1496" s="77"/>
      <c r="J1496" s="143"/>
      <c r="K1496" s="77" t="n">
        <f aca="false">SUM(I1496:J1496)</f>
        <v>0</v>
      </c>
    </row>
    <row r="1497" customFormat="false" ht="53.7" hidden="false" customHeight="false" outlineLevel="0" collapsed="false">
      <c r="A1497" s="82" t="s">
        <v>1057</v>
      </c>
      <c r="B1497" s="54" t="s">
        <v>1058</v>
      </c>
      <c r="C1497" s="77" t="n">
        <v>2000</v>
      </c>
      <c r="D1497" s="143"/>
      <c r="E1497" s="77" t="n">
        <f aca="false">SUM(C1497:D1497)</f>
        <v>2000</v>
      </c>
      <c r="F1497" s="79" t="n">
        <v>2000</v>
      </c>
      <c r="G1497" s="88"/>
      <c r="H1497" s="79" t="n">
        <f aca="false">SUM(F1497:G1497)</f>
        <v>2000</v>
      </c>
      <c r="I1497" s="77"/>
      <c r="J1497" s="143"/>
      <c r="K1497" s="77" t="n">
        <f aca="false">SUM(I1497:J1497)</f>
        <v>0</v>
      </c>
    </row>
    <row r="1498" customFormat="false" ht="53.7" hidden="false" customHeight="false" outlineLevel="0" collapsed="false">
      <c r="A1498" s="82" t="s">
        <v>1142</v>
      </c>
      <c r="B1498" s="54" t="s">
        <v>1023</v>
      </c>
      <c r="C1498" s="77" t="n">
        <v>127900</v>
      </c>
      <c r="D1498" s="143"/>
      <c r="E1498" s="77" t="n">
        <f aca="false">SUM(C1498:D1498)</f>
        <v>127900</v>
      </c>
      <c r="F1498" s="79" t="n">
        <v>127900</v>
      </c>
      <c r="G1498" s="88"/>
      <c r="H1498" s="79" t="n">
        <f aca="false">SUM(F1498:G1498)</f>
        <v>127900</v>
      </c>
      <c r="I1498" s="77" t="n">
        <v>138600</v>
      </c>
      <c r="J1498" s="143"/>
      <c r="K1498" s="77" t="n">
        <f aca="false">SUM(I1498:J1498)</f>
        <v>138600</v>
      </c>
    </row>
    <row r="1499" customFormat="false" ht="12.8" hidden="false" customHeight="false" outlineLevel="0" collapsed="false">
      <c r="A1499" s="82" t="s">
        <v>1097</v>
      </c>
      <c r="B1499" s="54" t="s">
        <v>1098</v>
      </c>
      <c r="C1499" s="77" t="n">
        <v>6000</v>
      </c>
      <c r="D1499" s="143"/>
      <c r="E1499" s="77" t="n">
        <f aca="false">SUM(C1499:D1499)</f>
        <v>6000</v>
      </c>
      <c r="F1499" s="79" t="n">
        <v>506000</v>
      </c>
      <c r="G1499" s="88"/>
      <c r="H1499" s="79" t="n">
        <f aca="false">SUM(F1499:G1499)</f>
        <v>506000</v>
      </c>
      <c r="I1499" s="77" t="n">
        <v>6000</v>
      </c>
      <c r="J1499" s="143"/>
      <c r="K1499" s="77" t="n">
        <f aca="false">SUM(I1499:J1499)</f>
        <v>6000</v>
      </c>
    </row>
    <row r="1500" customFormat="false" ht="43.25" hidden="false" customHeight="false" outlineLevel="0" collapsed="false">
      <c r="A1500" s="82" t="s">
        <v>1110</v>
      </c>
      <c r="B1500" s="54" t="s">
        <v>1111</v>
      </c>
      <c r="C1500" s="77"/>
      <c r="D1500" s="143"/>
      <c r="E1500" s="77" t="n">
        <f aca="false">SUM(C1500:D1500)</f>
        <v>0</v>
      </c>
      <c r="F1500" s="79" t="n">
        <v>93000</v>
      </c>
      <c r="G1500" s="88"/>
      <c r="H1500" s="79" t="n">
        <f aca="false">SUM(F1500:G1500)</f>
        <v>93000</v>
      </c>
      <c r="I1500" s="77"/>
      <c r="J1500" s="143"/>
      <c r="K1500" s="77" t="n">
        <f aca="false">SUM(I1500:J1500)</f>
        <v>0</v>
      </c>
    </row>
    <row r="1501" customFormat="false" ht="64.15" hidden="false" customHeight="false" outlineLevel="0" collapsed="false">
      <c r="A1501" s="82" t="s">
        <v>1062</v>
      </c>
      <c r="B1501" s="54" t="s">
        <v>1063</v>
      </c>
      <c r="C1501" s="77"/>
      <c r="D1501" s="143"/>
      <c r="E1501" s="77"/>
      <c r="F1501" s="79"/>
      <c r="G1501" s="88"/>
      <c r="H1501" s="79"/>
      <c r="I1501" s="77" t="n">
        <v>76870</v>
      </c>
      <c r="J1501" s="143"/>
      <c r="K1501" s="77" t="n">
        <f aca="false">SUM(I1501:J1501)</f>
        <v>76870</v>
      </c>
    </row>
    <row r="1502" customFormat="false" ht="12.8" hidden="false" customHeight="false" outlineLevel="0" collapsed="false">
      <c r="A1502" s="82"/>
      <c r="B1502" s="54"/>
      <c r="C1502" s="77"/>
      <c r="D1502" s="77"/>
      <c r="E1502" s="77" t="n">
        <f aca="false">SUM(C1502:D1502)</f>
        <v>0</v>
      </c>
      <c r="F1502" s="79"/>
      <c r="G1502" s="88"/>
      <c r="H1502" s="79"/>
      <c r="I1502" s="77"/>
      <c r="J1502" s="77"/>
      <c r="K1502" s="77" t="n">
        <f aca="false">SUM(I1502:J1502)</f>
        <v>0</v>
      </c>
    </row>
    <row r="1503" customFormat="false" ht="68.65" hidden="false" customHeight="false" outlineLevel="0" collapsed="false">
      <c r="A1503" s="66" t="s">
        <v>1742</v>
      </c>
      <c r="B1503" s="135" t="s">
        <v>19</v>
      </c>
      <c r="C1503" s="139" t="n">
        <f aca="false">SUM(C1505:C1512)</f>
        <v>10317960</v>
      </c>
      <c r="D1503" s="139" t="n">
        <f aca="false">SUM(D1505:D1512)</f>
        <v>0</v>
      </c>
      <c r="E1503" s="139" t="n">
        <f aca="false">SUM(C1503:D1503)</f>
        <v>10317960</v>
      </c>
      <c r="F1503" s="109" t="n">
        <f aca="false">SUM(F1505:F1512)</f>
        <v>11160088.32</v>
      </c>
      <c r="G1503" s="110"/>
      <c r="H1503" s="109" t="n">
        <f aca="false">SUM(F1503:G1503)</f>
        <v>11160088.32</v>
      </c>
      <c r="I1503" s="139" t="n">
        <f aca="false">SUM(I1505:I1512)</f>
        <v>12038630</v>
      </c>
      <c r="J1503" s="139" t="n">
        <f aca="false">SUM(J1505:J1512)</f>
        <v>0</v>
      </c>
      <c r="K1503" s="139" t="n">
        <f aca="false">SUM(I1503:J1503)</f>
        <v>12038630</v>
      </c>
    </row>
    <row r="1504" customFormat="false" ht="22.35" hidden="false" customHeight="false" outlineLevel="0" collapsed="false">
      <c r="A1504" s="74" t="s">
        <v>27</v>
      </c>
      <c r="B1504" s="75"/>
      <c r="C1504" s="78" t="n">
        <f aca="false">SUM(C1505:C1511)</f>
        <v>10317960</v>
      </c>
      <c r="D1504" s="78" t="n">
        <f aca="false">SUM(D1505:D1511)</f>
        <v>0</v>
      </c>
      <c r="E1504" s="145" t="n">
        <f aca="false">SUM(C1504:D1504)</f>
        <v>10317960</v>
      </c>
      <c r="F1504" s="90" t="n">
        <f aca="false">SUM(F1505:F1511)</f>
        <v>11160088.32</v>
      </c>
      <c r="G1504" s="80" t="n">
        <f aca="false">SUM(G1505:G1511)</f>
        <v>0</v>
      </c>
      <c r="H1504" s="146" t="n">
        <f aca="false">SUM(F1504:G1504)</f>
        <v>11160088.32</v>
      </c>
      <c r="I1504" s="145" t="n">
        <f aca="false">SUM(I1505:I1511)</f>
        <v>12038630</v>
      </c>
      <c r="J1504" s="78" t="n">
        <f aca="false">SUM(J1505:J1511)</f>
        <v>0</v>
      </c>
      <c r="K1504" s="145" t="n">
        <f aca="false">SUM(I1504:J1504)</f>
        <v>12038630</v>
      </c>
    </row>
    <row r="1505" customFormat="false" ht="22.35" hidden="false" customHeight="false" outlineLevel="0" collapsed="false">
      <c r="A1505" s="82" t="s">
        <v>1095</v>
      </c>
      <c r="B1505" s="54" t="s">
        <v>1011</v>
      </c>
      <c r="C1505" s="77" t="n">
        <v>10168960</v>
      </c>
      <c r="D1505" s="215"/>
      <c r="E1505" s="77" t="n">
        <f aca="false">SUM(C1505:D1505)</f>
        <v>10168960</v>
      </c>
      <c r="F1505" s="79" t="n">
        <v>10609960</v>
      </c>
      <c r="G1505" s="217"/>
      <c r="H1505" s="79" t="n">
        <f aca="false">SUM(F1505:G1505)</f>
        <v>10609960</v>
      </c>
      <c r="I1505" s="77" t="n">
        <v>11933630</v>
      </c>
      <c r="J1505" s="215"/>
      <c r="K1505" s="77" t="n">
        <f aca="false">SUM(I1505:J1505)</f>
        <v>11933630</v>
      </c>
    </row>
    <row r="1506" customFormat="false" ht="53.7" hidden="false" customHeight="false" outlineLevel="0" collapsed="false">
      <c r="A1506" s="82" t="s">
        <v>1057</v>
      </c>
      <c r="B1506" s="54" t="s">
        <v>1058</v>
      </c>
      <c r="C1506" s="77" t="n">
        <v>110000</v>
      </c>
      <c r="D1506" s="77"/>
      <c r="E1506" s="77" t="n">
        <f aca="false">SUM(C1506:D1506)</f>
        <v>110000</v>
      </c>
      <c r="F1506" s="79" t="n">
        <v>426800</v>
      </c>
      <c r="G1506" s="88"/>
      <c r="H1506" s="79" t="n">
        <f aca="false">SUM(F1506:G1506)</f>
        <v>426800</v>
      </c>
      <c r="I1506" s="77" t="n">
        <v>96000</v>
      </c>
      <c r="J1506" s="77"/>
      <c r="K1506" s="77" t="n">
        <f aca="false">SUM(I1506:J1506)</f>
        <v>96000</v>
      </c>
    </row>
    <row r="1507" customFormat="false" ht="32.8" hidden="false" customHeight="false" outlineLevel="0" collapsed="false">
      <c r="A1507" s="87" t="s">
        <v>33</v>
      </c>
      <c r="B1507" s="54" t="s">
        <v>34</v>
      </c>
      <c r="C1507" s="77" t="n">
        <v>30000</v>
      </c>
      <c r="D1507" s="215"/>
      <c r="E1507" s="77" t="n">
        <f aca="false">SUM(C1507:D1507)</f>
        <v>30000</v>
      </c>
      <c r="F1507" s="79" t="n">
        <v>40000</v>
      </c>
      <c r="G1507" s="217"/>
      <c r="H1507" s="79" t="n">
        <f aca="false">SUM(F1507:G1507)</f>
        <v>40000</v>
      </c>
      <c r="I1507" s="77"/>
      <c r="J1507" s="215"/>
      <c r="K1507" s="77" t="n">
        <f aca="false">SUM(I1507:J1507)</f>
        <v>0</v>
      </c>
    </row>
    <row r="1508" customFormat="false" ht="12.8" hidden="false" customHeight="false" outlineLevel="0" collapsed="false">
      <c r="A1508" s="82" t="s">
        <v>1097</v>
      </c>
      <c r="B1508" s="54" t="s">
        <v>1098</v>
      </c>
      <c r="C1508" s="77" t="n">
        <v>9000</v>
      </c>
      <c r="D1508" s="77"/>
      <c r="E1508" s="77" t="n">
        <f aca="false">SUM(C1508:D1508)</f>
        <v>9000</v>
      </c>
      <c r="F1508" s="79" t="n">
        <v>9000</v>
      </c>
      <c r="G1508" s="88"/>
      <c r="H1508" s="79" t="n">
        <f aca="false">SUM(F1508:G1508)</f>
        <v>9000</v>
      </c>
      <c r="I1508" s="77" t="n">
        <v>9000</v>
      </c>
      <c r="J1508" s="77"/>
      <c r="K1508" s="77" t="n">
        <f aca="false">SUM(I1508:J1508)</f>
        <v>9000</v>
      </c>
    </row>
    <row r="1509" customFormat="false" ht="22.35" hidden="false" customHeight="false" outlineLevel="0" collapsed="false">
      <c r="A1509" s="87" t="s">
        <v>1104</v>
      </c>
      <c r="B1509" s="54" t="s">
        <v>1014</v>
      </c>
      <c r="C1509" s="143"/>
      <c r="D1509" s="215"/>
      <c r="E1509" s="77" t="n">
        <f aca="false">SUM(C1509:D1509)</f>
        <v>0</v>
      </c>
      <c r="F1509" s="79" t="n">
        <v>50709.62</v>
      </c>
      <c r="G1509" s="217"/>
      <c r="H1509" s="79" t="n">
        <f aca="false">SUM(F1509:G1509)</f>
        <v>50709.62</v>
      </c>
      <c r="I1509" s="77"/>
      <c r="J1509" s="215"/>
      <c r="K1509" s="77" t="n">
        <f aca="false">SUM(I1509:J1509)</f>
        <v>0</v>
      </c>
    </row>
    <row r="1510" customFormat="false" ht="32.8" hidden="false" customHeight="false" outlineLevel="0" collapsed="false">
      <c r="A1510" s="87" t="s">
        <v>1108</v>
      </c>
      <c r="B1510" s="54" t="s">
        <v>324</v>
      </c>
      <c r="C1510" s="143"/>
      <c r="D1510" s="215"/>
      <c r="E1510" s="77"/>
      <c r="F1510" s="79" t="n">
        <v>1618.7</v>
      </c>
      <c r="G1510" s="217"/>
      <c r="H1510" s="79" t="n">
        <f aca="false">SUM(F1510:G1510)</f>
        <v>1618.7</v>
      </c>
      <c r="I1510" s="77"/>
      <c r="J1510" s="215"/>
      <c r="K1510" s="77"/>
    </row>
    <row r="1511" customFormat="false" ht="43.25" hidden="false" customHeight="false" outlineLevel="0" collapsed="false">
      <c r="A1511" s="82" t="s">
        <v>1110</v>
      </c>
      <c r="B1511" s="54" t="s">
        <v>1111</v>
      </c>
      <c r="C1511" s="77"/>
      <c r="D1511" s="77"/>
      <c r="E1511" s="77"/>
      <c r="F1511" s="79" t="n">
        <v>22000</v>
      </c>
      <c r="G1511" s="88"/>
      <c r="H1511" s="79" t="n">
        <f aca="false">SUM(F1511:G1511)</f>
        <v>22000</v>
      </c>
      <c r="I1511" s="77"/>
      <c r="J1511" s="77"/>
      <c r="K1511" s="77"/>
    </row>
    <row r="1512" customFormat="false" ht="22.35" hidden="false" customHeight="false" outlineLevel="0" collapsed="false">
      <c r="A1512" s="82" t="s">
        <v>65</v>
      </c>
      <c r="B1512" s="54" t="s">
        <v>66</v>
      </c>
      <c r="C1512" s="77"/>
      <c r="D1512" s="77"/>
      <c r="E1512" s="77" t="n">
        <f aca="false">SUM(C1512:D1512)</f>
        <v>0</v>
      </c>
      <c r="F1512" s="79"/>
      <c r="G1512" s="88"/>
      <c r="H1512" s="79" t="n">
        <f aca="false">SUM(F1512:G1512)</f>
        <v>0</v>
      </c>
      <c r="I1512" s="77"/>
      <c r="J1512" s="77"/>
      <c r="K1512" s="77" t="n">
        <f aca="false">SUM(I1512:J1512)</f>
        <v>0</v>
      </c>
    </row>
    <row r="1513" customFormat="false" ht="12.8" hidden="false" customHeight="false" outlineLevel="0" collapsed="false">
      <c r="A1513" s="82"/>
      <c r="B1513" s="54"/>
      <c r="C1513" s="77"/>
      <c r="D1513" s="77"/>
      <c r="E1513" s="77"/>
      <c r="F1513" s="79"/>
      <c r="G1513" s="88"/>
      <c r="H1513" s="79"/>
      <c r="I1513" s="77"/>
      <c r="J1513" s="77"/>
      <c r="K1513" s="77"/>
    </row>
    <row r="1514" customFormat="false" ht="57.45" hidden="false" customHeight="false" outlineLevel="0" collapsed="false">
      <c r="A1514" s="66" t="s">
        <v>1750</v>
      </c>
      <c r="B1514" s="135" t="s">
        <v>19</v>
      </c>
      <c r="C1514" s="240" t="n">
        <f aca="false">SUM(C1516:C1521)</f>
        <v>9270340</v>
      </c>
      <c r="D1514" s="240" t="n">
        <f aca="false">SUM(D1516:D1521)</f>
        <v>0</v>
      </c>
      <c r="E1514" s="240" t="n">
        <f aca="false">SUM(C1514:D1514)</f>
        <v>9270340</v>
      </c>
      <c r="F1514" s="243" t="n">
        <f aca="false">SUM(F1516:F1521)</f>
        <v>9968240</v>
      </c>
      <c r="G1514" s="253"/>
      <c r="H1514" s="243" t="n">
        <f aca="false">SUM(F1514:G1514)</f>
        <v>9968240</v>
      </c>
      <c r="I1514" s="240" t="n">
        <f aca="false">SUM(I1516:I1521)</f>
        <v>10200940</v>
      </c>
      <c r="J1514" s="240" t="n">
        <f aca="false">SUM(J1516:J1521)</f>
        <v>0</v>
      </c>
      <c r="K1514" s="240" t="n">
        <f aca="false">SUM(I1514:J1514)</f>
        <v>10200940</v>
      </c>
    </row>
    <row r="1515" customFormat="false" ht="22.35" hidden="false" customHeight="false" outlineLevel="0" collapsed="false">
      <c r="A1515" s="82" t="s">
        <v>27</v>
      </c>
      <c r="B1515" s="227"/>
      <c r="C1515" s="245" t="n">
        <f aca="false">SUM(C1516:C1521)</f>
        <v>9270340</v>
      </c>
      <c r="D1515" s="246"/>
      <c r="E1515" s="77" t="n">
        <f aca="false">SUM(C1515:D1515)</f>
        <v>9270340</v>
      </c>
      <c r="F1515" s="247" t="n">
        <f aca="false">SUM(F1516:F1521)</f>
        <v>9968240</v>
      </c>
      <c r="G1515" s="248"/>
      <c r="H1515" s="79" t="n">
        <f aca="false">SUM(F1515:G1515)</f>
        <v>9968240</v>
      </c>
      <c r="I1515" s="77" t="n">
        <f aca="false">SUM(I1516:I1521)</f>
        <v>10200940</v>
      </c>
      <c r="J1515" s="246"/>
      <c r="K1515" s="77" t="n">
        <f aca="false">SUM(I1515:J1515)</f>
        <v>10200940</v>
      </c>
    </row>
    <row r="1516" customFormat="false" ht="22.35" hidden="false" customHeight="false" outlineLevel="0" collapsed="false">
      <c r="A1516" s="82" t="s">
        <v>1095</v>
      </c>
      <c r="B1516" s="54" t="s">
        <v>1011</v>
      </c>
      <c r="C1516" s="77" t="n">
        <v>8700340</v>
      </c>
      <c r="D1516" s="245"/>
      <c r="E1516" s="77" t="n">
        <f aca="false">SUM(C1516:D1516)</f>
        <v>8700340</v>
      </c>
      <c r="F1516" s="247" t="n">
        <v>9148740</v>
      </c>
      <c r="G1516" s="266"/>
      <c r="H1516" s="79" t="n">
        <f aca="false">SUM(F1516:G1516)</f>
        <v>9148740</v>
      </c>
      <c r="I1516" s="77" t="n">
        <v>9980940</v>
      </c>
      <c r="J1516" s="245"/>
      <c r="K1516" s="77" t="n">
        <f aca="false">SUM(I1516:J1516)</f>
        <v>9980940</v>
      </c>
    </row>
    <row r="1517" customFormat="false" ht="53.7" hidden="false" customHeight="false" outlineLevel="0" collapsed="false">
      <c r="A1517" s="82" t="s">
        <v>1142</v>
      </c>
      <c r="B1517" s="54" t="s">
        <v>1023</v>
      </c>
      <c r="C1517" s="77" t="n">
        <v>530000</v>
      </c>
      <c r="D1517" s="245"/>
      <c r="E1517" s="77" t="n">
        <f aca="false">SUM(C1517:D1517)</f>
        <v>530000</v>
      </c>
      <c r="F1517" s="247" t="n">
        <v>660000</v>
      </c>
      <c r="G1517" s="266"/>
      <c r="H1517" s="79" t="n">
        <f aca="false">SUM(F1517:G1517)</f>
        <v>660000</v>
      </c>
      <c r="I1517" s="77" t="n">
        <v>200000</v>
      </c>
      <c r="J1517" s="245"/>
      <c r="K1517" s="77" t="n">
        <f aca="false">SUM(I1517:J1517)</f>
        <v>200000</v>
      </c>
    </row>
    <row r="1518" customFormat="false" ht="32.8" hidden="false" customHeight="false" outlineLevel="0" collapsed="false">
      <c r="A1518" s="87" t="s">
        <v>33</v>
      </c>
      <c r="B1518" s="54" t="s">
        <v>34</v>
      </c>
      <c r="C1518" s="77" t="n">
        <v>24000</v>
      </c>
      <c r="D1518" s="245"/>
      <c r="E1518" s="77" t="n">
        <f aca="false">SUM(C1518:D1518)</f>
        <v>24000</v>
      </c>
      <c r="F1518" s="247" t="n">
        <v>24000</v>
      </c>
      <c r="G1518" s="266"/>
      <c r="H1518" s="79" t="n">
        <f aca="false">SUM(F1518:G1518)</f>
        <v>24000</v>
      </c>
      <c r="I1518" s="77" t="n">
        <v>4000</v>
      </c>
      <c r="J1518" s="245"/>
      <c r="K1518" s="77" t="n">
        <f aca="false">SUM(I1518:J1518)</f>
        <v>4000</v>
      </c>
    </row>
    <row r="1519" customFormat="false" ht="12.8" hidden="false" customHeight="false" outlineLevel="0" collapsed="false">
      <c r="A1519" s="82" t="s">
        <v>1097</v>
      </c>
      <c r="B1519" s="54" t="s">
        <v>1098</v>
      </c>
      <c r="C1519" s="77" t="n">
        <v>16000</v>
      </c>
      <c r="D1519" s="143"/>
      <c r="E1519" s="77" t="n">
        <f aca="false">SUM(C1519:D1519)</f>
        <v>16000</v>
      </c>
      <c r="F1519" s="79" t="n">
        <v>135500</v>
      </c>
      <c r="G1519" s="88"/>
      <c r="H1519" s="79" t="n">
        <f aca="false">SUM(F1519:G1519)</f>
        <v>135500</v>
      </c>
      <c r="I1519" s="77" t="n">
        <v>16000</v>
      </c>
      <c r="J1519" s="143"/>
      <c r="K1519" s="77" t="n">
        <f aca="false">SUM(I1519:J1519)</f>
        <v>16000</v>
      </c>
    </row>
    <row r="1520" customFormat="false" ht="43.25" hidden="false" customHeight="false" outlineLevel="0" collapsed="false">
      <c r="A1520" s="82" t="s">
        <v>1140</v>
      </c>
      <c r="B1520" s="55" t="s">
        <v>1020</v>
      </c>
      <c r="C1520" s="245"/>
      <c r="D1520" s="245"/>
      <c r="E1520" s="77" t="n">
        <f aca="false">SUM(C1520:D1520)</f>
        <v>0</v>
      </c>
      <c r="F1520" s="247"/>
      <c r="G1520" s="266"/>
      <c r="H1520" s="79" t="n">
        <f aca="false">SUM(F1520:G1520)</f>
        <v>0</v>
      </c>
      <c r="I1520" s="77"/>
      <c r="J1520" s="245"/>
      <c r="K1520" s="77" t="n">
        <f aca="false">SUM(I1520:J1520)</f>
        <v>0</v>
      </c>
    </row>
    <row r="1521" customFormat="false" ht="53.7" hidden="false" customHeight="false" outlineLevel="0" collapsed="false">
      <c r="A1521" s="82" t="s">
        <v>1057</v>
      </c>
      <c r="B1521" s="55" t="s">
        <v>1058</v>
      </c>
      <c r="C1521" s="245"/>
      <c r="D1521" s="245"/>
      <c r="E1521" s="77"/>
      <c r="F1521" s="247"/>
      <c r="G1521" s="266"/>
      <c r="H1521" s="79" t="n">
        <f aca="false">SUM(F1521:G1521)</f>
        <v>0</v>
      </c>
      <c r="I1521" s="245"/>
      <c r="J1521" s="245"/>
      <c r="K1521" s="77" t="n">
        <f aca="false">SUM(I1521:J1521)</f>
        <v>0</v>
      </c>
    </row>
    <row r="1522" customFormat="false" ht="12.8" hidden="false" customHeight="false" outlineLevel="0" collapsed="false">
      <c r="A1522" s="82"/>
      <c r="B1522" s="54"/>
      <c r="C1522" s="143"/>
      <c r="D1522" s="143"/>
      <c r="E1522" s="77"/>
      <c r="F1522" s="79"/>
      <c r="G1522" s="88"/>
      <c r="H1522" s="79"/>
      <c r="I1522" s="77"/>
      <c r="J1522" s="143"/>
      <c r="K1522" s="77"/>
    </row>
    <row r="1523" customFormat="false" ht="57.45" hidden="false" customHeight="false" outlineLevel="0" collapsed="false">
      <c r="A1523" s="66" t="s">
        <v>1757</v>
      </c>
      <c r="B1523" s="135" t="s">
        <v>19</v>
      </c>
      <c r="C1523" s="240" t="n">
        <f aca="false">SUM(C1525:C1527)</f>
        <v>5074730</v>
      </c>
      <c r="D1523" s="240" t="n">
        <f aca="false">SUM(D1525:D1527)</f>
        <v>0</v>
      </c>
      <c r="E1523" s="240" t="n">
        <f aca="false">SUM(C1523:D1523)</f>
        <v>5074730</v>
      </c>
      <c r="F1523" s="243" t="n">
        <f aca="false">SUM(F1525:F1527)</f>
        <v>5439930</v>
      </c>
      <c r="G1523" s="253"/>
      <c r="H1523" s="243" t="n">
        <f aca="false">SUM(F1523:G1523)</f>
        <v>5439930</v>
      </c>
      <c r="I1523" s="240" t="n">
        <f aca="false">SUM(I1525:I1527)</f>
        <v>5865780</v>
      </c>
      <c r="J1523" s="240" t="n">
        <f aca="false">SUM(J1525:J1527)</f>
        <v>0</v>
      </c>
      <c r="K1523" s="240" t="n">
        <f aca="false">SUM(I1523:J1523)</f>
        <v>5865780</v>
      </c>
    </row>
    <row r="1524" customFormat="false" ht="22.35" hidden="false" customHeight="false" outlineLevel="0" collapsed="false">
      <c r="A1524" s="82" t="s">
        <v>27</v>
      </c>
      <c r="B1524" s="227"/>
      <c r="C1524" s="245" t="n">
        <f aca="false">SUM(C1525:C1527)</f>
        <v>5074730</v>
      </c>
      <c r="D1524" s="246"/>
      <c r="E1524" s="77" t="n">
        <f aca="false">SUM(C1524:D1524)</f>
        <v>5074730</v>
      </c>
      <c r="F1524" s="247" t="n">
        <f aca="false">SUM(F1525:F1527)</f>
        <v>5439930</v>
      </c>
      <c r="G1524" s="248"/>
      <c r="H1524" s="79" t="n">
        <f aca="false">SUM(F1524:G1524)</f>
        <v>5439930</v>
      </c>
      <c r="I1524" s="77" t="n">
        <f aca="false">SUM(I1525:I1527)</f>
        <v>5865780</v>
      </c>
      <c r="J1524" s="246"/>
      <c r="K1524" s="77" t="n">
        <f aca="false">SUM(I1524:J1524)</f>
        <v>5865780</v>
      </c>
    </row>
    <row r="1525" customFormat="false" ht="22.35" hidden="false" customHeight="false" outlineLevel="0" collapsed="false">
      <c r="A1525" s="82" t="s">
        <v>1095</v>
      </c>
      <c r="B1525" s="54" t="s">
        <v>1011</v>
      </c>
      <c r="C1525" s="77" t="n">
        <v>5066730</v>
      </c>
      <c r="D1525" s="246"/>
      <c r="E1525" s="77" t="n">
        <f aca="false">SUM(C1525:D1525)</f>
        <v>5066730</v>
      </c>
      <c r="F1525" s="247" t="n">
        <v>5196930</v>
      </c>
      <c r="G1525" s="248"/>
      <c r="H1525" s="79" t="n">
        <f aca="false">SUM(F1525:G1525)</f>
        <v>5196930</v>
      </c>
      <c r="I1525" s="77" t="n">
        <v>5857780</v>
      </c>
      <c r="J1525" s="246"/>
      <c r="K1525" s="77" t="n">
        <f aca="false">SUM(I1525:J1525)</f>
        <v>5857780</v>
      </c>
    </row>
    <row r="1526" customFormat="false" ht="12.8" hidden="false" customHeight="false" outlineLevel="0" collapsed="false">
      <c r="A1526" s="82" t="s">
        <v>1097</v>
      </c>
      <c r="B1526" s="54" t="s">
        <v>1098</v>
      </c>
      <c r="C1526" s="77" t="n">
        <v>8000</v>
      </c>
      <c r="D1526" s="77"/>
      <c r="E1526" s="77" t="n">
        <f aca="false">SUM(C1526:D1526)</f>
        <v>8000</v>
      </c>
      <c r="F1526" s="79" t="n">
        <v>208000</v>
      </c>
      <c r="G1526" s="88"/>
      <c r="H1526" s="79" t="n">
        <f aca="false">SUM(F1526:G1526)</f>
        <v>208000</v>
      </c>
      <c r="I1526" s="77" t="n">
        <v>8000</v>
      </c>
      <c r="J1526" s="77"/>
      <c r="K1526" s="77" t="n">
        <f aca="false">SUM(I1526:J1526)</f>
        <v>8000</v>
      </c>
    </row>
    <row r="1527" customFormat="false" ht="43.25" hidden="false" customHeight="false" outlineLevel="0" collapsed="false">
      <c r="A1527" s="82" t="s">
        <v>1110</v>
      </c>
      <c r="B1527" s="54" t="s">
        <v>1111</v>
      </c>
      <c r="C1527" s="245"/>
      <c r="D1527" s="246"/>
      <c r="E1527" s="77"/>
      <c r="F1527" s="247" t="n">
        <v>35000</v>
      </c>
      <c r="G1527" s="248"/>
      <c r="H1527" s="79" t="n">
        <f aca="false">SUM(F1527:G1527)</f>
        <v>35000</v>
      </c>
      <c r="I1527" s="77"/>
      <c r="J1527" s="246"/>
      <c r="K1527" s="77" t="n">
        <f aca="false">SUM(I1527:J1527)</f>
        <v>0</v>
      </c>
    </row>
    <row r="1528" customFormat="false" ht="12.8" hidden="false" customHeight="false" outlineLevel="0" collapsed="false">
      <c r="A1528" s="82"/>
      <c r="B1528" s="54"/>
      <c r="C1528" s="77"/>
      <c r="D1528" s="77"/>
      <c r="E1528" s="77" t="n">
        <f aca="false">SUM(C1528:D1528)</f>
        <v>0</v>
      </c>
      <c r="F1528" s="79"/>
      <c r="G1528" s="88"/>
      <c r="H1528" s="79"/>
      <c r="I1528" s="77"/>
      <c r="J1528" s="77"/>
      <c r="K1528" s="77" t="n">
        <f aca="false">SUM(I1528:J1528)</f>
        <v>0</v>
      </c>
    </row>
    <row r="1529" customFormat="false" ht="57.45" hidden="false" customHeight="false" outlineLevel="0" collapsed="false">
      <c r="A1529" s="66" t="s">
        <v>1761</v>
      </c>
      <c r="B1529" s="160" t="s">
        <v>19</v>
      </c>
      <c r="C1529" s="108" t="n">
        <f aca="false">SUM(C1531:C1539)</f>
        <v>12764080</v>
      </c>
      <c r="D1529" s="130" t="n">
        <f aca="false">SUM(D1531:D1538)</f>
        <v>0</v>
      </c>
      <c r="E1529" s="139" t="n">
        <f aca="false">SUM(C1529:D1529)</f>
        <v>12764080</v>
      </c>
      <c r="F1529" s="109" t="n">
        <f aca="false">SUM(F1531:F1539)</f>
        <v>13792869.1</v>
      </c>
      <c r="G1529" s="151"/>
      <c r="H1529" s="109" t="n">
        <f aca="false">SUM(F1529:G1529)</f>
        <v>13792869.1</v>
      </c>
      <c r="I1529" s="108" t="n">
        <f aca="false">SUM(I1531:I1539)</f>
        <v>15350510</v>
      </c>
      <c r="J1529" s="130" t="n">
        <f aca="false">SUM(J1531:J1538)</f>
        <v>0</v>
      </c>
      <c r="K1529" s="139" t="n">
        <f aca="false">SUM(I1529:J1529)</f>
        <v>15350510</v>
      </c>
    </row>
    <row r="1530" customFormat="false" ht="22.35" hidden="false" customHeight="false" outlineLevel="0" collapsed="false">
      <c r="A1530" s="87" t="s">
        <v>27</v>
      </c>
      <c r="B1530" s="75"/>
      <c r="C1530" s="143" t="n">
        <f aca="false">SUM(C1531:C1538)</f>
        <v>12764080</v>
      </c>
      <c r="D1530" s="77"/>
      <c r="E1530" s="94" t="n">
        <f aca="false">D1530+C1530</f>
        <v>12764080</v>
      </c>
      <c r="F1530" s="79" t="n">
        <f aca="false">SUM(F1531:F1538)</f>
        <v>13792869.1</v>
      </c>
      <c r="G1530" s="88"/>
      <c r="H1530" s="95" t="n">
        <f aca="false">G1530+F1530</f>
        <v>13792869.1</v>
      </c>
      <c r="I1530" s="143" t="n">
        <f aca="false">SUM(I1531:I1538)</f>
        <v>15350510</v>
      </c>
      <c r="J1530" s="77"/>
      <c r="K1530" s="94" t="n">
        <f aca="false">J1530+I1530</f>
        <v>15350510</v>
      </c>
    </row>
    <row r="1531" customFormat="false" ht="22.35" hidden="false" customHeight="false" outlineLevel="0" collapsed="false">
      <c r="A1531" s="82" t="s">
        <v>1095</v>
      </c>
      <c r="B1531" s="54" t="s">
        <v>1011</v>
      </c>
      <c r="C1531" s="77" t="n">
        <v>12440800</v>
      </c>
      <c r="D1531" s="77"/>
      <c r="E1531" s="94" t="n">
        <f aca="false">D1531+C1531</f>
        <v>12440800</v>
      </c>
      <c r="F1531" s="79" t="n">
        <v>13062440</v>
      </c>
      <c r="G1531" s="88"/>
      <c r="H1531" s="95" t="n">
        <f aca="false">G1531+F1531</f>
        <v>13062440</v>
      </c>
      <c r="I1531" s="77" t="n">
        <v>15256510</v>
      </c>
      <c r="J1531" s="77"/>
      <c r="K1531" s="94" t="n">
        <f aca="false">J1531+I1531</f>
        <v>15256510</v>
      </c>
    </row>
    <row r="1532" customFormat="false" ht="22.35" hidden="false" customHeight="false" outlineLevel="0" collapsed="false">
      <c r="A1532" s="82" t="s">
        <v>1104</v>
      </c>
      <c r="B1532" s="54" t="s">
        <v>1014</v>
      </c>
      <c r="C1532" s="77" t="n">
        <v>22000</v>
      </c>
      <c r="D1532" s="77"/>
      <c r="E1532" s="94" t="n">
        <f aca="false">D1532+C1532</f>
        <v>22000</v>
      </c>
      <c r="F1532" s="79" t="n">
        <v>73579.1</v>
      </c>
      <c r="G1532" s="88"/>
      <c r="H1532" s="95" t="n">
        <f aca="false">G1532+F1532</f>
        <v>73579.1</v>
      </c>
      <c r="I1532" s="77" t="n">
        <v>30000</v>
      </c>
      <c r="J1532" s="77"/>
      <c r="K1532" s="94" t="n">
        <f aca="false">J1532+I1532</f>
        <v>30000</v>
      </c>
    </row>
    <row r="1533" customFormat="false" ht="74.6" hidden="false" customHeight="false" outlineLevel="0" collapsed="false">
      <c r="A1533" s="82" t="s">
        <v>1043</v>
      </c>
      <c r="B1533" s="54" t="s">
        <v>1044</v>
      </c>
      <c r="C1533" s="77" t="n">
        <v>17280</v>
      </c>
      <c r="D1533" s="77"/>
      <c r="E1533" s="77" t="n">
        <f aca="false">SUM(C1533:D1533)</f>
        <v>17280</v>
      </c>
      <c r="F1533" s="79" t="n">
        <v>20600</v>
      </c>
      <c r="G1533" s="88"/>
      <c r="H1533" s="79" t="n">
        <f aca="false">SUM(F1533:G1533)</f>
        <v>20600</v>
      </c>
      <c r="I1533" s="77"/>
      <c r="J1533" s="77"/>
      <c r="K1533" s="94" t="n">
        <f aca="false">J1533+I1533</f>
        <v>0</v>
      </c>
    </row>
    <row r="1534" customFormat="false" ht="53.7" hidden="false" customHeight="false" outlineLevel="0" collapsed="false">
      <c r="A1534" s="82" t="s">
        <v>1142</v>
      </c>
      <c r="B1534" s="54" t="s">
        <v>1023</v>
      </c>
      <c r="C1534" s="77" t="n">
        <v>220000</v>
      </c>
      <c r="D1534" s="77"/>
      <c r="E1534" s="77" t="n">
        <f aca="false">SUM(C1534:D1534)</f>
        <v>220000</v>
      </c>
      <c r="F1534" s="79" t="n">
        <v>220000</v>
      </c>
      <c r="G1534" s="88"/>
      <c r="H1534" s="79" t="n">
        <f aca="false">SUM(F1534:G1534)</f>
        <v>220000</v>
      </c>
      <c r="I1534" s="77"/>
      <c r="J1534" s="77"/>
      <c r="K1534" s="94" t="n">
        <f aca="false">J1534+I1534</f>
        <v>0</v>
      </c>
    </row>
    <row r="1535" customFormat="false" ht="32.8" hidden="false" customHeight="false" outlineLevel="0" collapsed="false">
      <c r="A1535" s="87" t="s">
        <v>33</v>
      </c>
      <c r="B1535" s="54" t="s">
        <v>34</v>
      </c>
      <c r="C1535" s="77" t="n">
        <v>51000</v>
      </c>
      <c r="D1535" s="77"/>
      <c r="E1535" s="77" t="n">
        <f aca="false">SUM(C1535:D1535)</f>
        <v>51000</v>
      </c>
      <c r="F1535" s="79" t="n">
        <v>75000</v>
      </c>
      <c r="G1535" s="88"/>
      <c r="H1535" s="95" t="n">
        <f aca="false">G1535+F1535</f>
        <v>75000</v>
      </c>
      <c r="I1535" s="77" t="n">
        <v>51000</v>
      </c>
      <c r="J1535" s="77"/>
      <c r="K1535" s="94" t="n">
        <f aca="false">J1535+I1535</f>
        <v>51000</v>
      </c>
    </row>
    <row r="1536" customFormat="false" ht="12.8" hidden="false" customHeight="false" outlineLevel="0" collapsed="false">
      <c r="A1536" s="82" t="s">
        <v>1097</v>
      </c>
      <c r="B1536" s="54" t="s">
        <v>1098</v>
      </c>
      <c r="C1536" s="77" t="n">
        <v>13000</v>
      </c>
      <c r="D1536" s="77"/>
      <c r="E1536" s="77" t="n">
        <f aca="false">SUM(C1536:D1536)</f>
        <v>13000</v>
      </c>
      <c r="F1536" s="79" t="n">
        <v>263000</v>
      </c>
      <c r="G1536" s="88"/>
      <c r="H1536" s="79" t="n">
        <f aca="false">SUM(F1536:G1536)</f>
        <v>263000</v>
      </c>
      <c r="I1536" s="77" t="n">
        <v>13000</v>
      </c>
      <c r="J1536" s="77"/>
      <c r="K1536" s="94" t="n">
        <f aca="false">J1536+I1536</f>
        <v>13000</v>
      </c>
    </row>
    <row r="1537" customFormat="false" ht="53.7" hidden="false" customHeight="false" outlineLevel="0" collapsed="false">
      <c r="A1537" s="82" t="s">
        <v>1057</v>
      </c>
      <c r="B1537" s="54" t="s">
        <v>1058</v>
      </c>
      <c r="C1537" s="77"/>
      <c r="D1537" s="77"/>
      <c r="E1537" s="77"/>
      <c r="F1537" s="79" t="n">
        <v>21250</v>
      </c>
      <c r="G1537" s="88"/>
      <c r="H1537" s="79" t="n">
        <f aca="false">SUM(F1537:G1537)</f>
        <v>21250</v>
      </c>
      <c r="I1537" s="77"/>
      <c r="J1537" s="77"/>
      <c r="K1537" s="94" t="n">
        <f aca="false">J1537+I1537</f>
        <v>0</v>
      </c>
    </row>
    <row r="1538" customFormat="false" ht="43.25" hidden="false" customHeight="false" outlineLevel="0" collapsed="false">
      <c r="A1538" s="82" t="s">
        <v>1110</v>
      </c>
      <c r="B1538" s="54" t="s">
        <v>1111</v>
      </c>
      <c r="C1538" s="77"/>
      <c r="D1538" s="77"/>
      <c r="E1538" s="77" t="n">
        <f aca="false">SUM(C1538:D1538)</f>
        <v>0</v>
      </c>
      <c r="F1538" s="79" t="n">
        <v>57000</v>
      </c>
      <c r="G1538" s="88"/>
      <c r="H1538" s="79" t="n">
        <f aca="false">SUM(F1538:G1538)</f>
        <v>57000</v>
      </c>
      <c r="I1538" s="77"/>
      <c r="J1538" s="77"/>
      <c r="K1538" s="94" t="n">
        <f aca="false">J1538+I1538</f>
        <v>0</v>
      </c>
    </row>
    <row r="1539" customFormat="false" ht="22.35" hidden="false" customHeight="false" outlineLevel="0" collapsed="false">
      <c r="A1539" s="82" t="s">
        <v>65</v>
      </c>
      <c r="B1539" s="54" t="s">
        <v>66</v>
      </c>
      <c r="C1539" s="77"/>
      <c r="D1539" s="77"/>
      <c r="E1539" s="77"/>
      <c r="F1539" s="79"/>
      <c r="G1539" s="88"/>
      <c r="H1539" s="79"/>
      <c r="I1539" s="77"/>
      <c r="J1539" s="77"/>
      <c r="K1539" s="94" t="n">
        <f aca="false">J1539+I1539</f>
        <v>0</v>
      </c>
    </row>
    <row r="1540" customFormat="false" ht="12.8" hidden="false" customHeight="false" outlineLevel="0" collapsed="false">
      <c r="A1540" s="82"/>
      <c r="B1540" s="54"/>
      <c r="C1540" s="94"/>
      <c r="D1540" s="94"/>
      <c r="E1540" s="94" t="n">
        <f aca="false">SUM(C1540:D1540)</f>
        <v>0</v>
      </c>
      <c r="F1540" s="95"/>
      <c r="G1540" s="96"/>
      <c r="H1540" s="95"/>
      <c r="I1540" s="94"/>
      <c r="J1540" s="94"/>
      <c r="K1540" s="94" t="n">
        <f aca="false">SUM(I1540:J1540)</f>
        <v>0</v>
      </c>
    </row>
    <row r="1541" customFormat="false" ht="68.65" hidden="false" customHeight="false" outlineLevel="0" collapsed="false">
      <c r="A1541" s="66" t="s">
        <v>1771</v>
      </c>
      <c r="B1541" s="135" t="s">
        <v>19</v>
      </c>
      <c r="C1541" s="152" t="n">
        <f aca="false">SUM(C1543:C1551)</f>
        <v>10728430</v>
      </c>
      <c r="D1541" s="152" t="n">
        <f aca="false">SUM(D1543:D1551)</f>
        <v>0</v>
      </c>
      <c r="E1541" s="152" t="n">
        <f aca="false">SUM(C1541:D1541)</f>
        <v>10728430</v>
      </c>
      <c r="F1541" s="153" t="n">
        <f aca="false">SUM(F1543:F1551)</f>
        <v>11577030</v>
      </c>
      <c r="G1541" s="196"/>
      <c r="H1541" s="153" t="n">
        <f aca="false">SUM(F1541:G1541)</f>
        <v>11577030</v>
      </c>
      <c r="I1541" s="152" t="n">
        <f aca="false">SUM(I1543:I1551)</f>
        <v>12355120</v>
      </c>
      <c r="J1541" s="152" t="n">
        <f aca="false">SUM(J1543:J1551)</f>
        <v>0</v>
      </c>
      <c r="K1541" s="152" t="n">
        <f aca="false">SUM(I1541:J1541)</f>
        <v>12355120</v>
      </c>
    </row>
    <row r="1542" customFormat="false" ht="22.35" hidden="false" customHeight="false" outlineLevel="0" collapsed="false">
      <c r="A1542" s="74" t="s">
        <v>27</v>
      </c>
      <c r="B1542" s="75"/>
      <c r="C1542" s="78" t="n">
        <f aca="false">SUM(C1543:C1550)</f>
        <v>10728430</v>
      </c>
      <c r="D1542" s="78" t="n">
        <f aca="false">SUM(D1543:D1550)</f>
        <v>0</v>
      </c>
      <c r="E1542" s="77" t="n">
        <f aca="false">SUM(C1542:D1542)</f>
        <v>10728430</v>
      </c>
      <c r="F1542" s="90" t="n">
        <f aca="false">SUM(F1543:F1550)</f>
        <v>11577030</v>
      </c>
      <c r="G1542" s="80"/>
      <c r="H1542" s="79" t="n">
        <f aca="false">SUM(F1542:G1542)</f>
        <v>11577030</v>
      </c>
      <c r="I1542" s="77" t="n">
        <f aca="false">SUM(I1543:I1550)</f>
        <v>12355120</v>
      </c>
      <c r="J1542" s="78" t="n">
        <f aca="false">SUM(J1543:J1550)</f>
        <v>0</v>
      </c>
      <c r="K1542" s="77" t="n">
        <f aca="false">SUM(I1542:J1542)</f>
        <v>12355120</v>
      </c>
    </row>
    <row r="1543" customFormat="false" ht="22.35" hidden="false" customHeight="false" outlineLevel="0" collapsed="false">
      <c r="A1543" s="126" t="s">
        <v>1095</v>
      </c>
      <c r="B1543" s="160" t="s">
        <v>1011</v>
      </c>
      <c r="C1543" s="130" t="n">
        <v>10631590</v>
      </c>
      <c r="D1543" s="229"/>
      <c r="E1543" s="130" t="n">
        <f aca="false">SUM(C1543:D1543)</f>
        <v>10631590</v>
      </c>
      <c r="F1543" s="131" t="n">
        <v>11243190</v>
      </c>
      <c r="G1543" s="151"/>
      <c r="H1543" s="131" t="n">
        <f aca="false">SUM(F1543:G1543)</f>
        <v>11243190</v>
      </c>
      <c r="I1543" s="130" t="n">
        <v>12284629</v>
      </c>
      <c r="J1543" s="229"/>
      <c r="K1543" s="130" t="n">
        <f aca="false">SUM(I1543:J1543)</f>
        <v>12284629</v>
      </c>
    </row>
    <row r="1544" customFormat="false" ht="74.6" hidden="false" customHeight="false" outlineLevel="0" collapsed="false">
      <c r="A1544" s="82" t="s">
        <v>1043</v>
      </c>
      <c r="B1544" s="54" t="s">
        <v>1044</v>
      </c>
      <c r="C1544" s="77" t="n">
        <v>3600</v>
      </c>
      <c r="D1544" s="143"/>
      <c r="E1544" s="77" t="n">
        <f aca="false">SUM(C1544:D1544)</f>
        <v>3600</v>
      </c>
      <c r="F1544" s="79" t="n">
        <v>3600</v>
      </c>
      <c r="G1544" s="88"/>
      <c r="H1544" s="79" t="n">
        <f aca="false">SUM(F1544:G1544)</f>
        <v>3600</v>
      </c>
      <c r="I1544" s="77"/>
      <c r="J1544" s="143"/>
      <c r="K1544" s="77" t="n">
        <f aca="false">SUM(I1544:J1544)</f>
        <v>0</v>
      </c>
    </row>
    <row r="1545" customFormat="false" ht="43.25" hidden="false" customHeight="false" outlineLevel="0" collapsed="false">
      <c r="A1545" s="82" t="s">
        <v>506</v>
      </c>
      <c r="B1545" s="54" t="s">
        <v>507</v>
      </c>
      <c r="C1545" s="77" t="n">
        <v>81240</v>
      </c>
      <c r="D1545" s="143"/>
      <c r="E1545" s="77" t="n">
        <f aca="false">SUM(C1545:D1545)</f>
        <v>81240</v>
      </c>
      <c r="F1545" s="79" t="n">
        <v>81240</v>
      </c>
      <c r="G1545" s="88"/>
      <c r="H1545" s="79" t="n">
        <f aca="false">SUM(F1545:G1545)</f>
        <v>81240</v>
      </c>
      <c r="I1545" s="77" t="n">
        <v>58491</v>
      </c>
      <c r="J1545" s="143"/>
      <c r="K1545" s="77" t="n">
        <f aca="false">SUM(I1545:J1545)</f>
        <v>58491</v>
      </c>
    </row>
    <row r="1546" customFormat="false" ht="12.8" hidden="false" customHeight="false" outlineLevel="0" collapsed="false">
      <c r="A1546" s="82" t="s">
        <v>1097</v>
      </c>
      <c r="B1546" s="54" t="s">
        <v>1098</v>
      </c>
      <c r="C1546" s="77" t="n">
        <v>12000</v>
      </c>
      <c r="D1546" s="143"/>
      <c r="E1546" s="77" t="n">
        <f aca="false">SUM(C1546:D1546)</f>
        <v>12000</v>
      </c>
      <c r="F1546" s="79" t="n">
        <v>224000</v>
      </c>
      <c r="G1546" s="88"/>
      <c r="H1546" s="79" t="n">
        <f aca="false">SUM(F1546:G1546)</f>
        <v>224000</v>
      </c>
      <c r="I1546" s="77" t="n">
        <v>12000</v>
      </c>
      <c r="J1546" s="143"/>
      <c r="K1546" s="77" t="n">
        <f aca="false">SUM(I1546:J1546)</f>
        <v>12000</v>
      </c>
    </row>
    <row r="1547" customFormat="false" ht="43.25" hidden="false" customHeight="false" outlineLevel="0" collapsed="false">
      <c r="A1547" s="82" t="s">
        <v>1110</v>
      </c>
      <c r="B1547" s="54" t="s">
        <v>1111</v>
      </c>
      <c r="C1547" s="77"/>
      <c r="D1547" s="143"/>
      <c r="E1547" s="77" t="n">
        <f aca="false">SUM(C1547:D1547)</f>
        <v>0</v>
      </c>
      <c r="F1547" s="79" t="n">
        <v>20000</v>
      </c>
      <c r="G1547" s="88"/>
      <c r="H1547" s="79" t="n">
        <f aca="false">SUM(F1547:G1547)</f>
        <v>20000</v>
      </c>
      <c r="I1547" s="77"/>
      <c r="J1547" s="143"/>
      <c r="K1547" s="77" t="n">
        <f aca="false">SUM(I1547:J1547)</f>
        <v>0</v>
      </c>
    </row>
    <row r="1548" customFormat="false" ht="43.25" hidden="false" customHeight="false" outlineLevel="0" collapsed="false">
      <c r="A1548" s="82" t="s">
        <v>1140</v>
      </c>
      <c r="B1548" s="55" t="s">
        <v>1020</v>
      </c>
      <c r="C1548" s="143"/>
      <c r="D1548" s="143"/>
      <c r="E1548" s="77" t="n">
        <f aca="false">SUM(C1548:D1548)</f>
        <v>0</v>
      </c>
      <c r="F1548" s="79"/>
      <c r="G1548" s="88"/>
      <c r="H1548" s="79" t="n">
        <f aca="false">SUM(F1548:G1548)</f>
        <v>0</v>
      </c>
      <c r="I1548" s="77"/>
      <c r="J1548" s="143"/>
      <c r="K1548" s="77" t="n">
        <f aca="false">SUM(I1548:J1548)</f>
        <v>0</v>
      </c>
    </row>
    <row r="1549" customFormat="false" ht="43.25" hidden="false" customHeight="false" outlineLevel="0" collapsed="false">
      <c r="A1549" s="82" t="s">
        <v>1539</v>
      </c>
      <c r="B1549" s="55" t="s">
        <v>1540</v>
      </c>
      <c r="C1549" s="143"/>
      <c r="D1549" s="143"/>
      <c r="E1549" s="77" t="n">
        <f aca="false">SUM(C1549:D1549)</f>
        <v>0</v>
      </c>
      <c r="F1549" s="79"/>
      <c r="G1549" s="88"/>
      <c r="H1549" s="79" t="n">
        <f aca="false">SUM(F1549:G1549)</f>
        <v>0</v>
      </c>
      <c r="I1549" s="77"/>
      <c r="J1549" s="143"/>
      <c r="K1549" s="77" t="n">
        <f aca="false">SUM(I1549:J1549)</f>
        <v>0</v>
      </c>
    </row>
    <row r="1550" customFormat="false" ht="53.7" hidden="false" customHeight="false" outlineLevel="0" collapsed="false">
      <c r="A1550" s="82" t="s">
        <v>1057</v>
      </c>
      <c r="B1550" s="54" t="s">
        <v>1058</v>
      </c>
      <c r="C1550" s="143"/>
      <c r="D1550" s="143"/>
      <c r="E1550" s="77"/>
      <c r="F1550" s="79" t="n">
        <v>5000</v>
      </c>
      <c r="G1550" s="88"/>
      <c r="H1550" s="79" t="n">
        <f aca="false">SUM(F1550:G1550)</f>
        <v>5000</v>
      </c>
      <c r="I1550" s="77"/>
      <c r="J1550" s="143"/>
      <c r="K1550" s="77" t="n">
        <f aca="false">SUM(I1550:J1550)</f>
        <v>0</v>
      </c>
    </row>
    <row r="1551" customFormat="false" ht="22.35" hidden="false" customHeight="false" outlineLevel="0" collapsed="false">
      <c r="A1551" s="82" t="s">
        <v>65</v>
      </c>
      <c r="B1551" s="55" t="s">
        <v>66</v>
      </c>
      <c r="C1551" s="143"/>
      <c r="D1551" s="143"/>
      <c r="E1551" s="77" t="n">
        <f aca="false">SUM(C1551:D1551)</f>
        <v>0</v>
      </c>
      <c r="F1551" s="79"/>
      <c r="G1551" s="88"/>
      <c r="H1551" s="79"/>
      <c r="I1551" s="77"/>
      <c r="J1551" s="143"/>
      <c r="K1551" s="77" t="n">
        <f aca="false">SUM(I1551:J1551)</f>
        <v>0</v>
      </c>
    </row>
    <row r="1552" customFormat="false" ht="12.8" hidden="false" customHeight="false" outlineLevel="0" collapsed="false">
      <c r="A1552" s="82"/>
      <c r="B1552" s="55"/>
      <c r="C1552" s="143"/>
      <c r="D1552" s="143"/>
      <c r="E1552" s="77"/>
      <c r="F1552" s="79"/>
      <c r="G1552" s="88"/>
      <c r="H1552" s="79"/>
      <c r="I1552" s="77"/>
      <c r="J1552" s="143"/>
      <c r="K1552" s="77"/>
    </row>
    <row r="1553" customFormat="false" ht="68.65" hidden="false" customHeight="false" outlineLevel="0" collapsed="false">
      <c r="A1553" s="66" t="s">
        <v>1781</v>
      </c>
      <c r="B1553" s="135" t="s">
        <v>19</v>
      </c>
      <c r="C1553" s="139" t="n">
        <f aca="false">SUM(C1555:C1563)</f>
        <v>9235520</v>
      </c>
      <c r="D1553" s="139" t="n">
        <f aca="false">SUM(D1555:D1563)</f>
        <v>0</v>
      </c>
      <c r="E1553" s="139" t="n">
        <f aca="false">SUM(C1553:D1553)</f>
        <v>9235520</v>
      </c>
      <c r="F1553" s="109" t="n">
        <f aca="false">SUM(F1555:F1563)</f>
        <v>10581652.14</v>
      </c>
      <c r="G1553" s="110"/>
      <c r="H1553" s="109" t="n">
        <f aca="false">SUM(F1553:G1553)</f>
        <v>10581652.14</v>
      </c>
      <c r="I1553" s="139" t="n">
        <f aca="false">SUM(I1555:I1563)</f>
        <v>11547270</v>
      </c>
      <c r="J1553" s="139" t="n">
        <f aca="false">SUM(J1555:J1563)</f>
        <v>0</v>
      </c>
      <c r="K1553" s="139" t="n">
        <f aca="false">SUM(I1553:J1553)</f>
        <v>11547270</v>
      </c>
    </row>
    <row r="1554" customFormat="false" ht="22.35" hidden="false" customHeight="false" outlineLevel="0" collapsed="false">
      <c r="A1554" s="74" t="s">
        <v>27</v>
      </c>
      <c r="B1554" s="75"/>
      <c r="C1554" s="78" t="n">
        <f aca="false">SUM(C1555:C1562)</f>
        <v>9235520</v>
      </c>
      <c r="D1554" s="78" t="n">
        <f aca="false">SUM(D1555:D1562)</f>
        <v>0</v>
      </c>
      <c r="E1554" s="77" t="n">
        <f aca="false">SUM(C1554:D1554)</f>
        <v>9235520</v>
      </c>
      <c r="F1554" s="90" t="n">
        <f aca="false">SUM(F1555:F1562)</f>
        <v>10581652.14</v>
      </c>
      <c r="G1554" s="80" t="n">
        <f aca="false">SUM(G1555:G1562)</f>
        <v>0</v>
      </c>
      <c r="H1554" s="79" t="n">
        <f aca="false">SUM(F1554:G1554)</f>
        <v>10581652.14</v>
      </c>
      <c r="I1554" s="77" t="n">
        <f aca="false">SUM(I1555:I1562)</f>
        <v>11547270</v>
      </c>
      <c r="J1554" s="78" t="n">
        <f aca="false">SUM(J1555:J1562)</f>
        <v>0</v>
      </c>
      <c r="K1554" s="77" t="n">
        <f aca="false">SUM(I1554:J1554)</f>
        <v>11547270</v>
      </c>
    </row>
    <row r="1555" customFormat="false" ht="22.35" hidden="false" customHeight="false" outlineLevel="0" collapsed="false">
      <c r="A1555" s="82" t="s">
        <v>1095</v>
      </c>
      <c r="B1555" s="54" t="s">
        <v>1011</v>
      </c>
      <c r="C1555" s="77" t="n">
        <v>9148520</v>
      </c>
      <c r="D1555" s="143"/>
      <c r="E1555" s="77" t="n">
        <f aca="false">SUM(C1555:D1555)</f>
        <v>9148520</v>
      </c>
      <c r="F1555" s="79" t="n">
        <v>10149620</v>
      </c>
      <c r="G1555" s="88"/>
      <c r="H1555" s="79" t="n">
        <f aca="false">SUM(F1555:G1555)</f>
        <v>10149620</v>
      </c>
      <c r="I1555" s="77" t="n">
        <v>11483270</v>
      </c>
      <c r="J1555" s="143"/>
      <c r="K1555" s="77" t="n">
        <f aca="false">SUM(I1555:J1555)</f>
        <v>11483270</v>
      </c>
    </row>
    <row r="1556" customFormat="false" ht="43.25" hidden="false" customHeight="false" outlineLevel="0" collapsed="false">
      <c r="A1556" s="82" t="s">
        <v>506</v>
      </c>
      <c r="B1556" s="103" t="s">
        <v>507</v>
      </c>
      <c r="C1556" s="77" t="n">
        <v>77000</v>
      </c>
      <c r="D1556" s="143"/>
      <c r="E1556" s="77" t="n">
        <f aca="false">SUM(C1556:D1556)</f>
        <v>77000</v>
      </c>
      <c r="F1556" s="79" t="n">
        <v>77000</v>
      </c>
      <c r="G1556" s="88"/>
      <c r="H1556" s="79" t="n">
        <f aca="false">SUM(F1556:G1556)</f>
        <v>77000</v>
      </c>
      <c r="I1556" s="77" t="n">
        <v>54000</v>
      </c>
      <c r="J1556" s="143"/>
      <c r="K1556" s="77" t="n">
        <f aca="false">SUM(I1556:J1556)</f>
        <v>54000</v>
      </c>
    </row>
    <row r="1557" customFormat="false" ht="12.8" hidden="false" customHeight="false" outlineLevel="0" collapsed="false">
      <c r="A1557" s="82" t="s">
        <v>1097</v>
      </c>
      <c r="B1557" s="54" t="s">
        <v>1098</v>
      </c>
      <c r="C1557" s="77" t="n">
        <v>10000</v>
      </c>
      <c r="D1557" s="143"/>
      <c r="E1557" s="77" t="n">
        <f aca="false">SUM(C1557:D1557)</f>
        <v>10000</v>
      </c>
      <c r="F1557" s="79" t="n">
        <v>260000</v>
      </c>
      <c r="G1557" s="88"/>
      <c r="H1557" s="79" t="n">
        <f aca="false">SUM(F1557:G1557)</f>
        <v>260000</v>
      </c>
      <c r="I1557" s="77" t="n">
        <v>10000</v>
      </c>
      <c r="J1557" s="143"/>
      <c r="K1557" s="77" t="n">
        <f aca="false">SUM(I1557:J1557)</f>
        <v>10000</v>
      </c>
    </row>
    <row r="1558" customFormat="false" ht="22.35" hidden="false" customHeight="false" outlineLevel="0" collapsed="false">
      <c r="A1558" s="82" t="s">
        <v>1104</v>
      </c>
      <c r="B1558" s="54" t="s">
        <v>1014</v>
      </c>
      <c r="C1558" s="143"/>
      <c r="D1558" s="143"/>
      <c r="E1558" s="77" t="n">
        <f aca="false">SUM(C1558:D1558)</f>
        <v>0</v>
      </c>
      <c r="F1558" s="79" t="n">
        <v>23628.74</v>
      </c>
      <c r="G1558" s="88"/>
      <c r="H1558" s="79" t="n">
        <f aca="false">SUM(F1558:G1558)</f>
        <v>23628.74</v>
      </c>
      <c r="I1558" s="77"/>
      <c r="J1558" s="143"/>
      <c r="K1558" s="77" t="n">
        <f aca="false">SUM(I1558:J1558)</f>
        <v>0</v>
      </c>
    </row>
    <row r="1559" customFormat="false" ht="32.8" hidden="false" customHeight="false" outlineLevel="0" collapsed="false">
      <c r="A1559" s="87" t="s">
        <v>1108</v>
      </c>
      <c r="B1559" s="54" t="s">
        <v>324</v>
      </c>
      <c r="C1559" s="143"/>
      <c r="D1559" s="143"/>
      <c r="E1559" s="77"/>
      <c r="F1559" s="79" t="n">
        <v>653.4</v>
      </c>
      <c r="G1559" s="88"/>
      <c r="H1559" s="79" t="n">
        <f aca="false">SUM(F1559:G1559)</f>
        <v>653.4</v>
      </c>
      <c r="I1559" s="77"/>
      <c r="J1559" s="143"/>
      <c r="K1559" s="77"/>
    </row>
    <row r="1560" customFormat="false" ht="43.25" hidden="false" customHeight="false" outlineLevel="0" collapsed="false">
      <c r="A1560" s="82" t="s">
        <v>1110</v>
      </c>
      <c r="B1560" s="54" t="s">
        <v>1111</v>
      </c>
      <c r="C1560" s="143"/>
      <c r="D1560" s="143"/>
      <c r="E1560" s="77"/>
      <c r="F1560" s="79" t="n">
        <v>12000</v>
      </c>
      <c r="G1560" s="88"/>
      <c r="H1560" s="79" t="n">
        <f aca="false">SUM(F1560:G1560)</f>
        <v>12000</v>
      </c>
      <c r="I1560" s="77"/>
      <c r="J1560" s="143"/>
      <c r="K1560" s="77"/>
    </row>
    <row r="1561" customFormat="false" ht="53.7" hidden="false" customHeight="false" outlineLevel="0" collapsed="false">
      <c r="A1561" s="82" t="s">
        <v>1057</v>
      </c>
      <c r="B1561" s="54" t="s">
        <v>1058</v>
      </c>
      <c r="C1561" s="143"/>
      <c r="D1561" s="143"/>
      <c r="E1561" s="77"/>
      <c r="F1561" s="79" t="n">
        <v>43750</v>
      </c>
      <c r="G1561" s="88"/>
      <c r="H1561" s="79" t="n">
        <f aca="false">SUM(F1561:G1561)</f>
        <v>43750</v>
      </c>
      <c r="I1561" s="77"/>
      <c r="J1561" s="143"/>
      <c r="K1561" s="77"/>
    </row>
    <row r="1562" customFormat="false" ht="32.8" hidden="false" customHeight="false" outlineLevel="0" collapsed="false">
      <c r="A1562" s="82" t="s">
        <v>33</v>
      </c>
      <c r="B1562" s="54" t="s">
        <v>34</v>
      </c>
      <c r="C1562" s="143"/>
      <c r="D1562" s="143"/>
      <c r="E1562" s="77" t="n">
        <f aca="false">SUM(C1562:D1562)</f>
        <v>0</v>
      </c>
      <c r="F1562" s="79" t="n">
        <v>15000</v>
      </c>
      <c r="G1562" s="88"/>
      <c r="H1562" s="79" t="n">
        <f aca="false">SUM(F1562:G1562)</f>
        <v>15000</v>
      </c>
      <c r="I1562" s="77"/>
      <c r="J1562" s="143"/>
      <c r="K1562" s="77" t="n">
        <f aca="false">SUM(I1562:J1562)</f>
        <v>0</v>
      </c>
    </row>
    <row r="1563" customFormat="false" ht="22.35" hidden="false" customHeight="false" outlineLevel="0" collapsed="false">
      <c r="A1563" s="87" t="s">
        <v>65</v>
      </c>
      <c r="B1563" s="54"/>
      <c r="C1563" s="143"/>
      <c r="D1563" s="143"/>
      <c r="E1563" s="77" t="n">
        <f aca="false">SUM(C1563:D1563)</f>
        <v>0</v>
      </c>
      <c r="F1563" s="79"/>
      <c r="G1563" s="88"/>
      <c r="H1563" s="79" t="n">
        <f aca="false">SUM(F1563:G1563)</f>
        <v>0</v>
      </c>
      <c r="I1563" s="77"/>
      <c r="J1563" s="143"/>
      <c r="K1563" s="77" t="n">
        <f aca="false">SUM(I1563:J1563)</f>
        <v>0</v>
      </c>
    </row>
    <row r="1564" customFormat="false" ht="12.8" hidden="false" customHeight="false" outlineLevel="0" collapsed="false">
      <c r="A1564" s="211"/>
      <c r="B1564" s="54"/>
      <c r="C1564" s="77"/>
      <c r="D1564" s="77"/>
      <c r="E1564" s="77" t="n">
        <f aca="false">SUM(C1564:D1564)</f>
        <v>0</v>
      </c>
      <c r="F1564" s="79"/>
      <c r="G1564" s="88"/>
      <c r="H1564" s="79"/>
      <c r="I1564" s="77"/>
      <c r="J1564" s="77"/>
      <c r="K1564" s="77" t="n">
        <f aca="false">SUM(I1564:J1564)</f>
        <v>0</v>
      </c>
    </row>
    <row r="1565" customFormat="false" ht="68.65" hidden="false" customHeight="false" outlineLevel="0" collapsed="false">
      <c r="A1565" s="66" t="s">
        <v>1788</v>
      </c>
      <c r="B1565" s="135" t="s">
        <v>19</v>
      </c>
      <c r="C1565" s="240" t="n">
        <f aca="false">SUM(C1567:C1575)</f>
        <v>13132340</v>
      </c>
      <c r="D1565" s="240" t="n">
        <f aca="false">SUM(D1567:D1573)</f>
        <v>0</v>
      </c>
      <c r="E1565" s="240" t="n">
        <f aca="false">SUM(C1565:D1565)</f>
        <v>13132340</v>
      </c>
      <c r="F1565" s="243" t="n">
        <f aca="false">SUM(F1567:F1575)</f>
        <v>14179610.86</v>
      </c>
      <c r="G1565" s="253"/>
      <c r="H1565" s="243" t="n">
        <f aca="false">SUM(F1565:G1565)</f>
        <v>14179610.86</v>
      </c>
      <c r="I1565" s="240" t="n">
        <f aca="false">SUM(I1567:I1575)</f>
        <v>14982230</v>
      </c>
      <c r="J1565" s="240" t="n">
        <f aca="false">SUM(J1567:J1573)</f>
        <v>0</v>
      </c>
      <c r="K1565" s="240" t="n">
        <f aca="false">SUM(I1565:J1565)</f>
        <v>14982230</v>
      </c>
    </row>
    <row r="1566" customFormat="false" ht="22.35" hidden="false" customHeight="false" outlineLevel="0" collapsed="false">
      <c r="A1566" s="82" t="s">
        <v>27</v>
      </c>
      <c r="B1566" s="227"/>
      <c r="C1566" s="245" t="n">
        <f aca="false">SUM(C1567:C1573)</f>
        <v>13132340</v>
      </c>
      <c r="D1566" s="246"/>
      <c r="E1566" s="77" t="n">
        <f aca="false">SUM(C1566:D1566)</f>
        <v>13132340</v>
      </c>
      <c r="F1566" s="247" t="n">
        <f aca="false">SUM(F1567:F1574)</f>
        <v>14179610.86</v>
      </c>
      <c r="G1566" s="248"/>
      <c r="H1566" s="79" t="n">
        <f aca="false">SUM(F1566:G1566)</f>
        <v>14179610.86</v>
      </c>
      <c r="I1566" s="245" t="n">
        <f aca="false">SUM(I1567:I1573)</f>
        <v>14982230</v>
      </c>
      <c r="J1566" s="246"/>
      <c r="K1566" s="77" t="n">
        <f aca="false">SUM(I1566:J1566)</f>
        <v>14982230</v>
      </c>
    </row>
    <row r="1567" customFormat="false" ht="22.35" hidden="false" customHeight="false" outlineLevel="0" collapsed="false">
      <c r="A1567" s="82" t="s">
        <v>1095</v>
      </c>
      <c r="B1567" s="54" t="s">
        <v>1011</v>
      </c>
      <c r="C1567" s="77" t="n">
        <v>12592340</v>
      </c>
      <c r="D1567" s="245"/>
      <c r="E1567" s="77" t="n">
        <f aca="false">SUM(C1567:D1567)</f>
        <v>12592340</v>
      </c>
      <c r="F1567" s="247" t="n">
        <v>13420140</v>
      </c>
      <c r="G1567" s="266"/>
      <c r="H1567" s="79" t="n">
        <f aca="false">SUM(F1567:G1567)</f>
        <v>13420140</v>
      </c>
      <c r="I1567" s="77" t="n">
        <v>14457230</v>
      </c>
      <c r="J1567" s="245"/>
      <c r="K1567" s="77" t="n">
        <f aca="false">SUM(I1567:J1567)</f>
        <v>14457230</v>
      </c>
    </row>
    <row r="1568" customFormat="false" ht="53.7" hidden="false" customHeight="false" outlineLevel="0" collapsed="false">
      <c r="A1568" s="87" t="s">
        <v>1142</v>
      </c>
      <c r="B1568" s="103" t="s">
        <v>1023</v>
      </c>
      <c r="C1568" s="77" t="n">
        <v>500000</v>
      </c>
      <c r="D1568" s="143"/>
      <c r="E1568" s="77" t="n">
        <f aca="false">SUM(C1568:D1568)</f>
        <v>500000</v>
      </c>
      <c r="F1568" s="79" t="n">
        <v>500000</v>
      </c>
      <c r="G1568" s="88"/>
      <c r="H1568" s="79" t="n">
        <f aca="false">SUM(F1568:G1568)</f>
        <v>500000</v>
      </c>
      <c r="I1568" s="77" t="n">
        <v>500000</v>
      </c>
      <c r="J1568" s="143"/>
      <c r="K1568" s="77" t="n">
        <f aca="false">SUM(I1568:J1568)</f>
        <v>500000</v>
      </c>
    </row>
    <row r="1569" customFormat="false" ht="32.8" hidden="false" customHeight="false" outlineLevel="0" collapsed="false">
      <c r="A1569" s="87" t="s">
        <v>33</v>
      </c>
      <c r="B1569" s="103" t="s">
        <v>34</v>
      </c>
      <c r="C1569" s="77" t="n">
        <v>25000</v>
      </c>
      <c r="D1569" s="143"/>
      <c r="E1569" s="77" t="n">
        <f aca="false">SUM(C1569:D1569)</f>
        <v>25000</v>
      </c>
      <c r="F1569" s="79" t="n">
        <v>25000</v>
      </c>
      <c r="G1569" s="88"/>
      <c r="H1569" s="79" t="n">
        <f aca="false">SUM(F1569:G1569)</f>
        <v>25000</v>
      </c>
      <c r="I1569" s="77" t="n">
        <v>10000</v>
      </c>
      <c r="J1569" s="143"/>
      <c r="K1569" s="77" t="n">
        <f aca="false">SUM(I1569:J1569)</f>
        <v>10000</v>
      </c>
    </row>
    <row r="1570" customFormat="false" ht="12.8" hidden="false" customHeight="false" outlineLevel="0" collapsed="false">
      <c r="A1570" s="82" t="s">
        <v>1097</v>
      </c>
      <c r="B1570" s="54" t="s">
        <v>1098</v>
      </c>
      <c r="C1570" s="77" t="n">
        <v>15000</v>
      </c>
      <c r="D1570" s="143"/>
      <c r="E1570" s="77" t="n">
        <f aca="false">SUM(C1570:D1570)</f>
        <v>15000</v>
      </c>
      <c r="F1570" s="79" t="n">
        <v>165000</v>
      </c>
      <c r="G1570" s="88"/>
      <c r="H1570" s="79" t="n">
        <f aca="false">SUM(F1570:G1570)</f>
        <v>165000</v>
      </c>
      <c r="I1570" s="77" t="n">
        <v>15000</v>
      </c>
      <c r="J1570" s="143"/>
      <c r="K1570" s="77" t="n">
        <f aca="false">SUM(I1570:J1570)</f>
        <v>15000</v>
      </c>
    </row>
    <row r="1571" customFormat="false" ht="22.35" hidden="false" customHeight="false" outlineLevel="0" collapsed="false">
      <c r="A1571" s="82" t="s">
        <v>1104</v>
      </c>
      <c r="B1571" s="54" t="s">
        <v>1014</v>
      </c>
      <c r="C1571" s="143"/>
      <c r="D1571" s="143"/>
      <c r="E1571" s="77" t="n">
        <f aca="false">SUM(C1571:D1571)</f>
        <v>0</v>
      </c>
      <c r="F1571" s="79" t="n">
        <v>10925.86</v>
      </c>
      <c r="G1571" s="88"/>
      <c r="H1571" s="79" t="n">
        <f aca="false">SUM(F1571:G1571)</f>
        <v>10925.86</v>
      </c>
      <c r="I1571" s="77"/>
      <c r="J1571" s="143"/>
      <c r="K1571" s="77" t="n">
        <f aca="false">SUM(I1571:J1571)</f>
        <v>0</v>
      </c>
    </row>
    <row r="1572" customFormat="false" ht="32.8" hidden="false" customHeight="false" outlineLevel="0" collapsed="false">
      <c r="A1572" s="87" t="s">
        <v>1108</v>
      </c>
      <c r="B1572" s="54" t="s">
        <v>324</v>
      </c>
      <c r="C1572" s="143"/>
      <c r="D1572" s="143"/>
      <c r="E1572" s="77" t="n">
        <f aca="false">SUM(C1572:D1572)</f>
        <v>0</v>
      </c>
      <c r="F1572" s="79" t="n">
        <v>595</v>
      </c>
      <c r="G1572" s="88"/>
      <c r="H1572" s="79" t="n">
        <f aca="false">SUM(F1572:G1572)</f>
        <v>595</v>
      </c>
      <c r="I1572" s="77"/>
      <c r="J1572" s="143"/>
      <c r="K1572" s="77" t="n">
        <f aca="false">SUM(I1572:J1572)</f>
        <v>0</v>
      </c>
    </row>
    <row r="1573" customFormat="false" ht="43.25" hidden="false" customHeight="false" outlineLevel="0" collapsed="false">
      <c r="A1573" s="82" t="s">
        <v>1110</v>
      </c>
      <c r="B1573" s="54" t="s">
        <v>1111</v>
      </c>
      <c r="C1573" s="143"/>
      <c r="D1573" s="143"/>
      <c r="E1573" s="77" t="n">
        <f aca="false">SUM(C1573:D1573)</f>
        <v>0</v>
      </c>
      <c r="F1573" s="79" t="n">
        <v>14200</v>
      </c>
      <c r="G1573" s="88"/>
      <c r="H1573" s="79" t="n">
        <f aca="false">SUM(F1573:G1573)</f>
        <v>14200</v>
      </c>
      <c r="I1573" s="77"/>
      <c r="J1573" s="143"/>
      <c r="K1573" s="77" t="n">
        <f aca="false">SUM(I1573:J1573)</f>
        <v>0</v>
      </c>
    </row>
    <row r="1574" customFormat="false" ht="53.7" hidden="false" customHeight="false" outlineLevel="0" collapsed="false">
      <c r="A1574" s="82" t="s">
        <v>1057</v>
      </c>
      <c r="B1574" s="54" t="s">
        <v>1058</v>
      </c>
      <c r="C1574" s="143"/>
      <c r="D1574" s="143"/>
      <c r="E1574" s="77"/>
      <c r="F1574" s="79" t="n">
        <v>43750</v>
      </c>
      <c r="G1574" s="88"/>
      <c r="H1574" s="79" t="n">
        <f aca="false">SUM(F1574:G1574)</f>
        <v>43750</v>
      </c>
      <c r="I1574" s="77"/>
      <c r="J1574" s="143"/>
      <c r="K1574" s="77"/>
    </row>
    <row r="1575" customFormat="false" ht="22.35" hidden="false" customHeight="false" outlineLevel="0" collapsed="false">
      <c r="A1575" s="82" t="s">
        <v>65</v>
      </c>
      <c r="B1575" s="55" t="s">
        <v>66</v>
      </c>
      <c r="C1575" s="143"/>
      <c r="D1575" s="143"/>
      <c r="E1575" s="77" t="n">
        <f aca="false">SUM(C1575:D1575)</f>
        <v>0</v>
      </c>
      <c r="F1575" s="79"/>
      <c r="G1575" s="88"/>
      <c r="H1575" s="79"/>
      <c r="I1575" s="143"/>
      <c r="J1575" s="143"/>
      <c r="K1575" s="77"/>
    </row>
    <row r="1576" customFormat="false" ht="12.8" hidden="false" customHeight="false" outlineLevel="0" collapsed="false">
      <c r="A1576" s="87"/>
      <c r="B1576" s="103"/>
      <c r="C1576" s="83"/>
      <c r="D1576" s="83"/>
      <c r="E1576" s="83" t="n">
        <f aca="false">SUM(C1576:D1576)</f>
        <v>0</v>
      </c>
      <c r="F1576" s="84"/>
      <c r="G1576" s="85"/>
      <c r="H1576" s="84"/>
      <c r="I1576" s="83"/>
      <c r="J1576" s="83"/>
      <c r="K1576" s="83" t="n">
        <f aca="false">SUM(I1576:J1576)</f>
        <v>0</v>
      </c>
    </row>
    <row r="1577" customFormat="false" ht="68.65" hidden="false" customHeight="false" outlineLevel="0" collapsed="false">
      <c r="A1577" s="66" t="s">
        <v>1797</v>
      </c>
      <c r="B1577" s="127" t="s">
        <v>19</v>
      </c>
      <c r="C1577" s="277" t="n">
        <f aca="false">SUM(C1579:C1586)</f>
        <v>6740600</v>
      </c>
      <c r="D1577" s="277" t="n">
        <f aca="false">SUM(D1579:D1586)</f>
        <v>0</v>
      </c>
      <c r="E1577" s="69" t="n">
        <f aca="false">SUM(C1577:D1577)</f>
        <v>6740600</v>
      </c>
      <c r="F1577" s="72" t="n">
        <f aca="false">SUM(F1579:F1586)</f>
        <v>7236381.17</v>
      </c>
      <c r="G1577" s="89"/>
      <c r="H1577" s="72" t="n">
        <f aca="false">SUM(F1577:G1577)</f>
        <v>7236381.17</v>
      </c>
      <c r="I1577" s="69" t="n">
        <f aca="false">SUM(I1579:I1586)</f>
        <v>7787320</v>
      </c>
      <c r="J1577" s="277" t="n">
        <f aca="false">SUM(J1579:J1586)</f>
        <v>0</v>
      </c>
      <c r="K1577" s="69" t="n">
        <f aca="false">SUM(I1577:J1577)</f>
        <v>7787320</v>
      </c>
    </row>
    <row r="1578" customFormat="false" ht="22.35" hidden="false" customHeight="false" outlineLevel="0" collapsed="false">
      <c r="A1578" s="74" t="s">
        <v>27</v>
      </c>
      <c r="B1578" s="75"/>
      <c r="C1578" s="78" t="n">
        <f aca="false">SUM(C1579:C1585)</f>
        <v>6740600</v>
      </c>
      <c r="D1578" s="78" t="n">
        <f aca="false">SUM(D1579:D1585)</f>
        <v>0</v>
      </c>
      <c r="E1578" s="77" t="n">
        <f aca="false">SUM(C1578:D1578)</f>
        <v>6740600</v>
      </c>
      <c r="F1578" s="90" t="n">
        <f aca="false">SUM(F1579:F1585)</f>
        <v>7236381.17</v>
      </c>
      <c r="G1578" s="80"/>
      <c r="H1578" s="79" t="n">
        <f aca="false">SUM(F1578:G1578)</f>
        <v>7236381.17</v>
      </c>
      <c r="I1578" s="77" t="n">
        <f aca="false">SUM(I1579:I1585)</f>
        <v>7787320</v>
      </c>
      <c r="J1578" s="78" t="n">
        <f aca="false">SUM(J1579:J1585)</f>
        <v>0</v>
      </c>
      <c r="K1578" s="77" t="n">
        <f aca="false">SUM(I1578:J1578)</f>
        <v>7787320</v>
      </c>
    </row>
    <row r="1579" customFormat="false" ht="22.35" hidden="false" customHeight="false" outlineLevel="0" collapsed="false">
      <c r="A1579" s="82" t="s">
        <v>1095</v>
      </c>
      <c r="B1579" s="54" t="s">
        <v>1011</v>
      </c>
      <c r="C1579" s="77" t="n">
        <v>6629100</v>
      </c>
      <c r="D1579" s="221"/>
      <c r="E1579" s="77" t="n">
        <f aca="false">SUM(C1579:D1579)</f>
        <v>6629100</v>
      </c>
      <c r="F1579" s="84" t="n">
        <v>7045700</v>
      </c>
      <c r="G1579" s="222"/>
      <c r="H1579" s="79" t="n">
        <f aca="false">SUM(F1579:G1579)</f>
        <v>7045700</v>
      </c>
      <c r="I1579" s="77" t="n">
        <v>7657420</v>
      </c>
      <c r="J1579" s="221"/>
      <c r="K1579" s="77" t="n">
        <f aca="false">SUM(I1579:J1579)</f>
        <v>7657420</v>
      </c>
    </row>
    <row r="1580" customFormat="false" ht="32.8" hidden="false" customHeight="false" outlineLevel="0" collapsed="false">
      <c r="A1580" s="87" t="s">
        <v>33</v>
      </c>
      <c r="B1580" s="103" t="s">
        <v>34</v>
      </c>
      <c r="C1580" s="77" t="n">
        <v>102500</v>
      </c>
      <c r="D1580" s="77"/>
      <c r="E1580" s="77" t="n">
        <f aca="false">SUM(C1580:D1580)</f>
        <v>102500</v>
      </c>
      <c r="F1580" s="79" t="n">
        <v>121500</v>
      </c>
      <c r="G1580" s="88"/>
      <c r="H1580" s="79" t="n">
        <f aca="false">SUM(F1580:G1580)</f>
        <v>121500</v>
      </c>
      <c r="I1580" s="77" t="n">
        <v>120900</v>
      </c>
      <c r="J1580" s="77"/>
      <c r="K1580" s="77" t="n">
        <f aca="false">SUM(I1580:J1580)</f>
        <v>120900</v>
      </c>
    </row>
    <row r="1581" customFormat="false" ht="12.8" hidden="false" customHeight="false" outlineLevel="0" collapsed="false">
      <c r="A1581" s="82" t="s">
        <v>1097</v>
      </c>
      <c r="B1581" s="54" t="s">
        <v>1098</v>
      </c>
      <c r="C1581" s="77" t="n">
        <v>9000</v>
      </c>
      <c r="D1581" s="83"/>
      <c r="E1581" s="77" t="n">
        <f aca="false">SUM(C1581:D1581)</f>
        <v>9000</v>
      </c>
      <c r="F1581" s="84" t="n">
        <v>52000</v>
      </c>
      <c r="G1581" s="85"/>
      <c r="H1581" s="79" t="n">
        <f aca="false">SUM(F1581:G1581)</f>
        <v>52000</v>
      </c>
      <c r="I1581" s="77" t="n">
        <v>9000</v>
      </c>
      <c r="J1581" s="83"/>
      <c r="K1581" s="77" t="n">
        <f aca="false">SUM(I1581:J1581)</f>
        <v>9000</v>
      </c>
    </row>
    <row r="1582" customFormat="false" ht="22.35" hidden="false" customHeight="false" outlineLevel="0" collapsed="false">
      <c r="A1582" s="82" t="s">
        <v>1104</v>
      </c>
      <c r="B1582" s="54" t="s">
        <v>1014</v>
      </c>
      <c r="C1582" s="83"/>
      <c r="D1582" s="83"/>
      <c r="E1582" s="77" t="n">
        <f aca="false">SUM(C1582:D1582)</f>
        <v>0</v>
      </c>
      <c r="F1582" s="84" t="n">
        <v>15849.82</v>
      </c>
      <c r="G1582" s="85"/>
      <c r="H1582" s="79" t="n">
        <f aca="false">SUM(F1582:G1582)</f>
        <v>15849.82</v>
      </c>
      <c r="I1582" s="77"/>
      <c r="J1582" s="83"/>
      <c r="K1582" s="77" t="n">
        <f aca="false">SUM(I1582:J1582)</f>
        <v>0</v>
      </c>
    </row>
    <row r="1583" customFormat="false" ht="32.8" hidden="false" customHeight="false" outlineLevel="0" collapsed="false">
      <c r="A1583" s="87" t="s">
        <v>1108</v>
      </c>
      <c r="B1583" s="54" t="s">
        <v>324</v>
      </c>
      <c r="C1583" s="83"/>
      <c r="D1583" s="83"/>
      <c r="E1583" s="77"/>
      <c r="F1583" s="84" t="n">
        <v>1331.35</v>
      </c>
      <c r="G1583" s="85"/>
      <c r="H1583" s="79" t="n">
        <f aca="false">SUM(F1583:G1583)</f>
        <v>1331.35</v>
      </c>
      <c r="I1583" s="77"/>
      <c r="J1583" s="83"/>
      <c r="K1583" s="77"/>
    </row>
    <row r="1584" customFormat="false" ht="22.35" hidden="false" customHeight="false" outlineLevel="0" collapsed="false">
      <c r="A1584" s="82" t="s">
        <v>1132</v>
      </c>
      <c r="B1584" s="55" t="s">
        <v>1133</v>
      </c>
      <c r="C1584" s="83"/>
      <c r="D1584" s="221"/>
      <c r="E1584" s="77"/>
      <c r="F1584" s="84"/>
      <c r="G1584" s="222"/>
      <c r="H1584" s="79"/>
      <c r="I1584" s="77"/>
      <c r="J1584" s="221"/>
      <c r="K1584" s="77"/>
    </row>
    <row r="1585" customFormat="false" ht="43.25" hidden="false" customHeight="false" outlineLevel="0" collapsed="false">
      <c r="A1585" s="82" t="s">
        <v>325</v>
      </c>
      <c r="B1585" s="55" t="s">
        <v>326</v>
      </c>
      <c r="C1585" s="83"/>
      <c r="D1585" s="221"/>
      <c r="E1585" s="77"/>
      <c r="F1585" s="84"/>
      <c r="G1585" s="222"/>
      <c r="H1585" s="79"/>
      <c r="I1585" s="77"/>
      <c r="J1585" s="221"/>
      <c r="K1585" s="77"/>
    </row>
    <row r="1586" customFormat="false" ht="22.35" hidden="false" customHeight="false" outlineLevel="0" collapsed="false">
      <c r="A1586" s="87" t="s">
        <v>65</v>
      </c>
      <c r="B1586" s="55" t="s">
        <v>66</v>
      </c>
      <c r="C1586" s="77"/>
      <c r="D1586" s="77"/>
      <c r="E1586" s="77" t="n">
        <f aca="false">SUM(C1586:D1586)</f>
        <v>0</v>
      </c>
      <c r="F1586" s="79"/>
      <c r="G1586" s="88"/>
      <c r="H1586" s="79"/>
      <c r="I1586" s="77"/>
      <c r="J1586" s="77"/>
      <c r="K1586" s="77" t="n">
        <f aca="false">SUM(I1586:J1586)</f>
        <v>0</v>
      </c>
    </row>
    <row r="1587" customFormat="false" ht="12.8" hidden="false" customHeight="false" outlineLevel="0" collapsed="false">
      <c r="A1587" s="82"/>
      <c r="B1587" s="103"/>
      <c r="C1587" s="83"/>
      <c r="D1587" s="83"/>
      <c r="E1587" s="83"/>
      <c r="F1587" s="84"/>
      <c r="G1587" s="85"/>
      <c r="H1587" s="84"/>
      <c r="I1587" s="83"/>
      <c r="J1587" s="83"/>
      <c r="K1587" s="83"/>
    </row>
    <row r="1588" customFormat="false" ht="113.4" hidden="false" customHeight="false" outlineLevel="0" collapsed="false">
      <c r="A1588" s="66" t="s">
        <v>1806</v>
      </c>
      <c r="B1588" s="127" t="s">
        <v>19</v>
      </c>
      <c r="C1588" s="277" t="n">
        <f aca="false">SUM(C1590:C1598)</f>
        <v>19151350</v>
      </c>
      <c r="D1588" s="277" t="n">
        <f aca="false">SUM(D1590:D1597)</f>
        <v>0</v>
      </c>
      <c r="E1588" s="69" t="n">
        <f aca="false">SUM(C1588:D1588)</f>
        <v>19151350</v>
      </c>
      <c r="F1588" s="72" t="n">
        <f aca="false">SUM(F1590:F1598)</f>
        <v>21333582.25</v>
      </c>
      <c r="G1588" s="89"/>
      <c r="H1588" s="72" t="n">
        <f aca="false">SUM(F1588:G1588)</f>
        <v>21333582.25</v>
      </c>
      <c r="I1588" s="277" t="n">
        <f aca="false">SUM(I1590:I1598)</f>
        <v>22874500</v>
      </c>
      <c r="J1588" s="277" t="n">
        <f aca="false">SUM(J1590:J1597)</f>
        <v>0</v>
      </c>
      <c r="K1588" s="69" t="n">
        <f aca="false">SUM(I1588:J1588)</f>
        <v>22874500</v>
      </c>
    </row>
    <row r="1589" customFormat="false" ht="22.35" hidden="false" customHeight="false" outlineLevel="0" collapsed="false">
      <c r="A1589" s="74" t="s">
        <v>27</v>
      </c>
      <c r="B1589" s="100"/>
      <c r="C1589" s="278" t="n">
        <f aca="false">SUM(C1590:C1597)</f>
        <v>19151350</v>
      </c>
      <c r="D1589" s="279"/>
      <c r="E1589" s="77" t="n">
        <f aca="false">SUM(C1589:D1589)</f>
        <v>19151350</v>
      </c>
      <c r="F1589" s="90" t="n">
        <f aca="false">SUM(F1590:F1597)</f>
        <v>21313582.25</v>
      </c>
      <c r="G1589" s="280"/>
      <c r="H1589" s="79" t="n">
        <f aca="false">SUM(F1589:G1589)</f>
        <v>21313582.25</v>
      </c>
      <c r="I1589" s="278" t="n">
        <f aca="false">SUM(I1590:I1597)</f>
        <v>22874500</v>
      </c>
      <c r="J1589" s="279"/>
      <c r="K1589" s="77" t="n">
        <f aca="false">SUM(I1589:J1589)</f>
        <v>22874500</v>
      </c>
    </row>
    <row r="1590" customFormat="false" ht="22.35" hidden="false" customHeight="false" outlineLevel="0" collapsed="false">
      <c r="A1590" s="82" t="s">
        <v>1095</v>
      </c>
      <c r="B1590" s="54" t="s">
        <v>1011</v>
      </c>
      <c r="C1590" s="77" t="n">
        <v>18711110</v>
      </c>
      <c r="D1590" s="221"/>
      <c r="E1590" s="77" t="n">
        <f aca="false">SUM(C1590:D1590)</f>
        <v>18711110</v>
      </c>
      <c r="F1590" s="84" t="n">
        <v>20672110</v>
      </c>
      <c r="G1590" s="222"/>
      <c r="H1590" s="79" t="n">
        <f aca="false">SUM(F1590:G1590)</f>
        <v>20672110</v>
      </c>
      <c r="I1590" s="77" t="n">
        <v>22754010</v>
      </c>
      <c r="J1590" s="221"/>
      <c r="K1590" s="77" t="n">
        <f aca="false">SUM(I1590:J1590)</f>
        <v>22754010</v>
      </c>
    </row>
    <row r="1591" customFormat="false" ht="32.8" hidden="false" customHeight="false" outlineLevel="0" collapsed="false">
      <c r="A1591" s="87" t="s">
        <v>33</v>
      </c>
      <c r="B1591" s="103" t="s">
        <v>34</v>
      </c>
      <c r="C1591" s="77" t="n">
        <v>12000</v>
      </c>
      <c r="D1591" s="83"/>
      <c r="E1591" s="77" t="n">
        <f aca="false">SUM(C1591:D1591)</f>
        <v>12000</v>
      </c>
      <c r="F1591" s="84" t="n">
        <v>12000</v>
      </c>
      <c r="G1591" s="85"/>
      <c r="H1591" s="79" t="n">
        <f aca="false">SUM(F1591:G1591)</f>
        <v>12000</v>
      </c>
      <c r="I1591" s="77" t="n">
        <v>22000</v>
      </c>
      <c r="J1591" s="83"/>
      <c r="K1591" s="77" t="n">
        <f aca="false">SUM(I1591:J1591)</f>
        <v>22000</v>
      </c>
    </row>
    <row r="1592" customFormat="false" ht="32.8" hidden="false" customHeight="false" outlineLevel="0" collapsed="false">
      <c r="A1592" s="82" t="s">
        <v>1809</v>
      </c>
      <c r="B1592" s="54" t="s">
        <v>1810</v>
      </c>
      <c r="C1592" s="77" t="n">
        <v>313000</v>
      </c>
      <c r="D1592" s="83"/>
      <c r="E1592" s="77" t="n">
        <f aca="false">SUM(C1592:D1592)</f>
        <v>313000</v>
      </c>
      <c r="F1592" s="84" t="n">
        <v>313000</v>
      </c>
      <c r="G1592" s="85"/>
      <c r="H1592" s="79" t="n">
        <f aca="false">SUM(F1592:G1592)</f>
        <v>313000</v>
      </c>
      <c r="I1592" s="77"/>
      <c r="J1592" s="83"/>
      <c r="K1592" s="77" t="n">
        <f aca="false">SUM(I1592:J1592)</f>
        <v>0</v>
      </c>
    </row>
    <row r="1593" customFormat="false" ht="43.25" hidden="false" customHeight="false" outlineLevel="0" collapsed="false">
      <c r="A1593" s="82" t="s">
        <v>506</v>
      </c>
      <c r="B1593" s="54" t="s">
        <v>507</v>
      </c>
      <c r="C1593" s="77" t="n">
        <v>81240</v>
      </c>
      <c r="D1593" s="83"/>
      <c r="E1593" s="77" t="n">
        <f aca="false">SUM(C1593:D1593)</f>
        <v>81240</v>
      </c>
      <c r="F1593" s="84" t="n">
        <v>81240</v>
      </c>
      <c r="G1593" s="85"/>
      <c r="H1593" s="79" t="n">
        <f aca="false">SUM(F1593:G1593)</f>
        <v>81240</v>
      </c>
      <c r="I1593" s="77" t="n">
        <v>58490</v>
      </c>
      <c r="J1593" s="83"/>
      <c r="K1593" s="77" t="n">
        <f aca="false">SUM(I1593:J1593)</f>
        <v>58490</v>
      </c>
    </row>
    <row r="1594" customFormat="false" ht="32.8" hidden="false" customHeight="false" outlineLevel="0" collapsed="false">
      <c r="A1594" s="82" t="s">
        <v>1320</v>
      </c>
      <c r="B1594" s="54" t="s">
        <v>697</v>
      </c>
      <c r="C1594" s="77" t="n">
        <v>18000</v>
      </c>
      <c r="D1594" s="83"/>
      <c r="E1594" s="77" t="n">
        <f aca="false">SUM(C1594:D1594)</f>
        <v>18000</v>
      </c>
      <c r="F1594" s="84" t="n">
        <v>18000</v>
      </c>
      <c r="G1594" s="85"/>
      <c r="H1594" s="79" t="n">
        <f aca="false">SUM(F1594:G1594)</f>
        <v>18000</v>
      </c>
      <c r="I1594" s="77" t="n">
        <v>24000</v>
      </c>
      <c r="J1594" s="83"/>
      <c r="K1594" s="77" t="n">
        <f aca="false">SUM(I1594:J1594)</f>
        <v>24000</v>
      </c>
    </row>
    <row r="1595" customFormat="false" ht="12.8" hidden="false" customHeight="false" outlineLevel="0" collapsed="false">
      <c r="A1595" s="82" t="s">
        <v>1097</v>
      </c>
      <c r="B1595" s="54" t="s">
        <v>1098</v>
      </c>
      <c r="C1595" s="77" t="n">
        <v>16000</v>
      </c>
      <c r="D1595" s="83"/>
      <c r="E1595" s="77" t="n">
        <f aca="false">SUM(C1595:D1595)</f>
        <v>16000</v>
      </c>
      <c r="F1595" s="84" t="n">
        <v>175600</v>
      </c>
      <c r="G1595" s="85"/>
      <c r="H1595" s="79" t="n">
        <f aca="false">SUM(F1595:G1595)</f>
        <v>175600</v>
      </c>
      <c r="I1595" s="77" t="n">
        <v>16000</v>
      </c>
      <c r="J1595" s="83"/>
      <c r="K1595" s="77" t="n">
        <f aca="false">SUM(I1595:J1595)</f>
        <v>16000</v>
      </c>
    </row>
    <row r="1596" customFormat="false" ht="43.25" hidden="false" customHeight="false" outlineLevel="0" collapsed="false">
      <c r="A1596" s="82" t="s">
        <v>1110</v>
      </c>
      <c r="B1596" s="54" t="s">
        <v>1111</v>
      </c>
      <c r="C1596" s="83"/>
      <c r="D1596" s="83"/>
      <c r="E1596" s="77" t="n">
        <f aca="false">SUM(C1596:D1596)</f>
        <v>0</v>
      </c>
      <c r="F1596" s="84" t="n">
        <v>11600</v>
      </c>
      <c r="G1596" s="85"/>
      <c r="H1596" s="79" t="n">
        <f aca="false">SUM(F1596:G1596)</f>
        <v>11600</v>
      </c>
      <c r="I1596" s="77"/>
      <c r="J1596" s="83"/>
      <c r="K1596" s="77" t="n">
        <f aca="false">SUM(I1596:J1596)</f>
        <v>0</v>
      </c>
    </row>
    <row r="1597" customFormat="false" ht="22.35" hidden="false" customHeight="false" outlineLevel="0" collapsed="false">
      <c r="A1597" s="82" t="s">
        <v>1104</v>
      </c>
      <c r="B1597" s="54" t="s">
        <v>1014</v>
      </c>
      <c r="C1597" s="83"/>
      <c r="D1597" s="83"/>
      <c r="E1597" s="77" t="n">
        <f aca="false">SUM(C1597:D1597)</f>
        <v>0</v>
      </c>
      <c r="F1597" s="84" t="n">
        <v>30032.25</v>
      </c>
      <c r="G1597" s="85"/>
      <c r="H1597" s="79" t="n">
        <f aca="false">SUM(F1597:G1597)</f>
        <v>30032.25</v>
      </c>
      <c r="I1597" s="83"/>
      <c r="J1597" s="83"/>
      <c r="K1597" s="77" t="n">
        <f aca="false">SUM(I1597:J1597)</f>
        <v>0</v>
      </c>
    </row>
    <row r="1598" customFormat="false" ht="22.35" hidden="false" customHeight="false" outlineLevel="0" collapsed="false">
      <c r="A1598" s="82" t="s">
        <v>65</v>
      </c>
      <c r="B1598" s="54" t="s">
        <v>66</v>
      </c>
      <c r="C1598" s="83"/>
      <c r="D1598" s="83"/>
      <c r="E1598" s="77" t="n">
        <f aca="false">SUM(C1598:D1598)</f>
        <v>0</v>
      </c>
      <c r="F1598" s="84" t="n">
        <v>20000</v>
      </c>
      <c r="G1598" s="85"/>
      <c r="H1598" s="79" t="n">
        <f aca="false">SUM(F1598:G1598)</f>
        <v>20000</v>
      </c>
      <c r="I1598" s="83"/>
      <c r="J1598" s="83"/>
      <c r="K1598" s="77"/>
    </row>
    <row r="1599" customFormat="false" ht="12.8" hidden="false" customHeight="false" outlineLevel="0" collapsed="false">
      <c r="A1599" s="87"/>
      <c r="B1599" s="103"/>
      <c r="C1599" s="83"/>
      <c r="D1599" s="83"/>
      <c r="E1599" s="83"/>
      <c r="F1599" s="84"/>
      <c r="G1599" s="85"/>
      <c r="H1599" s="84"/>
      <c r="I1599" s="83"/>
      <c r="J1599" s="83"/>
      <c r="K1599" s="83"/>
    </row>
    <row r="1600" customFormat="false" ht="91" hidden="false" customHeight="false" outlineLevel="0" collapsed="false">
      <c r="A1600" s="66" t="s">
        <v>1818</v>
      </c>
      <c r="B1600" s="135" t="s">
        <v>19</v>
      </c>
      <c r="C1600" s="139" t="n">
        <f aca="false">SUM(C1602:C1610)</f>
        <v>11961630</v>
      </c>
      <c r="D1600" s="139" t="n">
        <f aca="false">SUM(D1602:D1610)</f>
        <v>0</v>
      </c>
      <c r="E1600" s="139" t="n">
        <f aca="false">SUM(C1600:D1600)</f>
        <v>11961630</v>
      </c>
      <c r="F1600" s="109" t="n">
        <f aca="false">SUM(F1602:F1610)</f>
        <v>12398230</v>
      </c>
      <c r="G1600" s="110"/>
      <c r="H1600" s="109" t="n">
        <f aca="false">SUM(F1600:G1600)</f>
        <v>12398230</v>
      </c>
      <c r="I1600" s="139" t="n">
        <f aca="false">SUM(I1602:I1610)</f>
        <v>13950770</v>
      </c>
      <c r="J1600" s="139" t="n">
        <f aca="false">SUM(J1602:J1610)</f>
        <v>0</v>
      </c>
      <c r="K1600" s="139" t="n">
        <f aca="false">SUM(I1600:J1600)</f>
        <v>13950770</v>
      </c>
    </row>
    <row r="1601" customFormat="false" ht="22.35" hidden="false" customHeight="false" outlineLevel="0" collapsed="false">
      <c r="A1601" s="82" t="s">
        <v>27</v>
      </c>
      <c r="B1601" s="227"/>
      <c r="C1601" s="143" t="n">
        <f aca="false">SUM(C1602:C1610)</f>
        <v>11961630</v>
      </c>
      <c r="D1601" s="215"/>
      <c r="E1601" s="77" t="n">
        <f aca="false">SUM(C1601:D1601)</f>
        <v>11961630</v>
      </c>
      <c r="F1601" s="79" t="n">
        <f aca="false">SUM(F1602:F1610)</f>
        <v>12398230</v>
      </c>
      <c r="G1601" s="217"/>
      <c r="H1601" s="79" t="n">
        <f aca="false">SUM(F1601:G1601)</f>
        <v>12398230</v>
      </c>
      <c r="I1601" s="77" t="n">
        <f aca="false">SUM(I1602:I1610)</f>
        <v>13950770</v>
      </c>
      <c r="J1601" s="215"/>
      <c r="K1601" s="77" t="n">
        <f aca="false">SUM(I1601:J1601)</f>
        <v>13950770</v>
      </c>
    </row>
    <row r="1602" customFormat="false" ht="22.35" hidden="false" customHeight="false" outlineLevel="0" collapsed="false">
      <c r="A1602" s="82" t="s">
        <v>1095</v>
      </c>
      <c r="B1602" s="54" t="s">
        <v>1011</v>
      </c>
      <c r="C1602" s="77" t="n">
        <v>11737630</v>
      </c>
      <c r="D1602" s="143"/>
      <c r="E1602" s="77" t="n">
        <f aca="false">SUM(C1602:D1602)</f>
        <v>11737630</v>
      </c>
      <c r="F1602" s="79" t="n">
        <v>11737630</v>
      </c>
      <c r="G1602" s="88"/>
      <c r="H1602" s="79" t="n">
        <f aca="false">SUM(F1602:G1602)</f>
        <v>11737630</v>
      </c>
      <c r="I1602" s="77" t="n">
        <v>13353770</v>
      </c>
      <c r="J1602" s="143"/>
      <c r="K1602" s="77" t="n">
        <f aca="false">SUM(I1602:J1602)</f>
        <v>13353770</v>
      </c>
    </row>
    <row r="1603" customFormat="false" ht="32.8" hidden="false" customHeight="false" outlineLevel="0" collapsed="false">
      <c r="A1603" s="87" t="s">
        <v>33</v>
      </c>
      <c r="B1603" s="54" t="s">
        <v>34</v>
      </c>
      <c r="C1603" s="77" t="n">
        <v>20000</v>
      </c>
      <c r="D1603" s="143"/>
      <c r="E1603" s="77" t="n">
        <f aca="false">SUM(C1603:D1603)</f>
        <v>20000</v>
      </c>
      <c r="F1603" s="79" t="n">
        <v>20000</v>
      </c>
      <c r="G1603" s="88"/>
      <c r="H1603" s="79" t="n">
        <f aca="false">SUM(F1603:G1603)</f>
        <v>20000</v>
      </c>
      <c r="I1603" s="77" t="n">
        <v>30000</v>
      </c>
      <c r="J1603" s="143"/>
      <c r="K1603" s="77" t="n">
        <f aca="false">SUM(I1603:J1603)</f>
        <v>30000</v>
      </c>
    </row>
    <row r="1604" customFormat="false" ht="43.25" hidden="false" customHeight="false" outlineLevel="0" collapsed="false">
      <c r="A1604" s="82" t="s">
        <v>1140</v>
      </c>
      <c r="B1604" s="54" t="s">
        <v>1020</v>
      </c>
      <c r="C1604" s="77" t="n">
        <v>45000</v>
      </c>
      <c r="D1604" s="143"/>
      <c r="E1604" s="77" t="n">
        <f aca="false">SUM(C1604:D1604)</f>
        <v>45000</v>
      </c>
      <c r="F1604" s="79" t="n">
        <v>85000</v>
      </c>
      <c r="G1604" s="88"/>
      <c r="H1604" s="79" t="n">
        <f aca="false">SUM(F1604:G1604)</f>
        <v>85000</v>
      </c>
      <c r="I1604" s="77"/>
      <c r="J1604" s="143"/>
      <c r="K1604" s="77" t="n">
        <f aca="false">SUM(I1604:J1604)</f>
        <v>0</v>
      </c>
    </row>
    <row r="1605" customFormat="false" ht="53.7" hidden="false" customHeight="false" outlineLevel="0" collapsed="false">
      <c r="A1605" s="82" t="s">
        <v>1142</v>
      </c>
      <c r="B1605" s="54" t="s">
        <v>1023</v>
      </c>
      <c r="C1605" s="77" t="n">
        <v>135000</v>
      </c>
      <c r="D1605" s="143"/>
      <c r="E1605" s="77" t="n">
        <f aca="false">SUM(C1605:D1605)</f>
        <v>135000</v>
      </c>
      <c r="F1605" s="79" t="n">
        <v>505000</v>
      </c>
      <c r="G1605" s="88"/>
      <c r="H1605" s="79" t="n">
        <f aca="false">SUM(F1605:G1605)</f>
        <v>505000</v>
      </c>
      <c r="I1605" s="77" t="n">
        <v>400000</v>
      </c>
      <c r="J1605" s="143"/>
      <c r="K1605" s="77" t="n">
        <f aca="false">SUM(I1605:J1605)</f>
        <v>400000</v>
      </c>
    </row>
    <row r="1606" customFormat="false" ht="32.8" hidden="false" customHeight="false" outlineLevel="0" collapsed="false">
      <c r="A1606" s="82" t="s">
        <v>1320</v>
      </c>
      <c r="B1606" s="54" t="s">
        <v>697</v>
      </c>
      <c r="C1606" s="77" t="n">
        <v>12000</v>
      </c>
      <c r="D1606" s="143"/>
      <c r="E1606" s="77" t="n">
        <f aca="false">SUM(C1606:D1606)</f>
        <v>12000</v>
      </c>
      <c r="F1606" s="79" t="n">
        <v>12000</v>
      </c>
      <c r="G1606" s="88"/>
      <c r="H1606" s="79" t="n">
        <f aca="false">SUM(F1606:G1606)</f>
        <v>12000</v>
      </c>
      <c r="I1606" s="77" t="n">
        <v>12000</v>
      </c>
      <c r="J1606" s="143"/>
      <c r="K1606" s="77" t="n">
        <f aca="false">SUM(I1606:J1606)</f>
        <v>12000</v>
      </c>
    </row>
    <row r="1607" customFormat="false" ht="12.8" hidden="false" customHeight="false" outlineLevel="0" collapsed="false">
      <c r="A1607" s="82" t="s">
        <v>1097</v>
      </c>
      <c r="B1607" s="54" t="s">
        <v>1098</v>
      </c>
      <c r="C1607" s="77" t="n">
        <v>12000</v>
      </c>
      <c r="D1607" s="143"/>
      <c r="E1607" s="77" t="n">
        <f aca="false">SUM(C1607:D1607)</f>
        <v>12000</v>
      </c>
      <c r="F1607" s="79" t="n">
        <v>12000</v>
      </c>
      <c r="G1607" s="88"/>
      <c r="H1607" s="79" t="n">
        <f aca="false">SUM(F1607:G1607)</f>
        <v>12000</v>
      </c>
      <c r="I1607" s="77" t="n">
        <v>12000</v>
      </c>
      <c r="J1607" s="143"/>
      <c r="K1607" s="77" t="n">
        <f aca="false">SUM(I1607:J1607)</f>
        <v>12000</v>
      </c>
    </row>
    <row r="1608" customFormat="false" ht="64.15" hidden="false" customHeight="false" outlineLevel="0" collapsed="false">
      <c r="A1608" s="82" t="s">
        <v>1062</v>
      </c>
      <c r="B1608" s="54" t="s">
        <v>1063</v>
      </c>
      <c r="C1608" s="77"/>
      <c r="D1608" s="143"/>
      <c r="E1608" s="77"/>
      <c r="F1608" s="79"/>
      <c r="G1608" s="88"/>
      <c r="H1608" s="79"/>
      <c r="I1608" s="77" t="n">
        <v>143000</v>
      </c>
      <c r="J1608" s="143"/>
      <c r="K1608" s="77" t="n">
        <f aca="false">SUM(I1608:J1608)</f>
        <v>143000</v>
      </c>
    </row>
    <row r="1609" customFormat="false" ht="43.25" hidden="false" customHeight="false" outlineLevel="0" collapsed="false">
      <c r="A1609" s="82" t="s">
        <v>1110</v>
      </c>
      <c r="B1609" s="54" t="s">
        <v>1111</v>
      </c>
      <c r="C1609" s="143"/>
      <c r="D1609" s="143"/>
      <c r="E1609" s="77"/>
      <c r="F1609" s="79" t="n">
        <v>26600</v>
      </c>
      <c r="G1609" s="88"/>
      <c r="H1609" s="79" t="n">
        <f aca="false">SUM(F1609:G1609)</f>
        <v>26600</v>
      </c>
      <c r="I1609" s="77"/>
      <c r="J1609" s="143"/>
      <c r="K1609" s="77" t="n">
        <f aca="false">SUM(I1609:J1609)</f>
        <v>0</v>
      </c>
    </row>
    <row r="1610" customFormat="false" ht="43.25" hidden="false" customHeight="false" outlineLevel="0" collapsed="false">
      <c r="A1610" s="82" t="s">
        <v>325</v>
      </c>
      <c r="B1610" s="55" t="s">
        <v>326</v>
      </c>
      <c r="C1610" s="143"/>
      <c r="D1610" s="143"/>
      <c r="E1610" s="77"/>
      <c r="F1610" s="79"/>
      <c r="G1610" s="88"/>
      <c r="H1610" s="79" t="n">
        <f aca="false">SUM(F1610:G1610)</f>
        <v>0</v>
      </c>
      <c r="I1610" s="77"/>
      <c r="J1610" s="143"/>
      <c r="K1610" s="77" t="n">
        <f aca="false">SUM(I1610:J1610)</f>
        <v>0</v>
      </c>
    </row>
    <row r="1611" customFormat="false" ht="12.8" hidden="false" customHeight="false" outlineLevel="0" collapsed="false">
      <c r="A1611" s="87"/>
      <c r="B1611" s="55"/>
      <c r="C1611" s="77"/>
      <c r="D1611" s="77"/>
      <c r="E1611" s="77"/>
      <c r="F1611" s="79"/>
      <c r="G1611" s="88"/>
      <c r="H1611" s="79"/>
      <c r="I1611" s="77"/>
      <c r="J1611" s="77"/>
      <c r="K1611" s="77"/>
    </row>
    <row r="1612" customFormat="false" ht="79.85" hidden="false" customHeight="false" outlineLevel="0" collapsed="false">
      <c r="A1612" s="66" t="s">
        <v>1827</v>
      </c>
      <c r="B1612" s="135" t="s">
        <v>19</v>
      </c>
      <c r="C1612" s="69" t="n">
        <f aca="false">SUM(C1614:C1622)</f>
        <v>7668050</v>
      </c>
      <c r="D1612" s="69" t="n">
        <f aca="false">SUM(D1614:D1621)</f>
        <v>0</v>
      </c>
      <c r="E1612" s="69" t="n">
        <f aca="false">SUM(C1612:D1612)</f>
        <v>7668050</v>
      </c>
      <c r="F1612" s="72" t="n">
        <f aca="false">SUM(F1614:F1622)</f>
        <v>8172470.05</v>
      </c>
      <c r="G1612" s="89"/>
      <c r="H1612" s="72" t="n">
        <f aca="false">SUM(F1612:G1612)</f>
        <v>8172470.05</v>
      </c>
      <c r="I1612" s="69" t="n">
        <f aca="false">SUM(I1614:I1623)</f>
        <v>8859880</v>
      </c>
      <c r="J1612" s="69" t="n">
        <f aca="false">SUM(J1614:J1621)</f>
        <v>0</v>
      </c>
      <c r="K1612" s="69" t="n">
        <f aca="false">SUM(I1612:J1612)</f>
        <v>8859880</v>
      </c>
    </row>
    <row r="1613" customFormat="false" ht="22.35" hidden="false" customHeight="false" outlineLevel="0" collapsed="false">
      <c r="A1613" s="82" t="s">
        <v>27</v>
      </c>
      <c r="B1613" s="75"/>
      <c r="C1613" s="77" t="n">
        <f aca="false">SUM(C1614:C1621)</f>
        <v>7668050</v>
      </c>
      <c r="D1613" s="77"/>
      <c r="E1613" s="77" t="n">
        <f aca="false">SUM(C1613:D1613)</f>
        <v>7668050</v>
      </c>
      <c r="F1613" s="79" t="n">
        <f aca="false">SUM(F1614:F1621)</f>
        <v>8172470.05</v>
      </c>
      <c r="G1613" s="88"/>
      <c r="H1613" s="79" t="n">
        <f aca="false">SUM(F1613:G1613)</f>
        <v>8172470.05</v>
      </c>
      <c r="I1613" s="77" t="n">
        <f aca="false">SUM(I1614:I1621)</f>
        <v>8859880</v>
      </c>
      <c r="J1613" s="77"/>
      <c r="K1613" s="77" t="n">
        <f aca="false">SUM(I1613:J1613)</f>
        <v>8859880</v>
      </c>
    </row>
    <row r="1614" customFormat="false" ht="22.35" hidden="false" customHeight="false" outlineLevel="0" collapsed="false">
      <c r="A1614" s="82" t="s">
        <v>1095</v>
      </c>
      <c r="B1614" s="54" t="s">
        <v>1011</v>
      </c>
      <c r="C1614" s="77" t="n">
        <v>7421170</v>
      </c>
      <c r="D1614" s="220"/>
      <c r="E1614" s="77" t="n">
        <f aca="false">SUM(C1614:D1614)</f>
        <v>7421170</v>
      </c>
      <c r="F1614" s="84" t="n">
        <v>7881170</v>
      </c>
      <c r="G1614" s="85"/>
      <c r="H1614" s="79" t="n">
        <f aca="false">SUM(F1614:G1614)</f>
        <v>7881170</v>
      </c>
      <c r="I1614" s="77" t="n">
        <v>8631500</v>
      </c>
      <c r="J1614" s="220"/>
      <c r="K1614" s="77" t="n">
        <f aca="false">SUM(I1614:J1614)</f>
        <v>8631500</v>
      </c>
    </row>
    <row r="1615" customFormat="false" ht="43.25" hidden="false" customHeight="false" outlineLevel="0" collapsed="false">
      <c r="A1615" s="126" t="s">
        <v>506</v>
      </c>
      <c r="B1615" s="160" t="s">
        <v>507</v>
      </c>
      <c r="C1615" s="130" t="n">
        <v>157880</v>
      </c>
      <c r="D1615" s="281"/>
      <c r="E1615" s="130" t="n">
        <f aca="false">SUM(C1615:D1615)</f>
        <v>157880</v>
      </c>
      <c r="F1615" s="251" t="n">
        <v>107880</v>
      </c>
      <c r="G1615" s="132"/>
      <c r="H1615" s="131" t="n">
        <f aca="false">SUM(F1615:G1615)</f>
        <v>107880</v>
      </c>
      <c r="I1615" s="130" t="n">
        <v>112380</v>
      </c>
      <c r="J1615" s="281"/>
      <c r="K1615" s="130" t="n">
        <f aca="false">SUM(I1615:J1615)</f>
        <v>112380</v>
      </c>
    </row>
    <row r="1616" customFormat="false" ht="53.7" hidden="false" customHeight="false" outlineLevel="0" collapsed="false">
      <c r="A1616" s="82" t="s">
        <v>1057</v>
      </c>
      <c r="B1616" s="54" t="s">
        <v>1058</v>
      </c>
      <c r="C1616" s="77" t="n">
        <v>78000</v>
      </c>
      <c r="D1616" s="220"/>
      <c r="E1616" s="77" t="n">
        <f aca="false">SUM(C1616:D1616)</f>
        <v>78000</v>
      </c>
      <c r="F1616" s="84" t="n">
        <v>78000</v>
      </c>
      <c r="G1616" s="85"/>
      <c r="H1616" s="79" t="n">
        <f aca="false">SUM(F1616:G1616)</f>
        <v>78000</v>
      </c>
      <c r="I1616" s="77" t="n">
        <v>105000</v>
      </c>
      <c r="J1616" s="220"/>
      <c r="K1616" s="77" t="n">
        <f aca="false">SUM(I1616:J1616)</f>
        <v>105000</v>
      </c>
    </row>
    <row r="1617" customFormat="false" ht="12.8" hidden="false" customHeight="false" outlineLevel="0" collapsed="false">
      <c r="A1617" s="82" t="s">
        <v>1097</v>
      </c>
      <c r="B1617" s="54" t="s">
        <v>1098</v>
      </c>
      <c r="C1617" s="77" t="n">
        <v>11000</v>
      </c>
      <c r="D1617" s="220"/>
      <c r="E1617" s="77" t="n">
        <f aca="false">SUM(C1617:D1617)</f>
        <v>11000</v>
      </c>
      <c r="F1617" s="84" t="n">
        <v>95000</v>
      </c>
      <c r="G1617" s="85"/>
      <c r="H1617" s="79" t="n">
        <f aca="false">SUM(F1617:G1617)</f>
        <v>95000</v>
      </c>
      <c r="I1617" s="77" t="n">
        <v>11000</v>
      </c>
      <c r="J1617" s="220"/>
      <c r="K1617" s="77" t="n">
        <f aca="false">SUM(I1617:J1617)</f>
        <v>11000</v>
      </c>
    </row>
    <row r="1618" customFormat="false" ht="22.35" hidden="false" customHeight="false" outlineLevel="0" collapsed="false">
      <c r="A1618" s="82" t="s">
        <v>1104</v>
      </c>
      <c r="B1618" s="54" t="s">
        <v>1014</v>
      </c>
      <c r="C1618" s="220"/>
      <c r="D1618" s="220"/>
      <c r="E1618" s="77" t="n">
        <f aca="false">SUM(C1618:D1618)</f>
        <v>0</v>
      </c>
      <c r="F1618" s="84" t="n">
        <v>4192.82</v>
      </c>
      <c r="G1618" s="85"/>
      <c r="H1618" s="79" t="n">
        <f aca="false">SUM(F1618:G1618)</f>
        <v>4192.82</v>
      </c>
      <c r="I1618" s="77"/>
      <c r="J1618" s="220"/>
      <c r="K1618" s="77" t="n">
        <f aca="false">SUM(I1618:J1618)</f>
        <v>0</v>
      </c>
    </row>
    <row r="1619" customFormat="false" ht="32.8" hidden="false" customHeight="false" outlineLevel="0" collapsed="false">
      <c r="A1619" s="82" t="s">
        <v>1108</v>
      </c>
      <c r="B1619" s="54" t="s">
        <v>324</v>
      </c>
      <c r="C1619" s="220"/>
      <c r="D1619" s="220"/>
      <c r="E1619" s="77"/>
      <c r="F1619" s="84" t="n">
        <v>27.23</v>
      </c>
      <c r="G1619" s="85"/>
      <c r="H1619" s="79" t="n">
        <f aca="false">SUM(F1619:G1619)</f>
        <v>27.23</v>
      </c>
      <c r="I1619" s="77"/>
      <c r="J1619" s="220"/>
      <c r="K1619" s="77"/>
    </row>
    <row r="1620" customFormat="false" ht="43.25" hidden="false" customHeight="false" outlineLevel="0" collapsed="false">
      <c r="A1620" s="82" t="s">
        <v>1110</v>
      </c>
      <c r="B1620" s="54" t="s">
        <v>1111</v>
      </c>
      <c r="C1620" s="220"/>
      <c r="D1620" s="220"/>
      <c r="E1620" s="77"/>
      <c r="F1620" s="84" t="n">
        <v>6200</v>
      </c>
      <c r="G1620" s="85"/>
      <c r="H1620" s="79" t="n">
        <f aca="false">SUM(F1620:G1620)</f>
        <v>6200</v>
      </c>
      <c r="I1620" s="77"/>
      <c r="J1620" s="220"/>
      <c r="K1620" s="77"/>
    </row>
    <row r="1621" customFormat="false" ht="43.25" hidden="false" customHeight="false" outlineLevel="0" collapsed="false">
      <c r="A1621" s="82" t="s">
        <v>1046</v>
      </c>
      <c r="B1621" s="55" t="s">
        <v>1047</v>
      </c>
      <c r="C1621" s="220"/>
      <c r="D1621" s="220"/>
      <c r="E1621" s="77" t="n">
        <f aca="false">SUM(C1621:D1621)</f>
        <v>0</v>
      </c>
      <c r="F1621" s="84"/>
      <c r="G1621" s="85"/>
      <c r="H1621" s="79" t="n">
        <f aca="false">SUM(F1621:G1621)</f>
        <v>0</v>
      </c>
      <c r="I1621" s="77"/>
      <c r="J1621" s="220"/>
      <c r="K1621" s="77" t="n">
        <f aca="false">SUM(I1621:J1621)</f>
        <v>0</v>
      </c>
    </row>
    <row r="1622" customFormat="false" ht="22.35" hidden="false" customHeight="false" outlineLevel="0" collapsed="false">
      <c r="A1622" s="82" t="s">
        <v>65</v>
      </c>
      <c r="B1622" s="54" t="s">
        <v>66</v>
      </c>
      <c r="C1622" s="77"/>
      <c r="D1622" s="77"/>
      <c r="E1622" s="77" t="n">
        <f aca="false">SUM(C1622:D1622)</f>
        <v>0</v>
      </c>
      <c r="F1622" s="79"/>
      <c r="G1622" s="88"/>
      <c r="H1622" s="79" t="n">
        <f aca="false">SUM(F1622:G1622)</f>
        <v>0</v>
      </c>
      <c r="I1622" s="77"/>
      <c r="J1622" s="77"/>
      <c r="K1622" s="77" t="n">
        <f aca="false">SUM(I1622:J1622)</f>
        <v>0</v>
      </c>
    </row>
    <row r="1623" customFormat="false" ht="12.8" hidden="false" customHeight="false" outlineLevel="0" collapsed="false">
      <c r="A1623" s="87"/>
      <c r="B1623" s="54"/>
      <c r="C1623" s="77"/>
      <c r="D1623" s="77"/>
      <c r="E1623" s="77"/>
      <c r="F1623" s="79"/>
      <c r="G1623" s="88"/>
      <c r="H1623" s="79"/>
      <c r="I1623" s="77"/>
      <c r="J1623" s="77"/>
      <c r="K1623" s="77"/>
    </row>
    <row r="1624" customFormat="false" ht="124.6" hidden="false" customHeight="false" outlineLevel="0" collapsed="false">
      <c r="A1624" s="66" t="s">
        <v>1835</v>
      </c>
      <c r="B1624" s="135" t="s">
        <v>19</v>
      </c>
      <c r="C1624" s="139" t="n">
        <f aca="false">SUM(C1626:C1630)</f>
        <v>3130380</v>
      </c>
      <c r="D1624" s="139" t="n">
        <f aca="false">SUM(D1626:D1630)</f>
        <v>0</v>
      </c>
      <c r="E1624" s="139" t="n">
        <f aca="false">SUM(C1624:D1624)</f>
        <v>3130380</v>
      </c>
      <c r="F1624" s="109" t="n">
        <f aca="false">SUM(F1626:F1630)</f>
        <v>4618965</v>
      </c>
      <c r="G1624" s="110"/>
      <c r="H1624" s="109" t="n">
        <f aca="false">SUM(F1624:G1624)</f>
        <v>4618965</v>
      </c>
      <c r="I1624" s="139" t="n">
        <f aca="false">SUM(I1626:I1630)</f>
        <v>3165000</v>
      </c>
      <c r="J1624" s="139" t="n">
        <f aca="false">SUM(J1626:J1630)</f>
        <v>0</v>
      </c>
      <c r="K1624" s="139" t="n">
        <f aca="false">SUM(I1624:J1624)</f>
        <v>3165000</v>
      </c>
    </row>
    <row r="1625" customFormat="false" ht="22.35" hidden="false" customHeight="false" outlineLevel="0" collapsed="false">
      <c r="A1625" s="82" t="s">
        <v>27</v>
      </c>
      <c r="B1625" s="227"/>
      <c r="C1625" s="143" t="n">
        <f aca="false">SUM(C1626:C1630)</f>
        <v>3130380</v>
      </c>
      <c r="D1625" s="215"/>
      <c r="E1625" s="77" t="n">
        <f aca="false">SUM(C1625:D1625)</f>
        <v>3130380</v>
      </c>
      <c r="F1625" s="79" t="n">
        <f aca="false">SUM(F1626:F1630)</f>
        <v>4618965</v>
      </c>
      <c r="G1625" s="217"/>
      <c r="H1625" s="79" t="n">
        <f aca="false">SUM(F1625:G1625)</f>
        <v>4618965</v>
      </c>
      <c r="I1625" s="77" t="n">
        <f aca="false">SUM(I1626:I1630)</f>
        <v>3165000</v>
      </c>
      <c r="J1625" s="215"/>
      <c r="K1625" s="77" t="n">
        <f aca="false">SUM(I1625:J1625)</f>
        <v>3165000</v>
      </c>
    </row>
    <row r="1626" customFormat="false" ht="22.35" hidden="false" customHeight="false" outlineLevel="0" collapsed="false">
      <c r="A1626" s="82" t="s">
        <v>1095</v>
      </c>
      <c r="B1626" s="54" t="s">
        <v>1011</v>
      </c>
      <c r="C1626" s="77" t="n">
        <v>2378380</v>
      </c>
      <c r="D1626" s="143"/>
      <c r="E1626" s="77" t="n">
        <f aca="false">SUM(C1626:D1626)</f>
        <v>2378380</v>
      </c>
      <c r="F1626" s="79" t="n">
        <v>3413980</v>
      </c>
      <c r="G1626" s="88"/>
      <c r="H1626" s="79" t="n">
        <f aca="false">SUM(F1626:G1626)</f>
        <v>3413980</v>
      </c>
      <c r="I1626" s="77" t="n">
        <v>2819000</v>
      </c>
      <c r="J1626" s="143"/>
      <c r="K1626" s="77" t="n">
        <f aca="false">SUM(I1626:J1626)</f>
        <v>2819000</v>
      </c>
    </row>
    <row r="1627" customFormat="false" ht="53.7" hidden="false" customHeight="false" outlineLevel="0" collapsed="false">
      <c r="A1627" s="82" t="s">
        <v>1837</v>
      </c>
      <c r="B1627" s="54" t="s">
        <v>1838</v>
      </c>
      <c r="C1627" s="77" t="n">
        <v>345000</v>
      </c>
      <c r="D1627" s="215"/>
      <c r="E1627" s="77" t="n">
        <f aca="false">SUM(C1627:D1627)</f>
        <v>345000</v>
      </c>
      <c r="F1627" s="79" t="n">
        <v>345000</v>
      </c>
      <c r="G1627" s="217"/>
      <c r="H1627" s="79" t="n">
        <f aca="false">SUM(F1627,G1627)</f>
        <v>345000</v>
      </c>
      <c r="I1627" s="77" t="n">
        <v>339000</v>
      </c>
      <c r="J1627" s="215"/>
      <c r="K1627" s="77" t="n">
        <f aca="false">SUM(I1627,J1627)</f>
        <v>339000</v>
      </c>
    </row>
    <row r="1628" customFormat="false" ht="43.25" hidden="false" customHeight="false" outlineLevel="0" collapsed="false">
      <c r="A1628" s="82" t="s">
        <v>325</v>
      </c>
      <c r="B1628" s="54" t="s">
        <v>326</v>
      </c>
      <c r="C1628" s="77" t="n">
        <v>400000</v>
      </c>
      <c r="D1628" s="215"/>
      <c r="E1628" s="77" t="n">
        <f aca="false">SUM(C1628:D1628)</f>
        <v>400000</v>
      </c>
      <c r="F1628" s="79" t="n">
        <v>602985</v>
      </c>
      <c r="G1628" s="217"/>
      <c r="H1628" s="79" t="n">
        <f aca="false">SUM(F1628,G1628)</f>
        <v>602985</v>
      </c>
      <c r="I1628" s="77"/>
      <c r="J1628" s="215"/>
      <c r="K1628" s="77" t="n">
        <f aca="false">SUM(I1628,J1628)</f>
        <v>0</v>
      </c>
    </row>
    <row r="1629" customFormat="false" ht="12.8" hidden="false" customHeight="false" outlineLevel="0" collapsed="false">
      <c r="A1629" s="87" t="s">
        <v>1097</v>
      </c>
      <c r="B1629" s="54" t="s">
        <v>1098</v>
      </c>
      <c r="C1629" s="77" t="n">
        <v>7000</v>
      </c>
      <c r="D1629" s="77"/>
      <c r="E1629" s="77" t="n">
        <f aca="false">SUM(C1629:D1629)</f>
        <v>7000</v>
      </c>
      <c r="F1629" s="79" t="n">
        <v>257000</v>
      </c>
      <c r="G1629" s="88"/>
      <c r="H1629" s="79" t="n">
        <f aca="false">SUM(F1629:G1629)</f>
        <v>257000</v>
      </c>
      <c r="I1629" s="77" t="n">
        <v>7000</v>
      </c>
      <c r="J1629" s="77"/>
      <c r="K1629" s="77" t="n">
        <f aca="false">SUM(I1629:J1629)</f>
        <v>7000</v>
      </c>
    </row>
    <row r="1630" customFormat="false" ht="22.35" hidden="false" customHeight="false" outlineLevel="0" collapsed="false">
      <c r="A1630" s="82" t="s">
        <v>1104</v>
      </c>
      <c r="B1630" s="54" t="s">
        <v>1014</v>
      </c>
      <c r="C1630" s="143"/>
      <c r="D1630" s="215"/>
      <c r="E1630" s="77" t="n">
        <f aca="false">SUM(C1630,D1630)</f>
        <v>0</v>
      </c>
      <c r="F1630" s="79"/>
      <c r="G1630" s="217"/>
      <c r="H1630" s="79" t="n">
        <f aca="false">SUM(F1630,G1630)</f>
        <v>0</v>
      </c>
      <c r="I1630" s="143"/>
      <c r="J1630" s="215"/>
      <c r="K1630" s="77" t="n">
        <f aca="false">SUM(I1630,J1630)</f>
        <v>0</v>
      </c>
    </row>
    <row r="1631" customFormat="false" ht="12.8" hidden="false" customHeight="false" outlineLevel="0" collapsed="false">
      <c r="A1631" s="87"/>
      <c r="B1631" s="54"/>
      <c r="C1631" s="77"/>
      <c r="D1631" s="77"/>
      <c r="E1631" s="77"/>
      <c r="F1631" s="79"/>
      <c r="G1631" s="88"/>
      <c r="H1631" s="79"/>
      <c r="I1631" s="77"/>
      <c r="J1631" s="77"/>
      <c r="K1631" s="77"/>
    </row>
    <row r="1632" customFormat="false" ht="135.8" hidden="false" customHeight="false" outlineLevel="0" collapsed="false">
      <c r="A1632" s="66" t="s">
        <v>1843</v>
      </c>
      <c r="B1632" s="135" t="s">
        <v>19</v>
      </c>
      <c r="C1632" s="240" t="n">
        <f aca="false">SUM(C1634:C1636)</f>
        <v>2826150</v>
      </c>
      <c r="D1632" s="240" t="n">
        <f aca="false">SUM(D1634:D1635)</f>
        <v>0</v>
      </c>
      <c r="E1632" s="240" t="n">
        <f aca="false">SUM(C1632:D1632)</f>
        <v>2826150</v>
      </c>
      <c r="F1632" s="243" t="n">
        <f aca="false">SUM(F1634:F1637)</f>
        <v>4435034</v>
      </c>
      <c r="G1632" s="253"/>
      <c r="H1632" s="243" t="n">
        <f aca="false">SUM(F1632:G1632)</f>
        <v>4435034</v>
      </c>
      <c r="I1632" s="240" t="n">
        <f aca="false">SUM(I1634:I1638)</f>
        <v>2957530</v>
      </c>
      <c r="J1632" s="240" t="n">
        <f aca="false">SUM(J1634:J1635)</f>
        <v>0</v>
      </c>
      <c r="K1632" s="240" t="n">
        <f aca="false">SUM(I1632:J1632)</f>
        <v>2957530</v>
      </c>
    </row>
    <row r="1633" customFormat="false" ht="22.35" hidden="false" customHeight="false" outlineLevel="0" collapsed="false">
      <c r="A1633" s="82" t="s">
        <v>27</v>
      </c>
      <c r="B1633" s="227"/>
      <c r="C1633" s="245" t="n">
        <f aca="false">SUM(C1634:C1637)</f>
        <v>2826150</v>
      </c>
      <c r="D1633" s="246"/>
      <c r="E1633" s="77" t="n">
        <f aca="false">SUM(C1633:D1633)</f>
        <v>2826150</v>
      </c>
      <c r="F1633" s="247" t="n">
        <f aca="false">SUM(F1634:F1637)</f>
        <v>4435034</v>
      </c>
      <c r="G1633" s="248"/>
      <c r="H1633" s="79" t="n">
        <f aca="false">SUM(F1633:G1633)</f>
        <v>4435034</v>
      </c>
      <c r="I1633" s="245" t="n">
        <f aca="false">SUM(I1634:I1637)</f>
        <v>2957530</v>
      </c>
      <c r="J1633" s="246"/>
      <c r="K1633" s="77" t="n">
        <f aca="false">SUM(I1633:J1633)</f>
        <v>2957530</v>
      </c>
    </row>
    <row r="1634" customFormat="false" ht="22.35" hidden="false" customHeight="false" outlineLevel="0" collapsed="false">
      <c r="A1634" s="82" t="s">
        <v>1095</v>
      </c>
      <c r="B1634" s="54" t="s">
        <v>1011</v>
      </c>
      <c r="C1634" s="77" t="n">
        <v>2081150</v>
      </c>
      <c r="D1634" s="246"/>
      <c r="E1634" s="77" t="n">
        <f aca="false">SUM(C1634:D1634)</f>
        <v>2081150</v>
      </c>
      <c r="F1634" s="247" t="n">
        <v>3003269</v>
      </c>
      <c r="G1634" s="248"/>
      <c r="H1634" s="79" t="n">
        <f aca="false">SUM(F1634:G1634)</f>
        <v>3003269</v>
      </c>
      <c r="I1634" s="77" t="n">
        <v>2507530</v>
      </c>
      <c r="J1634" s="246"/>
      <c r="K1634" s="77" t="n">
        <f aca="false">SUM(I1634:J1634)</f>
        <v>2507530</v>
      </c>
    </row>
    <row r="1635" customFormat="false" ht="53.7" hidden="false" customHeight="false" outlineLevel="0" collapsed="false">
      <c r="A1635" s="82" t="s">
        <v>1837</v>
      </c>
      <c r="B1635" s="54" t="s">
        <v>1838</v>
      </c>
      <c r="C1635" s="77" t="n">
        <v>345000</v>
      </c>
      <c r="D1635" s="215"/>
      <c r="E1635" s="77" t="n">
        <f aca="false">SUM(C1635:D1635)</f>
        <v>345000</v>
      </c>
      <c r="F1635" s="79" t="n">
        <v>345000</v>
      </c>
      <c r="G1635" s="217"/>
      <c r="H1635" s="79" t="n">
        <f aca="false">SUM(F1635:G1635)</f>
        <v>345000</v>
      </c>
      <c r="I1635" s="77" t="n">
        <v>450000</v>
      </c>
      <c r="J1635" s="215"/>
      <c r="K1635" s="77" t="n">
        <f aca="false">SUM(I1635,J1635)</f>
        <v>450000</v>
      </c>
    </row>
    <row r="1636" customFormat="false" ht="43.25" hidden="false" customHeight="false" outlineLevel="0" collapsed="false">
      <c r="A1636" s="82" t="s">
        <v>325</v>
      </c>
      <c r="B1636" s="54" t="s">
        <v>326</v>
      </c>
      <c r="C1636" s="245" t="n">
        <v>400000</v>
      </c>
      <c r="D1636" s="246"/>
      <c r="E1636" s="77" t="n">
        <f aca="false">SUM(C1636:D1636)</f>
        <v>400000</v>
      </c>
      <c r="F1636" s="247" t="n">
        <v>1086765</v>
      </c>
      <c r="G1636" s="248"/>
      <c r="H1636" s="79" t="n">
        <f aca="false">SUM(F1636:G1636)</f>
        <v>1086765</v>
      </c>
      <c r="I1636" s="245"/>
      <c r="J1636" s="246"/>
      <c r="K1636" s="77" t="n">
        <f aca="false">SUM(I1636,J1636)</f>
        <v>0</v>
      </c>
    </row>
    <row r="1637" customFormat="false" ht="32.8" hidden="false" customHeight="false" outlineLevel="0" collapsed="false">
      <c r="A1637" s="82" t="s">
        <v>177</v>
      </c>
      <c r="B1637" s="55" t="s">
        <v>178</v>
      </c>
      <c r="C1637" s="245"/>
      <c r="D1637" s="246"/>
      <c r="E1637" s="77"/>
      <c r="F1637" s="247"/>
      <c r="G1637" s="248"/>
      <c r="H1637" s="79" t="n">
        <f aca="false">SUM(F1637:G1637)</f>
        <v>0</v>
      </c>
      <c r="I1637" s="245"/>
      <c r="J1637" s="246"/>
      <c r="K1637" s="77" t="n">
        <f aca="false">SUM(I1637,J1637)</f>
        <v>0</v>
      </c>
    </row>
    <row r="1638" customFormat="false" ht="12.8" hidden="false" customHeight="false" outlineLevel="0" collapsed="false">
      <c r="A1638" s="82"/>
      <c r="B1638" s="54"/>
      <c r="C1638" s="77"/>
      <c r="D1638" s="77"/>
      <c r="E1638" s="77" t="n">
        <f aca="false">SUM(C1638:D1638)</f>
        <v>0</v>
      </c>
      <c r="F1638" s="79"/>
      <c r="G1638" s="88"/>
      <c r="H1638" s="79"/>
      <c r="I1638" s="77"/>
      <c r="J1638" s="77"/>
      <c r="K1638" s="77" t="n">
        <f aca="false">SUM(I1638:J1638)</f>
        <v>0</v>
      </c>
    </row>
    <row r="1639" customFormat="false" ht="124.6" hidden="false" customHeight="false" outlineLevel="0" collapsed="false">
      <c r="A1639" s="66" t="s">
        <v>1848</v>
      </c>
      <c r="B1639" s="135" t="s">
        <v>19</v>
      </c>
      <c r="C1639" s="139" t="n">
        <f aca="false">SUM(C1641:C1648)</f>
        <v>3275080</v>
      </c>
      <c r="D1639" s="139" t="n">
        <f aca="false">SUM(D1641:D1647)</f>
        <v>0</v>
      </c>
      <c r="E1639" s="139" t="n">
        <f aca="false">SUM(C1639:D1639)</f>
        <v>3275080</v>
      </c>
      <c r="F1639" s="109" t="n">
        <f aca="false">SUM(F1641:F1648)</f>
        <v>3770335</v>
      </c>
      <c r="G1639" s="110"/>
      <c r="H1639" s="109" t="n">
        <f aca="false">SUM(F1639:G1639)</f>
        <v>3770335</v>
      </c>
      <c r="I1639" s="139" t="n">
        <f aca="false">SUM(I1641:I1648)</f>
        <v>2284990</v>
      </c>
      <c r="J1639" s="139" t="n">
        <f aca="false">SUM(J1641:J1647)</f>
        <v>0</v>
      </c>
      <c r="K1639" s="139" t="n">
        <f aca="false">SUM(I1639:J1639)</f>
        <v>2284990</v>
      </c>
    </row>
    <row r="1640" customFormat="false" ht="22.35" hidden="false" customHeight="false" outlineLevel="0" collapsed="false">
      <c r="A1640" s="82" t="s">
        <v>27</v>
      </c>
      <c r="B1640" s="227"/>
      <c r="C1640" s="143" t="n">
        <f aca="false">SUM(C1641:C1647)</f>
        <v>3275080</v>
      </c>
      <c r="D1640" s="215"/>
      <c r="E1640" s="77" t="n">
        <f aca="false">SUM(C1640:D1640)</f>
        <v>3275080</v>
      </c>
      <c r="F1640" s="79" t="n">
        <f aca="false">SUM(F1641:F1647)</f>
        <v>3770335</v>
      </c>
      <c r="G1640" s="217"/>
      <c r="H1640" s="79" t="n">
        <f aca="false">SUM(F1640:G1640)</f>
        <v>3770335</v>
      </c>
      <c r="I1640" s="143" t="n">
        <f aca="false">SUM(I1641:I1648)</f>
        <v>2284990</v>
      </c>
      <c r="J1640" s="282"/>
      <c r="K1640" s="143" t="n">
        <f aca="false">SUM(I1640:J1640)</f>
        <v>2284990</v>
      </c>
    </row>
    <row r="1641" customFormat="false" ht="22.35" hidden="false" customHeight="false" outlineLevel="0" collapsed="false">
      <c r="A1641" s="82" t="s">
        <v>1095</v>
      </c>
      <c r="B1641" s="54" t="s">
        <v>1011</v>
      </c>
      <c r="C1641" s="77" t="n">
        <v>2530080</v>
      </c>
      <c r="D1641" s="143"/>
      <c r="E1641" s="77" t="n">
        <f aca="false">SUM(C1641:D1641)</f>
        <v>2530080</v>
      </c>
      <c r="F1641" s="79" t="n">
        <v>2939380</v>
      </c>
      <c r="G1641" s="88"/>
      <c r="H1641" s="79" t="n">
        <f aca="false">SUM(F1641:G1641)</f>
        <v>2939380</v>
      </c>
      <c r="I1641" s="77" t="n">
        <v>2034830</v>
      </c>
      <c r="J1641" s="283"/>
      <c r="K1641" s="143" t="n">
        <f aca="false">SUM(I1641:J1641)</f>
        <v>2034830</v>
      </c>
    </row>
    <row r="1642" customFormat="false" ht="53.7" hidden="false" customHeight="false" outlineLevel="0" collapsed="false">
      <c r="A1642" s="82" t="s">
        <v>1837</v>
      </c>
      <c r="B1642" s="54" t="s">
        <v>1838</v>
      </c>
      <c r="C1642" s="77" t="n">
        <v>345000</v>
      </c>
      <c r="D1642" s="215"/>
      <c r="E1642" s="77" t="n">
        <f aca="false">SUM(C1642,D1642)</f>
        <v>345000</v>
      </c>
      <c r="F1642" s="79" t="n">
        <v>133100</v>
      </c>
      <c r="G1642" s="217"/>
      <c r="H1642" s="79" t="n">
        <f aca="false">SUM(F1642:G1642)</f>
        <v>133100</v>
      </c>
      <c r="I1642" s="77" t="n">
        <v>114000</v>
      </c>
      <c r="J1642" s="282"/>
      <c r="K1642" s="143" t="n">
        <f aca="false">SUM(I1642:J1642)</f>
        <v>114000</v>
      </c>
    </row>
    <row r="1643" customFormat="false" ht="43.25" hidden="false" customHeight="false" outlineLevel="0" collapsed="false">
      <c r="A1643" s="82" t="s">
        <v>325</v>
      </c>
      <c r="B1643" s="54" t="s">
        <v>326</v>
      </c>
      <c r="C1643" s="77" t="n">
        <v>400000</v>
      </c>
      <c r="D1643" s="215"/>
      <c r="E1643" s="77" t="n">
        <f aca="false">SUM(C1643,D1643)</f>
        <v>400000</v>
      </c>
      <c r="F1643" s="79" t="n">
        <v>609255</v>
      </c>
      <c r="G1643" s="217"/>
      <c r="H1643" s="79" t="n">
        <f aca="false">SUM(F1643:G1643)</f>
        <v>609255</v>
      </c>
      <c r="I1643" s="77"/>
      <c r="J1643" s="282"/>
      <c r="K1643" s="143" t="n">
        <f aca="false">SUM(I1643:J1643)</f>
        <v>0</v>
      </c>
    </row>
    <row r="1644" customFormat="false" ht="12.8" hidden="false" customHeight="false" outlineLevel="0" collapsed="false">
      <c r="A1644" s="82" t="s">
        <v>1097</v>
      </c>
      <c r="B1644" s="54" t="s">
        <v>1098</v>
      </c>
      <c r="C1644" s="77"/>
      <c r="D1644" s="215"/>
      <c r="E1644" s="77"/>
      <c r="F1644" s="79" t="n">
        <v>45600</v>
      </c>
      <c r="G1644" s="217"/>
      <c r="H1644" s="79" t="n">
        <f aca="false">SUM(F1644:G1644)</f>
        <v>45600</v>
      </c>
      <c r="I1644" s="77"/>
      <c r="J1644" s="282"/>
      <c r="K1644" s="143" t="n">
        <f aca="false">SUM(I1644:J1644)</f>
        <v>0</v>
      </c>
    </row>
    <row r="1645" customFormat="false" ht="22.35" hidden="false" customHeight="false" outlineLevel="0" collapsed="false">
      <c r="A1645" s="82" t="s">
        <v>1852</v>
      </c>
      <c r="B1645" s="54" t="s">
        <v>1853</v>
      </c>
      <c r="C1645" s="77"/>
      <c r="D1645" s="215"/>
      <c r="E1645" s="77"/>
      <c r="F1645" s="79" t="n">
        <v>36000</v>
      </c>
      <c r="G1645" s="217"/>
      <c r="H1645" s="79" t="n">
        <f aca="false">SUM(F1645:G1645)</f>
        <v>36000</v>
      </c>
      <c r="I1645" s="77" t="n">
        <v>86160</v>
      </c>
      <c r="J1645" s="282"/>
      <c r="K1645" s="143" t="n">
        <f aca="false">SUM(I1645:J1645)</f>
        <v>86160</v>
      </c>
    </row>
    <row r="1646" customFormat="false" ht="22.35" hidden="false" customHeight="false" outlineLevel="0" collapsed="false">
      <c r="A1646" s="82" t="s">
        <v>1104</v>
      </c>
      <c r="B1646" s="54" t="s">
        <v>1014</v>
      </c>
      <c r="C1646" s="77"/>
      <c r="D1646" s="215"/>
      <c r="E1646" s="77"/>
      <c r="F1646" s="79"/>
      <c r="G1646" s="217"/>
      <c r="H1646" s="79"/>
      <c r="I1646" s="77" t="n">
        <v>50000</v>
      </c>
      <c r="J1646" s="282"/>
      <c r="K1646" s="143" t="n">
        <f aca="false">SUM(I1646:J1646)</f>
        <v>50000</v>
      </c>
    </row>
    <row r="1647" customFormat="false" ht="32.8" hidden="false" customHeight="false" outlineLevel="0" collapsed="false">
      <c r="A1647" s="87" t="s">
        <v>33</v>
      </c>
      <c r="B1647" s="103" t="s">
        <v>34</v>
      </c>
      <c r="C1647" s="143"/>
      <c r="D1647" s="143"/>
      <c r="E1647" s="77" t="n">
        <f aca="false">SUM(C1647:D1647)</f>
        <v>0</v>
      </c>
      <c r="F1647" s="79" t="n">
        <v>7000</v>
      </c>
      <c r="G1647" s="88"/>
      <c r="H1647" s="79" t="n">
        <f aca="false">SUM(F1647:G1647)</f>
        <v>7000</v>
      </c>
      <c r="I1647" s="77"/>
      <c r="J1647" s="283"/>
      <c r="K1647" s="143" t="n">
        <f aca="false">SUM(I1647:J1647)</f>
        <v>0</v>
      </c>
    </row>
    <row r="1648" customFormat="false" ht="12.8" hidden="false" customHeight="false" outlineLevel="0" collapsed="false">
      <c r="A1648" s="82"/>
      <c r="B1648" s="54"/>
      <c r="C1648" s="77"/>
      <c r="D1648" s="77"/>
      <c r="E1648" s="77"/>
      <c r="F1648" s="79"/>
      <c r="G1648" s="88"/>
      <c r="H1648" s="79"/>
      <c r="I1648" s="77"/>
      <c r="J1648" s="77"/>
      <c r="K1648" s="143" t="n">
        <f aca="false">SUM(I1648:J1648)</f>
        <v>0</v>
      </c>
    </row>
    <row r="1649" customFormat="false" ht="113.4" hidden="false" customHeight="false" outlineLevel="0" collapsed="false">
      <c r="A1649" s="66" t="s">
        <v>1855</v>
      </c>
      <c r="B1649" s="135" t="s">
        <v>19</v>
      </c>
      <c r="C1649" s="139" t="n">
        <f aca="false">SUM(C1651:C1656)</f>
        <v>6724900</v>
      </c>
      <c r="D1649" s="139" t="n">
        <f aca="false">SUM(D1651:D1653)</f>
        <v>0</v>
      </c>
      <c r="E1649" s="139" t="n">
        <f aca="false">SUM(C1649:D1649)</f>
        <v>6724900</v>
      </c>
      <c r="F1649" s="109" t="n">
        <f aca="false">SUM(F1651:F1656)</f>
        <v>10273875</v>
      </c>
      <c r="G1649" s="110"/>
      <c r="H1649" s="109" t="n">
        <f aca="false">SUM(F1649:G1649)</f>
        <v>10273875</v>
      </c>
      <c r="I1649" s="139" t="n">
        <f aca="false">SUM(I1651:I1656)</f>
        <v>9520020</v>
      </c>
      <c r="J1649" s="139" t="n">
        <f aca="false">SUM(J1651:J1653)</f>
        <v>0</v>
      </c>
      <c r="K1649" s="139" t="n">
        <f aca="false">SUM(I1649:J1649)</f>
        <v>9520020</v>
      </c>
    </row>
    <row r="1650" customFormat="false" ht="22.35" hidden="false" customHeight="false" outlineLevel="0" collapsed="false">
      <c r="A1650" s="82" t="s">
        <v>27</v>
      </c>
      <c r="B1650" s="227"/>
      <c r="C1650" s="143" t="n">
        <f aca="false">SUM(C1651:C1654)</f>
        <v>6724900</v>
      </c>
      <c r="D1650" s="143" t="n">
        <f aca="false">SUM(D1651:D1654)</f>
        <v>0</v>
      </c>
      <c r="E1650" s="77" t="n">
        <f aca="false">SUM(C1650:D1650)</f>
        <v>6724900</v>
      </c>
      <c r="F1650" s="79" t="n">
        <f aca="false">SUM(F1651:F1654)</f>
        <v>8873875</v>
      </c>
      <c r="G1650" s="88"/>
      <c r="H1650" s="79" t="n">
        <f aca="false">SUM(F1650:G1650)</f>
        <v>8873875</v>
      </c>
      <c r="I1650" s="77" t="n">
        <f aca="false">SUM(I1651:I1655)</f>
        <v>9520020</v>
      </c>
      <c r="J1650" s="215" t="n">
        <f aca="false">SUM(J1651:J1654)</f>
        <v>0</v>
      </c>
      <c r="K1650" s="77" t="n">
        <f aca="false">SUM(I1650:J1650)</f>
        <v>9520020</v>
      </c>
    </row>
    <row r="1651" customFormat="false" ht="22.35" hidden="false" customHeight="false" outlineLevel="0" collapsed="false">
      <c r="A1651" s="82" t="s">
        <v>1095</v>
      </c>
      <c r="B1651" s="54" t="s">
        <v>1011</v>
      </c>
      <c r="C1651" s="77" t="n">
        <v>3532860</v>
      </c>
      <c r="D1651" s="143"/>
      <c r="E1651" s="77" t="n">
        <f aca="false">SUM(C1651:D1651)</f>
        <v>3532860</v>
      </c>
      <c r="F1651" s="79" t="n">
        <v>5155260</v>
      </c>
      <c r="G1651" s="88"/>
      <c r="H1651" s="79" t="n">
        <f aca="false">SUM(F1651:G1651)</f>
        <v>5155260</v>
      </c>
      <c r="I1651" s="77" t="n">
        <v>6340220</v>
      </c>
      <c r="J1651" s="143"/>
      <c r="K1651" s="77" t="n">
        <f aca="false">SUM(I1651:J1651)</f>
        <v>6340220</v>
      </c>
    </row>
    <row r="1652" customFormat="false" ht="53.7" hidden="false" customHeight="false" outlineLevel="0" collapsed="false">
      <c r="A1652" s="87" t="s">
        <v>1057</v>
      </c>
      <c r="B1652" s="54" t="s">
        <v>1058</v>
      </c>
      <c r="C1652" s="77" t="n">
        <v>2372040</v>
      </c>
      <c r="D1652" s="77"/>
      <c r="E1652" s="77" t="n">
        <f aca="false">SUM(C1652:D1652)</f>
        <v>2372040</v>
      </c>
      <c r="F1652" s="79" t="n">
        <v>2372040</v>
      </c>
      <c r="G1652" s="88"/>
      <c r="H1652" s="79" t="n">
        <f aca="false">SUM(F1652:G1652)</f>
        <v>2372040</v>
      </c>
      <c r="I1652" s="77" t="n">
        <v>2635600</v>
      </c>
      <c r="J1652" s="77"/>
      <c r="K1652" s="77" t="n">
        <f aca="false">SUM(I1652:J1652)</f>
        <v>2635600</v>
      </c>
    </row>
    <row r="1653" customFormat="false" ht="53.7" hidden="false" customHeight="false" outlineLevel="0" collapsed="false">
      <c r="A1653" s="82" t="s">
        <v>1837</v>
      </c>
      <c r="B1653" s="54" t="s">
        <v>1838</v>
      </c>
      <c r="C1653" s="77" t="n">
        <v>420000</v>
      </c>
      <c r="D1653" s="215"/>
      <c r="E1653" s="77" t="n">
        <f aca="false">SUM(C1653,D1653)</f>
        <v>420000</v>
      </c>
      <c r="F1653" s="79" t="n">
        <v>420000</v>
      </c>
      <c r="G1653" s="217"/>
      <c r="H1653" s="79" t="n">
        <f aca="false">SUM(F1653,G1653)</f>
        <v>420000</v>
      </c>
      <c r="I1653" s="77" t="n">
        <v>530000</v>
      </c>
      <c r="J1653" s="215"/>
      <c r="K1653" s="77" t="n">
        <f aca="false">SUM(I1653,J1653)</f>
        <v>530000</v>
      </c>
    </row>
    <row r="1654" customFormat="false" ht="43.25" hidden="false" customHeight="false" outlineLevel="0" collapsed="false">
      <c r="A1654" s="87" t="s">
        <v>325</v>
      </c>
      <c r="B1654" s="54" t="s">
        <v>326</v>
      </c>
      <c r="C1654" s="77" t="n">
        <v>400000</v>
      </c>
      <c r="D1654" s="77"/>
      <c r="E1654" s="77" t="n">
        <f aca="false">SUM(C1654,D1654)</f>
        <v>400000</v>
      </c>
      <c r="F1654" s="79" t="n">
        <v>926575</v>
      </c>
      <c r="G1654" s="88"/>
      <c r="H1654" s="79" t="n">
        <f aca="false">SUM(F1654:G1654)</f>
        <v>926575</v>
      </c>
      <c r="I1654" s="77"/>
      <c r="J1654" s="77"/>
      <c r="K1654" s="77" t="n">
        <f aca="false">SUM(I1654,J1654)</f>
        <v>0</v>
      </c>
    </row>
    <row r="1655" customFormat="false" ht="12.8" hidden="false" customHeight="false" outlineLevel="0" collapsed="false">
      <c r="A1655" s="82" t="s">
        <v>1097</v>
      </c>
      <c r="B1655" s="54" t="s">
        <v>1098</v>
      </c>
      <c r="C1655" s="77"/>
      <c r="D1655" s="77"/>
      <c r="E1655" s="77"/>
      <c r="F1655" s="79"/>
      <c r="G1655" s="88"/>
      <c r="H1655" s="79"/>
      <c r="I1655" s="77" t="n">
        <v>14200</v>
      </c>
      <c r="J1655" s="77"/>
      <c r="K1655" s="77" t="n">
        <f aca="false">SUM(I1655,J1655)</f>
        <v>14200</v>
      </c>
    </row>
    <row r="1656" customFormat="false" ht="22.35" hidden="false" customHeight="false" outlineLevel="0" collapsed="false">
      <c r="A1656" s="82" t="s">
        <v>65</v>
      </c>
      <c r="B1656" s="54" t="s">
        <v>66</v>
      </c>
      <c r="C1656" s="143"/>
      <c r="D1656" s="215"/>
      <c r="E1656" s="77" t="n">
        <f aca="false">SUM(C1656,D1656)</f>
        <v>0</v>
      </c>
      <c r="F1656" s="79" t="n">
        <v>1400000</v>
      </c>
      <c r="G1656" s="217"/>
      <c r="H1656" s="79" t="n">
        <f aca="false">SUM(F1656,G1656)</f>
        <v>1400000</v>
      </c>
      <c r="I1656" s="143"/>
      <c r="J1656" s="215"/>
      <c r="K1656" s="77" t="n">
        <f aca="false">SUM(I1656,J1656)</f>
        <v>0</v>
      </c>
    </row>
    <row r="1657" customFormat="false" ht="12.8" hidden="false" customHeight="false" outlineLevel="0" collapsed="false">
      <c r="A1657" s="87"/>
      <c r="B1657" s="54"/>
      <c r="C1657" s="77"/>
      <c r="D1657" s="77"/>
      <c r="E1657" s="77"/>
      <c r="F1657" s="79"/>
      <c r="G1657" s="88"/>
      <c r="H1657" s="79"/>
      <c r="I1657" s="77"/>
      <c r="J1657" s="77"/>
      <c r="K1657" s="77"/>
    </row>
    <row r="1658" customFormat="false" ht="68.65" hidden="false" customHeight="false" outlineLevel="0" collapsed="false">
      <c r="A1658" s="66" t="s">
        <v>1861</v>
      </c>
      <c r="B1658" s="135" t="s">
        <v>19</v>
      </c>
      <c r="C1658" s="139" t="n">
        <f aca="false">SUM(C1660:C1663)</f>
        <v>4198890</v>
      </c>
      <c r="D1658" s="139" t="n">
        <f aca="false">SUM(D1660:D1660)</f>
        <v>0</v>
      </c>
      <c r="E1658" s="139" t="n">
        <f aca="false">SUM(C1658:D1658)</f>
        <v>4198890</v>
      </c>
      <c r="F1658" s="109" t="n">
        <f aca="false">SUM(F1660:F1663)</f>
        <v>5028915</v>
      </c>
      <c r="G1658" s="110"/>
      <c r="H1658" s="109" t="n">
        <f aca="false">SUM(F1658:G1658)</f>
        <v>5028915</v>
      </c>
      <c r="I1658" s="139" t="n">
        <f aca="false">SUM(I1660:I1663)</f>
        <v>4549210</v>
      </c>
      <c r="J1658" s="139" t="n">
        <f aca="false">SUM(J1660:J1660)</f>
        <v>0</v>
      </c>
      <c r="K1658" s="139" t="n">
        <f aca="false">SUM(I1658:J1658)</f>
        <v>4549210</v>
      </c>
    </row>
    <row r="1659" customFormat="false" ht="22.35" hidden="false" customHeight="false" outlineLevel="0" collapsed="false">
      <c r="A1659" s="87" t="s">
        <v>27</v>
      </c>
      <c r="B1659" s="227"/>
      <c r="C1659" s="143" t="n">
        <f aca="false">SUM(C1660:C1663)</f>
        <v>4198890</v>
      </c>
      <c r="D1659" s="215"/>
      <c r="E1659" s="77" t="n">
        <f aca="false">SUM(C1659,D1659)</f>
        <v>4198890</v>
      </c>
      <c r="F1659" s="79" t="n">
        <f aca="false">SUM(F1660:F1663)</f>
        <v>5028915</v>
      </c>
      <c r="G1659" s="217"/>
      <c r="H1659" s="79" t="n">
        <f aca="false">SUM(F1659,G1659)</f>
        <v>5028915</v>
      </c>
      <c r="I1659" s="77" t="n">
        <f aca="false">SUM(I1660:I1663)</f>
        <v>4549210</v>
      </c>
      <c r="J1659" s="215"/>
      <c r="K1659" s="77" t="n">
        <f aca="false">SUM(I1659,J1659)</f>
        <v>4549210</v>
      </c>
    </row>
    <row r="1660" customFormat="false" ht="22.35" hidden="false" customHeight="false" outlineLevel="0" collapsed="false">
      <c r="A1660" s="82" t="s">
        <v>1095</v>
      </c>
      <c r="B1660" s="54" t="s">
        <v>1011</v>
      </c>
      <c r="C1660" s="77" t="n">
        <v>3528890</v>
      </c>
      <c r="D1660" s="215"/>
      <c r="E1660" s="77" t="n">
        <f aca="false">SUM(C1660,D1660)</f>
        <v>3528890</v>
      </c>
      <c r="F1660" s="79" t="n">
        <v>4009890</v>
      </c>
      <c r="G1660" s="217"/>
      <c r="H1660" s="79" t="n">
        <f aca="false">SUM(F1660,G1660)</f>
        <v>4009890</v>
      </c>
      <c r="I1660" s="77" t="n">
        <v>4163210</v>
      </c>
      <c r="J1660" s="215"/>
      <c r="K1660" s="77" t="n">
        <f aca="false">SUM(I1660,J1660)</f>
        <v>4163210</v>
      </c>
    </row>
    <row r="1661" customFormat="false" ht="53.7" hidden="false" customHeight="false" outlineLevel="0" collapsed="false">
      <c r="A1661" s="82" t="s">
        <v>1837</v>
      </c>
      <c r="B1661" s="54" t="s">
        <v>1838</v>
      </c>
      <c r="C1661" s="77" t="n">
        <v>270000</v>
      </c>
      <c r="D1661" s="215"/>
      <c r="E1661" s="77" t="n">
        <f aca="false">SUM(C1661,D1661)</f>
        <v>270000</v>
      </c>
      <c r="F1661" s="79" t="n">
        <v>370000</v>
      </c>
      <c r="G1661" s="217"/>
      <c r="H1661" s="79" t="n">
        <f aca="false">SUM(F1661,G1661)</f>
        <v>370000</v>
      </c>
      <c r="I1661" s="77" t="n">
        <v>386000</v>
      </c>
      <c r="J1661" s="215"/>
      <c r="K1661" s="77" t="n">
        <f aca="false">SUM(I1661,J1661)</f>
        <v>386000</v>
      </c>
    </row>
    <row r="1662" customFormat="false" ht="12.8" hidden="false" customHeight="false" outlineLevel="0" collapsed="false">
      <c r="A1662" s="82" t="s">
        <v>1097</v>
      </c>
      <c r="B1662" s="54" t="s">
        <v>1098</v>
      </c>
      <c r="C1662" s="77"/>
      <c r="D1662" s="215"/>
      <c r="E1662" s="77"/>
      <c r="F1662" s="79" t="n">
        <v>40000</v>
      </c>
      <c r="G1662" s="217"/>
      <c r="H1662" s="79" t="n">
        <f aca="false">SUM(F1662,G1662)</f>
        <v>40000</v>
      </c>
      <c r="I1662" s="77"/>
      <c r="J1662" s="215"/>
      <c r="K1662" s="77"/>
    </row>
    <row r="1663" customFormat="false" ht="43.25" hidden="false" customHeight="false" outlineLevel="0" collapsed="false">
      <c r="A1663" s="82" t="s">
        <v>325</v>
      </c>
      <c r="B1663" s="54" t="s">
        <v>326</v>
      </c>
      <c r="C1663" s="77" t="n">
        <v>400000</v>
      </c>
      <c r="D1663" s="215"/>
      <c r="E1663" s="77" t="n">
        <f aca="false">SUM(C1663,D1663)</f>
        <v>400000</v>
      </c>
      <c r="F1663" s="79" t="n">
        <v>609025</v>
      </c>
      <c r="G1663" s="217"/>
      <c r="H1663" s="79" t="n">
        <f aca="false">SUM(F1663,G1663)</f>
        <v>609025</v>
      </c>
      <c r="I1663" s="77"/>
      <c r="J1663" s="215"/>
      <c r="K1663" s="77" t="n">
        <f aca="false">SUM(I1663,J1663)</f>
        <v>0</v>
      </c>
    </row>
    <row r="1664" customFormat="false" ht="12.8" hidden="false" customHeight="false" outlineLevel="0" collapsed="false">
      <c r="A1664" s="87"/>
      <c r="B1664" s="54"/>
      <c r="C1664" s="77"/>
      <c r="D1664" s="77"/>
      <c r="E1664" s="77" t="n">
        <f aca="false">SUM(C1664:D1664)</f>
        <v>0</v>
      </c>
      <c r="F1664" s="79"/>
      <c r="G1664" s="88"/>
      <c r="H1664" s="79"/>
      <c r="I1664" s="77"/>
      <c r="J1664" s="77"/>
      <c r="K1664" s="77" t="n">
        <f aca="false">SUM(I1664:J1664)</f>
        <v>0</v>
      </c>
    </row>
    <row r="1665" customFormat="false" ht="68.65" hidden="false" customHeight="false" outlineLevel="0" collapsed="false">
      <c r="A1665" s="66" t="s">
        <v>1865</v>
      </c>
      <c r="B1665" s="135" t="s">
        <v>19</v>
      </c>
      <c r="C1665" s="240" t="n">
        <f aca="false">SUM(C1667:C1671)</f>
        <v>3806510</v>
      </c>
      <c r="D1665" s="240" t="n">
        <f aca="false">SUM(D1667:D1671)</f>
        <v>0</v>
      </c>
      <c r="E1665" s="240" t="n">
        <f aca="false">SUM(C1665:D1665)</f>
        <v>3806510</v>
      </c>
      <c r="F1665" s="243" t="n">
        <f aca="false">SUM(F1667:F1671)</f>
        <v>5512595</v>
      </c>
      <c r="G1665" s="253"/>
      <c r="H1665" s="243" t="n">
        <f aca="false">SUM(F1665:G1665)</f>
        <v>5512595</v>
      </c>
      <c r="I1665" s="240" t="n">
        <f aca="false">SUM(I1667:I1671)</f>
        <v>4118710</v>
      </c>
      <c r="J1665" s="240" t="n">
        <f aca="false">SUM(J1667:J1671)</f>
        <v>0</v>
      </c>
      <c r="K1665" s="240" t="n">
        <f aca="false">SUM(I1665:J1665)</f>
        <v>4118710</v>
      </c>
    </row>
    <row r="1666" customFormat="false" ht="22.35" hidden="false" customHeight="false" outlineLevel="0" collapsed="false">
      <c r="A1666" s="87" t="s">
        <v>27</v>
      </c>
      <c r="B1666" s="227"/>
      <c r="C1666" s="245" t="n">
        <f aca="false">SUM(C1667:C1671)</f>
        <v>3806510</v>
      </c>
      <c r="D1666" s="246"/>
      <c r="E1666" s="77" t="n">
        <f aca="false">SUM(C1666:D1666)</f>
        <v>3806510</v>
      </c>
      <c r="F1666" s="247" t="n">
        <f aca="false">SUM(F1667:F1671)</f>
        <v>5512595</v>
      </c>
      <c r="G1666" s="248"/>
      <c r="H1666" s="79" t="n">
        <f aca="false">SUM(F1666:G1666)</f>
        <v>5512595</v>
      </c>
      <c r="I1666" s="77" t="n">
        <f aca="false">SUM(I1667:I1671)</f>
        <v>4118710</v>
      </c>
      <c r="J1666" s="246"/>
      <c r="K1666" s="77" t="n">
        <f aca="false">SUM(I1666:J1666)</f>
        <v>4118710</v>
      </c>
    </row>
    <row r="1667" customFormat="false" ht="22.35" hidden="false" customHeight="false" outlineLevel="0" collapsed="false">
      <c r="A1667" s="82" t="s">
        <v>1095</v>
      </c>
      <c r="B1667" s="54" t="s">
        <v>1011</v>
      </c>
      <c r="C1667" s="77" t="n">
        <v>3055510</v>
      </c>
      <c r="D1667" s="245"/>
      <c r="E1667" s="77" t="n">
        <f aca="false">SUM(C1667:D1667)</f>
        <v>3055510</v>
      </c>
      <c r="F1667" s="247" t="n">
        <v>3930960</v>
      </c>
      <c r="G1667" s="266"/>
      <c r="H1667" s="79" t="n">
        <f aca="false">SUM(F1667:G1667)</f>
        <v>3930960</v>
      </c>
      <c r="I1667" s="77" t="n">
        <v>3732710</v>
      </c>
      <c r="J1667" s="245"/>
      <c r="K1667" s="77" t="n">
        <f aca="false">SUM(I1667:J1667)</f>
        <v>3732710</v>
      </c>
    </row>
    <row r="1668" customFormat="false" ht="53.7" hidden="false" customHeight="false" outlineLevel="0" collapsed="false">
      <c r="A1668" s="82" t="s">
        <v>1837</v>
      </c>
      <c r="B1668" s="54" t="s">
        <v>1838</v>
      </c>
      <c r="C1668" s="77" t="n">
        <v>345000</v>
      </c>
      <c r="D1668" s="215"/>
      <c r="E1668" s="77" t="n">
        <f aca="false">SUM(C1668,D1668)</f>
        <v>345000</v>
      </c>
      <c r="F1668" s="79" t="n">
        <v>345000</v>
      </c>
      <c r="G1668" s="217"/>
      <c r="H1668" s="79" t="n">
        <f aca="false">SUM(F1668,G1668)</f>
        <v>345000</v>
      </c>
      <c r="I1668" s="77" t="n">
        <v>380000</v>
      </c>
      <c r="J1668" s="215"/>
      <c r="K1668" s="77" t="n">
        <f aca="false">SUM(I1668,J1668)</f>
        <v>380000</v>
      </c>
    </row>
    <row r="1669" customFormat="false" ht="12.8" hidden="false" customHeight="false" outlineLevel="0" collapsed="false">
      <c r="A1669" s="87" t="s">
        <v>1097</v>
      </c>
      <c r="B1669" s="54" t="s">
        <v>1098</v>
      </c>
      <c r="C1669" s="77" t="n">
        <v>6000</v>
      </c>
      <c r="D1669" s="77"/>
      <c r="E1669" s="77" t="n">
        <f aca="false">SUM(C1669:D1669)</f>
        <v>6000</v>
      </c>
      <c r="F1669" s="79" t="n">
        <v>6000</v>
      </c>
      <c r="G1669" s="88"/>
      <c r="H1669" s="79" t="n">
        <f aca="false">SUM(F1669:G1669)</f>
        <v>6000</v>
      </c>
      <c r="I1669" s="77" t="n">
        <v>6000</v>
      </c>
      <c r="J1669" s="77"/>
      <c r="K1669" s="77" t="n">
        <f aca="false">SUM(I1669:J1669)</f>
        <v>6000</v>
      </c>
    </row>
    <row r="1670" customFormat="false" ht="43.25" hidden="false" customHeight="false" outlineLevel="0" collapsed="false">
      <c r="A1670" s="82" t="s">
        <v>325</v>
      </c>
      <c r="B1670" s="54" t="s">
        <v>326</v>
      </c>
      <c r="C1670" s="77" t="n">
        <v>400000</v>
      </c>
      <c r="D1670" s="215"/>
      <c r="E1670" s="77" t="n">
        <f aca="false">SUM(C1670:D1670)</f>
        <v>400000</v>
      </c>
      <c r="F1670" s="79" t="n">
        <v>945735</v>
      </c>
      <c r="G1670" s="217"/>
      <c r="H1670" s="79" t="n">
        <f aca="false">SUM(F1670,G1670)</f>
        <v>945735</v>
      </c>
      <c r="I1670" s="77"/>
      <c r="J1670" s="215"/>
      <c r="K1670" s="77" t="n">
        <f aca="false">SUM(I1670:J1670)</f>
        <v>0</v>
      </c>
    </row>
    <row r="1671" customFormat="false" ht="22.35" hidden="false" customHeight="false" outlineLevel="0" collapsed="false">
      <c r="A1671" s="82" t="s">
        <v>1120</v>
      </c>
      <c r="B1671" s="54" t="s">
        <v>1121</v>
      </c>
      <c r="C1671" s="143"/>
      <c r="D1671" s="215"/>
      <c r="E1671" s="77" t="n">
        <f aca="false">SUM(C1671,D1671)</f>
        <v>0</v>
      </c>
      <c r="F1671" s="79" t="n">
        <v>284900</v>
      </c>
      <c r="G1671" s="217"/>
      <c r="H1671" s="79" t="n">
        <f aca="false">SUM(F1671,G1671)</f>
        <v>284900</v>
      </c>
      <c r="I1671" s="143"/>
      <c r="J1671" s="215"/>
      <c r="K1671" s="77" t="n">
        <f aca="false">SUM(I1671,J1671)</f>
        <v>0</v>
      </c>
    </row>
    <row r="1672" customFormat="false" ht="12.8" hidden="false" customHeight="false" outlineLevel="0" collapsed="false">
      <c r="A1672" s="87"/>
      <c r="B1672" s="54"/>
      <c r="C1672" s="77"/>
      <c r="D1672" s="77"/>
      <c r="E1672" s="77" t="n">
        <f aca="false">SUM(C1672:D1672)</f>
        <v>0</v>
      </c>
      <c r="F1672" s="79"/>
      <c r="G1672" s="88"/>
      <c r="H1672" s="79"/>
      <c r="I1672" s="77"/>
      <c r="J1672" s="77"/>
      <c r="K1672" s="77" t="n">
        <f aca="false">SUM(I1672:J1672)</f>
        <v>0</v>
      </c>
    </row>
    <row r="1673" customFormat="false" ht="68.65" hidden="false" customHeight="false" outlineLevel="0" collapsed="false">
      <c r="A1673" s="66" t="s">
        <v>1871</v>
      </c>
      <c r="B1673" s="135" t="s">
        <v>19</v>
      </c>
      <c r="C1673" s="139" t="n">
        <f aca="false">SUM(C1675:C1682)</f>
        <v>5400910</v>
      </c>
      <c r="D1673" s="139" t="n">
        <f aca="false">SUM(D1675:D1682)</f>
        <v>0</v>
      </c>
      <c r="E1673" s="139" t="n">
        <f aca="false">SUM(C1673:D1673)</f>
        <v>5400910</v>
      </c>
      <c r="F1673" s="109" t="n">
        <f aca="false">SUM(F1675:F1682)</f>
        <v>6536245</v>
      </c>
      <c r="G1673" s="110"/>
      <c r="H1673" s="109" t="n">
        <f aca="false">SUM(F1673:G1673)</f>
        <v>6536245</v>
      </c>
      <c r="I1673" s="139" t="n">
        <f aca="false">SUM(I1675:I1682)</f>
        <v>5579980</v>
      </c>
      <c r="J1673" s="139" t="n">
        <f aca="false">SUM(J1675:J1682)</f>
        <v>0</v>
      </c>
      <c r="K1673" s="139" t="n">
        <f aca="false">SUM(I1673:J1673)</f>
        <v>5579980</v>
      </c>
    </row>
    <row r="1674" customFormat="false" ht="22.35" hidden="false" customHeight="false" outlineLevel="0" collapsed="false">
      <c r="A1674" s="87" t="s">
        <v>27</v>
      </c>
      <c r="B1674" s="227"/>
      <c r="C1674" s="143" t="n">
        <f aca="false">SUM(C1675:C1682)</f>
        <v>5400910</v>
      </c>
      <c r="D1674" s="215"/>
      <c r="E1674" s="77" t="n">
        <f aca="false">SUM(C1674:D1674)</f>
        <v>5400910</v>
      </c>
      <c r="F1674" s="79" t="n">
        <f aca="false">SUM(F1675:F1682)</f>
        <v>6536245</v>
      </c>
      <c r="G1674" s="217"/>
      <c r="H1674" s="79" t="n">
        <f aca="false">SUM(F1674:G1674)</f>
        <v>6536245</v>
      </c>
      <c r="I1674" s="77" t="n">
        <f aca="false">SUM(I1675:I1682)</f>
        <v>5579980</v>
      </c>
      <c r="J1674" s="215"/>
      <c r="K1674" s="77" t="n">
        <f aca="false">SUM(I1674:J1674)</f>
        <v>5579980</v>
      </c>
    </row>
    <row r="1675" customFormat="false" ht="22.35" hidden="false" customHeight="false" outlineLevel="0" collapsed="false">
      <c r="A1675" s="82" t="s">
        <v>1095</v>
      </c>
      <c r="B1675" s="54" t="s">
        <v>1011</v>
      </c>
      <c r="C1675" s="77" t="n">
        <v>3643570</v>
      </c>
      <c r="D1675" s="143"/>
      <c r="E1675" s="77" t="n">
        <f aca="false">SUM(C1675:D1675)</f>
        <v>3643570</v>
      </c>
      <c r="F1675" s="79" t="n">
        <v>4286070</v>
      </c>
      <c r="G1675" s="88"/>
      <c r="H1675" s="79" t="n">
        <f aca="false">SUM(F1675:G1675)</f>
        <v>4286070</v>
      </c>
      <c r="I1675" s="77" t="n">
        <v>4611610</v>
      </c>
      <c r="J1675" s="143"/>
      <c r="K1675" s="77" t="n">
        <f aca="false">SUM(I1675:J1675)</f>
        <v>4611610</v>
      </c>
    </row>
    <row r="1676" customFormat="false" ht="32.8" hidden="false" customHeight="false" outlineLevel="0" collapsed="false">
      <c r="A1676" s="87" t="s">
        <v>33</v>
      </c>
      <c r="B1676" s="54" t="s">
        <v>34</v>
      </c>
      <c r="C1676" s="77" t="n">
        <v>25500</v>
      </c>
      <c r="D1676" s="143"/>
      <c r="E1676" s="77" t="n">
        <f aca="false">SUM(C1676:D1676)</f>
        <v>25500</v>
      </c>
      <c r="F1676" s="79" t="n">
        <v>25500</v>
      </c>
      <c r="G1676" s="88"/>
      <c r="H1676" s="79" t="n">
        <f aca="false">SUM(F1676:G1676)</f>
        <v>25500</v>
      </c>
      <c r="I1676" s="77" t="n">
        <v>15000</v>
      </c>
      <c r="J1676" s="143"/>
      <c r="K1676" s="77" t="n">
        <f aca="false">SUM(I1676:J1676)</f>
        <v>15000</v>
      </c>
    </row>
    <row r="1677" customFormat="false" ht="53.7" hidden="false" customHeight="false" outlineLevel="0" collapsed="false">
      <c r="A1677" s="82" t="s">
        <v>1837</v>
      </c>
      <c r="B1677" s="54" t="s">
        <v>1838</v>
      </c>
      <c r="C1677" s="77" t="n">
        <v>345000</v>
      </c>
      <c r="D1677" s="215"/>
      <c r="E1677" s="77" t="n">
        <f aca="false">SUM(C1677:D1677)</f>
        <v>345000</v>
      </c>
      <c r="F1677" s="79" t="n">
        <v>345000</v>
      </c>
      <c r="G1677" s="217"/>
      <c r="H1677" s="79" t="n">
        <f aca="false">SUM(F1677,G1677)</f>
        <v>345000</v>
      </c>
      <c r="I1677" s="77" t="n">
        <v>390000</v>
      </c>
      <c r="J1677" s="215"/>
      <c r="K1677" s="77" t="n">
        <f aca="false">SUM(I1677,J1677)</f>
        <v>390000</v>
      </c>
    </row>
    <row r="1678" customFormat="false" ht="85.05" hidden="false" customHeight="false" outlineLevel="0" collapsed="false">
      <c r="A1678" s="82" t="s">
        <v>1875</v>
      </c>
      <c r="B1678" s="54" t="s">
        <v>1876</v>
      </c>
      <c r="C1678" s="77" t="n">
        <v>630000</v>
      </c>
      <c r="D1678" s="215"/>
      <c r="E1678" s="77" t="n">
        <f aca="false">SUM(C1678:D1678)</f>
        <v>630000</v>
      </c>
      <c r="F1678" s="79" t="n">
        <v>860730</v>
      </c>
      <c r="G1678" s="217"/>
      <c r="H1678" s="79" t="n">
        <f aca="false">SUM(F1678,G1678)</f>
        <v>860730</v>
      </c>
      <c r="I1678" s="77"/>
      <c r="J1678" s="215"/>
      <c r="K1678" s="77" t="n">
        <f aca="false">SUM(I1678,J1678)</f>
        <v>0</v>
      </c>
    </row>
    <row r="1679" customFormat="false" ht="43.25" hidden="false" customHeight="false" outlineLevel="0" collapsed="false">
      <c r="A1679" s="82" t="s">
        <v>325</v>
      </c>
      <c r="B1679" s="54" t="s">
        <v>326</v>
      </c>
      <c r="C1679" s="77" t="n">
        <v>400000</v>
      </c>
      <c r="D1679" s="215"/>
      <c r="E1679" s="77" t="n">
        <f aca="false">SUM(C1679:D1679)</f>
        <v>400000</v>
      </c>
      <c r="F1679" s="79" t="n">
        <v>609105</v>
      </c>
      <c r="G1679" s="217"/>
      <c r="H1679" s="79" t="n">
        <f aca="false">SUM(F1679,G1679)</f>
        <v>609105</v>
      </c>
      <c r="I1679" s="77"/>
      <c r="J1679" s="215"/>
      <c r="K1679" s="77" t="n">
        <f aca="false">SUM(I1679:J1679)</f>
        <v>0</v>
      </c>
    </row>
    <row r="1680" customFormat="false" ht="85.05" hidden="false" customHeight="false" outlineLevel="0" collapsed="false">
      <c r="A1680" s="82" t="s">
        <v>1879</v>
      </c>
      <c r="B1680" s="54" t="s">
        <v>1880</v>
      </c>
      <c r="C1680" s="77" t="n">
        <v>349840</v>
      </c>
      <c r="D1680" s="215"/>
      <c r="E1680" s="77" t="n">
        <f aca="false">SUM(C1680:D1680)</f>
        <v>349840</v>
      </c>
      <c r="F1680" s="79" t="n">
        <v>349840</v>
      </c>
      <c r="G1680" s="217"/>
      <c r="H1680" s="79" t="n">
        <f aca="false">SUM(F1680,G1680)</f>
        <v>349840</v>
      </c>
      <c r="I1680" s="77"/>
      <c r="J1680" s="215"/>
      <c r="K1680" s="77" t="n">
        <f aca="false">SUM(I1680:J1680)</f>
        <v>0</v>
      </c>
    </row>
    <row r="1681" customFormat="false" ht="12.8" hidden="false" customHeight="false" outlineLevel="0" collapsed="false">
      <c r="A1681" s="87" t="s">
        <v>1097</v>
      </c>
      <c r="B1681" s="54" t="s">
        <v>1098</v>
      </c>
      <c r="C1681" s="77" t="n">
        <v>7000</v>
      </c>
      <c r="D1681" s="77"/>
      <c r="E1681" s="77" t="n">
        <f aca="false">SUM(C1681:D1681)</f>
        <v>7000</v>
      </c>
      <c r="F1681" s="79" t="n">
        <v>60000</v>
      </c>
      <c r="G1681" s="88"/>
      <c r="H1681" s="79" t="n">
        <f aca="false">SUM(F1681:G1681)</f>
        <v>60000</v>
      </c>
      <c r="I1681" s="77" t="n">
        <v>7000</v>
      </c>
      <c r="J1681" s="77"/>
      <c r="K1681" s="77" t="n">
        <f aca="false">SUM(I1681:J1681)</f>
        <v>7000</v>
      </c>
    </row>
    <row r="1682" customFormat="false" ht="22.35" hidden="false" customHeight="false" outlineLevel="0" collapsed="false">
      <c r="A1682" s="82" t="s">
        <v>1104</v>
      </c>
      <c r="B1682" s="54" t="s">
        <v>1014</v>
      </c>
      <c r="C1682" s="143"/>
      <c r="D1682" s="215"/>
      <c r="E1682" s="77" t="n">
        <f aca="false">SUM(C1682,D1682)</f>
        <v>0</v>
      </c>
      <c r="F1682" s="79"/>
      <c r="G1682" s="217"/>
      <c r="H1682" s="79"/>
      <c r="I1682" s="143" t="n">
        <v>556370</v>
      </c>
      <c r="J1682" s="215"/>
      <c r="K1682" s="77" t="n">
        <f aca="false">SUM(I1682,J1682)</f>
        <v>556370</v>
      </c>
    </row>
    <row r="1683" customFormat="false" ht="12.8" hidden="false" customHeight="false" outlineLevel="0" collapsed="false">
      <c r="A1683" s="150"/>
      <c r="B1683" s="160"/>
      <c r="C1683" s="199"/>
      <c r="D1683" s="199"/>
      <c r="E1683" s="199" t="n">
        <f aca="false">SUM(C1683:D1683)</f>
        <v>0</v>
      </c>
      <c r="F1683" s="236"/>
      <c r="G1683" s="237"/>
      <c r="H1683" s="236"/>
      <c r="I1683" s="199"/>
      <c r="J1683" s="199"/>
      <c r="K1683" s="199" t="n">
        <f aca="false">SUM(I1683:J1683)</f>
        <v>0</v>
      </c>
    </row>
    <row r="1684" customFormat="false" ht="68.65" hidden="false" customHeight="false" outlineLevel="0" collapsed="false">
      <c r="A1684" s="66" t="s">
        <v>1883</v>
      </c>
      <c r="B1684" s="135" t="s">
        <v>19</v>
      </c>
      <c r="C1684" s="152" t="n">
        <f aca="false">SUM(C1686:C1691)</f>
        <v>5064420</v>
      </c>
      <c r="D1684" s="152" t="n">
        <f aca="false">SUM(D1686:D1691)</f>
        <v>0</v>
      </c>
      <c r="E1684" s="152" t="n">
        <f aca="false">SUM(C1684:D1684)</f>
        <v>5064420</v>
      </c>
      <c r="F1684" s="153" t="n">
        <f aca="false">SUM(F1686:F1691)</f>
        <v>6250715</v>
      </c>
      <c r="G1684" s="196"/>
      <c r="H1684" s="153" t="n">
        <f aca="false">SUM(F1684:G1684)</f>
        <v>6250715</v>
      </c>
      <c r="I1684" s="152" t="n">
        <f aca="false">SUM(I1686:I1691)</f>
        <v>5472010</v>
      </c>
      <c r="J1684" s="152" t="n">
        <f aca="false">SUM(J1686:J1691)</f>
        <v>0</v>
      </c>
      <c r="K1684" s="152" t="n">
        <f aca="false">SUM(I1684:J1684)</f>
        <v>5472010</v>
      </c>
    </row>
    <row r="1685" customFormat="false" ht="22.35" hidden="false" customHeight="false" outlineLevel="0" collapsed="false">
      <c r="A1685" s="87" t="s">
        <v>27</v>
      </c>
      <c r="B1685" s="227"/>
      <c r="C1685" s="143" t="n">
        <f aca="false">SUM(C1686:C1691)</f>
        <v>5064420</v>
      </c>
      <c r="D1685" s="215"/>
      <c r="E1685" s="77" t="n">
        <f aca="false">SUM(C1685:D1685)</f>
        <v>5064420</v>
      </c>
      <c r="F1685" s="79" t="n">
        <f aca="false">SUM(F1686:F1691)</f>
        <v>6250715</v>
      </c>
      <c r="G1685" s="217"/>
      <c r="H1685" s="79" t="n">
        <f aca="false">SUM(F1685:G1685)</f>
        <v>6250715</v>
      </c>
      <c r="I1685" s="77" t="n">
        <f aca="false">SUM(I1686:I1691)</f>
        <v>5472010</v>
      </c>
      <c r="J1685" s="215"/>
      <c r="K1685" s="77" t="n">
        <f aca="false">SUM(I1685:J1685)</f>
        <v>5472010</v>
      </c>
    </row>
    <row r="1686" customFormat="false" ht="22.35" hidden="false" customHeight="false" outlineLevel="0" collapsed="false">
      <c r="A1686" s="82" t="s">
        <v>1095</v>
      </c>
      <c r="B1686" s="54" t="s">
        <v>1011</v>
      </c>
      <c r="C1686" s="77" t="n">
        <v>4291420</v>
      </c>
      <c r="D1686" s="143"/>
      <c r="E1686" s="77" t="n">
        <f aca="false">SUM(C1686:D1686)</f>
        <v>4291420</v>
      </c>
      <c r="F1686" s="79" t="n">
        <v>4829920</v>
      </c>
      <c r="G1686" s="88"/>
      <c r="H1686" s="79" t="n">
        <f aca="false">SUM(F1686:G1686)</f>
        <v>4829920</v>
      </c>
      <c r="I1686" s="77" t="n">
        <v>4949010</v>
      </c>
      <c r="J1686" s="143"/>
      <c r="K1686" s="77" t="n">
        <f aca="false">SUM(I1686:J1686)</f>
        <v>4949010</v>
      </c>
    </row>
    <row r="1687" customFormat="false" ht="32.8" hidden="false" customHeight="false" outlineLevel="0" collapsed="false">
      <c r="A1687" s="87" t="s">
        <v>33</v>
      </c>
      <c r="B1687" s="54" t="s">
        <v>34</v>
      </c>
      <c r="C1687" s="77" t="n">
        <v>21000</v>
      </c>
      <c r="D1687" s="77"/>
      <c r="E1687" s="77" t="n">
        <f aca="false">SUM(C1687:D1687)</f>
        <v>21000</v>
      </c>
      <c r="F1687" s="79" t="n">
        <v>21000</v>
      </c>
      <c r="G1687" s="88"/>
      <c r="H1687" s="79" t="n">
        <f aca="false">SUM(F1687:G1687)</f>
        <v>21000</v>
      </c>
      <c r="I1687" s="77" t="n">
        <v>21000</v>
      </c>
      <c r="J1687" s="77"/>
      <c r="K1687" s="77" t="n">
        <f aca="false">SUM(I1687:J1687)</f>
        <v>21000</v>
      </c>
    </row>
    <row r="1688" customFormat="false" ht="53.7" hidden="false" customHeight="false" outlineLevel="0" collapsed="false">
      <c r="A1688" s="82" t="s">
        <v>1837</v>
      </c>
      <c r="B1688" s="54" t="s">
        <v>1838</v>
      </c>
      <c r="C1688" s="77" t="n">
        <v>345000</v>
      </c>
      <c r="D1688" s="215"/>
      <c r="E1688" s="77" t="n">
        <f aca="false">SUM(C1688,D1688)</f>
        <v>345000</v>
      </c>
      <c r="F1688" s="79" t="n">
        <v>409000</v>
      </c>
      <c r="G1688" s="217"/>
      <c r="H1688" s="79" t="n">
        <f aca="false">SUM(F1688,G1688)</f>
        <v>409000</v>
      </c>
      <c r="I1688" s="77" t="n">
        <v>495000</v>
      </c>
      <c r="J1688" s="215"/>
      <c r="K1688" s="77" t="n">
        <f aca="false">SUM(I1688,J1688)</f>
        <v>495000</v>
      </c>
    </row>
    <row r="1689" customFormat="false" ht="12.8" hidden="false" customHeight="false" outlineLevel="0" collapsed="false">
      <c r="A1689" s="82" t="s">
        <v>1097</v>
      </c>
      <c r="B1689" s="54" t="s">
        <v>1098</v>
      </c>
      <c r="C1689" s="77" t="n">
        <v>7000</v>
      </c>
      <c r="D1689" s="143"/>
      <c r="E1689" s="77" t="n">
        <f aca="false">SUM(C1689:D1689)</f>
        <v>7000</v>
      </c>
      <c r="F1689" s="79" t="n">
        <v>117000</v>
      </c>
      <c r="G1689" s="88"/>
      <c r="H1689" s="79" t="n">
        <f aca="false">SUM(F1689:G1689)</f>
        <v>117000</v>
      </c>
      <c r="I1689" s="77" t="n">
        <v>7000</v>
      </c>
      <c r="J1689" s="143"/>
      <c r="K1689" s="77" t="n">
        <f aca="false">SUM(I1689:J1689)</f>
        <v>7000</v>
      </c>
    </row>
    <row r="1690" customFormat="false" ht="43.25" hidden="false" customHeight="false" outlineLevel="0" collapsed="false">
      <c r="A1690" s="82" t="s">
        <v>325</v>
      </c>
      <c r="B1690" s="54" t="s">
        <v>326</v>
      </c>
      <c r="C1690" s="77" t="n">
        <v>400000</v>
      </c>
      <c r="D1690" s="215"/>
      <c r="E1690" s="77" t="n">
        <f aca="false">SUM(C1690:D1690)</f>
        <v>400000</v>
      </c>
      <c r="F1690" s="79" t="n">
        <v>843795</v>
      </c>
      <c r="G1690" s="217"/>
      <c r="H1690" s="79" t="n">
        <f aca="false">SUM(F1690,G1690)</f>
        <v>843795</v>
      </c>
      <c r="I1690" s="77"/>
      <c r="J1690" s="215"/>
      <c r="K1690" s="77" t="n">
        <f aca="false">SUM(I1690:J1690)</f>
        <v>0</v>
      </c>
    </row>
    <row r="1691" customFormat="false" ht="32.8" hidden="false" customHeight="false" outlineLevel="0" collapsed="false">
      <c r="A1691" s="82" t="s">
        <v>1889</v>
      </c>
      <c r="B1691" s="54" t="s">
        <v>1890</v>
      </c>
      <c r="C1691" s="143"/>
      <c r="D1691" s="215"/>
      <c r="E1691" s="77" t="n">
        <f aca="false">SUM(C1691,D1691)</f>
        <v>0</v>
      </c>
      <c r="F1691" s="79" t="n">
        <v>30000</v>
      </c>
      <c r="G1691" s="217"/>
      <c r="H1691" s="79" t="n">
        <f aca="false">SUM(F1691,G1691)</f>
        <v>30000</v>
      </c>
      <c r="I1691" s="77"/>
      <c r="J1691" s="215"/>
      <c r="K1691" s="77" t="n">
        <f aca="false">SUM(I1691,J1691)</f>
        <v>0</v>
      </c>
    </row>
    <row r="1692" customFormat="false" ht="12.8" hidden="false" customHeight="false" outlineLevel="0" collapsed="false">
      <c r="A1692" s="87"/>
      <c r="B1692" s="54"/>
      <c r="C1692" s="77"/>
      <c r="D1692" s="77"/>
      <c r="E1692" s="77" t="n">
        <f aca="false">SUM(C1692:D1692)</f>
        <v>0</v>
      </c>
      <c r="F1692" s="79"/>
      <c r="G1692" s="88"/>
      <c r="H1692" s="79"/>
      <c r="I1692" s="77"/>
      <c r="J1692" s="77"/>
      <c r="K1692" s="77" t="n">
        <f aca="false">SUM(I1692:J1692)</f>
        <v>0</v>
      </c>
    </row>
    <row r="1693" customFormat="false" ht="57.45" hidden="false" customHeight="false" outlineLevel="0" collapsed="false">
      <c r="A1693" s="66" t="s">
        <v>1892</v>
      </c>
      <c r="B1693" s="135" t="s">
        <v>19</v>
      </c>
      <c r="C1693" s="240" t="n">
        <f aca="false">SUM(C1695:C1701)</f>
        <v>4448800</v>
      </c>
      <c r="D1693" s="240" t="n">
        <f aca="false">SUM(D1695:D1699)</f>
        <v>0</v>
      </c>
      <c r="E1693" s="240" t="n">
        <f aca="false">SUM(C1693:D1693)</f>
        <v>4448800</v>
      </c>
      <c r="F1693" s="243" t="n">
        <f aca="false">SUM(F1695:F1701)</f>
        <v>4976333</v>
      </c>
      <c r="G1693" s="253"/>
      <c r="H1693" s="243" t="n">
        <f aca="false">SUM(F1693:G1693)</f>
        <v>4976333</v>
      </c>
      <c r="I1693" s="240" t="n">
        <f aca="false">SUM(I1695:I1701)</f>
        <v>5762070</v>
      </c>
      <c r="J1693" s="240" t="n">
        <f aca="false">SUM(J1695:J1699)</f>
        <v>0</v>
      </c>
      <c r="K1693" s="240" t="n">
        <f aca="false">SUM(I1693:J1693)</f>
        <v>5762070</v>
      </c>
    </row>
    <row r="1694" customFormat="false" ht="22.35" hidden="false" customHeight="false" outlineLevel="0" collapsed="false">
      <c r="A1694" s="82" t="s">
        <v>27</v>
      </c>
      <c r="B1694" s="227"/>
      <c r="C1694" s="77" t="n">
        <f aca="false">SUM(C1695:C1699)</f>
        <v>4448800</v>
      </c>
      <c r="D1694" s="246"/>
      <c r="E1694" s="77" t="n">
        <f aca="false">SUM(C1694:D1694)</f>
        <v>4448800</v>
      </c>
      <c r="F1694" s="247" t="n">
        <f aca="false">SUM(F1695:F1699)</f>
        <v>4970600</v>
      </c>
      <c r="G1694" s="248"/>
      <c r="H1694" s="79" t="n">
        <f aca="false">SUM(F1694:G1694)</f>
        <v>4970600</v>
      </c>
      <c r="I1694" s="77" t="n">
        <f aca="false">SUM(I1695:I1699)</f>
        <v>5762070</v>
      </c>
      <c r="J1694" s="246"/>
      <c r="K1694" s="77" t="n">
        <f aca="false">SUM(I1694:J1694)</f>
        <v>5762070</v>
      </c>
    </row>
    <row r="1695" customFormat="false" ht="22.35" hidden="false" customHeight="false" outlineLevel="0" collapsed="false">
      <c r="A1695" s="82" t="s">
        <v>1095</v>
      </c>
      <c r="B1695" s="54" t="s">
        <v>1011</v>
      </c>
      <c r="C1695" s="77" t="n">
        <v>4380400</v>
      </c>
      <c r="D1695" s="245"/>
      <c r="E1695" s="77" t="n">
        <f aca="false">SUM(C1695:D1695)</f>
        <v>4380400</v>
      </c>
      <c r="F1695" s="247" t="n">
        <v>4651700</v>
      </c>
      <c r="G1695" s="266"/>
      <c r="H1695" s="79" t="n">
        <f aca="false">SUM(F1695:G1695)</f>
        <v>4651700</v>
      </c>
      <c r="I1695" s="77" t="n">
        <v>5694070</v>
      </c>
      <c r="J1695" s="245"/>
      <c r="K1695" s="77" t="n">
        <f aca="false">SUM(I1695:J1695)</f>
        <v>5694070</v>
      </c>
    </row>
    <row r="1696" customFormat="false" ht="32.8" hidden="false" customHeight="false" outlineLevel="0" collapsed="false">
      <c r="A1696" s="82" t="s">
        <v>33</v>
      </c>
      <c r="B1696" s="54" t="s">
        <v>34</v>
      </c>
      <c r="C1696" s="77" t="n">
        <v>45000</v>
      </c>
      <c r="D1696" s="245"/>
      <c r="E1696" s="77" t="n">
        <f aca="false">SUM(C1696:D1696)</f>
        <v>45000</v>
      </c>
      <c r="F1696" s="247" t="n">
        <v>45000</v>
      </c>
      <c r="G1696" s="266"/>
      <c r="H1696" s="79" t="n">
        <f aca="false">SUM(F1696:G1696)</f>
        <v>45000</v>
      </c>
      <c r="I1696" s="77" t="n">
        <v>45000</v>
      </c>
      <c r="J1696" s="245"/>
      <c r="K1696" s="77" t="n">
        <f aca="false">SUM(I1696:J1696)</f>
        <v>45000</v>
      </c>
    </row>
    <row r="1697" customFormat="false" ht="32.8" hidden="false" customHeight="false" outlineLevel="0" collapsed="false">
      <c r="A1697" s="87" t="s">
        <v>1320</v>
      </c>
      <c r="B1697" s="54" t="s">
        <v>697</v>
      </c>
      <c r="C1697" s="77" t="n">
        <v>6000</v>
      </c>
      <c r="D1697" s="143"/>
      <c r="E1697" s="77" t="n">
        <f aca="false">SUM(C1697:D1697)</f>
        <v>6000</v>
      </c>
      <c r="F1697" s="79" t="n">
        <v>6000</v>
      </c>
      <c r="G1697" s="88"/>
      <c r="H1697" s="79" t="n">
        <f aca="false">SUM(F1697:G1697)</f>
        <v>6000</v>
      </c>
      <c r="I1697" s="77" t="n">
        <v>6000</v>
      </c>
      <c r="J1697" s="143"/>
      <c r="K1697" s="77" t="n">
        <f aca="false">SUM(I1697:J1697)</f>
        <v>6000</v>
      </c>
    </row>
    <row r="1698" customFormat="false" ht="53.7" hidden="false" customHeight="false" outlineLevel="0" collapsed="false">
      <c r="A1698" s="82" t="s">
        <v>1057</v>
      </c>
      <c r="B1698" s="54" t="s">
        <v>1058</v>
      </c>
      <c r="C1698" s="77" t="n">
        <v>400</v>
      </c>
      <c r="D1698" s="143"/>
      <c r="E1698" s="77" t="n">
        <f aca="false">SUM(C1698:D1698)</f>
        <v>400</v>
      </c>
      <c r="F1698" s="79" t="n">
        <v>400</v>
      </c>
      <c r="G1698" s="88"/>
      <c r="H1698" s="79" t="n">
        <f aca="false">SUM(F1698:G1698)</f>
        <v>400</v>
      </c>
      <c r="I1698" s="77"/>
      <c r="J1698" s="143"/>
      <c r="K1698" s="77" t="n">
        <f aca="false">SUM(I1698:J1698)</f>
        <v>0</v>
      </c>
    </row>
    <row r="1699" customFormat="false" ht="12.8" hidden="false" customHeight="false" outlineLevel="0" collapsed="false">
      <c r="A1699" s="87" t="s">
        <v>1097</v>
      </c>
      <c r="B1699" s="54" t="s">
        <v>1098</v>
      </c>
      <c r="C1699" s="77" t="n">
        <v>17000</v>
      </c>
      <c r="D1699" s="143"/>
      <c r="E1699" s="77" t="n">
        <f aca="false">SUM(C1699:D1699)</f>
        <v>17000</v>
      </c>
      <c r="F1699" s="79" t="n">
        <v>267500</v>
      </c>
      <c r="G1699" s="88"/>
      <c r="H1699" s="79" t="n">
        <f aca="false">SUM(F1699:G1699)</f>
        <v>267500</v>
      </c>
      <c r="I1699" s="77" t="n">
        <v>17000</v>
      </c>
      <c r="J1699" s="143"/>
      <c r="K1699" s="77" t="n">
        <f aca="false">SUM(I1699:J1699)</f>
        <v>17000</v>
      </c>
    </row>
    <row r="1700" customFormat="false" ht="64.15" hidden="false" customHeight="false" outlineLevel="0" collapsed="false">
      <c r="A1700" s="82" t="s">
        <v>726</v>
      </c>
      <c r="B1700" s="54" t="s">
        <v>727</v>
      </c>
      <c r="C1700" s="77"/>
      <c r="D1700" s="143"/>
      <c r="E1700" s="77"/>
      <c r="F1700" s="79" t="n">
        <v>5733</v>
      </c>
      <c r="G1700" s="88"/>
      <c r="H1700" s="79" t="n">
        <f aca="false">SUM(F1700:G1700)</f>
        <v>5733</v>
      </c>
      <c r="I1700" s="77"/>
      <c r="J1700" s="143"/>
      <c r="K1700" s="77"/>
    </row>
    <row r="1701" customFormat="false" ht="22.35" hidden="false" customHeight="false" outlineLevel="0" collapsed="false">
      <c r="A1701" s="87" t="s">
        <v>65</v>
      </c>
      <c r="B1701" s="54" t="s">
        <v>66</v>
      </c>
      <c r="C1701" s="143"/>
      <c r="D1701" s="143"/>
      <c r="E1701" s="77"/>
      <c r="F1701" s="79"/>
      <c r="G1701" s="88"/>
      <c r="H1701" s="79" t="n">
        <f aca="false">SUM(F1701:G1701)</f>
        <v>0</v>
      </c>
      <c r="I1701" s="143"/>
      <c r="J1701" s="143"/>
      <c r="K1701" s="77" t="n">
        <f aca="false">SUM(I1701:J1701)</f>
        <v>0</v>
      </c>
    </row>
    <row r="1702" customFormat="false" ht="12.8" hidden="false" customHeight="false" outlineLevel="0" collapsed="false">
      <c r="A1702" s="82"/>
      <c r="B1702" s="54"/>
      <c r="C1702" s="143"/>
      <c r="D1702" s="143"/>
      <c r="E1702" s="77" t="n">
        <f aca="false">SUM(C1702:D1702)</f>
        <v>0</v>
      </c>
      <c r="F1702" s="79"/>
      <c r="G1702" s="88"/>
      <c r="H1702" s="79"/>
      <c r="I1702" s="77"/>
      <c r="J1702" s="143"/>
      <c r="K1702" s="77" t="n">
        <f aca="false">SUM(I1702:J1702)</f>
        <v>0</v>
      </c>
    </row>
    <row r="1703" customFormat="false" ht="57.45" hidden="false" customHeight="false" outlineLevel="0" collapsed="false">
      <c r="A1703" s="66" t="s">
        <v>1899</v>
      </c>
      <c r="B1703" s="135" t="s">
        <v>19</v>
      </c>
      <c r="C1703" s="139" t="n">
        <f aca="false">SUM(C1705:C1708)</f>
        <v>4504500</v>
      </c>
      <c r="D1703" s="139" t="n">
        <f aca="false">SUM(D1705:D1707)</f>
        <v>0</v>
      </c>
      <c r="E1703" s="139" t="n">
        <f aca="false">SUM(C1703:D1703)</f>
        <v>4504500</v>
      </c>
      <c r="F1703" s="109" t="n">
        <f aca="false">SUM(F1705:F1708)</f>
        <v>5365050</v>
      </c>
      <c r="G1703" s="110"/>
      <c r="H1703" s="109" t="n">
        <f aca="false">SUM(F1703:G1703)</f>
        <v>5365050</v>
      </c>
      <c r="I1703" s="139" t="n">
        <f aca="false">SUM(I1705:I1708)</f>
        <v>5862900</v>
      </c>
      <c r="J1703" s="139" t="n">
        <f aca="false">SUM(J1705:J1707)</f>
        <v>0</v>
      </c>
      <c r="K1703" s="139" t="n">
        <f aca="false">SUM(I1703:J1703)</f>
        <v>5862900</v>
      </c>
    </row>
    <row r="1704" customFormat="false" ht="22.35" hidden="false" customHeight="false" outlineLevel="0" collapsed="false">
      <c r="A1704" s="82" t="s">
        <v>27</v>
      </c>
      <c r="B1704" s="227"/>
      <c r="C1704" s="77" t="n">
        <f aca="false">SUM(C1705:C1707)</f>
        <v>4504500</v>
      </c>
      <c r="D1704" s="215"/>
      <c r="E1704" s="77" t="n">
        <f aca="false">SUM(C1704:D1704)</f>
        <v>4504500</v>
      </c>
      <c r="F1704" s="79" t="n">
        <f aca="false">SUM(F1705:F1707)</f>
        <v>5365050</v>
      </c>
      <c r="G1704" s="217"/>
      <c r="H1704" s="79" t="n">
        <f aca="false">SUM(F1704:G1704)</f>
        <v>5365050</v>
      </c>
      <c r="I1704" s="77" t="n">
        <f aca="false">SUM(I1705:I1707)</f>
        <v>5862900</v>
      </c>
      <c r="J1704" s="215"/>
      <c r="K1704" s="77" t="n">
        <f aca="false">SUM(I1704:J1704)</f>
        <v>5862900</v>
      </c>
    </row>
    <row r="1705" customFormat="false" ht="22.35" hidden="false" customHeight="false" outlineLevel="0" collapsed="false">
      <c r="A1705" s="82" t="s">
        <v>1095</v>
      </c>
      <c r="B1705" s="54" t="s">
        <v>1011</v>
      </c>
      <c r="C1705" s="77" t="n">
        <v>4477700</v>
      </c>
      <c r="D1705" s="215"/>
      <c r="E1705" s="77" t="n">
        <f aca="false">SUM(C1705:D1705)</f>
        <v>4477700</v>
      </c>
      <c r="F1705" s="79" t="n">
        <v>5192750</v>
      </c>
      <c r="G1705" s="217"/>
      <c r="H1705" s="79" t="n">
        <f aca="false">SUM(F1705:G1705)</f>
        <v>5192750</v>
      </c>
      <c r="I1705" s="77" t="n">
        <v>5849900</v>
      </c>
      <c r="J1705" s="215"/>
      <c r="K1705" s="77" t="n">
        <f aca="false">SUM(I1705:J1705)</f>
        <v>5849900</v>
      </c>
    </row>
    <row r="1706" customFormat="false" ht="53.7" hidden="false" customHeight="false" outlineLevel="0" collapsed="false">
      <c r="A1706" s="87" t="s">
        <v>1057</v>
      </c>
      <c r="B1706" s="54" t="s">
        <v>1058</v>
      </c>
      <c r="C1706" s="77" t="n">
        <v>800</v>
      </c>
      <c r="D1706" s="77"/>
      <c r="E1706" s="77" t="n">
        <f aca="false">SUM(C1706:D1706)</f>
        <v>800</v>
      </c>
      <c r="F1706" s="79" t="n">
        <v>800</v>
      </c>
      <c r="G1706" s="88"/>
      <c r="H1706" s="79" t="n">
        <f aca="false">SUM(F1706:G1706)</f>
        <v>800</v>
      </c>
      <c r="I1706" s="77"/>
      <c r="J1706" s="77"/>
      <c r="K1706" s="77" t="n">
        <f aca="false">SUM(I1706:J1706)</f>
        <v>0</v>
      </c>
    </row>
    <row r="1707" customFormat="false" ht="12.8" hidden="false" customHeight="false" outlineLevel="0" collapsed="false">
      <c r="A1707" s="87" t="s">
        <v>1097</v>
      </c>
      <c r="B1707" s="54" t="s">
        <v>1098</v>
      </c>
      <c r="C1707" s="77" t="n">
        <v>26000</v>
      </c>
      <c r="D1707" s="77"/>
      <c r="E1707" s="77" t="n">
        <f aca="false">SUM(C1707:D1707)</f>
        <v>26000</v>
      </c>
      <c r="F1707" s="79" t="n">
        <v>171500</v>
      </c>
      <c r="G1707" s="88"/>
      <c r="H1707" s="79" t="n">
        <f aca="false">SUM(F1707:G1707)</f>
        <v>171500</v>
      </c>
      <c r="I1707" s="77" t="n">
        <v>13000</v>
      </c>
      <c r="J1707" s="77"/>
      <c r="K1707" s="77" t="n">
        <f aca="false">SUM(I1707:J1707)</f>
        <v>13000</v>
      </c>
    </row>
    <row r="1708" customFormat="false" ht="22.35" hidden="false" customHeight="false" outlineLevel="0" collapsed="false">
      <c r="A1708" s="87" t="s">
        <v>65</v>
      </c>
      <c r="B1708" s="55" t="s">
        <v>66</v>
      </c>
      <c r="C1708" s="77"/>
      <c r="D1708" s="77"/>
      <c r="E1708" s="77"/>
      <c r="F1708" s="79"/>
      <c r="G1708" s="88"/>
      <c r="H1708" s="79" t="n">
        <f aca="false">SUM(F1708:G1708)</f>
        <v>0</v>
      </c>
      <c r="I1708" s="77"/>
      <c r="J1708" s="77"/>
      <c r="K1708" s="77" t="n">
        <f aca="false">SUM(I1708:J1708)</f>
        <v>0</v>
      </c>
    </row>
    <row r="1709" customFormat="false" ht="12.8" hidden="false" customHeight="false" outlineLevel="0" collapsed="false">
      <c r="A1709" s="87"/>
      <c r="B1709" s="54"/>
      <c r="C1709" s="77"/>
      <c r="D1709" s="77"/>
      <c r="E1709" s="77" t="n">
        <f aca="false">SUM(C1709:D1709)</f>
        <v>0</v>
      </c>
      <c r="F1709" s="79"/>
      <c r="G1709" s="88"/>
      <c r="H1709" s="79"/>
      <c r="I1709" s="77"/>
      <c r="J1709" s="77"/>
      <c r="K1709" s="77" t="n">
        <f aca="false">SUM(I1709:J1709)</f>
        <v>0</v>
      </c>
    </row>
    <row r="1710" customFormat="false" ht="57.45" hidden="false" customHeight="false" outlineLevel="0" collapsed="false">
      <c r="A1710" s="66" t="s">
        <v>1904</v>
      </c>
      <c r="B1710" s="135" t="s">
        <v>19</v>
      </c>
      <c r="C1710" s="139" t="n">
        <f aca="false">SUM(C1712:C1713)</f>
        <v>1944300</v>
      </c>
      <c r="D1710" s="139" t="n">
        <f aca="false">SUM(D1712:D1713)</f>
        <v>0</v>
      </c>
      <c r="E1710" s="139" t="n">
        <f aca="false">SUM(C1710:D1710)</f>
        <v>1944300</v>
      </c>
      <c r="F1710" s="109" t="n">
        <f aca="false">SUM(F1712:F1713)</f>
        <v>2578050</v>
      </c>
      <c r="G1710" s="110"/>
      <c r="H1710" s="109" t="n">
        <f aca="false">SUM(F1710:G1710)</f>
        <v>2578050</v>
      </c>
      <c r="I1710" s="139" t="n">
        <f aca="false">SUM(I1712:I1713)</f>
        <v>2856760</v>
      </c>
      <c r="J1710" s="139" t="n">
        <f aca="false">SUM(J1712:J1713)</f>
        <v>0</v>
      </c>
      <c r="K1710" s="139" t="n">
        <f aca="false">SUM(I1710:J1710)</f>
        <v>2856760</v>
      </c>
    </row>
    <row r="1711" customFormat="false" ht="22.35" hidden="false" customHeight="false" outlineLevel="0" collapsed="false">
      <c r="A1711" s="82" t="s">
        <v>27</v>
      </c>
      <c r="B1711" s="227"/>
      <c r="C1711" s="143" t="n">
        <f aca="false">SUM(C1712:C1713)</f>
        <v>1944300</v>
      </c>
      <c r="D1711" s="215"/>
      <c r="E1711" s="77" t="n">
        <f aca="false">SUM(C1711:D1711)</f>
        <v>1944300</v>
      </c>
      <c r="F1711" s="79" t="n">
        <f aca="false">SUM(F1712:F1713)</f>
        <v>2578050</v>
      </c>
      <c r="G1711" s="217"/>
      <c r="H1711" s="79" t="n">
        <f aca="false">SUM(F1711:G1711)</f>
        <v>2578050</v>
      </c>
      <c r="I1711" s="77" t="n">
        <f aca="false">SUM(I1712:I1713)</f>
        <v>2856760</v>
      </c>
      <c r="J1711" s="215"/>
      <c r="K1711" s="77" t="n">
        <f aca="false">SUM(I1711:J1711)</f>
        <v>2856760</v>
      </c>
    </row>
    <row r="1712" customFormat="false" ht="22.35" hidden="false" customHeight="false" outlineLevel="0" collapsed="false">
      <c r="A1712" s="82" t="s">
        <v>1095</v>
      </c>
      <c r="B1712" s="54" t="s">
        <v>1011</v>
      </c>
      <c r="C1712" s="77" t="n">
        <v>1935800</v>
      </c>
      <c r="D1712" s="143"/>
      <c r="E1712" s="77" t="n">
        <f aca="false">SUM(C1712:D1712)</f>
        <v>1935800</v>
      </c>
      <c r="F1712" s="79" t="n">
        <v>2349550</v>
      </c>
      <c r="G1712" s="88"/>
      <c r="H1712" s="79" t="n">
        <f aca="false">SUM(F1712:G1712)</f>
        <v>2349550</v>
      </c>
      <c r="I1712" s="77" t="n">
        <v>2848260</v>
      </c>
      <c r="J1712" s="143"/>
      <c r="K1712" s="77" t="n">
        <f aca="false">SUM(I1712:J1712)</f>
        <v>2848260</v>
      </c>
    </row>
    <row r="1713" customFormat="false" ht="12.8" hidden="false" customHeight="false" outlineLevel="0" collapsed="false">
      <c r="A1713" s="82" t="s">
        <v>1097</v>
      </c>
      <c r="B1713" s="54" t="s">
        <v>1098</v>
      </c>
      <c r="C1713" s="77" t="n">
        <v>8500</v>
      </c>
      <c r="D1713" s="245"/>
      <c r="E1713" s="77" t="n">
        <f aca="false">SUM(C1713:D1713)</f>
        <v>8500</v>
      </c>
      <c r="F1713" s="247" t="n">
        <v>228500</v>
      </c>
      <c r="G1713" s="266"/>
      <c r="H1713" s="79" t="n">
        <f aca="false">SUM(F1713:G1713)</f>
        <v>228500</v>
      </c>
      <c r="I1713" s="77" t="n">
        <v>8500</v>
      </c>
      <c r="J1713" s="245"/>
      <c r="K1713" s="77" t="n">
        <f aca="false">SUM(I1713:J1713)</f>
        <v>8500</v>
      </c>
    </row>
    <row r="1714" customFormat="false" ht="12.8" hidden="false" customHeight="false" outlineLevel="0" collapsed="false">
      <c r="A1714" s="87"/>
      <c r="B1714" s="54"/>
      <c r="C1714" s="77"/>
      <c r="D1714" s="77"/>
      <c r="E1714" s="77" t="n">
        <f aca="false">SUM(C1714:D1714)</f>
        <v>0</v>
      </c>
      <c r="F1714" s="79"/>
      <c r="G1714" s="88"/>
      <c r="H1714" s="79"/>
      <c r="I1714" s="77"/>
      <c r="J1714" s="77"/>
      <c r="K1714" s="77" t="n">
        <f aca="false">SUM(I1714:J1714)</f>
        <v>0</v>
      </c>
    </row>
    <row r="1715" customFormat="false" ht="46.25" hidden="false" customHeight="false" outlineLevel="0" collapsed="false">
      <c r="A1715" s="66" t="s">
        <v>1907</v>
      </c>
      <c r="B1715" s="135" t="s">
        <v>19</v>
      </c>
      <c r="C1715" s="139" t="n">
        <f aca="false">SUM(C1717:C1719)</f>
        <v>1727020</v>
      </c>
      <c r="D1715" s="139" t="n">
        <f aca="false">SUM(D1717:D1717)</f>
        <v>0</v>
      </c>
      <c r="E1715" s="139" t="n">
        <f aca="false">SUM(C1715:D1715)</f>
        <v>1727020</v>
      </c>
      <c r="F1715" s="109" t="n">
        <f aca="false">SUM(F1717:F1719)</f>
        <v>2094120</v>
      </c>
      <c r="G1715" s="110"/>
      <c r="H1715" s="109" t="n">
        <f aca="false">SUM(F1715:G1715)</f>
        <v>2094120</v>
      </c>
      <c r="I1715" s="139" t="n">
        <f aca="false">SUM(I1717:I1720)</f>
        <v>2818500</v>
      </c>
      <c r="J1715" s="139" t="n">
        <f aca="false">SUM(J1717:J1717)</f>
        <v>0</v>
      </c>
      <c r="K1715" s="139" t="n">
        <f aca="false">SUM(I1715:J1715)</f>
        <v>2818500</v>
      </c>
    </row>
    <row r="1716" customFormat="false" ht="22.35" hidden="false" customHeight="false" outlineLevel="0" collapsed="false">
      <c r="A1716" s="82" t="s">
        <v>27</v>
      </c>
      <c r="B1716" s="167"/>
      <c r="C1716" s="77" t="n">
        <f aca="false">SUM(C1717:C1719)</f>
        <v>1727020</v>
      </c>
      <c r="D1716" s="215"/>
      <c r="E1716" s="77" t="n">
        <f aca="false">SUM(C1716:D1716)</f>
        <v>1727020</v>
      </c>
      <c r="F1716" s="79" t="n">
        <f aca="false">SUM(F1717:F1719)</f>
        <v>2094120</v>
      </c>
      <c r="G1716" s="217"/>
      <c r="H1716" s="79" t="n">
        <f aca="false">SUM(F1716:G1716)</f>
        <v>2094120</v>
      </c>
      <c r="I1716" s="143" t="n">
        <f aca="false">SUM(I1717:I1719)</f>
        <v>2818500</v>
      </c>
      <c r="J1716" s="215"/>
      <c r="K1716" s="77" t="n">
        <f aca="false">SUM(I1716:J1716)</f>
        <v>2818500</v>
      </c>
    </row>
    <row r="1717" customFormat="false" ht="22.35" hidden="false" customHeight="false" outlineLevel="0" collapsed="false">
      <c r="A1717" s="82" t="s">
        <v>1095</v>
      </c>
      <c r="B1717" s="54" t="s">
        <v>1011</v>
      </c>
      <c r="C1717" s="77" t="n">
        <v>1727020</v>
      </c>
      <c r="D1717" s="143"/>
      <c r="E1717" s="77" t="n">
        <f aca="false">SUM(C1717:D1717)</f>
        <v>1727020</v>
      </c>
      <c r="F1717" s="79" t="n">
        <v>1763520</v>
      </c>
      <c r="G1717" s="88"/>
      <c r="H1717" s="79" t="n">
        <f aca="false">SUM(F1717:G1717)</f>
        <v>1763520</v>
      </c>
      <c r="I1717" s="77" t="n">
        <v>2812500</v>
      </c>
      <c r="J1717" s="143"/>
      <c r="K1717" s="77" t="n">
        <f aca="false">SUM(I1717:J1717)</f>
        <v>2812500</v>
      </c>
    </row>
    <row r="1718" customFormat="false" ht="32.8" hidden="false" customHeight="false" outlineLevel="0" collapsed="false">
      <c r="A1718" s="82" t="s">
        <v>177</v>
      </c>
      <c r="B1718" s="55" t="s">
        <v>178</v>
      </c>
      <c r="C1718" s="143"/>
      <c r="D1718" s="143"/>
      <c r="E1718" s="77"/>
      <c r="F1718" s="79"/>
      <c r="G1718" s="88"/>
      <c r="H1718" s="79" t="n">
        <f aca="false">SUM(F1718:G1718)</f>
        <v>0</v>
      </c>
      <c r="I1718" s="143"/>
      <c r="J1718" s="143"/>
      <c r="K1718" s="77"/>
    </row>
    <row r="1719" customFormat="false" ht="12.8" hidden="false" customHeight="false" outlineLevel="0" collapsed="false">
      <c r="A1719" s="82" t="s">
        <v>1097</v>
      </c>
      <c r="B1719" s="54" t="s">
        <v>1098</v>
      </c>
      <c r="C1719" s="143"/>
      <c r="D1719" s="143"/>
      <c r="E1719" s="77" t="n">
        <f aca="false">SUM(C1719:D1719)</f>
        <v>0</v>
      </c>
      <c r="F1719" s="79" t="n">
        <v>330600</v>
      </c>
      <c r="G1719" s="88"/>
      <c r="H1719" s="79" t="n">
        <f aca="false">SUM(F1719:G1719)</f>
        <v>330600</v>
      </c>
      <c r="I1719" s="143" t="n">
        <v>6000</v>
      </c>
      <c r="J1719" s="143"/>
      <c r="K1719" s="77" t="n">
        <f aca="false">SUM(I1719:J1719)</f>
        <v>6000</v>
      </c>
    </row>
    <row r="1720" customFormat="false" ht="12.8" hidden="false" customHeight="false" outlineLevel="0" collapsed="false">
      <c r="A1720" s="82"/>
      <c r="B1720" s="54"/>
      <c r="C1720" s="77"/>
      <c r="D1720" s="77"/>
      <c r="E1720" s="77" t="n">
        <f aca="false">SUM(C1720:D1720)</f>
        <v>0</v>
      </c>
      <c r="F1720" s="79"/>
      <c r="G1720" s="88"/>
      <c r="H1720" s="79"/>
      <c r="I1720" s="77"/>
      <c r="J1720" s="77"/>
      <c r="K1720" s="77" t="n">
        <f aca="false">SUM(I1720:J1720)</f>
        <v>0</v>
      </c>
    </row>
    <row r="1721" customFormat="false" ht="57.45" hidden="false" customHeight="false" outlineLevel="0" collapsed="false">
      <c r="A1721" s="66" t="s">
        <v>1911</v>
      </c>
      <c r="B1721" s="135" t="s">
        <v>19</v>
      </c>
      <c r="C1721" s="139" t="n">
        <f aca="false">SUM(C1723:C1729)</f>
        <v>14135740</v>
      </c>
      <c r="D1721" s="139" t="n">
        <f aca="false">SUM(D1723:D1729)</f>
        <v>0</v>
      </c>
      <c r="E1721" s="139" t="n">
        <f aca="false">SUM(C1721:D1721)</f>
        <v>14135740</v>
      </c>
      <c r="F1721" s="109" t="n">
        <f aca="false">SUM(F1723:F1729)</f>
        <v>16326850</v>
      </c>
      <c r="G1721" s="110"/>
      <c r="H1721" s="109" t="n">
        <f aca="false">SUM(F1721:G1721)</f>
        <v>16326850</v>
      </c>
      <c r="I1721" s="139" t="n">
        <f aca="false">SUM(I1723:I1729)</f>
        <v>16181260</v>
      </c>
      <c r="J1721" s="139" t="n">
        <f aca="false">SUM(J1723:J1729)</f>
        <v>0</v>
      </c>
      <c r="K1721" s="139" t="n">
        <f aca="false">SUM(I1721:J1721)</f>
        <v>16181260</v>
      </c>
    </row>
    <row r="1722" customFormat="false" ht="22.35" hidden="false" customHeight="false" outlineLevel="0" collapsed="false">
      <c r="A1722" s="82" t="s">
        <v>27</v>
      </c>
      <c r="B1722" s="100"/>
      <c r="C1722" s="77" t="n">
        <f aca="false">SUM(C1723:C1727)</f>
        <v>14135740</v>
      </c>
      <c r="D1722" s="77" t="n">
        <f aca="false">SUM(D1723:D1725)</f>
        <v>0</v>
      </c>
      <c r="E1722" s="77" t="n">
        <f aca="false">SUM(C1722:D1722)</f>
        <v>14135740</v>
      </c>
      <c r="F1722" s="79" t="n">
        <f aca="false">SUM(F1723:F1727)</f>
        <v>16326850</v>
      </c>
      <c r="G1722" s="88" t="n">
        <f aca="false">SUM(G1723:G1725)</f>
        <v>0</v>
      </c>
      <c r="H1722" s="79" t="n">
        <f aca="false">SUM(F1722:G1722)</f>
        <v>16326850</v>
      </c>
      <c r="I1722" s="77" t="n">
        <f aca="false">SUM(I1723:I1727)</f>
        <v>15861260</v>
      </c>
      <c r="J1722" s="77" t="n">
        <f aca="false">SUM(J1723:J1725)</f>
        <v>0</v>
      </c>
      <c r="K1722" s="77" t="n">
        <f aca="false">SUM(I1722:J1722)</f>
        <v>15861260</v>
      </c>
    </row>
    <row r="1723" customFormat="false" ht="22.35" hidden="false" customHeight="false" outlineLevel="0" collapsed="false">
      <c r="A1723" s="82" t="s">
        <v>1095</v>
      </c>
      <c r="B1723" s="54" t="s">
        <v>1011</v>
      </c>
      <c r="C1723" s="77" t="n">
        <v>14091240</v>
      </c>
      <c r="D1723" s="143"/>
      <c r="E1723" s="77" t="n">
        <f aca="false">SUM(C1723:D1723)</f>
        <v>14091240</v>
      </c>
      <c r="F1723" s="79" t="n">
        <v>15554540</v>
      </c>
      <c r="G1723" s="88"/>
      <c r="H1723" s="79" t="n">
        <f aca="false">SUM(F1723:G1723)</f>
        <v>15554540</v>
      </c>
      <c r="I1723" s="77" t="n">
        <v>15786760</v>
      </c>
      <c r="J1723" s="143"/>
      <c r="K1723" s="77" t="n">
        <f aca="false">SUM(I1723:J1723)</f>
        <v>15786760</v>
      </c>
    </row>
    <row r="1724" customFormat="false" ht="32.8" hidden="false" customHeight="false" outlineLevel="0" collapsed="false">
      <c r="A1724" s="87" t="s">
        <v>33</v>
      </c>
      <c r="B1724" s="54" t="s">
        <v>34</v>
      </c>
      <c r="C1724" s="77" t="n">
        <v>44500</v>
      </c>
      <c r="D1724" s="143"/>
      <c r="E1724" s="77" t="n">
        <f aca="false">SUM(C1724:D1724)</f>
        <v>44500</v>
      </c>
      <c r="F1724" s="79" t="n">
        <v>52310</v>
      </c>
      <c r="G1724" s="88"/>
      <c r="H1724" s="79" t="n">
        <f aca="false">SUM(F1724:G1724)</f>
        <v>52310</v>
      </c>
      <c r="I1724" s="77" t="n">
        <v>46500</v>
      </c>
      <c r="J1724" s="143"/>
      <c r="K1724" s="77" t="n">
        <f aca="false">SUM(I1724:J1724)</f>
        <v>46500</v>
      </c>
    </row>
    <row r="1725" customFormat="false" ht="22.35" hidden="false" customHeight="false" outlineLevel="0" collapsed="false">
      <c r="A1725" s="87" t="s">
        <v>1120</v>
      </c>
      <c r="B1725" s="54" t="s">
        <v>1121</v>
      </c>
      <c r="C1725" s="143"/>
      <c r="D1725" s="143"/>
      <c r="E1725" s="77" t="n">
        <f aca="false">SUM(C1725:D1725)</f>
        <v>0</v>
      </c>
      <c r="F1725" s="79" t="n">
        <v>240000</v>
      </c>
      <c r="G1725" s="88"/>
      <c r="H1725" s="79" t="n">
        <f aca="false">SUM(F1725:G1725)</f>
        <v>240000</v>
      </c>
      <c r="I1725" s="77"/>
      <c r="J1725" s="143"/>
      <c r="K1725" s="77" t="n">
        <f aca="false">SUM(I1725:J1725)</f>
        <v>0</v>
      </c>
    </row>
    <row r="1726" customFormat="false" ht="22.35" hidden="false" customHeight="false" outlineLevel="0" collapsed="false">
      <c r="A1726" s="87" t="s">
        <v>1104</v>
      </c>
      <c r="B1726" s="54" t="s">
        <v>1014</v>
      </c>
      <c r="C1726" s="143"/>
      <c r="D1726" s="143"/>
      <c r="E1726" s="77"/>
      <c r="F1726" s="79" t="n">
        <v>480000</v>
      </c>
      <c r="G1726" s="88"/>
      <c r="H1726" s="79" t="n">
        <f aca="false">SUM(F1726:G1726)</f>
        <v>480000</v>
      </c>
      <c r="I1726" s="77"/>
      <c r="J1726" s="143"/>
      <c r="K1726" s="77" t="n">
        <f aca="false">SUM(I1726:J1726)</f>
        <v>0</v>
      </c>
    </row>
    <row r="1727" customFormat="false" ht="12.8" hidden="false" customHeight="false" outlineLevel="0" collapsed="false">
      <c r="A1727" s="82" t="s">
        <v>1097</v>
      </c>
      <c r="B1727" s="54" t="s">
        <v>1098</v>
      </c>
      <c r="C1727" s="143"/>
      <c r="D1727" s="143"/>
      <c r="E1727" s="77"/>
      <c r="F1727" s="79"/>
      <c r="G1727" s="88"/>
      <c r="H1727" s="79"/>
      <c r="I1727" s="143" t="n">
        <v>28000</v>
      </c>
      <c r="J1727" s="143"/>
      <c r="K1727" s="77" t="n">
        <f aca="false">SUM(I1727:J1727)</f>
        <v>28000</v>
      </c>
    </row>
    <row r="1728" customFormat="false" ht="32.8" hidden="false" customHeight="false" outlineLevel="0" collapsed="false">
      <c r="A1728" s="82" t="s">
        <v>1916</v>
      </c>
      <c r="B1728" s="54" t="s">
        <v>1917</v>
      </c>
      <c r="C1728" s="143"/>
      <c r="D1728" s="143"/>
      <c r="E1728" s="77"/>
      <c r="F1728" s="79"/>
      <c r="G1728" s="88"/>
      <c r="H1728" s="79"/>
      <c r="I1728" s="143" t="n">
        <v>320000</v>
      </c>
      <c r="J1728" s="143"/>
      <c r="K1728" s="77" t="n">
        <f aca="false">SUM(I1728:J1728)</f>
        <v>320000</v>
      </c>
    </row>
    <row r="1729" customFormat="false" ht="22.35" hidden="false" customHeight="false" outlineLevel="0" collapsed="false">
      <c r="A1729" s="87" t="s">
        <v>65</v>
      </c>
      <c r="B1729" s="54" t="s">
        <v>66</v>
      </c>
      <c r="C1729" s="143"/>
      <c r="D1729" s="143"/>
      <c r="E1729" s="77" t="n">
        <f aca="false">SUM(C1729:D1729)</f>
        <v>0</v>
      </c>
      <c r="F1729" s="79"/>
      <c r="G1729" s="88"/>
      <c r="H1729" s="79" t="n">
        <f aca="false">SUM(F1729:G1729)</f>
        <v>0</v>
      </c>
      <c r="I1729" s="143"/>
      <c r="J1729" s="143"/>
      <c r="K1729" s="77" t="n">
        <f aca="false">SUM(I1729:J1729)</f>
        <v>0</v>
      </c>
    </row>
    <row r="1730" customFormat="false" ht="12.8" hidden="false" customHeight="false" outlineLevel="0" collapsed="false">
      <c r="A1730" s="284"/>
      <c r="B1730" s="103"/>
      <c r="C1730" s="77"/>
      <c r="D1730" s="77"/>
      <c r="E1730" s="77"/>
      <c r="F1730" s="79"/>
      <c r="G1730" s="88"/>
      <c r="H1730" s="79"/>
      <c r="I1730" s="77"/>
      <c r="J1730" s="77"/>
      <c r="K1730" s="77"/>
    </row>
    <row r="1731" customFormat="false" ht="57.45" hidden="false" customHeight="false" outlineLevel="0" collapsed="false">
      <c r="A1731" s="66" t="s">
        <v>1919</v>
      </c>
      <c r="B1731" s="135" t="s">
        <v>19</v>
      </c>
      <c r="C1731" s="139" t="n">
        <f aca="false">SUM(C1733:C1738)</f>
        <v>3219420</v>
      </c>
      <c r="D1731" s="139" t="n">
        <f aca="false">SUM(D1733:D1738)</f>
        <v>0</v>
      </c>
      <c r="E1731" s="139" t="n">
        <f aca="false">SUM(C1731:D1731)</f>
        <v>3219420</v>
      </c>
      <c r="F1731" s="109" t="n">
        <f aca="false">SUM(F1733:F1738)</f>
        <v>5441420</v>
      </c>
      <c r="G1731" s="110"/>
      <c r="H1731" s="109" t="n">
        <f aca="false">SUM(F1731:G1731)</f>
        <v>5441420</v>
      </c>
      <c r="I1731" s="139" t="n">
        <f aca="false">SUM(I1733:I1738)</f>
        <v>3012640</v>
      </c>
      <c r="J1731" s="139" t="n">
        <f aca="false">SUM(J1733:J1738)</f>
        <v>0</v>
      </c>
      <c r="K1731" s="139" t="n">
        <f aca="false">SUM(I1731:J1731)</f>
        <v>3012640</v>
      </c>
    </row>
    <row r="1732" customFormat="false" ht="22.35" hidden="false" customHeight="false" outlineLevel="0" collapsed="false">
      <c r="A1732" s="74" t="s">
        <v>27</v>
      </c>
      <c r="B1732" s="100"/>
      <c r="C1732" s="145" t="n">
        <f aca="false">SUM(C1733:C1736)</f>
        <v>3219420</v>
      </c>
      <c r="D1732" s="145" t="n">
        <f aca="false">SUM(D1733:D1734)</f>
        <v>0</v>
      </c>
      <c r="E1732" s="145" t="n">
        <f aca="false">SUM(C1732:D1732)</f>
        <v>3219420</v>
      </c>
      <c r="F1732" s="146" t="n">
        <f aca="false">SUM(F1733:F1737)</f>
        <v>5026420</v>
      </c>
      <c r="G1732" s="147"/>
      <c r="H1732" s="146" t="n">
        <f aca="false">SUM(F1732:G1732)</f>
        <v>5026420</v>
      </c>
      <c r="I1732" s="145" t="n">
        <f aca="false">SUM(I1733:I1737)</f>
        <v>3012640</v>
      </c>
      <c r="J1732" s="145" t="n">
        <f aca="false">SUM(J1733:J1734)</f>
        <v>0</v>
      </c>
      <c r="K1732" s="145" t="n">
        <f aca="false">SUM(I1732:J1732)</f>
        <v>3012640</v>
      </c>
    </row>
    <row r="1733" customFormat="false" ht="22.35" hidden="false" customHeight="false" outlineLevel="0" collapsed="false">
      <c r="A1733" s="82" t="s">
        <v>1095</v>
      </c>
      <c r="B1733" s="54" t="s">
        <v>1011</v>
      </c>
      <c r="C1733" s="77" t="n">
        <v>2596920</v>
      </c>
      <c r="D1733" s="143"/>
      <c r="E1733" s="77" t="n">
        <f aca="false">SUM(C1733:D1733)</f>
        <v>2596920</v>
      </c>
      <c r="F1733" s="79" t="n">
        <v>3487920</v>
      </c>
      <c r="G1733" s="88"/>
      <c r="H1733" s="79" t="n">
        <f aca="false">SUM(F1733:G1733)</f>
        <v>3487920</v>
      </c>
      <c r="I1733" s="77" t="n">
        <v>2962140</v>
      </c>
      <c r="J1733" s="143"/>
      <c r="K1733" s="77" t="n">
        <f aca="false">SUM(I1733:J1733)</f>
        <v>2962140</v>
      </c>
    </row>
    <row r="1734" customFormat="false" ht="53.7" hidden="false" customHeight="false" outlineLevel="0" collapsed="false">
      <c r="A1734" s="87" t="s">
        <v>1921</v>
      </c>
      <c r="B1734" s="54" t="s">
        <v>1922</v>
      </c>
      <c r="C1734" s="77" t="n">
        <v>620000</v>
      </c>
      <c r="D1734" s="143"/>
      <c r="E1734" s="77" t="n">
        <f aca="false">SUM(C1734:D1734)</f>
        <v>620000</v>
      </c>
      <c r="F1734" s="79" t="n">
        <v>620000</v>
      </c>
      <c r="G1734" s="88"/>
      <c r="H1734" s="79" t="n">
        <f aca="false">SUM(F1734:G1734)</f>
        <v>620000</v>
      </c>
      <c r="I1734" s="77"/>
      <c r="J1734" s="143"/>
      <c r="K1734" s="77" t="n">
        <f aca="false">SUM(I1734:J1734)</f>
        <v>0</v>
      </c>
    </row>
    <row r="1735" customFormat="false" ht="32.8" hidden="false" customHeight="false" outlineLevel="0" collapsed="false">
      <c r="A1735" s="87" t="s">
        <v>33</v>
      </c>
      <c r="B1735" s="54" t="s">
        <v>34</v>
      </c>
      <c r="C1735" s="77" t="n">
        <v>2500</v>
      </c>
      <c r="D1735" s="143"/>
      <c r="E1735" s="77" t="n">
        <f aca="false">SUM(C1735:D1735)</f>
        <v>2500</v>
      </c>
      <c r="F1735" s="79" t="n">
        <v>25500</v>
      </c>
      <c r="G1735" s="88"/>
      <c r="H1735" s="79" t="n">
        <f aca="false">SUM(F1735:G1735)</f>
        <v>25500</v>
      </c>
      <c r="I1735" s="77" t="n">
        <v>42500</v>
      </c>
      <c r="J1735" s="143"/>
      <c r="K1735" s="77" t="n">
        <f aca="false">SUM(I1735:J1735)</f>
        <v>42500</v>
      </c>
    </row>
    <row r="1736" customFormat="false" ht="22.35" hidden="false" customHeight="false" outlineLevel="0" collapsed="false">
      <c r="A1736" s="87" t="s">
        <v>1104</v>
      </c>
      <c r="B1736" s="54" t="s">
        <v>1014</v>
      </c>
      <c r="C1736" s="143"/>
      <c r="D1736" s="143"/>
      <c r="E1736" s="77"/>
      <c r="F1736" s="79" t="n">
        <v>670000</v>
      </c>
      <c r="G1736" s="88"/>
      <c r="H1736" s="79" t="n">
        <f aca="false">SUM(F1736:G1736)</f>
        <v>670000</v>
      </c>
      <c r="I1736" s="77"/>
      <c r="J1736" s="143"/>
      <c r="K1736" s="77" t="n">
        <f aca="false">SUM(I1736:J1736)</f>
        <v>0</v>
      </c>
    </row>
    <row r="1737" customFormat="false" ht="12.8" hidden="false" customHeight="false" outlineLevel="0" collapsed="false">
      <c r="A1737" s="82" t="s">
        <v>1097</v>
      </c>
      <c r="B1737" s="54" t="s">
        <v>1098</v>
      </c>
      <c r="C1737" s="143"/>
      <c r="D1737" s="143"/>
      <c r="E1737" s="77"/>
      <c r="F1737" s="79" t="n">
        <v>223000</v>
      </c>
      <c r="G1737" s="88"/>
      <c r="H1737" s="79" t="n">
        <f aca="false">SUM(F1737:G1737)</f>
        <v>223000</v>
      </c>
      <c r="I1737" s="77" t="n">
        <v>8000</v>
      </c>
      <c r="J1737" s="143"/>
      <c r="K1737" s="77" t="n">
        <f aca="false">SUM(I1737:J1737)</f>
        <v>8000</v>
      </c>
    </row>
    <row r="1738" customFormat="false" ht="22.35" hidden="false" customHeight="false" outlineLevel="0" collapsed="false">
      <c r="A1738" s="87" t="s">
        <v>65</v>
      </c>
      <c r="B1738" s="54" t="s">
        <v>66</v>
      </c>
      <c r="C1738" s="143"/>
      <c r="D1738" s="143"/>
      <c r="E1738" s="77" t="n">
        <f aca="false">SUM(C1738:D1738)</f>
        <v>0</v>
      </c>
      <c r="F1738" s="79" t="n">
        <v>415000</v>
      </c>
      <c r="G1738" s="88"/>
      <c r="H1738" s="79" t="n">
        <f aca="false">SUM(F1738:G1738)</f>
        <v>415000</v>
      </c>
      <c r="I1738" s="77"/>
      <c r="J1738" s="143"/>
      <c r="K1738" s="77" t="n">
        <f aca="false">SUM(I1738:J1738)</f>
        <v>0</v>
      </c>
    </row>
    <row r="1739" customFormat="false" ht="12.8" hidden="false" customHeight="false" outlineLevel="0" collapsed="false">
      <c r="A1739" s="82"/>
      <c r="B1739" s="54"/>
      <c r="C1739" s="77"/>
      <c r="D1739" s="77"/>
      <c r="E1739" s="77" t="n">
        <f aca="false">SUM(C1739:D1739)</f>
        <v>0</v>
      </c>
      <c r="F1739" s="79"/>
      <c r="G1739" s="88"/>
      <c r="H1739" s="79"/>
      <c r="I1739" s="77"/>
      <c r="J1739" s="77"/>
      <c r="K1739" s="77" t="n">
        <f aca="false">SUM(I1739:J1739)</f>
        <v>0</v>
      </c>
    </row>
    <row r="1740" customFormat="false" ht="57.45" hidden="false" customHeight="false" outlineLevel="0" collapsed="false">
      <c r="A1740" s="66" t="s">
        <v>1927</v>
      </c>
      <c r="B1740" s="135" t="s">
        <v>19</v>
      </c>
      <c r="C1740" s="139" t="n">
        <f aca="false">SUM(C1742:C1744)</f>
        <v>1964870</v>
      </c>
      <c r="D1740" s="139" t="n">
        <f aca="false">SUM(D1742:D1744)</f>
        <v>0</v>
      </c>
      <c r="E1740" s="139" t="n">
        <f aca="false">SUM(C1740:D1740)</f>
        <v>1964870</v>
      </c>
      <c r="F1740" s="109" t="n">
        <f aca="false">SUM(F1742:F1744)</f>
        <v>2002870</v>
      </c>
      <c r="G1740" s="110"/>
      <c r="H1740" s="109" t="n">
        <f aca="false">SUM(F1740:G1740)</f>
        <v>2002870</v>
      </c>
      <c r="I1740" s="139" t="n">
        <f aca="false">SUM(I1742:I1744)</f>
        <v>2257950</v>
      </c>
      <c r="J1740" s="139" t="n">
        <f aca="false">SUM(J1742:J1744)</f>
        <v>0</v>
      </c>
      <c r="K1740" s="139" t="n">
        <f aca="false">SUM(I1740:J1740)</f>
        <v>2257950</v>
      </c>
    </row>
    <row r="1741" customFormat="false" ht="22.35" hidden="false" customHeight="false" outlineLevel="0" collapsed="false">
      <c r="A1741" s="82" t="s">
        <v>27</v>
      </c>
      <c r="B1741" s="227"/>
      <c r="C1741" s="143" t="n">
        <f aca="false">SUM(C1742:C1744)</f>
        <v>1964870</v>
      </c>
      <c r="D1741" s="215"/>
      <c r="E1741" s="77" t="n">
        <f aca="false">SUM(C1741:D1741)</f>
        <v>1964870</v>
      </c>
      <c r="F1741" s="79" t="n">
        <f aca="false">SUM(F1742:F1744)</f>
        <v>2002870</v>
      </c>
      <c r="G1741" s="217"/>
      <c r="H1741" s="79" t="n">
        <f aca="false">SUM(F1741:G1741)</f>
        <v>2002870</v>
      </c>
      <c r="I1741" s="77" t="n">
        <f aca="false">SUM(I1742:I1744)</f>
        <v>2257950</v>
      </c>
      <c r="J1741" s="215"/>
      <c r="K1741" s="77" t="n">
        <f aca="false">SUM(I1741:J1741)</f>
        <v>2257950</v>
      </c>
    </row>
    <row r="1742" customFormat="false" ht="22.35" hidden="false" customHeight="false" outlineLevel="0" collapsed="false">
      <c r="A1742" s="82" t="s">
        <v>1095</v>
      </c>
      <c r="B1742" s="54" t="s">
        <v>1011</v>
      </c>
      <c r="C1742" s="77" t="n">
        <v>1957870</v>
      </c>
      <c r="D1742" s="143"/>
      <c r="E1742" s="77" t="n">
        <f aca="false">SUM(C1742:D1742)</f>
        <v>1957870</v>
      </c>
      <c r="F1742" s="79" t="n">
        <v>1995870</v>
      </c>
      <c r="G1742" s="88"/>
      <c r="H1742" s="79" t="n">
        <f aca="false">SUM(F1742:G1742)</f>
        <v>1995870</v>
      </c>
      <c r="I1742" s="77" t="n">
        <v>2250950</v>
      </c>
      <c r="J1742" s="143"/>
      <c r="K1742" s="77" t="n">
        <f aca="false">SUM(I1742:J1742)</f>
        <v>2250950</v>
      </c>
    </row>
    <row r="1743" customFormat="false" ht="32.8" hidden="false" customHeight="false" outlineLevel="0" collapsed="false">
      <c r="A1743" s="82" t="s">
        <v>33</v>
      </c>
      <c r="B1743" s="54" t="s">
        <v>34</v>
      </c>
      <c r="C1743" s="77" t="n">
        <v>7000</v>
      </c>
      <c r="D1743" s="143"/>
      <c r="E1743" s="77" t="n">
        <f aca="false">SUM(C1743:D1743)</f>
        <v>7000</v>
      </c>
      <c r="F1743" s="79" t="n">
        <v>7000</v>
      </c>
      <c r="G1743" s="88"/>
      <c r="H1743" s="79" t="n">
        <f aca="false">SUM(F1743:G1743)</f>
        <v>7000</v>
      </c>
      <c r="I1743" s="77"/>
      <c r="J1743" s="143"/>
      <c r="K1743" s="77" t="n">
        <f aca="false">SUM(I1743:J1743)</f>
        <v>0</v>
      </c>
    </row>
    <row r="1744" customFormat="false" ht="12.8" hidden="false" customHeight="false" outlineLevel="0" collapsed="false">
      <c r="A1744" s="82" t="s">
        <v>1097</v>
      </c>
      <c r="B1744" s="54" t="s">
        <v>1098</v>
      </c>
      <c r="C1744" s="143"/>
      <c r="D1744" s="143"/>
      <c r="E1744" s="77" t="n">
        <f aca="false">SUM(C1744:D1744)</f>
        <v>0</v>
      </c>
      <c r="F1744" s="79"/>
      <c r="G1744" s="88"/>
      <c r="H1744" s="79"/>
      <c r="I1744" s="143" t="n">
        <v>7000</v>
      </c>
      <c r="J1744" s="143"/>
      <c r="K1744" s="77" t="n">
        <f aca="false">SUM(I1744:J1744)</f>
        <v>7000</v>
      </c>
    </row>
    <row r="1745" customFormat="false" ht="12.8" hidden="false" customHeight="false" outlineLevel="0" collapsed="false">
      <c r="A1745" s="82"/>
      <c r="B1745" s="103"/>
      <c r="C1745" s="77"/>
      <c r="D1745" s="77"/>
      <c r="E1745" s="77"/>
      <c r="F1745" s="79"/>
      <c r="G1745" s="88"/>
      <c r="H1745" s="79"/>
      <c r="I1745" s="77"/>
      <c r="J1745" s="77"/>
      <c r="K1745" s="77"/>
    </row>
    <row r="1746" customFormat="false" ht="57.45" hidden="false" customHeight="false" outlineLevel="0" collapsed="false">
      <c r="A1746" s="66" t="s">
        <v>1931</v>
      </c>
      <c r="B1746" s="135" t="s">
        <v>19</v>
      </c>
      <c r="C1746" s="240" t="n">
        <f aca="false">SUM(C1748:C1751)</f>
        <v>1988900</v>
      </c>
      <c r="D1746" s="240" t="n">
        <f aca="false">SUM(D1748:D1751)</f>
        <v>0</v>
      </c>
      <c r="E1746" s="240" t="n">
        <f aca="false">SUM(C1746:D1746)</f>
        <v>1988900</v>
      </c>
      <c r="F1746" s="243" t="n">
        <f aca="false">SUM(F1748:F1751)</f>
        <v>2183900</v>
      </c>
      <c r="G1746" s="253"/>
      <c r="H1746" s="243" t="n">
        <f aca="false">SUM(F1746:G1746)</f>
        <v>2183900</v>
      </c>
      <c r="I1746" s="240" t="n">
        <f aca="false">SUM(I1748:I1751)</f>
        <v>1960770</v>
      </c>
      <c r="J1746" s="240" t="n">
        <f aca="false">SUM(J1748:J1751)</f>
        <v>0</v>
      </c>
      <c r="K1746" s="240" t="n">
        <f aca="false">SUM(I1746:J1746)</f>
        <v>1960770</v>
      </c>
    </row>
    <row r="1747" customFormat="false" ht="22.35" hidden="false" customHeight="false" outlineLevel="0" collapsed="false">
      <c r="A1747" s="74" t="s">
        <v>27</v>
      </c>
      <c r="B1747" s="227"/>
      <c r="C1747" s="246" t="n">
        <f aca="false">SUM(C1748:C1751)</f>
        <v>1988900</v>
      </c>
      <c r="D1747" s="246"/>
      <c r="E1747" s="77" t="n">
        <f aca="false">SUM(C1747:D1747)</f>
        <v>1988900</v>
      </c>
      <c r="F1747" s="285" t="n">
        <f aca="false">SUM(F1748:F1751)</f>
        <v>2183900</v>
      </c>
      <c r="G1747" s="248"/>
      <c r="H1747" s="79" t="n">
        <f aca="false">SUM(F1747:G1747)</f>
        <v>2183900</v>
      </c>
      <c r="I1747" s="77" t="n">
        <f aca="false">SUM(I1748:I1751)</f>
        <v>1960770</v>
      </c>
      <c r="J1747" s="246"/>
      <c r="K1747" s="77" t="n">
        <f aca="false">SUM(I1747:J1747)</f>
        <v>1960770</v>
      </c>
    </row>
    <row r="1748" customFormat="false" ht="22.35" hidden="false" customHeight="false" outlineLevel="0" collapsed="false">
      <c r="A1748" s="82" t="s">
        <v>1095</v>
      </c>
      <c r="B1748" s="54" t="s">
        <v>1011</v>
      </c>
      <c r="C1748" s="245" t="n">
        <v>1659000</v>
      </c>
      <c r="D1748" s="245"/>
      <c r="E1748" s="77" t="n">
        <f aca="false">SUM(C1748:D1748)</f>
        <v>1659000</v>
      </c>
      <c r="F1748" s="247" t="n">
        <v>1824000</v>
      </c>
      <c r="G1748" s="266"/>
      <c r="H1748" s="79" t="n">
        <f aca="false">SUM(F1748:G1748)</f>
        <v>1824000</v>
      </c>
      <c r="I1748" s="245" t="n">
        <v>1768770</v>
      </c>
      <c r="J1748" s="245"/>
      <c r="K1748" s="77" t="n">
        <f aca="false">SUM(I1748:J1748)</f>
        <v>1768770</v>
      </c>
    </row>
    <row r="1749" customFormat="false" ht="22.35" hidden="false" customHeight="false" outlineLevel="0" collapsed="false">
      <c r="A1749" s="82" t="s">
        <v>1104</v>
      </c>
      <c r="B1749" s="54" t="s">
        <v>1014</v>
      </c>
      <c r="C1749" s="245" t="n">
        <v>165000</v>
      </c>
      <c r="D1749" s="245"/>
      <c r="E1749" s="77" t="n">
        <f aca="false">SUM(C1749:D1749)</f>
        <v>165000</v>
      </c>
      <c r="F1749" s="247" t="n">
        <v>165000</v>
      </c>
      <c r="G1749" s="266"/>
      <c r="H1749" s="79" t="n">
        <f aca="false">SUM(F1749:G1749)</f>
        <v>165000</v>
      </c>
      <c r="I1749" s="245"/>
      <c r="J1749" s="245"/>
      <c r="K1749" s="77" t="n">
        <f aca="false">SUM(I1749:J1749)</f>
        <v>0</v>
      </c>
    </row>
    <row r="1750" customFormat="false" ht="53.7" hidden="false" customHeight="false" outlineLevel="0" collapsed="false">
      <c r="A1750" s="82" t="s">
        <v>1057</v>
      </c>
      <c r="B1750" s="54" t="s">
        <v>1058</v>
      </c>
      <c r="C1750" s="245" t="n">
        <v>89900</v>
      </c>
      <c r="D1750" s="245"/>
      <c r="E1750" s="77" t="n">
        <f aca="false">SUM(C1750:D1750)</f>
        <v>89900</v>
      </c>
      <c r="F1750" s="247" t="n">
        <v>89900</v>
      </c>
      <c r="G1750" s="266"/>
      <c r="H1750" s="79" t="n">
        <f aca="false">SUM(F1750:G1750)</f>
        <v>89900</v>
      </c>
      <c r="I1750" s="245" t="n">
        <v>120000</v>
      </c>
      <c r="J1750" s="245"/>
      <c r="K1750" s="77" t="n">
        <f aca="false">SUM(I1750:J1750)</f>
        <v>120000</v>
      </c>
    </row>
    <row r="1751" customFormat="false" ht="32.8" hidden="false" customHeight="false" outlineLevel="0" collapsed="false">
      <c r="A1751" s="82" t="s">
        <v>33</v>
      </c>
      <c r="B1751" s="54" t="s">
        <v>34</v>
      </c>
      <c r="C1751" s="77" t="n">
        <v>75000</v>
      </c>
      <c r="D1751" s="77"/>
      <c r="E1751" s="77" t="n">
        <f aca="false">SUM(C1751:D1751)</f>
        <v>75000</v>
      </c>
      <c r="F1751" s="79" t="n">
        <v>105000</v>
      </c>
      <c r="G1751" s="88"/>
      <c r="H1751" s="79" t="n">
        <f aca="false">SUM(F1751:G1751)</f>
        <v>105000</v>
      </c>
      <c r="I1751" s="77" t="n">
        <v>72000</v>
      </c>
      <c r="J1751" s="77"/>
      <c r="K1751" s="77" t="n">
        <f aca="false">SUM(I1751:J1751)</f>
        <v>72000</v>
      </c>
    </row>
    <row r="1752" customFormat="false" ht="12.8" hidden="false" customHeight="false" outlineLevel="0" collapsed="false">
      <c r="A1752" s="82"/>
      <c r="B1752" s="54"/>
      <c r="C1752" s="77"/>
      <c r="D1752" s="77"/>
      <c r="E1752" s="77"/>
      <c r="F1752" s="79"/>
      <c r="G1752" s="88"/>
      <c r="H1752" s="79"/>
      <c r="I1752" s="77"/>
      <c r="J1752" s="77"/>
      <c r="K1752" s="77"/>
    </row>
    <row r="1753" customFormat="false" ht="57.45" hidden="false" customHeight="false" outlineLevel="0" collapsed="false">
      <c r="A1753" s="66" t="s">
        <v>1936</v>
      </c>
      <c r="B1753" s="135" t="s">
        <v>19</v>
      </c>
      <c r="C1753" s="139" t="n">
        <f aca="false">SUM(C1755:C1757)</f>
        <v>2056300</v>
      </c>
      <c r="D1753" s="139" t="n">
        <f aca="false">SUM(D1755:D1757)</f>
        <v>0</v>
      </c>
      <c r="E1753" s="139" t="n">
        <f aca="false">SUM(C1753:D1753)</f>
        <v>2056300</v>
      </c>
      <c r="F1753" s="109" t="n">
        <f aca="false">SUM(F1755:F1757)</f>
        <v>2360150</v>
      </c>
      <c r="G1753" s="110"/>
      <c r="H1753" s="109" t="n">
        <f aca="false">SUM(F1753:G1753)</f>
        <v>2360150</v>
      </c>
      <c r="I1753" s="139" t="n">
        <f aca="false">SUM(I1755:I1757)</f>
        <v>2365930</v>
      </c>
      <c r="J1753" s="139" t="n">
        <f aca="false">SUM(J1755:J1757)</f>
        <v>0</v>
      </c>
      <c r="K1753" s="139" t="n">
        <f aca="false">SUM(I1753:J1753)</f>
        <v>2365930</v>
      </c>
    </row>
    <row r="1754" customFormat="false" ht="22.35" hidden="false" customHeight="false" outlineLevel="0" collapsed="false">
      <c r="A1754" s="74" t="s">
        <v>27</v>
      </c>
      <c r="B1754" s="227"/>
      <c r="C1754" s="143" t="n">
        <f aca="false">SUM(C1755:C1757)</f>
        <v>2056300</v>
      </c>
      <c r="D1754" s="286"/>
      <c r="E1754" s="245" t="n">
        <f aca="false">SUM(C1754:D1754)</f>
        <v>2056300</v>
      </c>
      <c r="F1754" s="79" t="n">
        <f aca="false">SUM(F1755:F1757)</f>
        <v>2360150</v>
      </c>
      <c r="G1754" s="287"/>
      <c r="H1754" s="247" t="n">
        <f aca="false">SUM(F1754:G1754)</f>
        <v>2360150</v>
      </c>
      <c r="I1754" s="245" t="n">
        <f aca="false">SUM(I1755:I1757)</f>
        <v>2365930</v>
      </c>
      <c r="J1754" s="286"/>
      <c r="K1754" s="245" t="n">
        <f aca="false">SUM(I1754:J1754)</f>
        <v>2365930</v>
      </c>
    </row>
    <row r="1755" customFormat="false" ht="22.35" hidden="false" customHeight="false" outlineLevel="0" collapsed="false">
      <c r="A1755" s="82" t="s">
        <v>1095</v>
      </c>
      <c r="B1755" s="54" t="s">
        <v>1011</v>
      </c>
      <c r="C1755" s="77" t="n">
        <v>1917500</v>
      </c>
      <c r="D1755" s="143"/>
      <c r="E1755" s="245" t="n">
        <f aca="false">SUM(C1755:D1755)</f>
        <v>1917500</v>
      </c>
      <c r="F1755" s="79" t="n">
        <v>2180350</v>
      </c>
      <c r="G1755" s="88"/>
      <c r="H1755" s="247" t="n">
        <f aca="false">SUM(F1755:G1755)</f>
        <v>2180350</v>
      </c>
      <c r="I1755" s="77" t="n">
        <v>2193430</v>
      </c>
      <c r="J1755" s="143"/>
      <c r="K1755" s="245" t="n">
        <f aca="false">SUM(I1755:J1755)</f>
        <v>2193430</v>
      </c>
    </row>
    <row r="1756" customFormat="false" ht="32.8" hidden="false" customHeight="false" outlineLevel="0" collapsed="false">
      <c r="A1756" s="82" t="s">
        <v>33</v>
      </c>
      <c r="B1756" s="54" t="s">
        <v>34</v>
      </c>
      <c r="C1756" s="77" t="n">
        <v>127800</v>
      </c>
      <c r="D1756" s="143"/>
      <c r="E1756" s="77" t="n">
        <f aca="false">SUM(C1756:D1756)</f>
        <v>127800</v>
      </c>
      <c r="F1756" s="79" t="n">
        <f aca="false">11500+157300</f>
        <v>168800</v>
      </c>
      <c r="G1756" s="88"/>
      <c r="H1756" s="79" t="n">
        <f aca="false">SUM(F1756:G1756)</f>
        <v>168800</v>
      </c>
      <c r="I1756" s="77" t="n">
        <v>161500</v>
      </c>
      <c r="J1756" s="143"/>
      <c r="K1756" s="77" t="n">
        <f aca="false">SUM(I1756:J1756)</f>
        <v>161500</v>
      </c>
    </row>
    <row r="1757" customFormat="false" ht="12.8" hidden="false" customHeight="false" outlineLevel="0" collapsed="false">
      <c r="A1757" s="82" t="s">
        <v>1097</v>
      </c>
      <c r="B1757" s="54" t="s">
        <v>1098</v>
      </c>
      <c r="C1757" s="77" t="n">
        <v>11000</v>
      </c>
      <c r="D1757" s="143"/>
      <c r="E1757" s="77" t="n">
        <f aca="false">SUM(C1757:D1757)</f>
        <v>11000</v>
      </c>
      <c r="F1757" s="79" t="n">
        <v>11000</v>
      </c>
      <c r="G1757" s="88"/>
      <c r="H1757" s="79" t="n">
        <f aca="false">SUM(F1757:G1757)</f>
        <v>11000</v>
      </c>
      <c r="I1757" s="77" t="n">
        <v>11000</v>
      </c>
      <c r="J1757" s="143"/>
      <c r="K1757" s="77" t="n">
        <f aca="false">SUM(I1757:J1757)</f>
        <v>11000</v>
      </c>
    </row>
    <row r="1758" customFormat="false" ht="12.8" hidden="false" customHeight="false" outlineLevel="0" collapsed="false">
      <c r="A1758" s="126"/>
      <c r="B1758" s="160"/>
      <c r="C1758" s="130"/>
      <c r="D1758" s="130"/>
      <c r="E1758" s="240" t="n">
        <f aca="false">SUM(C1758:D1758)</f>
        <v>0</v>
      </c>
      <c r="F1758" s="131"/>
      <c r="G1758" s="151"/>
      <c r="H1758" s="243"/>
      <c r="I1758" s="240"/>
      <c r="J1758" s="130"/>
      <c r="K1758" s="240" t="n">
        <f aca="false">SUM(I1758:J1758)</f>
        <v>0</v>
      </c>
    </row>
    <row r="1759" customFormat="false" ht="57.45" hidden="false" customHeight="false" outlineLevel="0" collapsed="false">
      <c r="A1759" s="66" t="s">
        <v>1940</v>
      </c>
      <c r="B1759" s="135" t="s">
        <v>19</v>
      </c>
      <c r="C1759" s="139" t="n">
        <f aca="false">SUM(C1761:C1767)</f>
        <v>2332100</v>
      </c>
      <c r="D1759" s="139" t="n">
        <f aca="false">SUM(D1761:D1767)</f>
        <v>0</v>
      </c>
      <c r="E1759" s="139" t="n">
        <f aca="false">SUM(C1759:D1759)</f>
        <v>2332100</v>
      </c>
      <c r="F1759" s="109" t="n">
        <f aca="false">SUM(F1761:F1767)</f>
        <v>4146400</v>
      </c>
      <c r="G1759" s="110"/>
      <c r="H1759" s="109" t="n">
        <f aca="false">SUM(F1759:G1759)</f>
        <v>4146400</v>
      </c>
      <c r="I1759" s="139" t="n">
        <f aca="false">SUM(I1761:I1767)</f>
        <v>2624880</v>
      </c>
      <c r="J1759" s="139" t="n">
        <f aca="false">SUM(J1761:J1767)</f>
        <v>0</v>
      </c>
      <c r="K1759" s="139" t="n">
        <f aca="false">SUM(I1759:J1759)</f>
        <v>2624880</v>
      </c>
    </row>
    <row r="1760" customFormat="false" ht="22.35" hidden="false" customHeight="false" outlineLevel="0" collapsed="false">
      <c r="A1760" s="74" t="s">
        <v>27</v>
      </c>
      <c r="B1760" s="75"/>
      <c r="C1760" s="78" t="n">
        <f aca="false">SUM(C1761:C1766)</f>
        <v>2332100</v>
      </c>
      <c r="D1760" s="78" t="n">
        <f aca="false">SUM(D1761:D1766)</f>
        <v>0</v>
      </c>
      <c r="E1760" s="77" t="n">
        <f aca="false">SUM(C1760:D1760)</f>
        <v>2332100</v>
      </c>
      <c r="F1760" s="90" t="n">
        <f aca="false">SUM(F1761:F1766)</f>
        <v>2601400</v>
      </c>
      <c r="G1760" s="80"/>
      <c r="H1760" s="79" t="n">
        <f aca="false">SUM(F1760:G1760)</f>
        <v>2601400</v>
      </c>
      <c r="I1760" s="77" t="n">
        <f aca="false">SUM(I1761:I1766)</f>
        <v>2624880</v>
      </c>
      <c r="J1760" s="78" t="n">
        <f aca="false">SUM(J1761:J1766)</f>
        <v>0</v>
      </c>
      <c r="K1760" s="77" t="n">
        <f aca="false">SUM(I1760:J1760)</f>
        <v>2624880</v>
      </c>
    </row>
    <row r="1761" customFormat="false" ht="22.35" hidden="false" customHeight="false" outlineLevel="0" collapsed="false">
      <c r="A1761" s="82" t="s">
        <v>1095</v>
      </c>
      <c r="B1761" s="54" t="s">
        <v>1011</v>
      </c>
      <c r="C1761" s="77" t="n">
        <v>2153400</v>
      </c>
      <c r="D1761" s="143"/>
      <c r="E1761" s="77" t="n">
        <f aca="false">SUM(C1761:D1761)</f>
        <v>2153400</v>
      </c>
      <c r="F1761" s="79" t="n">
        <v>2360300</v>
      </c>
      <c r="G1761" s="88"/>
      <c r="H1761" s="79" t="n">
        <f aca="false">SUM(F1761:G1761)</f>
        <v>2360300</v>
      </c>
      <c r="I1761" s="77" t="n">
        <v>2407880</v>
      </c>
      <c r="J1761" s="143"/>
      <c r="K1761" s="77" t="n">
        <f aca="false">SUM(I1761:J1761)</f>
        <v>2407880</v>
      </c>
    </row>
    <row r="1762" customFormat="false" ht="53.7" hidden="false" customHeight="false" outlineLevel="0" collapsed="false">
      <c r="A1762" s="82" t="s">
        <v>1057</v>
      </c>
      <c r="B1762" s="54" t="s">
        <v>1058</v>
      </c>
      <c r="C1762" s="77" t="n">
        <v>76700</v>
      </c>
      <c r="D1762" s="143"/>
      <c r="E1762" s="77" t="n">
        <f aca="false">SUM(C1762:D1762)</f>
        <v>76700</v>
      </c>
      <c r="F1762" s="79" t="n">
        <v>76700</v>
      </c>
      <c r="G1762" s="88"/>
      <c r="H1762" s="79" t="n">
        <f aca="false">SUM(F1762:G1762)</f>
        <v>76700</v>
      </c>
      <c r="I1762" s="77" t="n">
        <v>84000</v>
      </c>
      <c r="J1762" s="143"/>
      <c r="K1762" s="77" t="n">
        <f aca="false">SUM(I1762:J1762)</f>
        <v>84000</v>
      </c>
    </row>
    <row r="1763" customFormat="false" ht="32.8" hidden="false" customHeight="false" outlineLevel="0" collapsed="false">
      <c r="A1763" s="82" t="s">
        <v>33</v>
      </c>
      <c r="B1763" s="54" t="s">
        <v>34</v>
      </c>
      <c r="C1763" s="77" t="n">
        <v>93000</v>
      </c>
      <c r="D1763" s="77"/>
      <c r="E1763" s="77" t="n">
        <f aca="false">SUM(C1763:D1763)</f>
        <v>93000</v>
      </c>
      <c r="F1763" s="79" t="n">
        <f aca="false">58000+75000</f>
        <v>133000</v>
      </c>
      <c r="G1763" s="88"/>
      <c r="H1763" s="79" t="n">
        <f aca="false">SUM(F1763:G1763)</f>
        <v>133000</v>
      </c>
      <c r="I1763" s="77" t="n">
        <v>124000</v>
      </c>
      <c r="J1763" s="77"/>
      <c r="K1763" s="77" t="n">
        <f aca="false">SUM(I1763:J1763)</f>
        <v>124000</v>
      </c>
    </row>
    <row r="1764" customFormat="false" ht="12.8" hidden="false" customHeight="false" outlineLevel="0" collapsed="false">
      <c r="A1764" s="82" t="s">
        <v>1097</v>
      </c>
      <c r="B1764" s="54" t="s">
        <v>1098</v>
      </c>
      <c r="C1764" s="77" t="n">
        <v>9000</v>
      </c>
      <c r="D1764" s="77"/>
      <c r="E1764" s="77" t="n">
        <f aca="false">SUM(C1764:D1764)</f>
        <v>9000</v>
      </c>
      <c r="F1764" s="79" t="n">
        <v>31400</v>
      </c>
      <c r="G1764" s="88"/>
      <c r="H1764" s="79" t="n">
        <f aca="false">SUM(F1764:G1764)</f>
        <v>31400</v>
      </c>
      <c r="I1764" s="77" t="n">
        <v>9000</v>
      </c>
      <c r="J1764" s="77"/>
      <c r="K1764" s="77" t="n">
        <f aca="false">SUM(I1764:J1764)</f>
        <v>9000</v>
      </c>
    </row>
    <row r="1765" customFormat="false" ht="32.8" hidden="false" customHeight="false" outlineLevel="0" collapsed="false">
      <c r="A1765" s="82" t="s">
        <v>1945</v>
      </c>
      <c r="B1765" s="55" t="s">
        <v>1946</v>
      </c>
      <c r="C1765" s="77"/>
      <c r="D1765" s="77"/>
      <c r="E1765" s="77" t="n">
        <f aca="false">SUM(C1765:D1765)</f>
        <v>0</v>
      </c>
      <c r="F1765" s="79"/>
      <c r="G1765" s="88"/>
      <c r="H1765" s="79" t="n">
        <f aca="false">SUM(F1765:G1765)</f>
        <v>0</v>
      </c>
      <c r="I1765" s="77"/>
      <c r="J1765" s="77"/>
      <c r="K1765" s="77" t="n">
        <f aca="false">SUM(I1765:J1765)</f>
        <v>0</v>
      </c>
    </row>
    <row r="1766" customFormat="false" ht="32.8" hidden="false" customHeight="false" outlineLevel="0" collapsed="false">
      <c r="A1766" s="82" t="s">
        <v>219</v>
      </c>
      <c r="B1766" s="55" t="s">
        <v>220</v>
      </c>
      <c r="C1766" s="77"/>
      <c r="D1766" s="77"/>
      <c r="E1766" s="77" t="n">
        <f aca="false">SUM(C1766:D1766)</f>
        <v>0</v>
      </c>
      <c r="F1766" s="79"/>
      <c r="G1766" s="88"/>
      <c r="H1766" s="79" t="n">
        <f aca="false">SUM(F1766:G1766)</f>
        <v>0</v>
      </c>
      <c r="I1766" s="77"/>
      <c r="J1766" s="77"/>
      <c r="K1766" s="77" t="n">
        <f aca="false">SUM(I1766:J1766)</f>
        <v>0</v>
      </c>
    </row>
    <row r="1767" customFormat="false" ht="22.35" hidden="false" customHeight="false" outlineLevel="0" collapsed="false">
      <c r="A1767" s="82" t="s">
        <v>65</v>
      </c>
      <c r="B1767" s="54" t="s">
        <v>66</v>
      </c>
      <c r="C1767" s="77"/>
      <c r="D1767" s="77"/>
      <c r="E1767" s="77" t="n">
        <f aca="false">SUM(C1767:D1767)</f>
        <v>0</v>
      </c>
      <c r="F1767" s="79" t="n">
        <v>1545000</v>
      </c>
      <c r="G1767" s="88"/>
      <c r="H1767" s="79" t="n">
        <f aca="false">SUM(F1767:G1767)</f>
        <v>1545000</v>
      </c>
      <c r="I1767" s="77"/>
      <c r="J1767" s="77"/>
      <c r="K1767" s="77" t="n">
        <f aca="false">SUM(I1767:J1767)</f>
        <v>0</v>
      </c>
    </row>
    <row r="1768" customFormat="false" ht="12.8" hidden="false" customHeight="false" outlineLevel="0" collapsed="false">
      <c r="A1768" s="82"/>
      <c r="B1768" s="103"/>
      <c r="C1768" s="77"/>
      <c r="D1768" s="77"/>
      <c r="E1768" s="77" t="n">
        <f aca="false">SUM(C1768:D1768)</f>
        <v>0</v>
      </c>
      <c r="F1768" s="79"/>
      <c r="G1768" s="88"/>
      <c r="H1768" s="79"/>
      <c r="I1768" s="77"/>
      <c r="J1768" s="77"/>
      <c r="K1768" s="77" t="n">
        <f aca="false">SUM(I1768:J1768)</f>
        <v>0</v>
      </c>
    </row>
    <row r="1769" customFormat="false" ht="57.45" hidden="false" customHeight="false" outlineLevel="0" collapsed="false">
      <c r="A1769" s="66" t="s">
        <v>1950</v>
      </c>
      <c r="B1769" s="135" t="s">
        <v>19</v>
      </c>
      <c r="C1769" s="139" t="n">
        <f aca="false">SUM(C1771:C1774)</f>
        <v>1634400</v>
      </c>
      <c r="D1769" s="139" t="n">
        <f aca="false">SUM(D1771:D1774)</f>
        <v>0</v>
      </c>
      <c r="E1769" s="139" t="n">
        <f aca="false">SUM(C1769:D1769)</f>
        <v>1634400</v>
      </c>
      <c r="F1769" s="109" t="n">
        <f aca="false">SUM(F1771:F1774)</f>
        <v>1709100</v>
      </c>
      <c r="G1769" s="110"/>
      <c r="H1769" s="109" t="n">
        <f aca="false">SUM(F1769:G1769)</f>
        <v>1709100</v>
      </c>
      <c r="I1769" s="139" t="n">
        <f aca="false">SUM(I1771:I1774)</f>
        <v>1836190</v>
      </c>
      <c r="J1769" s="139" t="n">
        <f aca="false">SUM(J1771:J1774)</f>
        <v>0</v>
      </c>
      <c r="K1769" s="139" t="n">
        <f aca="false">SUM(I1769:J1769)</f>
        <v>1836190</v>
      </c>
    </row>
    <row r="1770" customFormat="false" ht="22.35" hidden="false" customHeight="false" outlineLevel="0" collapsed="false">
      <c r="A1770" s="74" t="s">
        <v>27</v>
      </c>
      <c r="B1770" s="227"/>
      <c r="C1770" s="143" t="n">
        <f aca="false">SUM(C1771:C1774)</f>
        <v>1634400</v>
      </c>
      <c r="D1770" s="215"/>
      <c r="E1770" s="77" t="n">
        <f aca="false">SUM(C1770:D1770)</f>
        <v>1634400</v>
      </c>
      <c r="F1770" s="79" t="n">
        <f aca="false">SUM(F1771:F1774)</f>
        <v>1709100</v>
      </c>
      <c r="G1770" s="217"/>
      <c r="H1770" s="79" t="n">
        <f aca="false">SUM(F1770:G1770)</f>
        <v>1709100</v>
      </c>
      <c r="I1770" s="77" t="n">
        <f aca="false">SUM(I1771:I1774)</f>
        <v>1836190</v>
      </c>
      <c r="J1770" s="215"/>
      <c r="K1770" s="77" t="n">
        <f aca="false">SUM(I1770:J1770)</f>
        <v>1836190</v>
      </c>
    </row>
    <row r="1771" customFormat="false" ht="22.35" hidden="false" customHeight="false" outlineLevel="0" collapsed="false">
      <c r="A1771" s="82" t="s">
        <v>1095</v>
      </c>
      <c r="B1771" s="54" t="s">
        <v>1011</v>
      </c>
      <c r="C1771" s="77" t="n">
        <v>1572400</v>
      </c>
      <c r="D1771" s="143"/>
      <c r="E1771" s="77" t="n">
        <f aca="false">SUM(C1771:D1771)</f>
        <v>1572400</v>
      </c>
      <c r="F1771" s="79" t="n">
        <v>1647100</v>
      </c>
      <c r="G1771" s="88"/>
      <c r="H1771" s="79" t="n">
        <f aca="false">SUM(F1771:G1771)</f>
        <v>1647100</v>
      </c>
      <c r="I1771" s="77" t="n">
        <v>1777190</v>
      </c>
      <c r="J1771" s="143"/>
      <c r="K1771" s="77" t="n">
        <f aca="false">SUM(I1771:J1771)</f>
        <v>1777190</v>
      </c>
    </row>
    <row r="1772" customFormat="false" ht="32.8" hidden="false" customHeight="false" outlineLevel="0" collapsed="false">
      <c r="A1772" s="82" t="s">
        <v>33</v>
      </c>
      <c r="B1772" s="54" t="s">
        <v>34</v>
      </c>
      <c r="C1772" s="77" t="n">
        <v>56000</v>
      </c>
      <c r="D1772" s="77"/>
      <c r="E1772" s="77" t="n">
        <f aca="false">SUM(C1772:D1772)</f>
        <v>56000</v>
      </c>
      <c r="F1772" s="79" t="n">
        <v>56000</v>
      </c>
      <c r="G1772" s="88"/>
      <c r="H1772" s="79" t="n">
        <f aca="false">SUM(F1772:G1772)</f>
        <v>56000</v>
      </c>
      <c r="I1772" s="77" t="n">
        <v>53000</v>
      </c>
      <c r="J1772" s="77"/>
      <c r="K1772" s="77" t="n">
        <f aca="false">SUM(I1772:J1772)</f>
        <v>53000</v>
      </c>
    </row>
    <row r="1773" customFormat="false" ht="12.8" hidden="false" customHeight="false" outlineLevel="0" collapsed="false">
      <c r="A1773" s="82" t="s">
        <v>1097</v>
      </c>
      <c r="B1773" s="54" t="s">
        <v>1098</v>
      </c>
      <c r="C1773" s="77" t="n">
        <v>6000</v>
      </c>
      <c r="D1773" s="77"/>
      <c r="E1773" s="77" t="n">
        <f aca="false">SUM(C1773:D1773)</f>
        <v>6000</v>
      </c>
      <c r="F1773" s="79" t="n">
        <v>6000</v>
      </c>
      <c r="G1773" s="88"/>
      <c r="H1773" s="79" t="n">
        <f aca="false">SUM(F1773:G1773)</f>
        <v>6000</v>
      </c>
      <c r="I1773" s="77" t="n">
        <v>6000</v>
      </c>
      <c r="J1773" s="77"/>
      <c r="K1773" s="77" t="n">
        <f aca="false">SUM(I1773:J1773)</f>
        <v>6000</v>
      </c>
    </row>
    <row r="1774" customFormat="false" ht="22.35" hidden="false" customHeight="false" outlineLevel="0" collapsed="false">
      <c r="A1774" s="82" t="s">
        <v>1104</v>
      </c>
      <c r="B1774" s="54" t="s">
        <v>1014</v>
      </c>
      <c r="C1774" s="143"/>
      <c r="D1774" s="143"/>
      <c r="E1774" s="77"/>
      <c r="F1774" s="79"/>
      <c r="G1774" s="88"/>
      <c r="H1774" s="79"/>
      <c r="I1774" s="77"/>
      <c r="J1774" s="143"/>
      <c r="K1774" s="77" t="n">
        <f aca="false">SUM(I1774:J1774)</f>
        <v>0</v>
      </c>
    </row>
    <row r="1775" customFormat="false" ht="12.8" hidden="false" customHeight="false" outlineLevel="0" collapsed="false">
      <c r="A1775" s="82"/>
      <c r="B1775" s="54"/>
      <c r="C1775" s="77"/>
      <c r="D1775" s="77"/>
      <c r="E1775" s="77" t="n">
        <f aca="false">SUM(C1775:D1775)</f>
        <v>0</v>
      </c>
      <c r="F1775" s="79"/>
      <c r="G1775" s="88"/>
      <c r="H1775" s="79"/>
      <c r="I1775" s="77"/>
      <c r="J1775" s="77"/>
      <c r="K1775" s="77" t="n">
        <f aca="false">SUM(I1775:J1775)</f>
        <v>0</v>
      </c>
    </row>
    <row r="1776" customFormat="false" ht="57.45" hidden="false" customHeight="false" outlineLevel="0" collapsed="false">
      <c r="A1776" s="66" t="s">
        <v>1955</v>
      </c>
      <c r="B1776" s="135" t="s">
        <v>19</v>
      </c>
      <c r="C1776" s="139" t="n">
        <f aca="false">SUM(C1778:C1783)</f>
        <v>3175300</v>
      </c>
      <c r="D1776" s="139" t="n">
        <f aca="false">SUM(D1778:D1783)</f>
        <v>0</v>
      </c>
      <c r="E1776" s="139" t="n">
        <f aca="false">SUM(C1776:D1776)</f>
        <v>3175300</v>
      </c>
      <c r="F1776" s="109" t="n">
        <f aca="false">SUM(F1778:F1783)</f>
        <v>3744850</v>
      </c>
      <c r="G1776" s="110"/>
      <c r="H1776" s="109" t="n">
        <f aca="false">SUM(F1776:G1776)</f>
        <v>3744850</v>
      </c>
      <c r="I1776" s="139" t="n">
        <f aca="false">SUM(I1778:I1783)</f>
        <v>3349850</v>
      </c>
      <c r="J1776" s="139" t="n">
        <f aca="false">SUM(J1778:J1783)</f>
        <v>0</v>
      </c>
      <c r="K1776" s="139" t="n">
        <f aca="false">SUM(I1776:J1776)</f>
        <v>3349850</v>
      </c>
    </row>
    <row r="1777" customFormat="false" ht="22.35" hidden="false" customHeight="false" outlineLevel="0" collapsed="false">
      <c r="A1777" s="74" t="s">
        <v>27</v>
      </c>
      <c r="B1777" s="227"/>
      <c r="C1777" s="77" t="n">
        <f aca="false">SUM(C1778:C1781)</f>
        <v>3175300</v>
      </c>
      <c r="D1777" s="215"/>
      <c r="E1777" s="77" t="n">
        <f aca="false">SUM(C1777:D1777)</f>
        <v>3175300</v>
      </c>
      <c r="F1777" s="79" t="n">
        <f aca="false">SUM(F1778:F1781)</f>
        <v>3679850</v>
      </c>
      <c r="G1777" s="217"/>
      <c r="H1777" s="79" t="n">
        <f aca="false">SUM(F1777:G1777)</f>
        <v>3679850</v>
      </c>
      <c r="I1777" s="77" t="n">
        <f aca="false">SUM(I1778:I1781)</f>
        <v>3349850</v>
      </c>
      <c r="J1777" s="215"/>
      <c r="K1777" s="77" t="n">
        <f aca="false">SUM(I1777:J1777)</f>
        <v>3349850</v>
      </c>
    </row>
    <row r="1778" customFormat="false" ht="22.35" hidden="false" customHeight="false" outlineLevel="0" collapsed="false">
      <c r="A1778" s="82" t="s">
        <v>1095</v>
      </c>
      <c r="B1778" s="54" t="s">
        <v>1011</v>
      </c>
      <c r="C1778" s="77" t="n">
        <v>2848300</v>
      </c>
      <c r="D1778" s="143"/>
      <c r="E1778" s="77" t="n">
        <f aca="false">SUM(C1778:D1778)</f>
        <v>2848300</v>
      </c>
      <c r="F1778" s="79" t="n">
        <v>3176850</v>
      </c>
      <c r="G1778" s="88"/>
      <c r="H1778" s="79" t="n">
        <f aca="false">SUM(F1778:G1778)</f>
        <v>3176850</v>
      </c>
      <c r="I1778" s="77" t="n">
        <v>3193850</v>
      </c>
      <c r="J1778" s="143"/>
      <c r="K1778" s="77" t="n">
        <f aca="false">SUM(I1778:J1778)</f>
        <v>3193850</v>
      </c>
    </row>
    <row r="1779" customFormat="false" ht="22.35" hidden="false" customHeight="false" outlineLevel="0" collapsed="false">
      <c r="A1779" s="82" t="s">
        <v>1104</v>
      </c>
      <c r="B1779" s="54" t="s">
        <v>1014</v>
      </c>
      <c r="C1779" s="143" t="n">
        <v>160000</v>
      </c>
      <c r="D1779" s="143"/>
      <c r="E1779" s="77" t="n">
        <f aca="false">SUM(C1779:D1779)</f>
        <v>160000</v>
      </c>
      <c r="F1779" s="79" t="n">
        <v>175000</v>
      </c>
      <c r="G1779" s="88"/>
      <c r="H1779" s="79" t="n">
        <f aca="false">SUM(F1779:G1779)</f>
        <v>175000</v>
      </c>
      <c r="I1779" s="143"/>
      <c r="J1779" s="143"/>
      <c r="K1779" s="77" t="n">
        <f aca="false">SUM(I1779:J1779)</f>
        <v>0</v>
      </c>
    </row>
    <row r="1780" customFormat="false" ht="32.8" hidden="false" customHeight="false" outlineLevel="0" collapsed="false">
      <c r="A1780" s="82" t="s">
        <v>33</v>
      </c>
      <c r="B1780" s="54" t="s">
        <v>34</v>
      </c>
      <c r="C1780" s="77" t="n">
        <v>161000</v>
      </c>
      <c r="D1780" s="77"/>
      <c r="E1780" s="77" t="n">
        <f aca="false">SUM(C1780:D1780)</f>
        <v>161000</v>
      </c>
      <c r="F1780" s="79" t="n">
        <f aca="false">168000+19000</f>
        <v>187000</v>
      </c>
      <c r="G1780" s="88"/>
      <c r="H1780" s="79" t="n">
        <f aca="false">SUM(F1780:G1780)</f>
        <v>187000</v>
      </c>
      <c r="I1780" s="77" t="n">
        <v>149000</v>
      </c>
      <c r="J1780" s="77"/>
      <c r="K1780" s="77" t="n">
        <f aca="false">SUM(I1780:J1780)</f>
        <v>149000</v>
      </c>
    </row>
    <row r="1781" customFormat="false" ht="12.8" hidden="false" customHeight="false" outlineLevel="0" collapsed="false">
      <c r="A1781" s="82" t="s">
        <v>1097</v>
      </c>
      <c r="B1781" s="54" t="s">
        <v>1098</v>
      </c>
      <c r="C1781" s="77" t="n">
        <v>6000</v>
      </c>
      <c r="D1781" s="77"/>
      <c r="E1781" s="77" t="n">
        <f aca="false">SUM(C1781:D1781)</f>
        <v>6000</v>
      </c>
      <c r="F1781" s="79" t="n">
        <v>141000</v>
      </c>
      <c r="G1781" s="88"/>
      <c r="H1781" s="79" t="n">
        <f aca="false">SUM(F1781:G1781)</f>
        <v>141000</v>
      </c>
      <c r="I1781" s="77" t="n">
        <v>7000</v>
      </c>
      <c r="J1781" s="77"/>
      <c r="K1781" s="77" t="n">
        <f aca="false">SUM(I1781:J1781)</f>
        <v>7000</v>
      </c>
    </row>
    <row r="1782" customFormat="false" ht="32.8" hidden="false" customHeight="false" outlineLevel="0" collapsed="false">
      <c r="A1782" s="82" t="s">
        <v>62</v>
      </c>
      <c r="B1782" s="54"/>
      <c r="C1782" s="77"/>
      <c r="D1782" s="77"/>
      <c r="E1782" s="77"/>
      <c r="F1782" s="79"/>
      <c r="G1782" s="88"/>
      <c r="H1782" s="79" t="n">
        <f aca="false">SUM(F1782:G1782)</f>
        <v>0</v>
      </c>
      <c r="I1782" s="77"/>
      <c r="J1782" s="77"/>
      <c r="K1782" s="77" t="n">
        <f aca="false">SUM(I1782:J1782)</f>
        <v>0</v>
      </c>
    </row>
    <row r="1783" customFormat="false" ht="22.35" hidden="false" customHeight="false" outlineLevel="0" collapsed="false">
      <c r="A1783" s="82" t="s">
        <v>65</v>
      </c>
      <c r="B1783" s="54" t="s">
        <v>66</v>
      </c>
      <c r="C1783" s="77"/>
      <c r="D1783" s="77"/>
      <c r="E1783" s="77"/>
      <c r="F1783" s="79" t="n">
        <v>65000</v>
      </c>
      <c r="G1783" s="88"/>
      <c r="H1783" s="79" t="n">
        <f aca="false">SUM(F1783:G1783)</f>
        <v>65000</v>
      </c>
      <c r="I1783" s="77"/>
      <c r="J1783" s="77"/>
      <c r="K1783" s="77"/>
    </row>
    <row r="1784" customFormat="false" ht="12.8" hidden="false" customHeight="false" outlineLevel="0" collapsed="false">
      <c r="A1784" s="82"/>
      <c r="B1784" s="103"/>
      <c r="C1784" s="77"/>
      <c r="D1784" s="77"/>
      <c r="E1784" s="77" t="n">
        <f aca="false">SUM(C1784:D1784)</f>
        <v>0</v>
      </c>
      <c r="F1784" s="79"/>
      <c r="G1784" s="88"/>
      <c r="H1784" s="79"/>
      <c r="I1784" s="77"/>
      <c r="J1784" s="77"/>
      <c r="K1784" s="77" t="n">
        <f aca="false">SUM(I1784:J1784)</f>
        <v>0</v>
      </c>
    </row>
    <row r="1785" customFormat="false" ht="57.45" hidden="false" customHeight="false" outlineLevel="0" collapsed="false">
      <c r="A1785" s="66" t="s">
        <v>1961</v>
      </c>
      <c r="B1785" s="135" t="s">
        <v>19</v>
      </c>
      <c r="C1785" s="240" t="n">
        <f aca="false">SUM(C1787:C1791)</f>
        <v>1978500</v>
      </c>
      <c r="D1785" s="240" t="n">
        <f aca="false">SUM(D1787:D1789)</f>
        <v>0</v>
      </c>
      <c r="E1785" s="240" t="n">
        <f aca="false">SUM(C1785:D1785)</f>
        <v>1978500</v>
      </c>
      <c r="F1785" s="243" t="n">
        <f aca="false">SUM(F1787:F1791)</f>
        <v>2158410</v>
      </c>
      <c r="G1785" s="253"/>
      <c r="H1785" s="243" t="n">
        <f aca="false">SUM(F1785:G1785)</f>
        <v>2158410</v>
      </c>
      <c r="I1785" s="240" t="n">
        <f aca="false">SUM(I1787:I1791)</f>
        <v>2337130</v>
      </c>
      <c r="J1785" s="240" t="n">
        <f aca="false">SUM(J1787:J1789)</f>
        <v>0</v>
      </c>
      <c r="K1785" s="240" t="n">
        <f aca="false">SUM(I1785:J1785)</f>
        <v>2337130</v>
      </c>
    </row>
    <row r="1786" customFormat="false" ht="22.35" hidden="false" customHeight="false" outlineLevel="0" collapsed="false">
      <c r="A1786" s="74" t="s">
        <v>27</v>
      </c>
      <c r="B1786" s="227"/>
      <c r="C1786" s="245" t="n">
        <f aca="false">SUM(C1787:C1791)</f>
        <v>1978500</v>
      </c>
      <c r="D1786" s="246"/>
      <c r="E1786" s="77" t="n">
        <f aca="false">SUM(C1786:D1786)</f>
        <v>1978500</v>
      </c>
      <c r="F1786" s="247" t="n">
        <f aca="false">SUM(F1787:F1791)</f>
        <v>2158410</v>
      </c>
      <c r="G1786" s="248"/>
      <c r="H1786" s="79" t="n">
        <f aca="false">SUM(F1786:G1786)</f>
        <v>2158410</v>
      </c>
      <c r="I1786" s="77" t="n">
        <f aca="false">SUM(I1787:I1791)</f>
        <v>2337130</v>
      </c>
      <c r="J1786" s="246"/>
      <c r="K1786" s="77" t="n">
        <f aca="false">SUM(I1786:J1786)</f>
        <v>2337130</v>
      </c>
    </row>
    <row r="1787" customFormat="false" ht="22.35" hidden="false" customHeight="false" outlineLevel="0" collapsed="false">
      <c r="A1787" s="82" t="s">
        <v>1095</v>
      </c>
      <c r="B1787" s="54" t="s">
        <v>1011</v>
      </c>
      <c r="C1787" s="77" t="n">
        <v>1504000</v>
      </c>
      <c r="D1787" s="245"/>
      <c r="E1787" s="77" t="n">
        <f aca="false">SUM(C1787:D1787)</f>
        <v>1504000</v>
      </c>
      <c r="F1787" s="247" t="n">
        <v>1629910</v>
      </c>
      <c r="G1787" s="266"/>
      <c r="H1787" s="79" t="n">
        <f aca="false">SUM(F1787:G1787)</f>
        <v>1629910</v>
      </c>
      <c r="I1787" s="77" t="n">
        <v>1742730</v>
      </c>
      <c r="J1787" s="245"/>
      <c r="K1787" s="77" t="n">
        <f aca="false">SUM(I1787:J1787)</f>
        <v>1742730</v>
      </c>
    </row>
    <row r="1788" customFormat="false" ht="53.7" hidden="false" customHeight="false" outlineLevel="0" collapsed="false">
      <c r="A1788" s="82" t="s">
        <v>1057</v>
      </c>
      <c r="B1788" s="54" t="s">
        <v>1058</v>
      </c>
      <c r="C1788" s="77" t="n">
        <v>364300</v>
      </c>
      <c r="D1788" s="245"/>
      <c r="E1788" s="77" t="n">
        <f aca="false">SUM(C1788:D1788)</f>
        <v>364300</v>
      </c>
      <c r="F1788" s="247" t="n">
        <v>412300</v>
      </c>
      <c r="G1788" s="266"/>
      <c r="H1788" s="79" t="n">
        <f aca="false">SUM(F1788:G1788)</f>
        <v>412300</v>
      </c>
      <c r="I1788" s="77" t="n">
        <v>479200</v>
      </c>
      <c r="J1788" s="245"/>
      <c r="K1788" s="77" t="n">
        <f aca="false">SUM(I1788:J1788)</f>
        <v>479200</v>
      </c>
    </row>
    <row r="1789" customFormat="false" ht="32.8" hidden="false" customHeight="false" outlineLevel="0" collapsed="false">
      <c r="A1789" s="82" t="s">
        <v>33</v>
      </c>
      <c r="B1789" s="54" t="s">
        <v>34</v>
      </c>
      <c r="C1789" s="77" t="n">
        <v>110200</v>
      </c>
      <c r="D1789" s="77"/>
      <c r="E1789" s="77" t="n">
        <f aca="false">SUM(C1789:D1789)</f>
        <v>110200</v>
      </c>
      <c r="F1789" s="79" t="n">
        <v>116200</v>
      </c>
      <c r="G1789" s="88"/>
      <c r="H1789" s="79" t="n">
        <f aca="false">SUM(F1789:G1789)</f>
        <v>116200</v>
      </c>
      <c r="I1789" s="77" t="n">
        <v>115200</v>
      </c>
      <c r="J1789" s="77"/>
      <c r="K1789" s="77" t="n">
        <f aca="false">SUM(I1789:J1789)</f>
        <v>115200</v>
      </c>
    </row>
    <row r="1790" customFormat="false" ht="32.8" hidden="false" customHeight="false" outlineLevel="0" collapsed="false">
      <c r="A1790" s="82" t="s">
        <v>219</v>
      </c>
      <c r="B1790" s="55" t="s">
        <v>220</v>
      </c>
      <c r="C1790" s="77"/>
      <c r="D1790" s="77"/>
      <c r="E1790" s="77" t="n">
        <f aca="false">SUM(C1790:D1790)</f>
        <v>0</v>
      </c>
      <c r="F1790" s="79"/>
      <c r="G1790" s="88"/>
      <c r="H1790" s="79" t="n">
        <f aca="false">SUM(F1790:G1790)</f>
        <v>0</v>
      </c>
      <c r="I1790" s="77"/>
      <c r="J1790" s="77"/>
      <c r="K1790" s="77" t="n">
        <f aca="false">SUM(I1790:J1790)</f>
        <v>0</v>
      </c>
    </row>
    <row r="1791" customFormat="false" ht="22.35" hidden="false" customHeight="false" outlineLevel="0" collapsed="false">
      <c r="A1791" s="82" t="s">
        <v>1104</v>
      </c>
      <c r="B1791" s="54" t="s">
        <v>1014</v>
      </c>
      <c r="C1791" s="245"/>
      <c r="D1791" s="245"/>
      <c r="E1791" s="77"/>
      <c r="F1791" s="247"/>
      <c r="G1791" s="266"/>
      <c r="H1791" s="79"/>
      <c r="I1791" s="245"/>
      <c r="J1791" s="245"/>
      <c r="K1791" s="77" t="n">
        <f aca="false">SUM(I1791:J1791)</f>
        <v>0</v>
      </c>
    </row>
    <row r="1792" customFormat="false" ht="12.8" hidden="false" customHeight="false" outlineLevel="0" collapsed="false">
      <c r="A1792" s="82"/>
      <c r="B1792" s="54"/>
      <c r="C1792" s="77"/>
      <c r="D1792" s="77"/>
      <c r="E1792" s="77"/>
      <c r="F1792" s="79"/>
      <c r="G1792" s="88"/>
      <c r="H1792" s="79"/>
      <c r="I1792" s="77"/>
      <c r="J1792" s="77"/>
      <c r="K1792" s="77"/>
    </row>
    <row r="1793" customFormat="false" ht="57.45" hidden="false" customHeight="false" outlineLevel="0" collapsed="false">
      <c r="A1793" s="66" t="s">
        <v>1967</v>
      </c>
      <c r="B1793" s="135" t="s">
        <v>19</v>
      </c>
      <c r="C1793" s="139" t="n">
        <f aca="false">SUM(C1795:C1799)</f>
        <v>1926900</v>
      </c>
      <c r="D1793" s="139" t="n">
        <f aca="false">SUM(D1795:D1800)</f>
        <v>0</v>
      </c>
      <c r="E1793" s="139" t="n">
        <f aca="false">SUM(C1793:D1793)</f>
        <v>1926900</v>
      </c>
      <c r="F1793" s="109" t="n">
        <f aca="false">SUM(F1795:F1799)</f>
        <v>3195477</v>
      </c>
      <c r="G1793" s="110"/>
      <c r="H1793" s="109" t="n">
        <f aca="false">SUM(F1793:G1793)</f>
        <v>3195477</v>
      </c>
      <c r="I1793" s="139" t="n">
        <f aca="false">SUM(I1795:I1799)</f>
        <v>2232510</v>
      </c>
      <c r="J1793" s="139" t="n">
        <f aca="false">SUM(J1795:J1800)</f>
        <v>0</v>
      </c>
      <c r="K1793" s="139" t="n">
        <f aca="false">SUM(I1793:J1793)</f>
        <v>2232510</v>
      </c>
    </row>
    <row r="1794" customFormat="false" ht="22.35" hidden="false" customHeight="false" outlineLevel="0" collapsed="false">
      <c r="A1794" s="74" t="s">
        <v>27</v>
      </c>
      <c r="B1794" s="227"/>
      <c r="C1794" s="143" t="n">
        <f aca="false">SUM(C1795:C1799)</f>
        <v>1926900</v>
      </c>
      <c r="D1794" s="215"/>
      <c r="E1794" s="77" t="n">
        <f aca="false">SUM(C1794:D1794)</f>
        <v>1926900</v>
      </c>
      <c r="F1794" s="79" t="n">
        <f aca="false">SUM(F1795:F1799)</f>
        <v>3195477</v>
      </c>
      <c r="G1794" s="217"/>
      <c r="H1794" s="79" t="n">
        <f aca="false">SUM(F1794:G1794)</f>
        <v>3195477</v>
      </c>
      <c r="I1794" s="77" t="n">
        <f aca="false">SUM(I1795:I1799)</f>
        <v>2232510</v>
      </c>
      <c r="J1794" s="215"/>
      <c r="K1794" s="77" t="n">
        <f aca="false">SUM(I1794:J1794)</f>
        <v>2232510</v>
      </c>
    </row>
    <row r="1795" customFormat="false" ht="22.35" hidden="false" customHeight="false" outlineLevel="0" collapsed="false">
      <c r="A1795" s="82" t="s">
        <v>1095</v>
      </c>
      <c r="B1795" s="54" t="s">
        <v>1011</v>
      </c>
      <c r="C1795" s="77" t="n">
        <v>1845900</v>
      </c>
      <c r="D1795" s="143"/>
      <c r="E1795" s="77" t="n">
        <f aca="false">SUM(C1795:D1795)</f>
        <v>1845900</v>
      </c>
      <c r="F1795" s="79" t="n">
        <v>1848150</v>
      </c>
      <c r="G1795" s="88"/>
      <c r="H1795" s="79" t="n">
        <f aca="false">SUM(F1795:G1795)</f>
        <v>1848150</v>
      </c>
      <c r="I1795" s="77" t="n">
        <v>2164510</v>
      </c>
      <c r="J1795" s="143"/>
      <c r="K1795" s="77" t="n">
        <f aca="false">SUM(I1795:J1795)</f>
        <v>2164510</v>
      </c>
    </row>
    <row r="1796" customFormat="false" ht="22.35" hidden="false" customHeight="false" outlineLevel="0" collapsed="false">
      <c r="A1796" s="82" t="s">
        <v>1104</v>
      </c>
      <c r="B1796" s="54" t="s">
        <v>1014</v>
      </c>
      <c r="C1796" s="77" t="n">
        <v>25000</v>
      </c>
      <c r="D1796" s="143"/>
      <c r="E1796" s="77" t="n">
        <f aca="false">SUM(C1796:D1796)</f>
        <v>25000</v>
      </c>
      <c r="F1796" s="79" t="n">
        <v>25000</v>
      </c>
      <c r="G1796" s="88"/>
      <c r="H1796" s="79" t="n">
        <f aca="false">SUM(F1796:G1796)</f>
        <v>25000</v>
      </c>
      <c r="I1796" s="77" t="n">
        <v>25000</v>
      </c>
      <c r="J1796" s="143"/>
      <c r="K1796" s="77" t="n">
        <f aca="false">SUM(I1796:J1796)</f>
        <v>25000</v>
      </c>
    </row>
    <row r="1797" customFormat="false" ht="32.8" hidden="false" customHeight="false" outlineLevel="0" collapsed="false">
      <c r="A1797" s="82" t="s">
        <v>33</v>
      </c>
      <c r="B1797" s="54" t="s">
        <v>34</v>
      </c>
      <c r="C1797" s="77" t="n">
        <v>51000</v>
      </c>
      <c r="D1797" s="143"/>
      <c r="E1797" s="77" t="n">
        <f aca="false">SUM(C1797:D1797)</f>
        <v>51000</v>
      </c>
      <c r="F1797" s="79" t="n">
        <v>90727</v>
      </c>
      <c r="G1797" s="88"/>
      <c r="H1797" s="79" t="n">
        <f aca="false">SUM(F1797:G1797)</f>
        <v>90727</v>
      </c>
      <c r="I1797" s="77" t="n">
        <v>38000</v>
      </c>
      <c r="J1797" s="143"/>
      <c r="K1797" s="77" t="n">
        <f aca="false">SUM(I1797:J1797)</f>
        <v>38000</v>
      </c>
    </row>
    <row r="1798" customFormat="false" ht="12.8" hidden="false" customHeight="false" outlineLevel="0" collapsed="false">
      <c r="A1798" s="82" t="s">
        <v>1097</v>
      </c>
      <c r="B1798" s="54" t="s">
        <v>1098</v>
      </c>
      <c r="C1798" s="77" t="n">
        <v>5000</v>
      </c>
      <c r="D1798" s="77"/>
      <c r="E1798" s="77" t="n">
        <f aca="false">SUM(C1798:D1798)</f>
        <v>5000</v>
      </c>
      <c r="F1798" s="79" t="n">
        <v>423200</v>
      </c>
      <c r="G1798" s="88"/>
      <c r="H1798" s="79" t="n">
        <f aca="false">SUM(F1798:G1798)</f>
        <v>423200</v>
      </c>
      <c r="I1798" s="77" t="n">
        <v>5000</v>
      </c>
      <c r="J1798" s="77"/>
      <c r="K1798" s="77" t="n">
        <f aca="false">SUM(I1798:J1798)</f>
        <v>5000</v>
      </c>
    </row>
    <row r="1799" customFormat="false" ht="53.7" hidden="false" customHeight="false" outlineLevel="0" collapsed="false">
      <c r="A1799" s="82" t="s">
        <v>1057</v>
      </c>
      <c r="B1799" s="54" t="s">
        <v>1058</v>
      </c>
      <c r="C1799" s="143"/>
      <c r="D1799" s="143"/>
      <c r="E1799" s="77"/>
      <c r="F1799" s="79" t="n">
        <v>808400</v>
      </c>
      <c r="G1799" s="88"/>
      <c r="H1799" s="79" t="n">
        <f aca="false">SUM(F1799:G1799)</f>
        <v>808400</v>
      </c>
      <c r="I1799" s="77"/>
      <c r="J1799" s="143"/>
      <c r="K1799" s="77"/>
    </row>
    <row r="1800" customFormat="false" ht="12.8" hidden="false" customHeight="false" outlineLevel="0" collapsed="false">
      <c r="A1800" s="82"/>
      <c r="B1800" s="54"/>
      <c r="C1800" s="94"/>
      <c r="D1800" s="94"/>
      <c r="E1800" s="94" t="n">
        <f aca="false">SUM(C1800:D1800)</f>
        <v>0</v>
      </c>
      <c r="F1800" s="95"/>
      <c r="G1800" s="96"/>
      <c r="H1800" s="95"/>
      <c r="I1800" s="94"/>
      <c r="J1800" s="94"/>
      <c r="K1800" s="94" t="n">
        <f aca="false">SUM(I1800:J1800)</f>
        <v>0</v>
      </c>
    </row>
    <row r="1801" customFormat="false" ht="57.45" hidden="false" customHeight="false" outlineLevel="0" collapsed="false">
      <c r="A1801" s="66" t="s">
        <v>1973</v>
      </c>
      <c r="B1801" s="135" t="s">
        <v>19</v>
      </c>
      <c r="C1801" s="152" t="n">
        <f aca="false">SUM(C1803:C1809)</f>
        <v>4639880</v>
      </c>
      <c r="D1801" s="152" t="n">
        <f aca="false">SUM(D1803:D1809)</f>
        <v>0</v>
      </c>
      <c r="E1801" s="152" t="n">
        <f aca="false">SUM(C1801:D1801)</f>
        <v>4639880</v>
      </c>
      <c r="F1801" s="153" t="n">
        <f aca="false">SUM(F1803:F1809)</f>
        <v>5592850</v>
      </c>
      <c r="G1801" s="196"/>
      <c r="H1801" s="153" t="n">
        <f aca="false">SUM(F1801:G1801)</f>
        <v>5592850</v>
      </c>
      <c r="I1801" s="152" t="n">
        <f aca="false">SUM(I1803:I1809)</f>
        <v>5552780</v>
      </c>
      <c r="J1801" s="152" t="n">
        <f aca="false">SUM(J1803:J1809)</f>
        <v>0</v>
      </c>
      <c r="K1801" s="152" t="n">
        <f aca="false">SUM(I1801:J1801)</f>
        <v>5552780</v>
      </c>
    </row>
    <row r="1802" customFormat="false" ht="22.35" hidden="false" customHeight="false" outlineLevel="0" collapsed="false">
      <c r="A1802" s="74" t="s">
        <v>27</v>
      </c>
      <c r="B1802" s="75"/>
      <c r="C1802" s="78" t="n">
        <f aca="false">SUM(C1803:C1808)</f>
        <v>4639880</v>
      </c>
      <c r="D1802" s="78" t="n">
        <f aca="false">SUM(D1803:D1808)</f>
        <v>0</v>
      </c>
      <c r="E1802" s="77" t="n">
        <f aca="false">SUM(C1802:D1802)</f>
        <v>4639880</v>
      </c>
      <c r="F1802" s="90" t="n">
        <f aca="false">SUM(F1803:F1808)</f>
        <v>5460850</v>
      </c>
      <c r="G1802" s="80"/>
      <c r="H1802" s="79" t="n">
        <f aca="false">SUM(F1802:G1802)</f>
        <v>5460850</v>
      </c>
      <c r="I1802" s="77" t="n">
        <f aca="false">SUM(I1803:I1808)</f>
        <v>5552780</v>
      </c>
      <c r="J1802" s="78" t="n">
        <f aca="false">SUM(J1803:J1808)</f>
        <v>0</v>
      </c>
      <c r="K1802" s="77" t="n">
        <f aca="false">SUM(I1802:J1802)</f>
        <v>5552780</v>
      </c>
    </row>
    <row r="1803" customFormat="false" ht="22.35" hidden="false" customHeight="false" outlineLevel="0" collapsed="false">
      <c r="A1803" s="82" t="s">
        <v>1095</v>
      </c>
      <c r="B1803" s="54" t="s">
        <v>1011</v>
      </c>
      <c r="C1803" s="77" t="n">
        <v>4179100</v>
      </c>
      <c r="D1803" s="143"/>
      <c r="E1803" s="77" t="n">
        <f aca="false">SUM(C1803:D1803)</f>
        <v>4179100</v>
      </c>
      <c r="F1803" s="79" t="n">
        <v>4419370</v>
      </c>
      <c r="G1803" s="88"/>
      <c r="H1803" s="79" t="n">
        <f aca="false">SUM(F1803:G1803)</f>
        <v>4419370</v>
      </c>
      <c r="I1803" s="77" t="n">
        <v>5094000</v>
      </c>
      <c r="J1803" s="143"/>
      <c r="K1803" s="77" t="n">
        <f aca="false">SUM(I1803:J1803)</f>
        <v>5094000</v>
      </c>
    </row>
    <row r="1804" customFormat="false" ht="32.8" hidden="false" customHeight="false" outlineLevel="0" collapsed="false">
      <c r="A1804" s="82" t="s">
        <v>33</v>
      </c>
      <c r="B1804" s="54" t="s">
        <v>34</v>
      </c>
      <c r="C1804" s="77" t="n">
        <v>204000</v>
      </c>
      <c r="D1804" s="77"/>
      <c r="E1804" s="77" t="n">
        <f aca="false">SUM(C1804:D1804)</f>
        <v>204000</v>
      </c>
      <c r="F1804" s="79" t="n">
        <f aca="false">227500+4000+32000+48000</f>
        <v>311500</v>
      </c>
      <c r="G1804" s="88"/>
      <c r="H1804" s="79" t="n">
        <f aca="false">SUM(F1804:G1804)</f>
        <v>311500</v>
      </c>
      <c r="I1804" s="77" t="n">
        <v>310000</v>
      </c>
      <c r="J1804" s="77"/>
      <c r="K1804" s="77" t="n">
        <f aca="false">SUM(I1804:J1804)</f>
        <v>310000</v>
      </c>
    </row>
    <row r="1805" customFormat="false" ht="43.25" hidden="false" customHeight="false" outlineLevel="0" collapsed="false">
      <c r="A1805" s="82" t="s">
        <v>506</v>
      </c>
      <c r="B1805" s="54" t="s">
        <v>507</v>
      </c>
      <c r="C1805" s="77" t="n">
        <v>244780</v>
      </c>
      <c r="D1805" s="77"/>
      <c r="E1805" s="77" t="n">
        <f aca="false">SUM(C1805:D1805)</f>
        <v>244780</v>
      </c>
      <c r="F1805" s="79" t="n">
        <v>244780</v>
      </c>
      <c r="G1805" s="88"/>
      <c r="H1805" s="79" t="n">
        <f aca="false">SUM(F1805:G1805)</f>
        <v>244780</v>
      </c>
      <c r="I1805" s="77" t="n">
        <v>136780</v>
      </c>
      <c r="J1805" s="77"/>
      <c r="K1805" s="77" t="n">
        <f aca="false">SUM(I1805:J1805)</f>
        <v>136780</v>
      </c>
    </row>
    <row r="1806" customFormat="false" ht="12.8" hidden="false" customHeight="false" outlineLevel="0" collapsed="false">
      <c r="A1806" s="82" t="s">
        <v>1097</v>
      </c>
      <c r="B1806" s="54" t="s">
        <v>1098</v>
      </c>
      <c r="C1806" s="77" t="n">
        <v>12000</v>
      </c>
      <c r="D1806" s="77"/>
      <c r="E1806" s="77" t="n">
        <f aca="false">SUM(C1806:D1806)</f>
        <v>12000</v>
      </c>
      <c r="F1806" s="79" t="n">
        <v>12000</v>
      </c>
      <c r="G1806" s="88"/>
      <c r="H1806" s="79" t="n">
        <f aca="false">SUM(F1806:G1806)</f>
        <v>12000</v>
      </c>
      <c r="I1806" s="77" t="n">
        <v>12000</v>
      </c>
      <c r="J1806" s="77"/>
      <c r="K1806" s="77" t="n">
        <f aca="false">SUM(I1806:J1806)</f>
        <v>12000</v>
      </c>
    </row>
    <row r="1807" customFormat="false" ht="22.35" hidden="false" customHeight="false" outlineLevel="0" collapsed="false">
      <c r="A1807" s="82" t="s">
        <v>1104</v>
      </c>
      <c r="B1807" s="54" t="s">
        <v>1014</v>
      </c>
      <c r="C1807" s="143"/>
      <c r="D1807" s="143"/>
      <c r="E1807" s="77" t="n">
        <f aca="false">SUM(C1807:D1807)</f>
        <v>0</v>
      </c>
      <c r="F1807" s="79" t="n">
        <v>453200</v>
      </c>
      <c r="G1807" s="88"/>
      <c r="H1807" s="79" t="n">
        <f aca="false">SUM(F1807:G1807)</f>
        <v>453200</v>
      </c>
      <c r="I1807" s="77"/>
      <c r="J1807" s="143"/>
      <c r="K1807" s="77" t="n">
        <f aca="false">SUM(I1807:J1807)</f>
        <v>0</v>
      </c>
    </row>
    <row r="1808" customFormat="false" ht="53.7" hidden="false" customHeight="false" outlineLevel="0" collapsed="false">
      <c r="A1808" s="82" t="s">
        <v>1057</v>
      </c>
      <c r="B1808" s="54" t="s">
        <v>1058</v>
      </c>
      <c r="C1808" s="143"/>
      <c r="D1808" s="143"/>
      <c r="E1808" s="77" t="n">
        <f aca="false">SUM(C1808:D1808)</f>
        <v>0</v>
      </c>
      <c r="F1808" s="79" t="n">
        <v>20000</v>
      </c>
      <c r="G1808" s="88"/>
      <c r="H1808" s="79" t="n">
        <f aca="false">SUM(F1808:G1808)</f>
        <v>20000</v>
      </c>
      <c r="I1808" s="143"/>
      <c r="J1808" s="143"/>
      <c r="K1808" s="77" t="n">
        <f aca="false">SUM(I1808:J1808)</f>
        <v>0</v>
      </c>
    </row>
    <row r="1809" customFormat="false" ht="22.35" hidden="false" customHeight="false" outlineLevel="0" collapsed="false">
      <c r="A1809" s="82" t="s">
        <v>65</v>
      </c>
      <c r="B1809" s="54" t="s">
        <v>66</v>
      </c>
      <c r="C1809" s="77"/>
      <c r="D1809" s="77"/>
      <c r="E1809" s="77" t="n">
        <f aca="false">SUM(C1809:D1809)</f>
        <v>0</v>
      </c>
      <c r="F1809" s="79" t="n">
        <v>132000</v>
      </c>
      <c r="G1809" s="88"/>
      <c r="H1809" s="79" t="n">
        <f aca="false">SUM(F1809:G1809)</f>
        <v>132000</v>
      </c>
      <c r="I1809" s="77"/>
      <c r="J1809" s="77"/>
      <c r="K1809" s="77" t="n">
        <f aca="false">SUM(I1809:J1809)</f>
        <v>0</v>
      </c>
    </row>
    <row r="1810" customFormat="false" ht="12.8" hidden="false" customHeight="false" outlineLevel="0" collapsed="false">
      <c r="A1810" s="82"/>
      <c r="B1810" s="103"/>
      <c r="C1810" s="77"/>
      <c r="D1810" s="77"/>
      <c r="E1810" s="77" t="n">
        <f aca="false">SUM(C1810:D1810)</f>
        <v>0</v>
      </c>
      <c r="F1810" s="79"/>
      <c r="G1810" s="88"/>
      <c r="H1810" s="79"/>
      <c r="I1810" s="77"/>
      <c r="J1810" s="77"/>
      <c r="K1810" s="77" t="n">
        <f aca="false">SUM(I1810:J1810)</f>
        <v>0</v>
      </c>
    </row>
    <row r="1811" customFormat="false" ht="57.45" hidden="false" customHeight="false" outlineLevel="0" collapsed="false">
      <c r="A1811" s="105" t="s">
        <v>1981</v>
      </c>
      <c r="B1811" s="135" t="s">
        <v>19</v>
      </c>
      <c r="C1811" s="190" t="n">
        <f aca="false">SUM(C1813:C1822)</f>
        <v>12269440</v>
      </c>
      <c r="D1811" s="190" t="n">
        <f aca="false">SUM(D1813:D1822)</f>
        <v>0</v>
      </c>
      <c r="E1811" s="190" t="n">
        <f aca="false">C1811+D1811</f>
        <v>12269440</v>
      </c>
      <c r="F1811" s="153" t="n">
        <f aca="false">SUM(F1813:F1822)</f>
        <v>15003090</v>
      </c>
      <c r="G1811" s="196"/>
      <c r="H1811" s="153" t="n">
        <f aca="false">F1811+G1811</f>
        <v>15003090</v>
      </c>
      <c r="I1811" s="190" t="n">
        <f aca="false">SUM(I1813:I1822)</f>
        <v>8926828</v>
      </c>
      <c r="J1811" s="190" t="n">
        <f aca="false">SUM(J1813:J1822)</f>
        <v>0</v>
      </c>
      <c r="K1811" s="190" t="n">
        <f aca="false">I1811+J1811</f>
        <v>8926828</v>
      </c>
    </row>
    <row r="1812" customFormat="false" ht="22.35" hidden="false" customHeight="false" outlineLevel="0" collapsed="false">
      <c r="A1812" s="82" t="s">
        <v>27</v>
      </c>
      <c r="B1812" s="289"/>
      <c r="C1812" s="249" t="n">
        <f aca="false">SUM(C1813:C1820)</f>
        <v>12269440</v>
      </c>
      <c r="D1812" s="249"/>
      <c r="E1812" s="94" t="n">
        <f aca="false">C1812+D1812</f>
        <v>12269440</v>
      </c>
      <c r="F1812" s="95" t="n">
        <f aca="false">SUM(F1813:F1820)</f>
        <v>12387355</v>
      </c>
      <c r="G1812" s="96"/>
      <c r="H1812" s="95" t="n">
        <f aca="false">F1812+G1812</f>
        <v>12387355</v>
      </c>
      <c r="I1812" s="94" t="n">
        <f aca="false">SUM(I1813:I1820)</f>
        <v>8926828</v>
      </c>
      <c r="J1812" s="249"/>
      <c r="K1812" s="94" t="n">
        <f aca="false">I1812+J1812</f>
        <v>8926828</v>
      </c>
    </row>
    <row r="1813" customFormat="false" ht="22.35" hidden="false" customHeight="false" outlineLevel="0" collapsed="false">
      <c r="A1813" s="82" t="s">
        <v>1095</v>
      </c>
      <c r="B1813" s="54" t="s">
        <v>1011</v>
      </c>
      <c r="C1813" s="77" t="n">
        <v>6878300</v>
      </c>
      <c r="D1813" s="94"/>
      <c r="E1813" s="94" t="n">
        <f aca="false">C1813+D1813</f>
        <v>6878300</v>
      </c>
      <c r="F1813" s="95" t="n">
        <v>6948710</v>
      </c>
      <c r="G1813" s="96"/>
      <c r="H1813" s="95" t="n">
        <f aca="false">F1813+G1813</f>
        <v>6948710</v>
      </c>
      <c r="I1813" s="77" t="n">
        <v>7921535</v>
      </c>
      <c r="J1813" s="94"/>
      <c r="K1813" s="94" t="n">
        <f aca="false">I1813+J1813</f>
        <v>7921535</v>
      </c>
    </row>
    <row r="1814" customFormat="false" ht="22.35" hidden="false" customHeight="false" outlineLevel="0" collapsed="false">
      <c r="A1814" s="82" t="s">
        <v>1104</v>
      </c>
      <c r="B1814" s="54" t="s">
        <v>1014</v>
      </c>
      <c r="C1814" s="77" t="n">
        <f aca="false">60000+4235000</f>
        <v>4295000</v>
      </c>
      <c r="D1814" s="94"/>
      <c r="E1814" s="94" t="n">
        <f aca="false">C1814+D1814</f>
        <v>4295000</v>
      </c>
      <c r="F1814" s="95" t="n">
        <v>4013714</v>
      </c>
      <c r="G1814" s="96"/>
      <c r="H1814" s="95" t="n">
        <f aca="false">F1814+G1814</f>
        <v>4013714</v>
      </c>
      <c r="I1814" s="77" t="n">
        <v>100000</v>
      </c>
      <c r="J1814" s="94"/>
      <c r="K1814" s="94" t="n">
        <f aca="false">I1814+J1814</f>
        <v>100000</v>
      </c>
    </row>
    <row r="1815" customFormat="false" ht="43.25" hidden="false" customHeight="false" outlineLevel="0" collapsed="false">
      <c r="A1815" s="82" t="s">
        <v>506</v>
      </c>
      <c r="B1815" s="54" t="s">
        <v>507</v>
      </c>
      <c r="C1815" s="77" t="n">
        <v>76640</v>
      </c>
      <c r="D1815" s="94"/>
      <c r="E1815" s="94" t="n">
        <f aca="false">C1815+D1815</f>
        <v>76640</v>
      </c>
      <c r="F1815" s="95" t="n">
        <v>76640</v>
      </c>
      <c r="G1815" s="96"/>
      <c r="H1815" s="95" t="n">
        <f aca="false">F1815+G1815</f>
        <v>76640</v>
      </c>
      <c r="I1815" s="77" t="n">
        <v>53885</v>
      </c>
      <c r="J1815" s="94"/>
      <c r="K1815" s="94" t="n">
        <f aca="false">I1815+J1815</f>
        <v>53885</v>
      </c>
    </row>
    <row r="1816" customFormat="false" ht="32.8" hidden="false" customHeight="false" outlineLevel="0" collapsed="false">
      <c r="A1816" s="82" t="s">
        <v>1945</v>
      </c>
      <c r="B1816" s="54" t="s">
        <v>1946</v>
      </c>
      <c r="C1816" s="77" t="n">
        <v>25000</v>
      </c>
      <c r="D1816" s="94"/>
      <c r="E1816" s="94" t="n">
        <f aca="false">C1816+D1816</f>
        <v>25000</v>
      </c>
      <c r="F1816" s="95" t="n">
        <v>1865</v>
      </c>
      <c r="G1816" s="96"/>
      <c r="H1816" s="95" t="n">
        <f aca="false">F1816+G1816</f>
        <v>1865</v>
      </c>
      <c r="I1816" s="77"/>
      <c r="J1816" s="94"/>
      <c r="K1816" s="94" t="n">
        <f aca="false">I1816+J1816</f>
        <v>0</v>
      </c>
    </row>
    <row r="1817" customFormat="false" ht="32.8" hidden="false" customHeight="false" outlineLevel="0" collapsed="false">
      <c r="A1817" s="82" t="s">
        <v>33</v>
      </c>
      <c r="B1817" s="54" t="s">
        <v>34</v>
      </c>
      <c r="C1817" s="77" t="n">
        <v>667200</v>
      </c>
      <c r="D1817" s="94"/>
      <c r="E1817" s="94" t="n">
        <f aca="false">C1817+D1817</f>
        <v>667200</v>
      </c>
      <c r="F1817" s="95" t="n">
        <f aca="false">275732+17000+145000+8000+42000+106000+130393+288001+7000</f>
        <v>1019126</v>
      </c>
      <c r="G1817" s="96"/>
      <c r="H1817" s="95" t="n">
        <f aca="false">F1817+G1817</f>
        <v>1019126</v>
      </c>
      <c r="I1817" s="77" t="n">
        <f aca="false">194000+17000+94000+34000+93000+117000+224408</f>
        <v>773408</v>
      </c>
      <c r="J1817" s="94"/>
      <c r="K1817" s="94" t="n">
        <f aca="false">I1817+J1817</f>
        <v>773408</v>
      </c>
    </row>
    <row r="1818" customFormat="false" ht="12.8" hidden="false" customHeight="false" outlineLevel="0" collapsed="false">
      <c r="A1818" s="82" t="s">
        <v>1097</v>
      </c>
      <c r="B1818" s="54" t="s">
        <v>1098</v>
      </c>
      <c r="C1818" s="77" t="n">
        <v>8000</v>
      </c>
      <c r="D1818" s="94"/>
      <c r="E1818" s="94" t="n">
        <f aca="false">C1818+D1818</f>
        <v>8000</v>
      </c>
      <c r="F1818" s="95" t="n">
        <v>8000</v>
      </c>
      <c r="G1818" s="96"/>
      <c r="H1818" s="95" t="n">
        <f aca="false">F1818+G1818</f>
        <v>8000</v>
      </c>
      <c r="I1818" s="77" t="n">
        <v>8000</v>
      </c>
      <c r="J1818" s="94"/>
      <c r="K1818" s="94" t="n">
        <f aca="false">I1818+J1818</f>
        <v>8000</v>
      </c>
    </row>
    <row r="1819" customFormat="false" ht="32.8" hidden="false" customHeight="false" outlineLevel="0" collapsed="false">
      <c r="A1819" s="82" t="s">
        <v>219</v>
      </c>
      <c r="B1819" s="54" t="s">
        <v>220</v>
      </c>
      <c r="C1819" s="77" t="n">
        <v>319300</v>
      </c>
      <c r="D1819" s="94"/>
      <c r="E1819" s="94" t="n">
        <f aca="false">C1819+D1819</f>
        <v>319300</v>
      </c>
      <c r="F1819" s="95" t="n">
        <v>319300</v>
      </c>
      <c r="G1819" s="96"/>
      <c r="H1819" s="95" t="n">
        <f aca="false">F1819+G1819</f>
        <v>319300</v>
      </c>
      <c r="I1819" s="77" t="n">
        <v>70000</v>
      </c>
      <c r="J1819" s="94"/>
      <c r="K1819" s="94" t="n">
        <f aca="false">I1819+J1819</f>
        <v>70000</v>
      </c>
    </row>
    <row r="1820" customFormat="false" ht="43.25" hidden="false" customHeight="false" outlineLevel="0" collapsed="false">
      <c r="A1820" s="82" t="s">
        <v>1140</v>
      </c>
      <c r="B1820" s="55" t="s">
        <v>1020</v>
      </c>
      <c r="C1820" s="94"/>
      <c r="D1820" s="94"/>
      <c r="E1820" s="94" t="n">
        <f aca="false">C1820+D1820</f>
        <v>0</v>
      </c>
      <c r="F1820" s="95"/>
      <c r="G1820" s="96"/>
      <c r="H1820" s="95" t="n">
        <f aca="false">F1820+G1820</f>
        <v>0</v>
      </c>
      <c r="I1820" s="77"/>
      <c r="J1820" s="94"/>
      <c r="K1820" s="94" t="n">
        <f aca="false">I1820+J1820</f>
        <v>0</v>
      </c>
    </row>
    <row r="1821" customFormat="false" ht="32.8" hidden="false" customHeight="false" outlineLevel="0" collapsed="false">
      <c r="A1821" s="82" t="s">
        <v>62</v>
      </c>
      <c r="B1821" s="54" t="s">
        <v>63</v>
      </c>
      <c r="C1821" s="94"/>
      <c r="D1821" s="94"/>
      <c r="E1821" s="94"/>
      <c r="F1821" s="95" t="n">
        <f aca="false">25000+57735</f>
        <v>82735</v>
      </c>
      <c r="G1821" s="96"/>
      <c r="H1821" s="95" t="n">
        <f aca="false">F1821+G1821</f>
        <v>82735</v>
      </c>
      <c r="I1821" s="94"/>
      <c r="J1821" s="94"/>
      <c r="K1821" s="94"/>
    </row>
    <row r="1822" customFormat="false" ht="22.35" hidden="false" customHeight="false" outlineLevel="0" collapsed="false">
      <c r="A1822" s="82" t="s">
        <v>65</v>
      </c>
      <c r="B1822" s="54" t="s">
        <v>66</v>
      </c>
      <c r="C1822" s="94"/>
      <c r="D1822" s="94"/>
      <c r="E1822" s="94" t="n">
        <f aca="false">C1822+D1822</f>
        <v>0</v>
      </c>
      <c r="F1822" s="95" t="n">
        <f aca="false">2615735-57735-25000</f>
        <v>2533000</v>
      </c>
      <c r="G1822" s="96"/>
      <c r="H1822" s="95" t="n">
        <f aca="false">F1822+G1822</f>
        <v>2533000</v>
      </c>
      <c r="I1822" s="94"/>
      <c r="J1822" s="94"/>
      <c r="K1822" s="94" t="n">
        <f aca="false">I1822+J1822</f>
        <v>0</v>
      </c>
    </row>
    <row r="1823" customFormat="false" ht="12.8" hidden="false" customHeight="false" outlineLevel="0" collapsed="false">
      <c r="A1823" s="82"/>
      <c r="B1823" s="103"/>
      <c r="C1823" s="94"/>
      <c r="D1823" s="94"/>
      <c r="E1823" s="94"/>
      <c r="F1823" s="95"/>
      <c r="G1823" s="96"/>
      <c r="H1823" s="95"/>
      <c r="I1823" s="94"/>
      <c r="J1823" s="94"/>
      <c r="K1823" s="94"/>
    </row>
    <row r="1824" customFormat="false" ht="57.45" hidden="false" customHeight="false" outlineLevel="0" collapsed="false">
      <c r="A1824" s="66" t="s">
        <v>1992</v>
      </c>
      <c r="B1824" s="135" t="s">
        <v>19</v>
      </c>
      <c r="C1824" s="240" t="n">
        <f aca="false">SUM(C1826:C1830)</f>
        <v>4790900</v>
      </c>
      <c r="D1824" s="240" t="n">
        <f aca="false">SUM(D1826:D1830)</f>
        <v>0</v>
      </c>
      <c r="E1824" s="240" t="n">
        <f aca="false">SUM(C1824:D1824)</f>
        <v>4790900</v>
      </c>
      <c r="F1824" s="243" t="n">
        <f aca="false">SUM(F1826:F1830)</f>
        <v>5007200</v>
      </c>
      <c r="G1824" s="253"/>
      <c r="H1824" s="243" t="n">
        <f aca="false">SUM(F1824:G1824)</f>
        <v>5007200</v>
      </c>
      <c r="I1824" s="240" t="n">
        <f aca="false">SUM(I1826:I1830)</f>
        <v>5281180</v>
      </c>
      <c r="J1824" s="240" t="n">
        <f aca="false">SUM(J1826:J1830)</f>
        <v>0</v>
      </c>
      <c r="K1824" s="240" t="n">
        <f aca="false">SUM(I1824:J1824)</f>
        <v>5281180</v>
      </c>
    </row>
    <row r="1825" customFormat="false" ht="22.35" hidden="false" customHeight="false" outlineLevel="0" collapsed="false">
      <c r="A1825" s="74" t="s">
        <v>27</v>
      </c>
      <c r="B1825" s="75"/>
      <c r="C1825" s="78" t="n">
        <f aca="false">SUM(C1826:C1829)</f>
        <v>4790900</v>
      </c>
      <c r="D1825" s="78" t="n">
        <f aca="false">SUM(D1826:D1829)</f>
        <v>0</v>
      </c>
      <c r="E1825" s="77" t="n">
        <f aca="false">SUM(C1825:D1825)</f>
        <v>4790900</v>
      </c>
      <c r="F1825" s="90" t="n">
        <f aca="false">SUM(F1826:F1829)</f>
        <v>5007200</v>
      </c>
      <c r="G1825" s="80" t="n">
        <f aca="false">SUM(G1826:G1829)</f>
        <v>0</v>
      </c>
      <c r="H1825" s="79" t="n">
        <f aca="false">SUM(F1825:G1825)</f>
        <v>5007200</v>
      </c>
      <c r="I1825" s="77" t="n">
        <f aca="false">SUM(I1826:I1829)</f>
        <v>5281180</v>
      </c>
      <c r="J1825" s="78" t="n">
        <f aca="false">SUM(J1826:J1829)</f>
        <v>0</v>
      </c>
      <c r="K1825" s="77" t="n">
        <f aca="false">SUM(I1825:J1825)</f>
        <v>5281180</v>
      </c>
    </row>
    <row r="1826" customFormat="false" ht="22.35" hidden="false" customHeight="false" outlineLevel="0" collapsed="false">
      <c r="A1826" s="82" t="s">
        <v>1095</v>
      </c>
      <c r="B1826" s="54" t="s">
        <v>1011</v>
      </c>
      <c r="C1826" s="77" t="n">
        <v>4728900</v>
      </c>
      <c r="D1826" s="245"/>
      <c r="E1826" s="77" t="n">
        <f aca="false">SUM(C1826:D1826)</f>
        <v>4728900</v>
      </c>
      <c r="F1826" s="247" t="n">
        <v>4935200</v>
      </c>
      <c r="G1826" s="266"/>
      <c r="H1826" s="79" t="n">
        <f aca="false">SUM(F1826:G1826)</f>
        <v>4935200</v>
      </c>
      <c r="I1826" s="77" t="n">
        <v>5230180</v>
      </c>
      <c r="J1826" s="245"/>
      <c r="K1826" s="77" t="n">
        <f aca="false">SUM(I1826:J1826)</f>
        <v>5230180</v>
      </c>
    </row>
    <row r="1827" customFormat="false" ht="32.8" hidden="false" customHeight="false" outlineLevel="0" collapsed="false">
      <c r="A1827" s="82" t="s">
        <v>33</v>
      </c>
      <c r="B1827" s="54" t="s">
        <v>34</v>
      </c>
      <c r="C1827" s="77" t="n">
        <v>38000</v>
      </c>
      <c r="D1827" s="77"/>
      <c r="E1827" s="77" t="n">
        <f aca="false">SUM(C1827:D1827)</f>
        <v>38000</v>
      </c>
      <c r="F1827" s="79" t="n">
        <v>48000</v>
      </c>
      <c r="G1827" s="88"/>
      <c r="H1827" s="79" t="n">
        <f aca="false">SUM(F1827:G1827)</f>
        <v>48000</v>
      </c>
      <c r="I1827" s="77" t="n">
        <v>27000</v>
      </c>
      <c r="J1827" s="77"/>
      <c r="K1827" s="77" t="n">
        <f aca="false">SUM(I1827:J1827)</f>
        <v>27000</v>
      </c>
    </row>
    <row r="1828" customFormat="false" ht="12.8" hidden="false" customHeight="false" outlineLevel="0" collapsed="false">
      <c r="A1828" s="82" t="s">
        <v>1097</v>
      </c>
      <c r="B1828" s="54" t="s">
        <v>1098</v>
      </c>
      <c r="C1828" s="77" t="n">
        <v>24000</v>
      </c>
      <c r="D1828" s="77"/>
      <c r="E1828" s="77" t="n">
        <f aca="false">SUM(C1828:D1828)</f>
        <v>24000</v>
      </c>
      <c r="F1828" s="79" t="n">
        <v>24000</v>
      </c>
      <c r="G1828" s="88"/>
      <c r="H1828" s="79" t="n">
        <f aca="false">SUM(F1828:G1828)</f>
        <v>24000</v>
      </c>
      <c r="I1828" s="77" t="n">
        <v>24000</v>
      </c>
      <c r="J1828" s="77"/>
      <c r="K1828" s="77" t="n">
        <f aca="false">SUM(I1828:J1828)</f>
        <v>24000</v>
      </c>
    </row>
    <row r="1829" customFormat="false" ht="22.35" hidden="false" customHeight="false" outlineLevel="0" collapsed="false">
      <c r="A1829" s="82" t="s">
        <v>1104</v>
      </c>
      <c r="B1829" s="54" t="s">
        <v>1014</v>
      </c>
      <c r="C1829" s="245"/>
      <c r="D1829" s="245"/>
      <c r="E1829" s="77"/>
      <c r="F1829" s="247"/>
      <c r="G1829" s="266"/>
      <c r="H1829" s="79"/>
      <c r="I1829" s="245"/>
      <c r="J1829" s="245"/>
      <c r="K1829" s="77" t="n">
        <f aca="false">SUM(I1829:J1829)</f>
        <v>0</v>
      </c>
    </row>
    <row r="1830" customFormat="false" ht="22.35" hidden="false" customHeight="false" outlineLevel="0" collapsed="false">
      <c r="A1830" s="82" t="s">
        <v>65</v>
      </c>
      <c r="B1830" s="54" t="s">
        <v>66</v>
      </c>
      <c r="C1830" s="77"/>
      <c r="D1830" s="77"/>
      <c r="E1830" s="77" t="n">
        <f aca="false">SUM(C1830:D1830)</f>
        <v>0</v>
      </c>
      <c r="F1830" s="79"/>
      <c r="G1830" s="88"/>
      <c r="H1830" s="79" t="n">
        <f aca="false">SUM(F1830:G1830)</f>
        <v>0</v>
      </c>
      <c r="I1830" s="77"/>
      <c r="J1830" s="77"/>
      <c r="K1830" s="77" t="n">
        <f aca="false">SUM(I1830:J1830)</f>
        <v>0</v>
      </c>
    </row>
    <row r="1831" customFormat="false" ht="12.8" hidden="false" customHeight="false" outlineLevel="0" collapsed="false">
      <c r="A1831" s="82"/>
      <c r="B1831" s="103"/>
      <c r="C1831" s="77"/>
      <c r="D1831" s="77"/>
      <c r="E1831" s="77" t="n">
        <f aca="false">SUM(C1831:D1831)</f>
        <v>0</v>
      </c>
      <c r="F1831" s="79"/>
      <c r="G1831" s="88"/>
      <c r="H1831" s="79"/>
      <c r="I1831" s="77"/>
      <c r="J1831" s="77"/>
      <c r="K1831" s="77" t="n">
        <f aca="false">SUM(I1831:J1831)</f>
        <v>0</v>
      </c>
    </row>
    <row r="1832" customFormat="false" ht="79.85" hidden="false" customHeight="false" outlineLevel="0" collapsed="false">
      <c r="A1832" s="66" t="s">
        <v>1998</v>
      </c>
      <c r="B1832" s="135" t="s">
        <v>19</v>
      </c>
      <c r="C1832" s="240" t="n">
        <f aca="false">SUM(C1834:C1837)</f>
        <v>899600</v>
      </c>
      <c r="D1832" s="240" t="n">
        <f aca="false">SUM(D1834:D1837)</f>
        <v>0</v>
      </c>
      <c r="E1832" s="240" t="n">
        <f aca="false">SUM(C1832:D1832)</f>
        <v>899600</v>
      </c>
      <c r="F1832" s="240" t="n">
        <f aca="false">SUM(F1834:F1837)</f>
        <v>990400</v>
      </c>
      <c r="G1832" s="291"/>
      <c r="H1832" s="243" t="n">
        <f aca="false">SUM(F1832:G1832)</f>
        <v>990400</v>
      </c>
      <c r="I1832" s="240" t="n">
        <f aca="false">SUM(I1834:I1836)</f>
        <v>1024940</v>
      </c>
      <c r="J1832" s="240" t="n">
        <f aca="false">SUM(J1834:J1837)</f>
        <v>0</v>
      </c>
      <c r="K1832" s="240" t="n">
        <f aca="false">SUM(I1832:J1832)</f>
        <v>1024940</v>
      </c>
    </row>
    <row r="1833" customFormat="false" ht="22.35" hidden="false" customHeight="false" outlineLevel="0" collapsed="false">
      <c r="A1833" s="87" t="s">
        <v>27</v>
      </c>
      <c r="B1833" s="227"/>
      <c r="C1833" s="245" t="n">
        <f aca="false">SUM(C1834:C1836)</f>
        <v>899600</v>
      </c>
      <c r="D1833" s="246"/>
      <c r="E1833" s="77" t="n">
        <f aca="false">SUM(C1833:D1833)</f>
        <v>899600</v>
      </c>
      <c r="F1833" s="247" t="n">
        <f aca="false">SUM(F1834:F1836)</f>
        <v>960400</v>
      </c>
      <c r="G1833" s="248"/>
      <c r="H1833" s="79" t="n">
        <f aca="false">SUM(F1833:G1833)</f>
        <v>960400</v>
      </c>
      <c r="I1833" s="77" t="n">
        <f aca="false">SUM(I1834:I1836)</f>
        <v>1024940</v>
      </c>
      <c r="J1833" s="246"/>
      <c r="K1833" s="77" t="n">
        <f aca="false">SUM(I1833:J1833)</f>
        <v>1024940</v>
      </c>
    </row>
    <row r="1834" customFormat="false" ht="22.35" hidden="false" customHeight="false" outlineLevel="0" collapsed="false">
      <c r="A1834" s="82" t="s">
        <v>1095</v>
      </c>
      <c r="B1834" s="54" t="s">
        <v>1011</v>
      </c>
      <c r="C1834" s="77" t="n">
        <v>832600</v>
      </c>
      <c r="D1834" s="245"/>
      <c r="E1834" s="77" t="n">
        <f aca="false">SUM(C1834:D1834)</f>
        <v>832600</v>
      </c>
      <c r="F1834" s="247" t="n">
        <v>873400</v>
      </c>
      <c r="G1834" s="266"/>
      <c r="H1834" s="79" t="n">
        <f aca="false">SUM(F1834:G1834)</f>
        <v>873400</v>
      </c>
      <c r="I1834" s="77" t="n">
        <v>989940</v>
      </c>
      <c r="J1834" s="245"/>
      <c r="K1834" s="77" t="n">
        <f aca="false">SUM(I1834:J1834)</f>
        <v>989940</v>
      </c>
    </row>
    <row r="1835" customFormat="false" ht="32.8" hidden="false" customHeight="false" outlineLevel="0" collapsed="false">
      <c r="A1835" s="126" t="s">
        <v>33</v>
      </c>
      <c r="B1835" s="160" t="s">
        <v>34</v>
      </c>
      <c r="C1835" s="130" t="n">
        <v>32000</v>
      </c>
      <c r="D1835" s="292"/>
      <c r="E1835" s="130" t="n">
        <f aca="false">SUM(C1835:D1835)</f>
        <v>32000</v>
      </c>
      <c r="F1835" s="293" t="n">
        <v>52000</v>
      </c>
      <c r="G1835" s="294"/>
      <c r="H1835" s="131" t="n">
        <f aca="false">SUM(F1835:G1835)</f>
        <v>52000</v>
      </c>
      <c r="I1835" s="130" t="n">
        <v>35000</v>
      </c>
      <c r="J1835" s="292"/>
      <c r="K1835" s="130" t="n">
        <f aca="false">SUM(I1835:J1835)</f>
        <v>35000</v>
      </c>
    </row>
    <row r="1836" customFormat="false" ht="32.8" hidden="false" customHeight="false" outlineLevel="0" collapsed="false">
      <c r="A1836" s="82" t="s">
        <v>219</v>
      </c>
      <c r="B1836" s="54" t="s">
        <v>220</v>
      </c>
      <c r="C1836" s="77" t="n">
        <v>35000</v>
      </c>
      <c r="D1836" s="245"/>
      <c r="E1836" s="77" t="n">
        <f aca="false">SUM(C1836:D1836)</f>
        <v>35000</v>
      </c>
      <c r="F1836" s="247" t="n">
        <v>35000</v>
      </c>
      <c r="G1836" s="266"/>
      <c r="H1836" s="79" t="n">
        <f aca="false">SUM(F1836:G1836)</f>
        <v>35000</v>
      </c>
      <c r="I1836" s="77"/>
      <c r="J1836" s="245"/>
      <c r="K1836" s="77" t="n">
        <f aca="false">SUM(I1836:J1836)</f>
        <v>0</v>
      </c>
    </row>
    <row r="1837" customFormat="false" ht="22.35" hidden="false" customHeight="false" outlineLevel="0" collapsed="false">
      <c r="A1837" s="82" t="s">
        <v>1104</v>
      </c>
      <c r="B1837" s="54" t="s">
        <v>1014</v>
      </c>
      <c r="C1837" s="77"/>
      <c r="D1837" s="245"/>
      <c r="E1837" s="77"/>
      <c r="F1837" s="247" t="n">
        <v>30000</v>
      </c>
      <c r="G1837" s="266"/>
      <c r="H1837" s="79" t="n">
        <f aca="false">SUM(F1837:G1837)</f>
        <v>30000</v>
      </c>
      <c r="I1837" s="77"/>
      <c r="J1837" s="245"/>
      <c r="K1837" s="77"/>
    </row>
    <row r="1838" customFormat="false" ht="12.8" hidden="false" customHeight="false" outlineLevel="0" collapsed="false">
      <c r="A1838" s="82"/>
      <c r="B1838" s="54"/>
      <c r="C1838" s="245"/>
      <c r="D1838" s="245"/>
      <c r="E1838" s="77"/>
      <c r="F1838" s="247"/>
      <c r="G1838" s="266"/>
      <c r="H1838" s="79"/>
      <c r="I1838" s="77"/>
      <c r="J1838" s="245"/>
      <c r="K1838" s="77"/>
    </row>
    <row r="1839" customFormat="false" ht="46.25" hidden="false" customHeight="false" outlineLevel="0" collapsed="false">
      <c r="A1839" s="66" t="s">
        <v>2002</v>
      </c>
      <c r="B1839" s="135" t="s">
        <v>19</v>
      </c>
      <c r="C1839" s="152" t="n">
        <f aca="false">SUM(C1841:C1842)</f>
        <v>5168000</v>
      </c>
      <c r="D1839" s="152" t="n">
        <f aca="false">SUM(D1841:D1842)</f>
        <v>0</v>
      </c>
      <c r="E1839" s="152" t="n">
        <f aca="false">SUM(C1839:D1839)</f>
        <v>5168000</v>
      </c>
      <c r="F1839" s="153" t="n">
        <f aca="false">SUM(F1841:F1842)</f>
        <v>5572776</v>
      </c>
      <c r="G1839" s="196"/>
      <c r="H1839" s="153" t="n">
        <f aca="false">SUM(F1839:G1839)</f>
        <v>5572776</v>
      </c>
      <c r="I1839" s="152" t="n">
        <f aca="false">SUM(I1841:I1842)</f>
        <v>5909000</v>
      </c>
      <c r="J1839" s="152" t="n">
        <f aca="false">SUM(J1841:J1842)</f>
        <v>0</v>
      </c>
      <c r="K1839" s="152" t="n">
        <f aca="false">SUM(I1839:J1839)</f>
        <v>5909000</v>
      </c>
    </row>
    <row r="1840" customFormat="false" ht="22.35" hidden="false" customHeight="false" outlineLevel="0" collapsed="false">
      <c r="A1840" s="74" t="s">
        <v>27</v>
      </c>
      <c r="B1840" s="167"/>
      <c r="C1840" s="249" t="n">
        <f aca="false">SUM(C1841:C1842)</f>
        <v>5168000</v>
      </c>
      <c r="D1840" s="258"/>
      <c r="E1840" s="94" t="n">
        <f aca="false">SUM(C1840:D1840)</f>
        <v>5168000</v>
      </c>
      <c r="F1840" s="95" t="n">
        <f aca="false">SUM(F1841:F1842)</f>
        <v>5572776</v>
      </c>
      <c r="G1840" s="295"/>
      <c r="H1840" s="95" t="n">
        <f aca="false">SUM(F1840:G1840)</f>
        <v>5572776</v>
      </c>
      <c r="I1840" s="94" t="n">
        <f aca="false">SUM(I1841:I1842)</f>
        <v>5909000</v>
      </c>
      <c r="J1840" s="258"/>
      <c r="K1840" s="94" t="n">
        <f aca="false">SUM(I1840:J1840)</f>
        <v>5909000</v>
      </c>
    </row>
    <row r="1841" customFormat="false" ht="32.8" hidden="false" customHeight="false" outlineLevel="0" collapsed="false">
      <c r="A1841" s="82" t="s">
        <v>2003</v>
      </c>
      <c r="B1841" s="103" t="s">
        <v>2004</v>
      </c>
      <c r="C1841" s="94" t="n">
        <f aca="false">5148000+10000</f>
        <v>5158000</v>
      </c>
      <c r="D1841" s="94"/>
      <c r="E1841" s="94" t="n">
        <f aca="false">SUM(C1841:D1841)</f>
        <v>5158000</v>
      </c>
      <c r="F1841" s="95" t="n">
        <v>5555776</v>
      </c>
      <c r="G1841" s="96"/>
      <c r="H1841" s="95" t="n">
        <f aca="false">SUM(F1841:G1841)</f>
        <v>5555776</v>
      </c>
      <c r="I1841" s="94" t="n">
        <v>5900000</v>
      </c>
      <c r="J1841" s="94"/>
      <c r="K1841" s="94" t="n">
        <f aca="false">SUM(I1841:J1841)</f>
        <v>5900000</v>
      </c>
    </row>
    <row r="1842" customFormat="false" ht="32.8" hidden="false" customHeight="false" outlineLevel="0" collapsed="false">
      <c r="A1842" s="87" t="s">
        <v>33</v>
      </c>
      <c r="B1842" s="54" t="s">
        <v>34</v>
      </c>
      <c r="C1842" s="94" t="n">
        <v>10000</v>
      </c>
      <c r="D1842" s="94"/>
      <c r="E1842" s="94" t="n">
        <f aca="false">SUM(C1842:D1842)</f>
        <v>10000</v>
      </c>
      <c r="F1842" s="95" t="n">
        <v>17000</v>
      </c>
      <c r="G1842" s="96"/>
      <c r="H1842" s="95" t="n">
        <f aca="false">SUM(F1842:G1842)</f>
        <v>17000</v>
      </c>
      <c r="I1842" s="94" t="n">
        <v>9000</v>
      </c>
      <c r="J1842" s="94"/>
      <c r="K1842" s="94" t="n">
        <f aca="false">SUM(I1842:J1842)</f>
        <v>9000</v>
      </c>
    </row>
    <row r="1843" customFormat="false" ht="12.8" hidden="false" customHeight="false" outlineLevel="0" collapsed="false">
      <c r="A1843" s="82"/>
      <c r="B1843" s="54"/>
      <c r="C1843" s="258"/>
      <c r="D1843" s="258"/>
      <c r="E1843" s="258" t="n">
        <f aca="false">SUM(C1843:D1843)</f>
        <v>0</v>
      </c>
      <c r="F1843" s="259"/>
      <c r="G1843" s="295"/>
      <c r="H1843" s="259"/>
      <c r="I1843" s="258"/>
      <c r="J1843" s="258"/>
      <c r="K1843" s="258" t="n">
        <f aca="false">SUM(I1843:J1843)</f>
        <v>0</v>
      </c>
    </row>
    <row r="1844" customFormat="false" ht="57.45" hidden="false" customHeight="false" outlineLevel="0" collapsed="false">
      <c r="A1844" s="66" t="s">
        <v>2007</v>
      </c>
      <c r="B1844" s="135" t="s">
        <v>19</v>
      </c>
      <c r="C1844" s="157" t="n">
        <f aca="false">SUM(C1846:C1849)</f>
        <v>29113000</v>
      </c>
      <c r="D1844" s="69" t="n">
        <f aca="false">SUM(D1846:D1849)</f>
        <v>0</v>
      </c>
      <c r="E1844" s="69" t="n">
        <f aca="false">SUM(C1844:D1844)</f>
        <v>29113000</v>
      </c>
      <c r="F1844" s="158" t="n">
        <f aca="false">SUM(F1846:F1849)</f>
        <v>31363384</v>
      </c>
      <c r="G1844" s="89"/>
      <c r="H1844" s="72" t="n">
        <f aca="false">SUM(F1844:G1844)</f>
        <v>31363384</v>
      </c>
      <c r="I1844" s="69" t="n">
        <f aca="false">SUM(I1846:I1849)</f>
        <v>34127600</v>
      </c>
      <c r="J1844" s="69" t="n">
        <f aca="false">SUM(J1846:J1849)</f>
        <v>0</v>
      </c>
      <c r="K1844" s="69" t="n">
        <f aca="false">SUM(I1844:J1844)</f>
        <v>34127600</v>
      </c>
    </row>
    <row r="1845" customFormat="false" ht="22.35" hidden="false" customHeight="false" outlineLevel="0" collapsed="false">
      <c r="A1845" s="74" t="s">
        <v>27</v>
      </c>
      <c r="B1845" s="227"/>
      <c r="C1845" s="278" t="n">
        <f aca="false">SUM(C1846:C1849)</f>
        <v>29113000</v>
      </c>
      <c r="D1845" s="296"/>
      <c r="E1845" s="77" t="n">
        <f aca="false">SUM(C1845:D1845)</f>
        <v>29113000</v>
      </c>
      <c r="F1845" s="90" t="n">
        <f aca="false">SUM(F1846:F1849)</f>
        <v>31363384</v>
      </c>
      <c r="G1845" s="280"/>
      <c r="H1845" s="79" t="n">
        <f aca="false">SUM(F1845:G1845)</f>
        <v>31363384</v>
      </c>
      <c r="I1845" s="77" t="n">
        <f aca="false">SUM(I1846:I1849)</f>
        <v>34127600</v>
      </c>
      <c r="J1845" s="296"/>
      <c r="K1845" s="77" t="n">
        <f aca="false">SUM(I1845:J1845)</f>
        <v>34127600</v>
      </c>
    </row>
    <row r="1846" customFormat="false" ht="32.8" hidden="false" customHeight="false" outlineLevel="0" collapsed="false">
      <c r="A1846" s="82" t="s">
        <v>2003</v>
      </c>
      <c r="B1846" s="103" t="s">
        <v>2004</v>
      </c>
      <c r="C1846" s="77" t="n">
        <f aca="false">28791000+70000</f>
        <v>28861000</v>
      </c>
      <c r="D1846" s="77"/>
      <c r="E1846" s="77" t="n">
        <f aca="false">SUM(C1846:D1846)</f>
        <v>28861000</v>
      </c>
      <c r="F1846" s="79" t="n">
        <v>30904100</v>
      </c>
      <c r="G1846" s="88"/>
      <c r="H1846" s="79" t="n">
        <f aca="false">SUM(F1846:G1846)</f>
        <v>30904100</v>
      </c>
      <c r="I1846" s="77" t="n">
        <v>33718000</v>
      </c>
      <c r="J1846" s="77"/>
      <c r="K1846" s="77" t="n">
        <f aca="false">SUM(I1846:J1846)</f>
        <v>33718000</v>
      </c>
    </row>
    <row r="1847" customFormat="false" ht="32.8" hidden="false" customHeight="false" outlineLevel="0" collapsed="false">
      <c r="A1847" s="82" t="s">
        <v>219</v>
      </c>
      <c r="B1847" s="103" t="s">
        <v>220</v>
      </c>
      <c r="C1847" s="77" t="n">
        <v>10500</v>
      </c>
      <c r="D1847" s="77"/>
      <c r="E1847" s="77" t="n">
        <f aca="false">SUM(C1847:D1847)</f>
        <v>10500</v>
      </c>
      <c r="F1847" s="79" t="n">
        <v>10500</v>
      </c>
      <c r="G1847" s="88"/>
      <c r="H1847" s="79" t="n">
        <f aca="false">SUM(F1847:G1847)</f>
        <v>10500</v>
      </c>
      <c r="I1847" s="77"/>
      <c r="J1847" s="77"/>
      <c r="K1847" s="77" t="n">
        <f aca="false">SUM(I1847:J1847)</f>
        <v>0</v>
      </c>
    </row>
    <row r="1848" customFormat="false" ht="32.8" hidden="false" customHeight="false" outlineLevel="0" collapsed="false">
      <c r="A1848" s="87" t="s">
        <v>33</v>
      </c>
      <c r="B1848" s="54" t="s">
        <v>34</v>
      </c>
      <c r="C1848" s="77" t="n">
        <v>241500</v>
      </c>
      <c r="D1848" s="77"/>
      <c r="E1848" s="77" t="n">
        <f aca="false">SUM(C1848:D1848)</f>
        <v>241500</v>
      </c>
      <c r="F1848" s="79" t="n">
        <v>312264</v>
      </c>
      <c r="G1848" s="88"/>
      <c r="H1848" s="79" t="n">
        <f aca="false">SUM(F1848:G1848)</f>
        <v>312264</v>
      </c>
      <c r="I1848" s="77" t="n">
        <v>209000</v>
      </c>
      <c r="J1848" s="77"/>
      <c r="K1848" s="77" t="n">
        <f aca="false">SUM(I1848:J1848)</f>
        <v>209000</v>
      </c>
    </row>
    <row r="1849" customFormat="false" ht="43.25" hidden="false" customHeight="false" outlineLevel="0" collapsed="false">
      <c r="A1849" s="87" t="s">
        <v>506</v>
      </c>
      <c r="B1849" s="54" t="s">
        <v>507</v>
      </c>
      <c r="C1849" s="77"/>
      <c r="D1849" s="77"/>
      <c r="E1849" s="77" t="n">
        <f aca="false">SUM(C1849:D1849)</f>
        <v>0</v>
      </c>
      <c r="F1849" s="79" t="n">
        <v>136520</v>
      </c>
      <c r="G1849" s="88"/>
      <c r="H1849" s="79" t="n">
        <f aca="false">SUM(F1849:G1849)</f>
        <v>136520</v>
      </c>
      <c r="I1849" s="77" t="n">
        <v>200600</v>
      </c>
      <c r="J1849" s="77"/>
      <c r="K1849" s="77" t="n">
        <f aca="false">SUM(I1849:J1849)</f>
        <v>200600</v>
      </c>
    </row>
    <row r="1850" customFormat="false" ht="12.8" hidden="false" customHeight="false" outlineLevel="0" collapsed="false">
      <c r="A1850" s="211"/>
      <c r="B1850" s="113"/>
      <c r="C1850" s="77"/>
      <c r="D1850" s="77"/>
      <c r="E1850" s="77" t="n">
        <f aca="false">SUM(C1850:D1850)</f>
        <v>0</v>
      </c>
      <c r="F1850" s="79"/>
      <c r="G1850" s="88"/>
      <c r="H1850" s="79"/>
      <c r="I1850" s="77"/>
      <c r="J1850" s="77"/>
      <c r="K1850" s="77" t="n">
        <f aca="false">SUM(I1850:J1850)</f>
        <v>0</v>
      </c>
    </row>
    <row r="1851" customFormat="false" ht="46.25" hidden="false" customHeight="false" outlineLevel="0" collapsed="false">
      <c r="A1851" s="105" t="s">
        <v>2011</v>
      </c>
      <c r="B1851" s="135" t="s">
        <v>19</v>
      </c>
      <c r="C1851" s="139" t="n">
        <f aca="false">SUM(C1853:C1854)</f>
        <v>6160950</v>
      </c>
      <c r="D1851" s="139" t="n">
        <f aca="false">SUM(D1853:D1854)</f>
        <v>0</v>
      </c>
      <c r="E1851" s="139" t="n">
        <f aca="false">SUM(C1851:D1851)</f>
        <v>6160950</v>
      </c>
      <c r="F1851" s="218" t="n">
        <f aca="false">SUM(F1853:F1854)</f>
        <v>6745340</v>
      </c>
      <c r="G1851" s="214"/>
      <c r="H1851" s="109" t="n">
        <f aca="false">SUM(F1851:G1851)</f>
        <v>6745340</v>
      </c>
      <c r="I1851" s="139" t="n">
        <f aca="false">SUM(I1853:I1854)</f>
        <v>8189400</v>
      </c>
      <c r="J1851" s="139" t="n">
        <f aca="false">SUM(J1853:J1854)</f>
        <v>0</v>
      </c>
      <c r="K1851" s="139" t="n">
        <f aca="false">SUM(I1851:J1851)</f>
        <v>8189400</v>
      </c>
    </row>
    <row r="1852" customFormat="false" ht="22.35" hidden="false" customHeight="false" outlineLevel="0" collapsed="false">
      <c r="A1852" s="74" t="s">
        <v>27</v>
      </c>
      <c r="B1852" s="167"/>
      <c r="C1852" s="143" t="n">
        <f aca="false">SUM(C1853)</f>
        <v>6160950</v>
      </c>
      <c r="D1852" s="215"/>
      <c r="E1852" s="77" t="n">
        <f aca="false">SUM(C1852:D1852)</f>
        <v>6160950</v>
      </c>
      <c r="F1852" s="79" t="n">
        <f aca="false">SUM(F1853)</f>
        <v>6662550</v>
      </c>
      <c r="G1852" s="217"/>
      <c r="H1852" s="79" t="n">
        <f aca="false">SUM(F1852:G1852)</f>
        <v>6662550</v>
      </c>
      <c r="I1852" s="77" t="n">
        <f aca="false">SUM(I1853)</f>
        <v>8079000</v>
      </c>
      <c r="J1852" s="215"/>
      <c r="K1852" s="77" t="n">
        <f aca="false">SUM(I1852:J1852)</f>
        <v>8079000</v>
      </c>
    </row>
    <row r="1853" customFormat="false" ht="32.8" hidden="false" customHeight="false" outlineLevel="0" collapsed="false">
      <c r="A1853" s="82" t="s">
        <v>2003</v>
      </c>
      <c r="B1853" s="103" t="s">
        <v>2004</v>
      </c>
      <c r="C1853" s="77" t="n">
        <v>6160950</v>
      </c>
      <c r="D1853" s="77"/>
      <c r="E1853" s="77" t="n">
        <f aca="false">SUM(C1853:D1853)</f>
        <v>6160950</v>
      </c>
      <c r="F1853" s="79" t="n">
        <v>6662550</v>
      </c>
      <c r="G1853" s="88"/>
      <c r="H1853" s="79" t="n">
        <f aca="false">SUM(F1853:G1853)</f>
        <v>6662550</v>
      </c>
      <c r="I1853" s="77" t="n">
        <v>8079000</v>
      </c>
      <c r="J1853" s="77"/>
      <c r="K1853" s="77" t="n">
        <f aca="false">SUM(I1853:J1853)</f>
        <v>8079000</v>
      </c>
    </row>
    <row r="1854" customFormat="false" ht="43.25" hidden="false" customHeight="false" outlineLevel="0" collapsed="false">
      <c r="A1854" s="82" t="s">
        <v>506</v>
      </c>
      <c r="B1854" s="103" t="s">
        <v>507</v>
      </c>
      <c r="C1854" s="77"/>
      <c r="D1854" s="77"/>
      <c r="E1854" s="77"/>
      <c r="F1854" s="79" t="n">
        <v>82790</v>
      </c>
      <c r="G1854" s="88"/>
      <c r="H1854" s="79" t="n">
        <f aca="false">SUM(F1854:G1854)</f>
        <v>82790</v>
      </c>
      <c r="I1854" s="77" t="n">
        <v>110400</v>
      </c>
      <c r="J1854" s="77"/>
      <c r="K1854" s="77" t="n">
        <f aca="false">SUM(I1854:J1854)</f>
        <v>110400</v>
      </c>
    </row>
    <row r="1855" customFormat="false" ht="12.8" hidden="false" customHeight="false" outlineLevel="0" collapsed="false">
      <c r="A1855" s="211"/>
      <c r="B1855" s="113"/>
      <c r="C1855" s="77"/>
      <c r="D1855" s="77"/>
      <c r="E1855" s="77" t="n">
        <f aca="false">SUM(C1855:D1855)</f>
        <v>0</v>
      </c>
      <c r="F1855" s="79"/>
      <c r="G1855" s="88"/>
      <c r="H1855" s="79"/>
      <c r="I1855" s="77"/>
      <c r="J1855" s="77"/>
      <c r="K1855" s="77" t="n">
        <f aca="false">SUM(I1855:J1855)</f>
        <v>0</v>
      </c>
    </row>
    <row r="1856" customFormat="false" ht="46.25" hidden="false" customHeight="false" outlineLevel="0" collapsed="false">
      <c r="A1856" s="66" t="s">
        <v>2013</v>
      </c>
      <c r="B1856" s="135" t="s">
        <v>19</v>
      </c>
      <c r="C1856" s="139" t="n">
        <f aca="false">SUM(C1858:C1859)</f>
        <v>6362850</v>
      </c>
      <c r="D1856" s="139" t="n">
        <f aca="false">SUM(D1858:D1859)</f>
        <v>0</v>
      </c>
      <c r="E1856" s="139" t="n">
        <f aca="false">SUM(C1856:D1856)</f>
        <v>6362850</v>
      </c>
      <c r="F1856" s="109" t="n">
        <f aca="false">SUM(F1858:F1859)</f>
        <v>6757950</v>
      </c>
      <c r="G1856" s="110"/>
      <c r="H1856" s="109" t="n">
        <f aca="false">SUM(F1856:G1856)</f>
        <v>6757950</v>
      </c>
      <c r="I1856" s="139" t="n">
        <f aca="false">SUM(I1858:I1859)</f>
        <v>7524000</v>
      </c>
      <c r="J1856" s="139" t="n">
        <f aca="false">SUM(J1858:J1859)</f>
        <v>0</v>
      </c>
      <c r="K1856" s="139" t="n">
        <f aca="false">SUM(I1856:J1856)</f>
        <v>7524000</v>
      </c>
    </row>
    <row r="1857" customFormat="false" ht="22.35" hidden="false" customHeight="false" outlineLevel="0" collapsed="false">
      <c r="A1857" s="74" t="s">
        <v>27</v>
      </c>
      <c r="B1857" s="167"/>
      <c r="C1857" s="143" t="n">
        <f aca="false">SUM(C1858:C1859)</f>
        <v>6362850</v>
      </c>
      <c r="D1857" s="215"/>
      <c r="E1857" s="77" t="n">
        <f aca="false">SUM(C1857:D1857)</f>
        <v>6362850</v>
      </c>
      <c r="F1857" s="79" t="n">
        <f aca="false">SUM(F1858:F1859)</f>
        <v>6757950</v>
      </c>
      <c r="G1857" s="217"/>
      <c r="H1857" s="79" t="n">
        <f aca="false">SUM(F1857:G1857)</f>
        <v>6757950</v>
      </c>
      <c r="I1857" s="77" t="n">
        <f aca="false">SUM(I1858:I1859)</f>
        <v>7524000</v>
      </c>
      <c r="J1857" s="215"/>
      <c r="K1857" s="77" t="n">
        <f aca="false">SUM(I1857:J1857)</f>
        <v>7524000</v>
      </c>
    </row>
    <row r="1858" customFormat="false" ht="32.8" hidden="false" customHeight="false" outlineLevel="0" collapsed="false">
      <c r="A1858" s="82" t="s">
        <v>2003</v>
      </c>
      <c r="B1858" s="103" t="s">
        <v>2004</v>
      </c>
      <c r="C1858" s="77" t="n">
        <v>6332850</v>
      </c>
      <c r="D1858" s="77"/>
      <c r="E1858" s="77" t="n">
        <f aca="false">SUM(C1858:D1858)</f>
        <v>6332850</v>
      </c>
      <c r="F1858" s="79" t="n">
        <v>6717950</v>
      </c>
      <c r="G1858" s="88"/>
      <c r="H1858" s="79" t="n">
        <f aca="false">SUM(F1858:G1858)</f>
        <v>6717950</v>
      </c>
      <c r="I1858" s="77" t="n">
        <v>7514000</v>
      </c>
      <c r="J1858" s="77"/>
      <c r="K1858" s="77" t="n">
        <f aca="false">SUM(I1858:J1858)</f>
        <v>7514000</v>
      </c>
    </row>
    <row r="1859" customFormat="false" ht="32.8" hidden="false" customHeight="false" outlineLevel="0" collapsed="false">
      <c r="A1859" s="87" t="s">
        <v>33</v>
      </c>
      <c r="B1859" s="54" t="s">
        <v>34</v>
      </c>
      <c r="C1859" s="77" t="n">
        <v>30000</v>
      </c>
      <c r="D1859" s="77"/>
      <c r="E1859" s="77" t="n">
        <f aca="false">SUM(C1859:D1859)</f>
        <v>30000</v>
      </c>
      <c r="F1859" s="79" t="n">
        <v>40000</v>
      </c>
      <c r="G1859" s="88"/>
      <c r="H1859" s="79" t="n">
        <f aca="false">SUM(F1859:G1859)</f>
        <v>40000</v>
      </c>
      <c r="I1859" s="77" t="n">
        <v>10000</v>
      </c>
      <c r="J1859" s="77"/>
      <c r="K1859" s="77" t="n">
        <f aca="false">SUM(I1859:J1859)</f>
        <v>10000</v>
      </c>
    </row>
    <row r="1860" customFormat="false" ht="12.8" hidden="false" customHeight="false" outlineLevel="0" collapsed="false">
      <c r="A1860" s="87"/>
      <c r="B1860" s="54"/>
      <c r="C1860" s="77"/>
      <c r="D1860" s="77"/>
      <c r="E1860" s="77"/>
      <c r="F1860" s="79"/>
      <c r="G1860" s="88"/>
      <c r="H1860" s="79"/>
      <c r="I1860" s="77"/>
      <c r="J1860" s="77"/>
      <c r="K1860" s="77"/>
    </row>
    <row r="1861" customFormat="false" ht="57.45" hidden="false" customHeight="false" outlineLevel="0" collapsed="false">
      <c r="A1861" s="66" t="s">
        <v>2016</v>
      </c>
      <c r="B1861" s="135" t="s">
        <v>19</v>
      </c>
      <c r="C1861" s="190" t="n">
        <f aca="false">SUM(C1863:C1864)</f>
        <v>1000000</v>
      </c>
      <c r="D1861" s="190" t="n">
        <f aca="false">SUM(D1863:D1864)</f>
        <v>0</v>
      </c>
      <c r="E1861" s="190" t="n">
        <f aca="false">SUM(C1861:D1861)</f>
        <v>1000000</v>
      </c>
      <c r="F1861" s="153" t="n">
        <f aca="false">SUM(F1863:F1864)</f>
        <v>1030600</v>
      </c>
      <c r="G1861" s="196"/>
      <c r="H1861" s="153" t="n">
        <f aca="false">SUM(F1861:G1861)</f>
        <v>1030600</v>
      </c>
      <c r="I1861" s="190" t="n">
        <f aca="false">SUM(I1863:I1864)</f>
        <v>1110000</v>
      </c>
      <c r="J1861" s="190" t="n">
        <f aca="false">J1863</f>
        <v>0</v>
      </c>
      <c r="K1861" s="190" t="n">
        <f aca="false">SUM(I1861:J1861)</f>
        <v>1110000</v>
      </c>
    </row>
    <row r="1862" customFormat="false" ht="22.35" hidden="false" customHeight="false" outlineLevel="0" collapsed="false">
      <c r="A1862" s="74" t="s">
        <v>27</v>
      </c>
      <c r="B1862" s="227"/>
      <c r="C1862" s="194" t="n">
        <f aca="false">SUM(C1863:C1864)</f>
        <v>1000000</v>
      </c>
      <c r="D1862" s="297"/>
      <c r="E1862" s="77" t="n">
        <f aca="false">SUM(C1862:D1862)</f>
        <v>1000000</v>
      </c>
      <c r="F1862" s="146" t="n">
        <f aca="false">SUM(F1863:F1864)</f>
        <v>1030600</v>
      </c>
      <c r="G1862" s="235"/>
      <c r="H1862" s="79" t="n">
        <f aca="false">SUM(F1862:G1862)</f>
        <v>1030600</v>
      </c>
      <c r="I1862" s="77" t="n">
        <f aca="false">SUM(I1863)</f>
        <v>1110000</v>
      </c>
      <c r="J1862" s="297"/>
      <c r="K1862" s="77" t="n">
        <f aca="false">SUM(I1862:J1862)</f>
        <v>1110000</v>
      </c>
    </row>
    <row r="1863" customFormat="false" ht="32.8" hidden="false" customHeight="false" outlineLevel="0" collapsed="false">
      <c r="A1863" s="82" t="s">
        <v>2003</v>
      </c>
      <c r="B1863" s="103" t="s">
        <v>2004</v>
      </c>
      <c r="C1863" s="77" t="n">
        <v>1000000</v>
      </c>
      <c r="D1863" s="77"/>
      <c r="E1863" s="77" t="n">
        <f aca="false">SUM(C1863:D1863)</f>
        <v>1000000</v>
      </c>
      <c r="F1863" s="79" t="n">
        <v>1025600</v>
      </c>
      <c r="G1863" s="88"/>
      <c r="H1863" s="79" t="n">
        <f aca="false">SUM(F1863:G1863)</f>
        <v>1025600</v>
      </c>
      <c r="I1863" s="77" t="n">
        <v>1110000</v>
      </c>
      <c r="J1863" s="77"/>
      <c r="K1863" s="77" t="n">
        <f aca="false">SUM(I1863:J1863)</f>
        <v>1110000</v>
      </c>
    </row>
    <row r="1864" customFormat="false" ht="32.8" hidden="false" customHeight="false" outlineLevel="0" collapsed="false">
      <c r="A1864" s="87" t="s">
        <v>33</v>
      </c>
      <c r="B1864" s="103" t="s">
        <v>34</v>
      </c>
      <c r="C1864" s="77"/>
      <c r="D1864" s="77"/>
      <c r="E1864" s="77"/>
      <c r="F1864" s="79" t="n">
        <v>5000</v>
      </c>
      <c r="G1864" s="88"/>
      <c r="H1864" s="79" t="n">
        <f aca="false">SUM(F1864:G1864)</f>
        <v>5000</v>
      </c>
      <c r="I1864" s="77"/>
      <c r="J1864" s="77"/>
      <c r="K1864" s="77"/>
    </row>
    <row r="1865" customFormat="false" ht="12.8" hidden="false" customHeight="false" outlineLevel="0" collapsed="false">
      <c r="A1865" s="82"/>
      <c r="B1865" s="103"/>
      <c r="C1865" s="77"/>
      <c r="D1865" s="77"/>
      <c r="E1865" s="77"/>
      <c r="F1865" s="79"/>
      <c r="G1865" s="88"/>
      <c r="H1865" s="79"/>
      <c r="I1865" s="77"/>
      <c r="J1865" s="77"/>
      <c r="K1865" s="77"/>
    </row>
    <row r="1866" customFormat="false" ht="46.25" hidden="false" customHeight="false" outlineLevel="0" collapsed="false">
      <c r="A1866" s="66" t="s">
        <v>2018</v>
      </c>
      <c r="B1866" s="135" t="s">
        <v>19</v>
      </c>
      <c r="C1866" s="190" t="n">
        <f aca="false">C1868</f>
        <v>7741350</v>
      </c>
      <c r="D1866" s="190" t="n">
        <f aca="false">D1868</f>
        <v>0</v>
      </c>
      <c r="E1866" s="190" t="n">
        <f aca="false">SUM(C1866:D1866)</f>
        <v>7741350</v>
      </c>
      <c r="F1866" s="153" t="n">
        <f aca="false">F1868</f>
        <v>8112850</v>
      </c>
      <c r="G1866" s="196"/>
      <c r="H1866" s="153" t="n">
        <f aca="false">SUM(F1866:G1866)</f>
        <v>8112850</v>
      </c>
      <c r="I1866" s="190" t="n">
        <f aca="false">I1868</f>
        <v>8900000</v>
      </c>
      <c r="J1866" s="190" t="n">
        <f aca="false">J1868</f>
        <v>0</v>
      </c>
      <c r="K1866" s="190" t="n">
        <f aca="false">SUM(I1866:J1866)</f>
        <v>8900000</v>
      </c>
    </row>
    <row r="1867" customFormat="false" ht="22.35" hidden="false" customHeight="false" outlineLevel="0" collapsed="false">
      <c r="A1867" s="74" t="s">
        <v>27</v>
      </c>
      <c r="B1867" s="227"/>
      <c r="C1867" s="194" t="n">
        <f aca="false">SUM(C1868)</f>
        <v>7741350</v>
      </c>
      <c r="D1867" s="297"/>
      <c r="E1867" s="77" t="n">
        <f aca="false">SUM(C1867:D1867)</f>
        <v>7741350</v>
      </c>
      <c r="F1867" s="146" t="n">
        <f aca="false">SUM(F1868)</f>
        <v>8112850</v>
      </c>
      <c r="G1867" s="235"/>
      <c r="H1867" s="79" t="n">
        <f aca="false">SUM(F1867:G1867)</f>
        <v>8112850</v>
      </c>
      <c r="I1867" s="77" t="n">
        <f aca="false">SUM(I1868)</f>
        <v>8900000</v>
      </c>
      <c r="J1867" s="297"/>
      <c r="K1867" s="77" t="n">
        <f aca="false">SUM(I1867:J1867)</f>
        <v>8900000</v>
      </c>
    </row>
    <row r="1868" customFormat="false" ht="32.8" hidden="false" customHeight="false" outlineLevel="0" collapsed="false">
      <c r="A1868" s="82" t="s">
        <v>2003</v>
      </c>
      <c r="B1868" s="103" t="s">
        <v>2004</v>
      </c>
      <c r="C1868" s="77" t="n">
        <v>7741350</v>
      </c>
      <c r="D1868" s="77"/>
      <c r="E1868" s="77" t="n">
        <f aca="false">SUM(C1868:D1868)</f>
        <v>7741350</v>
      </c>
      <c r="F1868" s="79" t="n">
        <v>8112850</v>
      </c>
      <c r="G1868" s="88"/>
      <c r="H1868" s="79" t="n">
        <f aca="false">SUM(F1868:G1868)</f>
        <v>8112850</v>
      </c>
      <c r="I1868" s="77" t="n">
        <v>8900000</v>
      </c>
      <c r="J1868" s="77"/>
      <c r="K1868" s="77" t="n">
        <f aca="false">SUM(I1868:J1868)</f>
        <v>8900000</v>
      </c>
    </row>
    <row r="1869" customFormat="false" ht="12.8" hidden="false" customHeight="false" outlineLevel="0" collapsed="false">
      <c r="A1869" s="87"/>
      <c r="B1869" s="103"/>
      <c r="C1869" s="77"/>
      <c r="D1869" s="77"/>
      <c r="E1869" s="77" t="n">
        <f aca="false">SUM(C1869:D1869)</f>
        <v>0</v>
      </c>
      <c r="F1869" s="79"/>
      <c r="G1869" s="88"/>
      <c r="H1869" s="79"/>
      <c r="I1869" s="77"/>
      <c r="J1869" s="77"/>
      <c r="K1869" s="77" t="n">
        <f aca="false">SUM(I1869:J1869)</f>
        <v>0</v>
      </c>
    </row>
    <row r="1870" customFormat="false" ht="68.65" hidden="false" customHeight="false" outlineLevel="0" collapsed="false">
      <c r="A1870" s="66" t="s">
        <v>2020</v>
      </c>
      <c r="B1870" s="135" t="s">
        <v>19</v>
      </c>
      <c r="C1870" s="139" t="n">
        <f aca="false">SUM(C1872:C1872)</f>
        <v>3333690</v>
      </c>
      <c r="D1870" s="139" t="n">
        <f aca="false">SUM(D1872:D1872)</f>
        <v>0</v>
      </c>
      <c r="E1870" s="139" t="n">
        <f aca="false">SUM(C1870:D1870)</f>
        <v>3333690</v>
      </c>
      <c r="F1870" s="109" t="n">
        <f aca="false">SUM(F1872:F1872)</f>
        <v>3434190</v>
      </c>
      <c r="G1870" s="110"/>
      <c r="H1870" s="109" t="n">
        <f aca="false">SUM(F1870:G1870)</f>
        <v>3434190</v>
      </c>
      <c r="I1870" s="139" t="n">
        <f aca="false">SUM(I1872:I1872)</f>
        <v>3793000</v>
      </c>
      <c r="J1870" s="139" t="n">
        <f aca="false">SUM(J1872:J1872)</f>
        <v>0</v>
      </c>
      <c r="K1870" s="139" t="n">
        <f aca="false">SUM(I1870:J1870)</f>
        <v>3793000</v>
      </c>
    </row>
    <row r="1871" customFormat="false" ht="22.35" hidden="false" customHeight="false" outlineLevel="0" collapsed="false">
      <c r="A1871" s="74" t="s">
        <v>27</v>
      </c>
      <c r="B1871" s="167"/>
      <c r="C1871" s="143" t="n">
        <f aca="false">SUM(C1872)</f>
        <v>3333690</v>
      </c>
      <c r="D1871" s="215"/>
      <c r="E1871" s="77" t="n">
        <f aca="false">SUM(C1871:D1871)</f>
        <v>3333690</v>
      </c>
      <c r="F1871" s="79" t="n">
        <f aca="false">SUM(F1872)</f>
        <v>3434190</v>
      </c>
      <c r="G1871" s="217"/>
      <c r="H1871" s="79" t="n">
        <f aca="false">SUM(F1871:G1871)</f>
        <v>3434190</v>
      </c>
      <c r="I1871" s="77" t="n">
        <f aca="false">SUM(I1872)</f>
        <v>3793000</v>
      </c>
      <c r="J1871" s="215"/>
      <c r="K1871" s="77" t="n">
        <f aca="false">SUM(I1871:J1871)</f>
        <v>3793000</v>
      </c>
    </row>
    <row r="1872" customFormat="false" ht="32.8" hidden="false" customHeight="false" outlineLevel="0" collapsed="false">
      <c r="A1872" s="82" t="s">
        <v>2003</v>
      </c>
      <c r="B1872" s="103" t="s">
        <v>2004</v>
      </c>
      <c r="C1872" s="77" t="n">
        <v>3333690</v>
      </c>
      <c r="D1872" s="77"/>
      <c r="E1872" s="77" t="n">
        <f aca="false">SUM(C1872:D1872)</f>
        <v>3333690</v>
      </c>
      <c r="F1872" s="79" t="n">
        <v>3434190</v>
      </c>
      <c r="G1872" s="88"/>
      <c r="H1872" s="79" t="n">
        <f aca="false">SUM(F1872:G1872)</f>
        <v>3434190</v>
      </c>
      <c r="I1872" s="77" t="n">
        <v>3793000</v>
      </c>
      <c r="J1872" s="77"/>
      <c r="K1872" s="77" t="n">
        <f aca="false">SUM(I1872:J1872)</f>
        <v>3793000</v>
      </c>
    </row>
    <row r="1873" customFormat="false" ht="12.8" hidden="false" customHeight="false" outlineLevel="0" collapsed="false">
      <c r="A1873" s="211"/>
      <c r="B1873" s="113"/>
      <c r="C1873" s="77"/>
      <c r="D1873" s="77"/>
      <c r="E1873" s="77" t="n">
        <f aca="false">SUM(C1873:D1873)</f>
        <v>0</v>
      </c>
      <c r="F1873" s="79"/>
      <c r="G1873" s="88"/>
      <c r="H1873" s="79"/>
      <c r="I1873" s="77"/>
      <c r="J1873" s="77"/>
      <c r="K1873" s="77" t="n">
        <f aca="false">SUM(I1873:J1873)</f>
        <v>0</v>
      </c>
    </row>
    <row r="1874" customFormat="false" ht="57.45" hidden="false" customHeight="false" outlineLevel="0" collapsed="false">
      <c r="A1874" s="66" t="s">
        <v>2022</v>
      </c>
      <c r="B1874" s="135" t="s">
        <v>19</v>
      </c>
      <c r="C1874" s="139" t="n">
        <f aca="false">SUM(C1876:C1878)</f>
        <v>2059730</v>
      </c>
      <c r="D1874" s="139" t="n">
        <f aca="false">SUM(D1876:D1878)</f>
        <v>0</v>
      </c>
      <c r="E1874" s="139" t="n">
        <f aca="false">SUM(C1874:D1874)</f>
        <v>2059730</v>
      </c>
      <c r="F1874" s="218" t="n">
        <f aca="false">SUM(F1876:F1878)</f>
        <v>2294780</v>
      </c>
      <c r="G1874" s="214"/>
      <c r="H1874" s="109" t="n">
        <f aca="false">SUM(F1874:G1874)</f>
        <v>2294780</v>
      </c>
      <c r="I1874" s="139" t="n">
        <f aca="false">SUM(I1876:I1878)</f>
        <v>2825100</v>
      </c>
      <c r="J1874" s="139" t="n">
        <f aca="false">SUM(J1876:J1878)</f>
        <v>0</v>
      </c>
      <c r="K1874" s="139" t="n">
        <f aca="false">SUM(I1874:J1874)</f>
        <v>2825100</v>
      </c>
    </row>
    <row r="1875" customFormat="false" ht="22.35" hidden="false" customHeight="false" outlineLevel="0" collapsed="false">
      <c r="A1875" s="74" t="s">
        <v>27</v>
      </c>
      <c r="B1875" s="167"/>
      <c r="C1875" s="143" t="n">
        <f aca="false">SUM(C1876:C1877)</f>
        <v>2059730</v>
      </c>
      <c r="D1875" s="215"/>
      <c r="E1875" s="77" t="n">
        <f aca="false">SUM(C1875:D1875)</f>
        <v>2059730</v>
      </c>
      <c r="F1875" s="79" t="n">
        <f aca="false">SUM(F1876:F1877)</f>
        <v>2244530</v>
      </c>
      <c r="G1875" s="217"/>
      <c r="H1875" s="79" t="n">
        <f aca="false">SUM(F1875:G1875)</f>
        <v>2244530</v>
      </c>
      <c r="I1875" s="77" t="n">
        <f aca="false">SUM(I1876:I1877)</f>
        <v>2739000</v>
      </c>
      <c r="J1875" s="215"/>
      <c r="K1875" s="77" t="n">
        <f aca="false">SUM(I1875:J1875)</f>
        <v>2739000</v>
      </c>
    </row>
    <row r="1876" customFormat="false" ht="32.8" hidden="false" customHeight="false" outlineLevel="0" collapsed="false">
      <c r="A1876" s="82" t="s">
        <v>2003</v>
      </c>
      <c r="B1876" s="103" t="s">
        <v>2004</v>
      </c>
      <c r="C1876" s="77" t="n">
        <f aca="false">1979730+60000</f>
        <v>2039730</v>
      </c>
      <c r="D1876" s="77"/>
      <c r="E1876" s="77" t="n">
        <f aca="false">SUM(C1876:D1876)</f>
        <v>2039730</v>
      </c>
      <c r="F1876" s="79" t="n">
        <v>2224530</v>
      </c>
      <c r="G1876" s="88"/>
      <c r="H1876" s="79" t="n">
        <f aca="false">SUM(F1876:G1876)</f>
        <v>2224530</v>
      </c>
      <c r="I1876" s="77" t="n">
        <v>2739000</v>
      </c>
      <c r="J1876" s="77"/>
      <c r="K1876" s="77" t="n">
        <f aca="false">SUM(I1876:J1876)</f>
        <v>2739000</v>
      </c>
    </row>
    <row r="1877" customFormat="false" ht="32.8" hidden="false" customHeight="false" outlineLevel="0" collapsed="false">
      <c r="A1877" s="82" t="s">
        <v>33</v>
      </c>
      <c r="B1877" s="54" t="s">
        <v>34</v>
      </c>
      <c r="C1877" s="143" t="n">
        <v>20000</v>
      </c>
      <c r="D1877" s="143"/>
      <c r="E1877" s="77" t="n">
        <f aca="false">SUM(C1877:D1877)</f>
        <v>20000</v>
      </c>
      <c r="F1877" s="79" t="n">
        <v>20000</v>
      </c>
      <c r="G1877" s="88"/>
      <c r="H1877" s="79" t="n">
        <f aca="false">SUM(F1877:G1877)</f>
        <v>20000</v>
      </c>
      <c r="I1877" s="143"/>
      <c r="J1877" s="143"/>
      <c r="K1877" s="77" t="n">
        <f aca="false">SUM(I1877:J1877)</f>
        <v>0</v>
      </c>
    </row>
    <row r="1878" customFormat="false" ht="43.25" hidden="false" customHeight="false" outlineLevel="0" collapsed="false">
      <c r="A1878" s="82" t="s">
        <v>506</v>
      </c>
      <c r="B1878" s="54" t="s">
        <v>507</v>
      </c>
      <c r="C1878" s="143"/>
      <c r="D1878" s="143"/>
      <c r="E1878" s="77"/>
      <c r="F1878" s="79" t="n">
        <v>50250</v>
      </c>
      <c r="G1878" s="88"/>
      <c r="H1878" s="79" t="n">
        <f aca="false">SUM(F1878:G1878)</f>
        <v>50250</v>
      </c>
      <c r="I1878" s="143" t="n">
        <v>86100</v>
      </c>
      <c r="J1878" s="143"/>
      <c r="K1878" s="77" t="n">
        <f aca="false">SUM(I1878:J1878)</f>
        <v>86100</v>
      </c>
    </row>
    <row r="1879" customFormat="false" ht="12.8" hidden="false" customHeight="false" outlineLevel="0" collapsed="false">
      <c r="A1879" s="211"/>
      <c r="B1879" s="113"/>
      <c r="C1879" s="77"/>
      <c r="D1879" s="77"/>
      <c r="E1879" s="77" t="n">
        <f aca="false">SUM(C1879:D1879)</f>
        <v>0</v>
      </c>
      <c r="F1879" s="79"/>
      <c r="G1879" s="88"/>
      <c r="H1879" s="79"/>
      <c r="I1879" s="77"/>
      <c r="J1879" s="77"/>
      <c r="K1879" s="77" t="n">
        <f aca="false">SUM(I1879:J1879)</f>
        <v>0</v>
      </c>
    </row>
    <row r="1880" customFormat="false" ht="35.05" hidden="false" customHeight="false" outlineLevel="0" collapsed="false">
      <c r="A1880" s="66" t="s">
        <v>2025</v>
      </c>
      <c r="B1880" s="135" t="s">
        <v>19</v>
      </c>
      <c r="C1880" s="139" t="n">
        <f aca="false">SUM(C1882:C1884)</f>
        <v>8825460</v>
      </c>
      <c r="D1880" s="139" t="n">
        <f aca="false">SUM(D1882:D1882)</f>
        <v>0</v>
      </c>
      <c r="E1880" s="139" t="n">
        <f aca="false">SUM(C1880:D1880)</f>
        <v>8825460</v>
      </c>
      <c r="F1880" s="109" t="n">
        <f aca="false">SUM(F1882:F1884)</f>
        <v>9729123</v>
      </c>
      <c r="G1880" s="110"/>
      <c r="H1880" s="109" t="n">
        <f aca="false">SUM(F1880:G1880)</f>
        <v>9729123</v>
      </c>
      <c r="I1880" s="139" t="n">
        <f aca="false">SUM(I1882:I1884)</f>
        <v>11434500</v>
      </c>
      <c r="J1880" s="139" t="n">
        <f aca="false">SUM(J1882:J1882)</f>
        <v>0</v>
      </c>
      <c r="K1880" s="139" t="n">
        <f aca="false">SUM(I1880:J1880)</f>
        <v>11434500</v>
      </c>
    </row>
    <row r="1881" customFormat="false" ht="22.35" hidden="false" customHeight="false" outlineLevel="0" collapsed="false">
      <c r="A1881" s="74" t="s">
        <v>27</v>
      </c>
      <c r="B1881" s="167"/>
      <c r="C1881" s="143" t="n">
        <f aca="false">SUM(C1882:C1884)</f>
        <v>8825460</v>
      </c>
      <c r="D1881" s="215"/>
      <c r="E1881" s="77" t="n">
        <f aca="false">SUM(C1881:D1881)</f>
        <v>8825460</v>
      </c>
      <c r="F1881" s="79" t="n">
        <f aca="false">SUM(F1882:F1884)</f>
        <v>9729123</v>
      </c>
      <c r="G1881" s="217"/>
      <c r="H1881" s="79" t="n">
        <f aca="false">SUM(F1881:G1881)</f>
        <v>9729123</v>
      </c>
      <c r="I1881" s="77" t="n">
        <f aca="false">SUM(I1882:I1884)</f>
        <v>11434500</v>
      </c>
      <c r="J1881" s="215"/>
      <c r="K1881" s="77" t="n">
        <f aca="false">SUM(I1881:J1881)</f>
        <v>11434500</v>
      </c>
    </row>
    <row r="1882" customFormat="false" ht="32.8" hidden="false" customHeight="false" outlineLevel="0" collapsed="false">
      <c r="A1882" s="82" t="s">
        <v>2003</v>
      </c>
      <c r="B1882" s="103" t="s">
        <v>2004</v>
      </c>
      <c r="C1882" s="77" t="n">
        <f aca="false">8810460+15000</f>
        <v>8825460</v>
      </c>
      <c r="D1882" s="77"/>
      <c r="E1882" s="77" t="n">
        <f aca="false">SUM(C1882:D1882)</f>
        <v>8825460</v>
      </c>
      <c r="F1882" s="79" t="n">
        <v>9642990</v>
      </c>
      <c r="G1882" s="88"/>
      <c r="H1882" s="79" t="n">
        <f aca="false">SUM(F1882:G1882)</f>
        <v>9642990</v>
      </c>
      <c r="I1882" s="77" t="n">
        <v>11317000</v>
      </c>
      <c r="J1882" s="77"/>
      <c r="K1882" s="77" t="n">
        <f aca="false">SUM(I1882:J1882)</f>
        <v>11317000</v>
      </c>
    </row>
    <row r="1883" customFormat="false" ht="43.25" hidden="false" customHeight="false" outlineLevel="0" collapsed="false">
      <c r="A1883" s="82" t="s">
        <v>506</v>
      </c>
      <c r="B1883" s="103" t="s">
        <v>507</v>
      </c>
      <c r="C1883" s="77"/>
      <c r="D1883" s="77"/>
      <c r="E1883" s="77"/>
      <c r="F1883" s="79" t="n">
        <v>83460</v>
      </c>
      <c r="G1883" s="88"/>
      <c r="H1883" s="79" t="n">
        <f aca="false">SUM(F1883:G1883)</f>
        <v>83460</v>
      </c>
      <c r="I1883" s="77" t="n">
        <v>117500</v>
      </c>
      <c r="J1883" s="77"/>
      <c r="K1883" s="77" t="n">
        <f aca="false">SUM(I1883:J1883)</f>
        <v>117500</v>
      </c>
    </row>
    <row r="1884" customFormat="false" ht="32.8" hidden="false" customHeight="false" outlineLevel="0" collapsed="false">
      <c r="A1884" s="87" t="s">
        <v>33</v>
      </c>
      <c r="B1884" s="54" t="s">
        <v>34</v>
      </c>
      <c r="C1884" s="77"/>
      <c r="D1884" s="77"/>
      <c r="E1884" s="77" t="n">
        <f aca="false">SUM(C1884:D1884)</f>
        <v>0</v>
      </c>
      <c r="F1884" s="79" t="n">
        <v>2673</v>
      </c>
      <c r="G1884" s="88"/>
      <c r="H1884" s="79" t="n">
        <f aca="false">SUM(F1884:G1884)</f>
        <v>2673</v>
      </c>
      <c r="I1884" s="77"/>
      <c r="J1884" s="77"/>
      <c r="K1884" s="77" t="n">
        <f aca="false">SUM(I1884:J1884)</f>
        <v>0</v>
      </c>
    </row>
    <row r="1885" customFormat="false" ht="12.8" hidden="false" customHeight="false" outlineLevel="0" collapsed="false">
      <c r="A1885" s="211"/>
      <c r="B1885" s="113"/>
      <c r="C1885" s="77"/>
      <c r="D1885" s="77"/>
      <c r="E1885" s="77" t="n">
        <f aca="false">SUM(C1885:D1885)</f>
        <v>0</v>
      </c>
      <c r="F1885" s="79"/>
      <c r="G1885" s="88"/>
      <c r="H1885" s="79"/>
      <c r="I1885" s="77"/>
      <c r="J1885" s="77"/>
      <c r="K1885" s="77" t="n">
        <f aca="false">SUM(I1885:J1885)</f>
        <v>0</v>
      </c>
    </row>
    <row r="1886" customFormat="false" ht="46.25" hidden="false" customHeight="false" outlineLevel="0" collapsed="false">
      <c r="A1886" s="66" t="s">
        <v>2028</v>
      </c>
      <c r="B1886" s="135" t="s">
        <v>19</v>
      </c>
      <c r="C1886" s="139" t="n">
        <f aca="false">SUM(C1888:C1888)</f>
        <v>6131340</v>
      </c>
      <c r="D1886" s="139" t="n">
        <f aca="false">SUM(D1888:D1888)</f>
        <v>0</v>
      </c>
      <c r="E1886" s="139" t="n">
        <f aca="false">SUM(C1886:D1886)</f>
        <v>6131340</v>
      </c>
      <c r="F1886" s="109" t="n">
        <f aca="false">SUM(F1888:F1888)</f>
        <v>7323540</v>
      </c>
      <c r="G1886" s="110"/>
      <c r="H1886" s="109" t="n">
        <f aca="false">SUM(F1886:G1886)</f>
        <v>7323540</v>
      </c>
      <c r="I1886" s="139" t="n">
        <f aca="false">SUM(I1888:I1888)</f>
        <v>8012000</v>
      </c>
      <c r="J1886" s="139" t="n">
        <f aca="false">SUM(J1888:J1888)</f>
        <v>0</v>
      </c>
      <c r="K1886" s="139" t="n">
        <f aca="false">SUM(I1886:J1886)</f>
        <v>8012000</v>
      </c>
    </row>
    <row r="1887" customFormat="false" ht="22.35" hidden="false" customHeight="false" outlineLevel="0" collapsed="false">
      <c r="A1887" s="74" t="s">
        <v>27</v>
      </c>
      <c r="B1887" s="167"/>
      <c r="C1887" s="143" t="n">
        <f aca="false">SUM(C1888)</f>
        <v>6131340</v>
      </c>
      <c r="D1887" s="215"/>
      <c r="E1887" s="77" t="n">
        <f aca="false">SUM(C1887:D1887)</f>
        <v>6131340</v>
      </c>
      <c r="F1887" s="79" t="n">
        <f aca="false">SUM(F1888)</f>
        <v>7323540</v>
      </c>
      <c r="G1887" s="217"/>
      <c r="H1887" s="79" t="n">
        <f aca="false">SUM(F1887:G1887)</f>
        <v>7323540</v>
      </c>
      <c r="I1887" s="77" t="n">
        <f aca="false">SUM(I1888)</f>
        <v>8012000</v>
      </c>
      <c r="J1887" s="215"/>
      <c r="K1887" s="77" t="n">
        <f aca="false">SUM(I1887:J1887)</f>
        <v>8012000</v>
      </c>
    </row>
    <row r="1888" customFormat="false" ht="32.8" hidden="false" customHeight="false" outlineLevel="0" collapsed="false">
      <c r="A1888" s="82" t="s">
        <v>2003</v>
      </c>
      <c r="B1888" s="103" t="s">
        <v>2004</v>
      </c>
      <c r="C1888" s="77" t="n">
        <v>6131340</v>
      </c>
      <c r="D1888" s="77"/>
      <c r="E1888" s="77" t="n">
        <f aca="false">SUM(C1888:D1888)</f>
        <v>6131340</v>
      </c>
      <c r="F1888" s="79" t="n">
        <v>7323540</v>
      </c>
      <c r="G1888" s="88"/>
      <c r="H1888" s="79" t="n">
        <f aca="false">SUM(F1888:G1888)</f>
        <v>7323540</v>
      </c>
      <c r="I1888" s="77" t="n">
        <v>8012000</v>
      </c>
      <c r="J1888" s="77"/>
      <c r="K1888" s="77" t="n">
        <f aca="false">SUM(I1888:J1888)</f>
        <v>8012000</v>
      </c>
    </row>
    <row r="1889" customFormat="false" ht="12.8" hidden="false" customHeight="false" outlineLevel="0" collapsed="false">
      <c r="A1889" s="87"/>
      <c r="B1889" s="103"/>
      <c r="C1889" s="94"/>
      <c r="D1889" s="94"/>
      <c r="E1889" s="94" t="n">
        <f aca="false">SUM(C1889:D1889)</f>
        <v>0</v>
      </c>
      <c r="F1889" s="95"/>
      <c r="G1889" s="96"/>
      <c r="H1889" s="95"/>
      <c r="I1889" s="94"/>
      <c r="J1889" s="94"/>
      <c r="K1889" s="94" t="n">
        <f aca="false">SUM(I1889:J1889)</f>
        <v>0</v>
      </c>
    </row>
    <row r="1890" customFormat="false" ht="46.25" hidden="false" customHeight="false" outlineLevel="0" collapsed="false">
      <c r="A1890" s="66" t="s">
        <v>2030</v>
      </c>
      <c r="B1890" s="135" t="s">
        <v>19</v>
      </c>
      <c r="C1890" s="152" t="n">
        <f aca="false">SUM(C1892:C1892)</f>
        <v>8501040</v>
      </c>
      <c r="D1890" s="152" t="n">
        <f aca="false">SUM(D1892:D1892)</f>
        <v>0</v>
      </c>
      <c r="E1890" s="152" t="n">
        <f aca="false">SUM(C1890:D1890)</f>
        <v>8501040</v>
      </c>
      <c r="F1890" s="153" t="n">
        <f aca="false">SUM(F1892:F1892)</f>
        <v>9105440</v>
      </c>
      <c r="G1890" s="196"/>
      <c r="H1890" s="153" t="n">
        <f aca="false">SUM(F1890:G1890)</f>
        <v>9105440</v>
      </c>
      <c r="I1890" s="152" t="n">
        <f aca="false">SUM(I1892:I1892)</f>
        <v>10869000</v>
      </c>
      <c r="J1890" s="152" t="n">
        <f aca="false">SUM(J1892:J1892)</f>
        <v>0</v>
      </c>
      <c r="K1890" s="152" t="n">
        <f aca="false">SUM(I1890:J1890)</f>
        <v>10869000</v>
      </c>
    </row>
    <row r="1891" customFormat="false" ht="22.35" hidden="false" customHeight="false" outlineLevel="0" collapsed="false">
      <c r="A1891" s="74" t="s">
        <v>27</v>
      </c>
      <c r="B1891" s="167"/>
      <c r="C1891" s="143" t="n">
        <f aca="false">SUM(C1892)</f>
        <v>8501040</v>
      </c>
      <c r="D1891" s="215"/>
      <c r="E1891" s="77" t="n">
        <f aca="false">SUM(C1891:D1891)</f>
        <v>8501040</v>
      </c>
      <c r="F1891" s="79" t="n">
        <f aca="false">SUM(F1892)</f>
        <v>9105440</v>
      </c>
      <c r="G1891" s="217"/>
      <c r="H1891" s="79" t="n">
        <f aca="false">SUM(F1891:G1891)</f>
        <v>9105440</v>
      </c>
      <c r="I1891" s="77" t="n">
        <f aca="false">SUM(I1892)</f>
        <v>10869000</v>
      </c>
      <c r="J1891" s="215"/>
      <c r="K1891" s="77" t="n">
        <f aca="false">SUM(I1891:J1891)</f>
        <v>10869000</v>
      </c>
    </row>
    <row r="1892" customFormat="false" ht="32.8" hidden="false" customHeight="false" outlineLevel="0" collapsed="false">
      <c r="A1892" s="82" t="s">
        <v>2003</v>
      </c>
      <c r="B1892" s="103" t="s">
        <v>2004</v>
      </c>
      <c r="C1892" s="77" t="n">
        <v>8501040</v>
      </c>
      <c r="D1892" s="77"/>
      <c r="E1892" s="77" t="n">
        <f aca="false">SUM(C1892:D1892)</f>
        <v>8501040</v>
      </c>
      <c r="F1892" s="79" t="n">
        <v>9105440</v>
      </c>
      <c r="G1892" s="88"/>
      <c r="H1892" s="79" t="n">
        <f aca="false">SUM(F1892:G1892)</f>
        <v>9105440</v>
      </c>
      <c r="I1892" s="77" t="n">
        <v>10869000</v>
      </c>
      <c r="J1892" s="77"/>
      <c r="K1892" s="77" t="n">
        <f aca="false">SUM(I1892:J1892)</f>
        <v>10869000</v>
      </c>
    </row>
    <row r="1893" customFormat="false" ht="12.8" hidden="false" customHeight="false" outlineLevel="0" collapsed="false">
      <c r="A1893" s="82"/>
      <c r="B1893" s="54"/>
      <c r="C1893" s="77"/>
      <c r="D1893" s="77"/>
      <c r="E1893" s="77" t="n">
        <f aca="false">SUM(C1893:D1893)</f>
        <v>0</v>
      </c>
      <c r="F1893" s="79"/>
      <c r="G1893" s="88"/>
      <c r="H1893" s="79"/>
      <c r="I1893" s="77"/>
      <c r="J1893" s="77"/>
      <c r="K1893" s="77" t="n">
        <f aca="false">SUM(I1893:J1893)</f>
        <v>0</v>
      </c>
    </row>
    <row r="1894" customFormat="false" ht="23.85" hidden="false" customHeight="false" outlineLevel="0" collapsed="false">
      <c r="A1894" s="66" t="s">
        <v>2032</v>
      </c>
      <c r="B1894" s="135" t="s">
        <v>19</v>
      </c>
      <c r="C1894" s="139" t="n">
        <f aca="false">SUM(C1896:C1898)</f>
        <v>5258520</v>
      </c>
      <c r="D1894" s="139"/>
      <c r="E1894" s="139" t="n">
        <f aca="false">SUM(C1894:D1894)</f>
        <v>5258520</v>
      </c>
      <c r="F1894" s="109" t="n">
        <f aca="false">SUM(F1896:F1898)</f>
        <v>5796360</v>
      </c>
      <c r="G1894" s="110"/>
      <c r="H1894" s="109" t="n">
        <f aca="false">SUM(F1894:G1894)</f>
        <v>5796360</v>
      </c>
      <c r="I1894" s="139" t="n">
        <f aca="false">SUM(I1896:I1897)</f>
        <v>6063100</v>
      </c>
      <c r="J1894" s="139"/>
      <c r="K1894" s="139" t="n">
        <f aca="false">SUM(I1894:J1894)</f>
        <v>6063100</v>
      </c>
    </row>
    <row r="1895" customFormat="false" ht="22.35" hidden="false" customHeight="false" outlineLevel="0" collapsed="false">
      <c r="A1895" s="74" t="s">
        <v>27</v>
      </c>
      <c r="B1895" s="54"/>
      <c r="C1895" s="143" t="n">
        <f aca="false">SUM(C1896:C1897)</f>
        <v>5258520</v>
      </c>
      <c r="D1895" s="215"/>
      <c r="E1895" s="77" t="n">
        <f aca="false">SUM(C1895:D1895)</f>
        <v>5258520</v>
      </c>
      <c r="F1895" s="79" t="n">
        <f aca="false">SUM(F1896:F1897)</f>
        <v>5796360</v>
      </c>
      <c r="G1895" s="217"/>
      <c r="H1895" s="79" t="n">
        <f aca="false">SUM(F1895:G1895)</f>
        <v>5796360</v>
      </c>
      <c r="I1895" s="77" t="n">
        <f aca="false">SUM(I1896)</f>
        <v>5979000</v>
      </c>
      <c r="J1895" s="215"/>
      <c r="K1895" s="77" t="n">
        <f aca="false">SUM(I1895:J1895)</f>
        <v>5979000</v>
      </c>
    </row>
    <row r="1896" customFormat="false" ht="32.8" hidden="false" customHeight="false" outlineLevel="0" collapsed="false">
      <c r="A1896" s="82" t="s">
        <v>2003</v>
      </c>
      <c r="B1896" s="103" t="s">
        <v>2004</v>
      </c>
      <c r="C1896" s="77" t="n">
        <f aca="false">5058520+200000</f>
        <v>5258520</v>
      </c>
      <c r="D1896" s="77"/>
      <c r="E1896" s="77" t="n">
        <f aca="false">SUM(C1896:D1896)</f>
        <v>5258520</v>
      </c>
      <c r="F1896" s="79" t="n">
        <v>5733220</v>
      </c>
      <c r="G1896" s="88"/>
      <c r="H1896" s="79" t="n">
        <f aca="false">SUM(F1896:G1896)</f>
        <v>5733220</v>
      </c>
      <c r="I1896" s="77" t="n">
        <v>5979000</v>
      </c>
      <c r="J1896" s="77"/>
      <c r="K1896" s="77" t="n">
        <f aca="false">SUM(I1896:J1896)</f>
        <v>5979000</v>
      </c>
    </row>
    <row r="1897" customFormat="false" ht="43.25" hidden="false" customHeight="false" outlineLevel="0" collapsed="false">
      <c r="A1897" s="165" t="s">
        <v>506</v>
      </c>
      <c r="B1897" s="103" t="s">
        <v>507</v>
      </c>
      <c r="C1897" s="77"/>
      <c r="D1897" s="77"/>
      <c r="E1897" s="77"/>
      <c r="F1897" s="79" t="n">
        <v>63140</v>
      </c>
      <c r="G1897" s="88"/>
      <c r="H1897" s="79" t="n">
        <f aca="false">SUM(F1897:G1897)</f>
        <v>63140</v>
      </c>
      <c r="I1897" s="77" t="n">
        <v>84100</v>
      </c>
      <c r="J1897" s="77"/>
      <c r="K1897" s="77" t="n">
        <f aca="false">SUM(I1897:J1897)</f>
        <v>84100</v>
      </c>
    </row>
    <row r="1898" customFormat="false" ht="12.8" hidden="false" customHeight="false" outlineLevel="0" collapsed="false">
      <c r="A1898" s="82"/>
      <c r="B1898" s="54"/>
      <c r="C1898" s="77"/>
      <c r="D1898" s="77"/>
      <c r="E1898" s="77" t="n">
        <f aca="false">SUM(C1898:D1898)</f>
        <v>0</v>
      </c>
      <c r="F1898" s="79"/>
      <c r="G1898" s="88"/>
      <c r="H1898" s="79"/>
      <c r="I1898" s="77"/>
      <c r="J1898" s="77"/>
      <c r="K1898" s="77" t="n">
        <f aca="false">SUM(I1898:J1898)</f>
        <v>0</v>
      </c>
    </row>
    <row r="1899" customFormat="false" ht="23.85" hidden="false" customHeight="false" outlineLevel="0" collapsed="false">
      <c r="A1899" s="66" t="s">
        <v>2034</v>
      </c>
      <c r="B1899" s="135" t="s">
        <v>19</v>
      </c>
      <c r="C1899" s="139" t="n">
        <f aca="false">SUM(C1901:C1903)</f>
        <v>3156750</v>
      </c>
      <c r="D1899" s="139" t="n">
        <f aca="false">SUM(D1901:D1901)</f>
        <v>0</v>
      </c>
      <c r="E1899" s="139" t="n">
        <f aca="false">SUM(C1899:D1899)</f>
        <v>3156750</v>
      </c>
      <c r="F1899" s="218" t="n">
        <f aca="false">SUM(F1901:F1903)</f>
        <v>3788560</v>
      </c>
      <c r="G1899" s="214"/>
      <c r="H1899" s="109" t="n">
        <f aca="false">SUM(F1899:G1899)</f>
        <v>3788560</v>
      </c>
      <c r="I1899" s="139" t="n">
        <f aca="false">SUM(I1901:I1903)</f>
        <v>5108000</v>
      </c>
      <c r="J1899" s="139" t="n">
        <f aca="false">SUM(J1901:J1901)</f>
        <v>0</v>
      </c>
      <c r="K1899" s="139" t="n">
        <f aca="false">SUM(I1899:J1899)</f>
        <v>5108000</v>
      </c>
    </row>
    <row r="1900" customFormat="false" ht="22.35" hidden="false" customHeight="false" outlineLevel="0" collapsed="false">
      <c r="A1900" s="74" t="s">
        <v>27</v>
      </c>
      <c r="B1900" s="75"/>
      <c r="C1900" s="194" t="n">
        <f aca="false">SUM(C1901:C1903)</f>
        <v>3156750</v>
      </c>
      <c r="D1900" s="209"/>
      <c r="E1900" s="94" t="n">
        <f aca="false">SUM(C1900:D1900)</f>
        <v>3156750</v>
      </c>
      <c r="F1900" s="146" t="n">
        <f aca="false">SUM(F1901:F1903)</f>
        <v>3788560</v>
      </c>
      <c r="G1900" s="235"/>
      <c r="H1900" s="95" t="n">
        <f aca="false">SUM(F1900:G1900)</f>
        <v>3788560</v>
      </c>
      <c r="I1900" s="194" t="n">
        <f aca="false">SUM(I1901:I1903)</f>
        <v>5108000</v>
      </c>
      <c r="J1900" s="209"/>
      <c r="K1900" s="94" t="n">
        <f aca="false">SUM(I1900:J1900)</f>
        <v>5108000</v>
      </c>
    </row>
    <row r="1901" customFormat="false" ht="32.8" hidden="false" customHeight="false" outlineLevel="0" collapsed="false">
      <c r="A1901" s="82" t="s">
        <v>2003</v>
      </c>
      <c r="B1901" s="103" t="s">
        <v>2004</v>
      </c>
      <c r="C1901" s="77" t="n">
        <v>3156750</v>
      </c>
      <c r="D1901" s="77"/>
      <c r="E1901" s="94" t="n">
        <f aca="false">SUM(C1901:D1901)</f>
        <v>3156750</v>
      </c>
      <c r="F1901" s="79" t="n">
        <v>3737540</v>
      </c>
      <c r="G1901" s="88"/>
      <c r="H1901" s="95" t="n">
        <f aca="false">SUM(F1901:G1901)</f>
        <v>3737540</v>
      </c>
      <c r="I1901" s="77" t="n">
        <v>5006000</v>
      </c>
      <c r="J1901" s="77"/>
      <c r="K1901" s="94" t="n">
        <f aca="false">SUM(I1901:J1901)</f>
        <v>5006000</v>
      </c>
    </row>
    <row r="1902" customFormat="false" ht="43.25" hidden="false" customHeight="false" outlineLevel="0" collapsed="false">
      <c r="A1902" s="82" t="s">
        <v>506</v>
      </c>
      <c r="B1902" s="103" t="s">
        <v>507</v>
      </c>
      <c r="C1902" s="77"/>
      <c r="D1902" s="77"/>
      <c r="E1902" s="94"/>
      <c r="F1902" s="79" t="n">
        <v>51020</v>
      </c>
      <c r="G1902" s="88"/>
      <c r="H1902" s="95" t="n">
        <f aca="false">SUM(F1902:G1902)</f>
        <v>51020</v>
      </c>
      <c r="I1902" s="77" t="n">
        <v>102000</v>
      </c>
      <c r="J1902" s="77"/>
      <c r="K1902" s="94" t="n">
        <f aca="false">SUM(I1902:J1902)</f>
        <v>102000</v>
      </c>
    </row>
    <row r="1903" customFormat="false" ht="32.8" hidden="false" customHeight="false" outlineLevel="0" collapsed="false">
      <c r="A1903" s="82" t="s">
        <v>33</v>
      </c>
      <c r="B1903" s="104" t="s">
        <v>34</v>
      </c>
      <c r="C1903" s="77"/>
      <c r="D1903" s="77"/>
      <c r="E1903" s="94" t="n">
        <f aca="false">SUM(C1903:D1903)</f>
        <v>0</v>
      </c>
      <c r="F1903" s="79"/>
      <c r="G1903" s="88"/>
      <c r="H1903" s="95" t="n">
        <f aca="false">SUM(F1903:G1903)</f>
        <v>0</v>
      </c>
      <c r="I1903" s="77"/>
      <c r="J1903" s="77"/>
      <c r="K1903" s="94" t="n">
        <f aca="false">SUM(I1903:J1903)</f>
        <v>0</v>
      </c>
    </row>
    <row r="1904" customFormat="false" ht="12.8" hidden="false" customHeight="false" outlineLevel="0" collapsed="false">
      <c r="A1904" s="82"/>
      <c r="B1904" s="103"/>
      <c r="C1904" s="77"/>
      <c r="D1904" s="77"/>
      <c r="E1904" s="77"/>
      <c r="F1904" s="79"/>
      <c r="G1904" s="88"/>
      <c r="H1904" s="79"/>
      <c r="I1904" s="77"/>
      <c r="J1904" s="77"/>
      <c r="K1904" s="77"/>
    </row>
    <row r="1905" customFormat="false" ht="35.05" hidden="false" customHeight="false" outlineLevel="0" collapsed="false">
      <c r="A1905" s="66" t="s">
        <v>2037</v>
      </c>
      <c r="B1905" s="135" t="s">
        <v>19</v>
      </c>
      <c r="C1905" s="139" t="n">
        <f aca="false">SUM(C1907:C1907)</f>
        <v>5100000</v>
      </c>
      <c r="D1905" s="139" t="n">
        <f aca="false">SUM(D1907:D1907)</f>
        <v>0</v>
      </c>
      <c r="E1905" s="139" t="n">
        <f aca="false">SUM(C1905:D1905)</f>
        <v>5100000</v>
      </c>
      <c r="F1905" s="109" t="n">
        <f aca="false">SUM(F1907:F1907)</f>
        <v>5171000</v>
      </c>
      <c r="G1905" s="110"/>
      <c r="H1905" s="109" t="n">
        <f aca="false">SUM(F1905:G1905)</f>
        <v>5171000</v>
      </c>
      <c r="I1905" s="139" t="n">
        <f aca="false">SUM(I1907:I1907)</f>
        <v>5102000</v>
      </c>
      <c r="J1905" s="139" t="n">
        <f aca="false">SUM(J1907:J1907)</f>
        <v>0</v>
      </c>
      <c r="K1905" s="139" t="n">
        <f aca="false">SUM(I1905:J1905)</f>
        <v>5102000</v>
      </c>
    </row>
    <row r="1906" customFormat="false" ht="22.35" hidden="false" customHeight="false" outlineLevel="0" collapsed="false">
      <c r="A1906" s="74" t="s">
        <v>27</v>
      </c>
      <c r="B1906" s="75"/>
      <c r="C1906" s="194" t="n">
        <f aca="false">SUM(C1907)</f>
        <v>5100000</v>
      </c>
      <c r="D1906" s="209"/>
      <c r="E1906" s="94" t="n">
        <f aca="false">SUM(C1906:D1906)</f>
        <v>5100000</v>
      </c>
      <c r="F1906" s="146" t="n">
        <f aca="false">SUM(F1907)</f>
        <v>5171000</v>
      </c>
      <c r="G1906" s="235"/>
      <c r="H1906" s="95" t="n">
        <f aca="false">SUM(F1906:G1906)</f>
        <v>5171000</v>
      </c>
      <c r="I1906" s="94" t="n">
        <f aca="false">SUM(I1907)</f>
        <v>5102000</v>
      </c>
      <c r="J1906" s="209"/>
      <c r="K1906" s="94" t="n">
        <f aca="false">SUM(I1906:J1906)</f>
        <v>5102000</v>
      </c>
    </row>
    <row r="1907" customFormat="false" ht="32.8" hidden="false" customHeight="false" outlineLevel="0" collapsed="false">
      <c r="A1907" s="82" t="s">
        <v>2003</v>
      </c>
      <c r="B1907" s="103" t="s">
        <v>2004</v>
      </c>
      <c r="C1907" s="77" t="n">
        <v>5100000</v>
      </c>
      <c r="D1907" s="77"/>
      <c r="E1907" s="94" t="n">
        <f aca="false">SUM(C1907:D1907)</f>
        <v>5100000</v>
      </c>
      <c r="F1907" s="79" t="n">
        <v>5171000</v>
      </c>
      <c r="G1907" s="88"/>
      <c r="H1907" s="95" t="n">
        <f aca="false">SUM(F1907:G1907)</f>
        <v>5171000</v>
      </c>
      <c r="I1907" s="77" t="n">
        <v>5102000</v>
      </c>
      <c r="J1907" s="77"/>
      <c r="K1907" s="94" t="n">
        <f aca="false">SUM(I1907:J1907)</f>
        <v>5102000</v>
      </c>
    </row>
    <row r="1908" customFormat="false" ht="12.8" hidden="false" customHeight="false" outlineLevel="0" collapsed="false">
      <c r="A1908" s="82"/>
      <c r="B1908" s="54"/>
      <c r="C1908" s="77"/>
      <c r="D1908" s="77"/>
      <c r="E1908" s="77" t="n">
        <f aca="false">SUM(C1908:D1908)</f>
        <v>0</v>
      </c>
      <c r="F1908" s="79"/>
      <c r="G1908" s="88"/>
      <c r="H1908" s="79"/>
      <c r="I1908" s="77"/>
      <c r="J1908" s="77"/>
      <c r="K1908" s="77" t="n">
        <f aca="false">SUM(I1908:J1908)</f>
        <v>0</v>
      </c>
    </row>
    <row r="1909" customFormat="false" ht="35.05" hidden="false" customHeight="false" outlineLevel="0" collapsed="false">
      <c r="A1909" s="66" t="s">
        <v>2039</v>
      </c>
      <c r="B1909" s="135" t="s">
        <v>19</v>
      </c>
      <c r="C1909" s="139" t="n">
        <f aca="false">SUM(C1911:C1911)</f>
        <v>3100000</v>
      </c>
      <c r="D1909" s="139" t="n">
        <f aca="false">SUM(D1911:D1911)</f>
        <v>0</v>
      </c>
      <c r="E1909" s="139" t="n">
        <f aca="false">SUM(C1909:D1909)</f>
        <v>3100000</v>
      </c>
      <c r="F1909" s="109" t="n">
        <f aca="false">SUM(F1911:F1911)</f>
        <v>3168900</v>
      </c>
      <c r="G1909" s="110"/>
      <c r="H1909" s="109" t="n">
        <f aca="false">SUM(F1909:G1909)</f>
        <v>3168900</v>
      </c>
      <c r="I1909" s="139" t="n">
        <f aca="false">SUM(I1911:I1911)</f>
        <v>3487000</v>
      </c>
      <c r="J1909" s="139" t="n">
        <f aca="false">SUM(J1911:J1911)</f>
        <v>0</v>
      </c>
      <c r="K1909" s="139" t="n">
        <f aca="false">SUM(I1909:J1909)</f>
        <v>3487000</v>
      </c>
    </row>
    <row r="1910" customFormat="false" ht="22.35" hidden="false" customHeight="false" outlineLevel="0" collapsed="false">
      <c r="A1910" s="74" t="s">
        <v>27</v>
      </c>
      <c r="B1910" s="75"/>
      <c r="C1910" s="194" t="n">
        <f aca="false">SUM(C1911)</f>
        <v>3100000</v>
      </c>
      <c r="D1910" s="209"/>
      <c r="E1910" s="94" t="n">
        <f aca="false">SUM(C1910:D1910)</f>
        <v>3100000</v>
      </c>
      <c r="F1910" s="146" t="n">
        <f aca="false">SUM(F1911)</f>
        <v>3168900</v>
      </c>
      <c r="G1910" s="235"/>
      <c r="H1910" s="95" t="n">
        <f aca="false">SUM(F1910:G1910)</f>
        <v>3168900</v>
      </c>
      <c r="I1910" s="94" t="n">
        <f aca="false">SUM(I1911)</f>
        <v>3487000</v>
      </c>
      <c r="J1910" s="209"/>
      <c r="K1910" s="94" t="n">
        <f aca="false">SUM(I1910:J1910)</f>
        <v>3487000</v>
      </c>
    </row>
    <row r="1911" customFormat="false" ht="32.8" hidden="false" customHeight="false" outlineLevel="0" collapsed="false">
      <c r="A1911" s="82" t="s">
        <v>2003</v>
      </c>
      <c r="B1911" s="103" t="s">
        <v>2004</v>
      </c>
      <c r="C1911" s="77" t="n">
        <v>3100000</v>
      </c>
      <c r="D1911" s="77"/>
      <c r="E1911" s="94" t="n">
        <f aca="false">SUM(C1911:D1911)</f>
        <v>3100000</v>
      </c>
      <c r="F1911" s="79" t="n">
        <v>3168900</v>
      </c>
      <c r="G1911" s="88"/>
      <c r="H1911" s="95" t="n">
        <f aca="false">SUM(F1911:G1911)</f>
        <v>3168900</v>
      </c>
      <c r="I1911" s="77" t="n">
        <v>3487000</v>
      </c>
      <c r="J1911" s="77"/>
      <c r="K1911" s="94" t="n">
        <f aca="false">SUM(I1911:J1911)</f>
        <v>3487000</v>
      </c>
    </row>
    <row r="1912" customFormat="false" ht="12.8" hidden="false" customHeight="false" outlineLevel="0" collapsed="false">
      <c r="A1912" s="82"/>
      <c r="B1912" s="54"/>
      <c r="C1912" s="77"/>
      <c r="D1912" s="77"/>
      <c r="E1912" s="77" t="n">
        <f aca="false">SUM(C1912:D1912)</f>
        <v>0</v>
      </c>
      <c r="F1912" s="79"/>
      <c r="G1912" s="88"/>
      <c r="H1912" s="79"/>
      <c r="I1912" s="77"/>
      <c r="J1912" s="77"/>
      <c r="K1912" s="77" t="n">
        <f aca="false">SUM(I1912:J1912)</f>
        <v>0</v>
      </c>
    </row>
    <row r="1913" customFormat="false" ht="46.25" hidden="false" customHeight="false" outlineLevel="0" collapsed="false">
      <c r="A1913" s="66" t="s">
        <v>2041</v>
      </c>
      <c r="B1913" s="135" t="s">
        <v>19</v>
      </c>
      <c r="C1913" s="139" t="n">
        <f aca="false">SUM(C1915:C1915)</f>
        <v>1858400</v>
      </c>
      <c r="D1913" s="139" t="n">
        <f aca="false">SUM(D1915:D1915)</f>
        <v>0</v>
      </c>
      <c r="E1913" s="139" t="n">
        <f aca="false">SUM(C1913:D1913)</f>
        <v>1858400</v>
      </c>
      <c r="F1913" s="109" t="n">
        <f aca="false">SUM(F1915:F1915)</f>
        <v>2074800</v>
      </c>
      <c r="G1913" s="110"/>
      <c r="H1913" s="109" t="n">
        <f aca="false">SUM(F1913:G1913)</f>
        <v>2074800</v>
      </c>
      <c r="I1913" s="139" t="n">
        <f aca="false">SUM(I1915:I1915)</f>
        <v>2690000</v>
      </c>
      <c r="J1913" s="139" t="n">
        <f aca="false">SUM(J1915:J1915)</f>
        <v>0</v>
      </c>
      <c r="K1913" s="139" t="n">
        <f aca="false">SUM(I1913:J1913)</f>
        <v>2690000</v>
      </c>
    </row>
    <row r="1914" customFormat="false" ht="22.35" hidden="false" customHeight="false" outlineLevel="0" collapsed="false">
      <c r="A1914" s="82" t="s">
        <v>27</v>
      </c>
      <c r="B1914" s="167"/>
      <c r="C1914" s="143" t="n">
        <f aca="false">SUM(C1915)</f>
        <v>1858400</v>
      </c>
      <c r="D1914" s="215"/>
      <c r="E1914" s="77" t="n">
        <f aca="false">SUM(C1914:D1914)</f>
        <v>1858400</v>
      </c>
      <c r="F1914" s="79" t="n">
        <f aca="false">SUM(F1915)</f>
        <v>2074800</v>
      </c>
      <c r="G1914" s="217"/>
      <c r="H1914" s="79" t="n">
        <f aca="false">SUM(F1914:G1914)</f>
        <v>2074800</v>
      </c>
      <c r="I1914" s="77" t="n">
        <f aca="false">SUM(I1915)</f>
        <v>2690000</v>
      </c>
      <c r="J1914" s="215"/>
      <c r="K1914" s="77" t="n">
        <f aca="false">SUM(I1914:J1914)</f>
        <v>2690000</v>
      </c>
    </row>
    <row r="1915" customFormat="false" ht="32.8" hidden="false" customHeight="false" outlineLevel="0" collapsed="false">
      <c r="A1915" s="82" t="s">
        <v>2003</v>
      </c>
      <c r="B1915" s="103" t="s">
        <v>2004</v>
      </c>
      <c r="C1915" s="77" t="n">
        <v>1858400</v>
      </c>
      <c r="D1915" s="77"/>
      <c r="E1915" s="77" t="n">
        <f aca="false">SUM(C1915:D1915)</f>
        <v>1858400</v>
      </c>
      <c r="F1915" s="79" t="n">
        <v>2074800</v>
      </c>
      <c r="G1915" s="88"/>
      <c r="H1915" s="79" t="n">
        <f aca="false">SUM(F1915:G1915)</f>
        <v>2074800</v>
      </c>
      <c r="I1915" s="77" t="n">
        <v>2690000</v>
      </c>
      <c r="J1915" s="77"/>
      <c r="K1915" s="77" t="n">
        <f aca="false">SUM(I1915:J1915)</f>
        <v>2690000</v>
      </c>
    </row>
    <row r="1916" customFormat="false" ht="12.8" hidden="false" customHeight="false" outlineLevel="0" collapsed="false">
      <c r="A1916" s="82"/>
      <c r="B1916" s="54"/>
      <c r="C1916" s="77"/>
      <c r="D1916" s="77"/>
      <c r="E1916" s="77" t="n">
        <f aca="false">SUM(C1916:D1916)</f>
        <v>0</v>
      </c>
      <c r="F1916" s="79"/>
      <c r="G1916" s="88"/>
      <c r="H1916" s="79"/>
      <c r="I1916" s="77"/>
      <c r="J1916" s="77"/>
      <c r="K1916" s="77" t="n">
        <f aca="false">SUM(I1916:J1916)</f>
        <v>0</v>
      </c>
    </row>
    <row r="1917" customFormat="false" ht="35.05" hidden="false" customHeight="false" outlineLevel="0" collapsed="false">
      <c r="A1917" s="66" t="s">
        <v>2043</v>
      </c>
      <c r="B1917" s="135" t="s">
        <v>19</v>
      </c>
      <c r="C1917" s="139" t="n">
        <f aca="false">SUM(C1919:C1919)</f>
        <v>3617070</v>
      </c>
      <c r="D1917" s="139" t="n">
        <f aca="false">SUM(D1919:D1919)</f>
        <v>0</v>
      </c>
      <c r="E1917" s="139" t="n">
        <f aca="false">SUM(C1917:D1917)</f>
        <v>3617070</v>
      </c>
      <c r="F1917" s="109" t="n">
        <f aca="false">SUM(F1919:F1919)</f>
        <v>4317570</v>
      </c>
      <c r="G1917" s="110"/>
      <c r="H1917" s="109" t="n">
        <f aca="false">SUM(F1917:G1917)</f>
        <v>4317570</v>
      </c>
      <c r="I1917" s="139" t="n">
        <f aca="false">SUM(I1919:I1919)</f>
        <v>4282000</v>
      </c>
      <c r="J1917" s="139" t="n">
        <f aca="false">SUM(J1919:J1919)</f>
        <v>0</v>
      </c>
      <c r="K1917" s="139" t="n">
        <f aca="false">SUM(I1917:J1917)</f>
        <v>4282000</v>
      </c>
    </row>
    <row r="1918" customFormat="false" ht="22.35" hidden="false" customHeight="false" outlineLevel="0" collapsed="false">
      <c r="A1918" s="82" t="s">
        <v>27</v>
      </c>
      <c r="B1918" s="167"/>
      <c r="C1918" s="143" t="n">
        <f aca="false">SUM(C1919)</f>
        <v>3617070</v>
      </c>
      <c r="D1918" s="215"/>
      <c r="E1918" s="77" t="n">
        <f aca="false">SUM(C1918:D1918)</f>
        <v>3617070</v>
      </c>
      <c r="F1918" s="79" t="n">
        <f aca="false">SUM(F1919)</f>
        <v>4317570</v>
      </c>
      <c r="G1918" s="217"/>
      <c r="H1918" s="79" t="n">
        <f aca="false">SUM(F1918:G1918)</f>
        <v>4317570</v>
      </c>
      <c r="I1918" s="77" t="n">
        <f aca="false">SUM(I1919)</f>
        <v>4282000</v>
      </c>
      <c r="J1918" s="215"/>
      <c r="K1918" s="77" t="n">
        <f aca="false">SUM(I1918:J1918)</f>
        <v>4282000</v>
      </c>
    </row>
    <row r="1919" customFormat="false" ht="32.8" hidden="false" customHeight="false" outlineLevel="0" collapsed="false">
      <c r="A1919" s="82" t="s">
        <v>2003</v>
      </c>
      <c r="B1919" s="103" t="s">
        <v>2004</v>
      </c>
      <c r="C1919" s="77" t="n">
        <v>3617070</v>
      </c>
      <c r="D1919" s="77"/>
      <c r="E1919" s="77" t="n">
        <f aca="false">SUM(C1919:D1919)</f>
        <v>3617070</v>
      </c>
      <c r="F1919" s="79" t="n">
        <v>4317570</v>
      </c>
      <c r="G1919" s="88"/>
      <c r="H1919" s="79" t="n">
        <f aca="false">SUM(F1919:G1919)</f>
        <v>4317570</v>
      </c>
      <c r="I1919" s="77" t="n">
        <v>4282000</v>
      </c>
      <c r="J1919" s="77"/>
      <c r="K1919" s="77" t="n">
        <f aca="false">SUM(I1919:J1919)</f>
        <v>4282000</v>
      </c>
    </row>
    <row r="1920" customFormat="false" ht="12.8" hidden="false" customHeight="false" outlineLevel="0" collapsed="false">
      <c r="A1920" s="82"/>
      <c r="B1920" s="54"/>
      <c r="C1920" s="77"/>
      <c r="D1920" s="77"/>
      <c r="E1920" s="77" t="n">
        <f aca="false">SUM(C1920:D1920)</f>
        <v>0</v>
      </c>
      <c r="F1920" s="79"/>
      <c r="G1920" s="88"/>
      <c r="H1920" s="79"/>
      <c r="I1920" s="77"/>
      <c r="J1920" s="77"/>
      <c r="K1920" s="77" t="n">
        <f aca="false">SUM(I1920:J1920)</f>
        <v>0</v>
      </c>
    </row>
    <row r="1921" customFormat="false" ht="35.05" hidden="false" customHeight="false" outlineLevel="0" collapsed="false">
      <c r="A1921" s="66" t="s">
        <v>2045</v>
      </c>
      <c r="B1921" s="135" t="s">
        <v>19</v>
      </c>
      <c r="C1921" s="139" t="n">
        <f aca="false">SUM(C1923:C1923)</f>
        <v>4875700</v>
      </c>
      <c r="D1921" s="139" t="n">
        <f aca="false">SUM(D1923:D1923)</f>
        <v>0</v>
      </c>
      <c r="E1921" s="139" t="n">
        <f aca="false">SUM(C1921:D1921)</f>
        <v>4875700</v>
      </c>
      <c r="F1921" s="109" t="n">
        <f aca="false">SUM(F1923:F1923)</f>
        <v>6199300</v>
      </c>
      <c r="G1921" s="110"/>
      <c r="H1921" s="109" t="n">
        <f aca="false">SUM(F1921:G1921)</f>
        <v>6199300</v>
      </c>
      <c r="I1921" s="139" t="n">
        <f aca="false">SUM(I1923:I1923)</f>
        <v>6372000</v>
      </c>
      <c r="J1921" s="139" t="n">
        <f aca="false">SUM(J1923:J1923)</f>
        <v>0</v>
      </c>
      <c r="K1921" s="139" t="n">
        <f aca="false">SUM(I1921:J1921)</f>
        <v>6372000</v>
      </c>
    </row>
    <row r="1922" customFormat="false" ht="22.35" hidden="false" customHeight="false" outlineLevel="0" collapsed="false">
      <c r="A1922" s="82" t="s">
        <v>27</v>
      </c>
      <c r="B1922" s="167"/>
      <c r="C1922" s="143" t="n">
        <f aca="false">SUM(C1923)</f>
        <v>4875700</v>
      </c>
      <c r="D1922" s="215"/>
      <c r="E1922" s="77" t="n">
        <f aca="false">SUM(C1922:D1922)</f>
        <v>4875700</v>
      </c>
      <c r="F1922" s="79" t="n">
        <f aca="false">SUM(F1923)</f>
        <v>6199300</v>
      </c>
      <c r="G1922" s="217"/>
      <c r="H1922" s="79" t="n">
        <f aca="false">SUM(F1922:G1922)</f>
        <v>6199300</v>
      </c>
      <c r="I1922" s="77" t="n">
        <f aca="false">SUM(I1923)</f>
        <v>6372000</v>
      </c>
      <c r="J1922" s="215"/>
      <c r="K1922" s="77" t="n">
        <f aca="false">SUM(I1922:J1922)</f>
        <v>6372000</v>
      </c>
    </row>
    <row r="1923" customFormat="false" ht="32.8" hidden="false" customHeight="false" outlineLevel="0" collapsed="false">
      <c r="A1923" s="82" t="s">
        <v>2003</v>
      </c>
      <c r="B1923" s="103" t="s">
        <v>2004</v>
      </c>
      <c r="C1923" s="77" t="n">
        <v>4875700</v>
      </c>
      <c r="D1923" s="77"/>
      <c r="E1923" s="77" t="n">
        <f aca="false">SUM(C1923:D1923)</f>
        <v>4875700</v>
      </c>
      <c r="F1923" s="79" t="n">
        <v>6199300</v>
      </c>
      <c r="G1923" s="88"/>
      <c r="H1923" s="79" t="n">
        <f aca="false">SUM(F1923:G1923)</f>
        <v>6199300</v>
      </c>
      <c r="I1923" s="77" t="n">
        <v>6372000</v>
      </c>
      <c r="J1923" s="77"/>
      <c r="K1923" s="77" t="n">
        <f aca="false">SUM(I1923:J1923)</f>
        <v>6372000</v>
      </c>
    </row>
    <row r="1924" customFormat="false" ht="12.8" hidden="false" customHeight="false" outlineLevel="0" collapsed="false">
      <c r="A1924" s="126"/>
      <c r="B1924" s="160"/>
      <c r="C1924" s="130"/>
      <c r="D1924" s="130"/>
      <c r="E1924" s="130" t="n">
        <f aca="false">SUM(C1924:D1924)</f>
        <v>0</v>
      </c>
      <c r="F1924" s="131"/>
      <c r="G1924" s="151"/>
      <c r="H1924" s="131"/>
      <c r="I1924" s="130"/>
      <c r="J1924" s="130"/>
      <c r="K1924" s="130" t="n">
        <f aca="false">SUM(I1924:J1924)</f>
        <v>0</v>
      </c>
    </row>
    <row r="1925" customFormat="false" ht="46.25" hidden="false" customHeight="false" outlineLevel="0" collapsed="false">
      <c r="A1925" s="66" t="s">
        <v>2047</v>
      </c>
      <c r="B1925" s="135" t="s">
        <v>19</v>
      </c>
      <c r="C1925" s="69" t="n">
        <f aca="false">SUM(C1927:C1930)</f>
        <v>3756200</v>
      </c>
      <c r="D1925" s="69" t="n">
        <f aca="false">SUM(D1927:D1930)</f>
        <v>0</v>
      </c>
      <c r="E1925" s="69" t="n">
        <f aca="false">SUM(C1925:D1925)</f>
        <v>3756200</v>
      </c>
      <c r="F1925" s="72" t="n">
        <f aca="false">SUM(F1927:F1930)</f>
        <v>4501200</v>
      </c>
      <c r="G1925" s="89"/>
      <c r="H1925" s="72" t="n">
        <f aca="false">SUM(F1925:G1925)</f>
        <v>4501200</v>
      </c>
      <c r="I1925" s="69" t="n">
        <f aca="false">SUM(I1927:I1930)</f>
        <v>4536000</v>
      </c>
      <c r="J1925" s="69" t="n">
        <f aca="false">SUM(J1927:J1930)</f>
        <v>0</v>
      </c>
      <c r="K1925" s="69" t="n">
        <f aca="false">SUM(I1925:J1925)</f>
        <v>4536000</v>
      </c>
    </row>
    <row r="1926" customFormat="false" ht="22.35" hidden="false" customHeight="false" outlineLevel="0" collapsed="false">
      <c r="A1926" s="82" t="s">
        <v>27</v>
      </c>
      <c r="B1926" s="167"/>
      <c r="C1926" s="220" t="n">
        <f aca="false">SUM(C1927:C1929)</f>
        <v>3756200</v>
      </c>
      <c r="D1926" s="221"/>
      <c r="E1926" s="77" t="n">
        <f aca="false">SUM(C1926:D1926)</f>
        <v>3756200</v>
      </c>
      <c r="F1926" s="84" t="n">
        <f aca="false">SUM(F1927:F1929)</f>
        <v>4501200</v>
      </c>
      <c r="G1926" s="222"/>
      <c r="H1926" s="79" t="n">
        <f aca="false">SUM(F1926:G1926)</f>
        <v>4501200</v>
      </c>
      <c r="I1926" s="77" t="n">
        <f aca="false">SUM(I1927:I1929)</f>
        <v>4536000</v>
      </c>
      <c r="J1926" s="221"/>
      <c r="K1926" s="77" t="n">
        <f aca="false">SUM(I1926:J1926)</f>
        <v>4536000</v>
      </c>
    </row>
    <row r="1927" customFormat="false" ht="32.8" hidden="false" customHeight="false" outlineLevel="0" collapsed="false">
      <c r="A1927" s="82" t="s">
        <v>2003</v>
      </c>
      <c r="B1927" s="103" t="s">
        <v>2004</v>
      </c>
      <c r="C1927" s="77" t="n">
        <v>3688500</v>
      </c>
      <c r="D1927" s="77"/>
      <c r="E1927" s="77" t="n">
        <f aca="false">SUM(C1927:D1927)</f>
        <v>3688500</v>
      </c>
      <c r="F1927" s="79" t="n">
        <v>4413500</v>
      </c>
      <c r="G1927" s="88"/>
      <c r="H1927" s="79" t="n">
        <f aca="false">SUM(F1927:G1927)</f>
        <v>4413500</v>
      </c>
      <c r="I1927" s="77" t="n">
        <v>4460000</v>
      </c>
      <c r="J1927" s="77"/>
      <c r="K1927" s="77" t="n">
        <f aca="false">SUM(I1927:J1927)</f>
        <v>4460000</v>
      </c>
    </row>
    <row r="1928" customFormat="false" ht="32.8" hidden="false" customHeight="false" outlineLevel="0" collapsed="false">
      <c r="A1928" s="82" t="s">
        <v>219</v>
      </c>
      <c r="B1928" s="103" t="s">
        <v>220</v>
      </c>
      <c r="C1928" s="77" t="n">
        <v>18500</v>
      </c>
      <c r="D1928" s="77"/>
      <c r="E1928" s="77" t="n">
        <f aca="false">SUM(C1928:D1928)</f>
        <v>18500</v>
      </c>
      <c r="F1928" s="79" t="n">
        <v>18500</v>
      </c>
      <c r="G1928" s="88"/>
      <c r="H1928" s="79" t="n">
        <f aca="false">SUM(F1928:G1928)</f>
        <v>18500</v>
      </c>
      <c r="I1928" s="77"/>
      <c r="J1928" s="77"/>
      <c r="K1928" s="77" t="n">
        <f aca="false">SUM(I1928:J1928)</f>
        <v>0</v>
      </c>
    </row>
    <row r="1929" customFormat="false" ht="32.8" hidden="false" customHeight="false" outlineLevel="0" collapsed="false">
      <c r="A1929" s="82" t="s">
        <v>33</v>
      </c>
      <c r="B1929" s="54" t="s">
        <v>34</v>
      </c>
      <c r="C1929" s="77" t="n">
        <v>49200</v>
      </c>
      <c r="D1929" s="77"/>
      <c r="E1929" s="77" t="n">
        <f aca="false">SUM(C1929:D1929)</f>
        <v>49200</v>
      </c>
      <c r="F1929" s="79" t="n">
        <f aca="false">69200</f>
        <v>69200</v>
      </c>
      <c r="G1929" s="88"/>
      <c r="H1929" s="79" t="n">
        <f aca="false">SUM(F1929:G1929)</f>
        <v>69200</v>
      </c>
      <c r="I1929" s="77" t="n">
        <v>76000</v>
      </c>
      <c r="J1929" s="77"/>
      <c r="K1929" s="77" t="n">
        <f aca="false">SUM(I1929:J1929)</f>
        <v>76000</v>
      </c>
    </row>
    <row r="1930" customFormat="false" ht="12.8" hidden="false" customHeight="false" outlineLevel="0" collapsed="false">
      <c r="A1930" s="82"/>
      <c r="B1930" s="54"/>
      <c r="C1930" s="77" t="n">
        <f aca="false">13000-13000</f>
        <v>0</v>
      </c>
      <c r="D1930" s="77"/>
      <c r="E1930" s="77" t="n">
        <f aca="false">SUM(C1930:D1930)</f>
        <v>0</v>
      </c>
      <c r="F1930" s="79"/>
      <c r="G1930" s="88"/>
      <c r="H1930" s="79"/>
      <c r="I1930" s="77" t="n">
        <f aca="false">13000-13000</f>
        <v>0</v>
      </c>
      <c r="J1930" s="77"/>
      <c r="K1930" s="77" t="n">
        <f aca="false">SUM(I1930:J1930)</f>
        <v>0</v>
      </c>
    </row>
    <row r="1931" customFormat="false" ht="57.45" hidden="false" customHeight="false" outlineLevel="0" collapsed="false">
      <c r="A1931" s="66" t="s">
        <v>2051</v>
      </c>
      <c r="B1931" s="135" t="s">
        <v>19</v>
      </c>
      <c r="C1931" s="152" t="n">
        <f aca="false">SUM(C1933:C1936)</f>
        <v>6898230</v>
      </c>
      <c r="D1931" s="152" t="n">
        <f aca="false">SUM(D1933:D1937)</f>
        <v>0</v>
      </c>
      <c r="E1931" s="139" t="n">
        <f aca="false">SUM(C1931:D1931)</f>
        <v>6898230</v>
      </c>
      <c r="F1931" s="153" t="n">
        <f aca="false">SUM(F1933:F1936)</f>
        <v>7218635</v>
      </c>
      <c r="G1931" s="196"/>
      <c r="H1931" s="109" t="n">
        <f aca="false">SUM(F1931:G1931)</f>
        <v>7218635</v>
      </c>
      <c r="I1931" s="139" t="n">
        <f aca="false">SUM(I1933:I1936)</f>
        <v>8059860</v>
      </c>
      <c r="J1931" s="152" t="n">
        <f aca="false">SUM(J1933:J1937)</f>
        <v>0</v>
      </c>
      <c r="K1931" s="139" t="n">
        <f aca="false">SUM(I1931:J1931)</f>
        <v>8059860</v>
      </c>
    </row>
    <row r="1932" customFormat="false" ht="22.35" hidden="false" customHeight="false" outlineLevel="0" collapsed="false">
      <c r="A1932" s="82" t="s">
        <v>27</v>
      </c>
      <c r="B1932" s="167"/>
      <c r="C1932" s="143" t="n">
        <f aca="false">SUM(C1933:C1936)</f>
        <v>6898230</v>
      </c>
      <c r="D1932" s="215"/>
      <c r="E1932" s="77" t="n">
        <f aca="false">SUM(C1932:D1932)</f>
        <v>6898230</v>
      </c>
      <c r="F1932" s="79" t="n">
        <f aca="false">SUM(F1933:F1936)</f>
        <v>7218635</v>
      </c>
      <c r="G1932" s="217"/>
      <c r="H1932" s="79" t="n">
        <f aca="false">SUM(F1932:G1932)</f>
        <v>7218635</v>
      </c>
      <c r="I1932" s="77" t="n">
        <f aca="false">SUM(I1933:I1936)</f>
        <v>8059860</v>
      </c>
      <c r="J1932" s="215"/>
      <c r="K1932" s="77" t="n">
        <f aca="false">SUM(I1932:J1932)</f>
        <v>8059860</v>
      </c>
    </row>
    <row r="1933" customFormat="false" ht="32.8" hidden="false" customHeight="false" outlineLevel="0" collapsed="false">
      <c r="A1933" s="82" t="s">
        <v>2003</v>
      </c>
      <c r="B1933" s="103" t="s">
        <v>2004</v>
      </c>
      <c r="C1933" s="77" t="n">
        <f aca="false">4817980+110000</f>
        <v>4927980</v>
      </c>
      <c r="D1933" s="77"/>
      <c r="E1933" s="77" t="n">
        <f aca="false">SUM(C1933:D1933)</f>
        <v>4927980</v>
      </c>
      <c r="F1933" s="79" t="n">
        <v>5356209</v>
      </c>
      <c r="G1933" s="88"/>
      <c r="H1933" s="79" t="n">
        <f aca="false">SUM(F1933:G1933)</f>
        <v>5356209</v>
      </c>
      <c r="I1933" s="77" t="n">
        <v>6061000</v>
      </c>
      <c r="J1933" s="77"/>
      <c r="K1933" s="77" t="n">
        <f aca="false">SUM(I1933:J1933)</f>
        <v>6061000</v>
      </c>
    </row>
    <row r="1934" customFormat="false" ht="32.8" hidden="false" customHeight="false" outlineLevel="0" collapsed="false">
      <c r="A1934" s="82" t="s">
        <v>33</v>
      </c>
      <c r="B1934" s="54" t="s">
        <v>34</v>
      </c>
      <c r="C1934" s="77" t="n">
        <v>612500</v>
      </c>
      <c r="D1934" s="77"/>
      <c r="E1934" s="77" t="n">
        <f aca="false">SUM(C1934:D1934)</f>
        <v>612500</v>
      </c>
      <c r="F1934" s="79" t="n">
        <v>504676</v>
      </c>
      <c r="G1934" s="88"/>
      <c r="H1934" s="79" t="n">
        <f aca="false">SUM(F1934:G1934)</f>
        <v>504676</v>
      </c>
      <c r="I1934" s="77" t="n">
        <v>471300</v>
      </c>
      <c r="J1934" s="77"/>
      <c r="K1934" s="77" t="n">
        <f aca="false">SUM(I1934:J1934)</f>
        <v>471300</v>
      </c>
    </row>
    <row r="1935" customFormat="false" ht="32.8" hidden="false" customHeight="false" outlineLevel="0" collapsed="false">
      <c r="A1935" s="82" t="s">
        <v>219</v>
      </c>
      <c r="B1935" s="54" t="s">
        <v>220</v>
      </c>
      <c r="C1935" s="77" t="n">
        <v>1357750</v>
      </c>
      <c r="D1935" s="77"/>
      <c r="E1935" s="77" t="n">
        <f aca="false">SUM(C1935:D1935)</f>
        <v>1357750</v>
      </c>
      <c r="F1935" s="79" t="n">
        <v>1357750</v>
      </c>
      <c r="G1935" s="88"/>
      <c r="H1935" s="79" t="n">
        <f aca="false">SUM(F1935:G1935)</f>
        <v>1357750</v>
      </c>
      <c r="I1935" s="77" t="n">
        <v>1527560</v>
      </c>
      <c r="J1935" s="77"/>
      <c r="K1935" s="77" t="n">
        <f aca="false">SUM(I1935:J1935)</f>
        <v>1527560</v>
      </c>
    </row>
    <row r="1936" customFormat="false" ht="32.8" hidden="false" customHeight="false" outlineLevel="0" collapsed="false">
      <c r="A1936" s="82" t="s">
        <v>222</v>
      </c>
      <c r="B1936" s="55" t="s">
        <v>223</v>
      </c>
      <c r="C1936" s="77"/>
      <c r="D1936" s="77"/>
      <c r="E1936" s="77" t="n">
        <f aca="false">SUM(C1936:D1936)</f>
        <v>0</v>
      </c>
      <c r="F1936" s="79"/>
      <c r="G1936" s="88"/>
      <c r="H1936" s="79"/>
      <c r="I1936" s="77"/>
      <c r="J1936" s="77"/>
      <c r="K1936" s="77" t="n">
        <f aca="false">SUM(I1936:J1936)</f>
        <v>0</v>
      </c>
    </row>
    <row r="1937" customFormat="false" ht="12.8" hidden="false" customHeight="false" outlineLevel="0" collapsed="false">
      <c r="A1937" s="87"/>
      <c r="B1937" s="103"/>
      <c r="C1937" s="77"/>
      <c r="D1937" s="77"/>
      <c r="E1937" s="77" t="n">
        <f aca="false">SUM(C1937:D1937)</f>
        <v>0</v>
      </c>
      <c r="F1937" s="79"/>
      <c r="G1937" s="88"/>
      <c r="H1937" s="79"/>
      <c r="I1937" s="77"/>
      <c r="J1937" s="77"/>
      <c r="K1937" s="77" t="n">
        <f aca="false">SUM(I1937:J1937)</f>
        <v>0</v>
      </c>
    </row>
    <row r="1938" customFormat="false" ht="57.45" hidden="false" customHeight="false" outlineLevel="0" collapsed="false">
      <c r="A1938" s="66" t="s">
        <v>2056</v>
      </c>
      <c r="B1938" s="135" t="s">
        <v>19</v>
      </c>
      <c r="C1938" s="69" t="n">
        <f aca="false">SUM(C1940:C1942)</f>
        <v>4557464</v>
      </c>
      <c r="D1938" s="69" t="n">
        <f aca="false">SUM(D1940:D1943)</f>
        <v>0</v>
      </c>
      <c r="E1938" s="69" t="n">
        <f aca="false">SUM(C1938:D1938)</f>
        <v>4557464</v>
      </c>
      <c r="F1938" s="72" t="n">
        <f aca="false">SUM(F1940:F1942)</f>
        <v>5194027</v>
      </c>
      <c r="G1938" s="89"/>
      <c r="H1938" s="72" t="n">
        <f aca="false">SUM(F1938:G1938)</f>
        <v>5194027</v>
      </c>
      <c r="I1938" s="69" t="n">
        <f aca="false">SUM(I1940:I1942)</f>
        <v>6348500</v>
      </c>
      <c r="J1938" s="69" t="n">
        <f aca="false">SUM(J1940:J1943)</f>
        <v>0</v>
      </c>
      <c r="K1938" s="69" t="n">
        <f aca="false">SUM(I1938:J1938)</f>
        <v>6348500</v>
      </c>
    </row>
    <row r="1939" customFormat="false" ht="22.35" hidden="false" customHeight="false" outlineLevel="0" collapsed="false">
      <c r="A1939" s="82" t="s">
        <v>27</v>
      </c>
      <c r="B1939" s="167"/>
      <c r="C1939" s="220" t="n">
        <f aca="false">SUM(C1940:C1942)</f>
        <v>4557464</v>
      </c>
      <c r="D1939" s="221"/>
      <c r="E1939" s="77" t="n">
        <f aca="false">SUM(C1939:D1939)</f>
        <v>4557464</v>
      </c>
      <c r="F1939" s="84" t="n">
        <f aca="false">SUM(F1940:F1942)</f>
        <v>5194027</v>
      </c>
      <c r="G1939" s="222"/>
      <c r="H1939" s="79" t="n">
        <f aca="false">SUM(F1939:G1939)</f>
        <v>5194027</v>
      </c>
      <c r="I1939" s="77" t="n">
        <f aca="false">SUM(I1940:I1942)</f>
        <v>6348500</v>
      </c>
      <c r="J1939" s="221"/>
      <c r="K1939" s="77" t="n">
        <f aca="false">SUM(I1939:J1939)</f>
        <v>6348500</v>
      </c>
    </row>
    <row r="1940" customFormat="false" ht="32.8" hidden="false" customHeight="false" outlineLevel="0" collapsed="false">
      <c r="A1940" s="82" t="s">
        <v>2003</v>
      </c>
      <c r="B1940" s="103" t="s">
        <v>2004</v>
      </c>
      <c r="C1940" s="77" t="n">
        <f aca="false">4224050+65000</f>
        <v>4289050</v>
      </c>
      <c r="D1940" s="77"/>
      <c r="E1940" s="77" t="n">
        <f aca="false">SUM(C1940:D1940)</f>
        <v>4289050</v>
      </c>
      <c r="F1940" s="79" t="n">
        <v>4867820</v>
      </c>
      <c r="G1940" s="88"/>
      <c r="H1940" s="79" t="n">
        <f aca="false">SUM(F1940:G1940)</f>
        <v>4867820</v>
      </c>
      <c r="I1940" s="77" t="n">
        <v>6089000</v>
      </c>
      <c r="J1940" s="77"/>
      <c r="K1940" s="77" t="n">
        <f aca="false">SUM(I1940:J1940)</f>
        <v>6089000</v>
      </c>
    </row>
    <row r="1941" customFormat="false" ht="32.8" hidden="false" customHeight="false" outlineLevel="0" collapsed="false">
      <c r="A1941" s="82" t="s">
        <v>33</v>
      </c>
      <c r="B1941" s="54" t="s">
        <v>34</v>
      </c>
      <c r="C1941" s="77" t="n">
        <v>254014</v>
      </c>
      <c r="D1941" s="77"/>
      <c r="E1941" s="77" t="n">
        <f aca="false">SUM(C1941:D1941)</f>
        <v>254014</v>
      </c>
      <c r="F1941" s="79" t="n">
        <v>311807</v>
      </c>
      <c r="G1941" s="88"/>
      <c r="H1941" s="79" t="n">
        <f aca="false">SUM(F1941:G1941)</f>
        <v>311807</v>
      </c>
      <c r="I1941" s="77" t="n">
        <v>243500</v>
      </c>
      <c r="J1941" s="77"/>
      <c r="K1941" s="77" t="n">
        <f aca="false">SUM(I1941:J1941)</f>
        <v>243500</v>
      </c>
    </row>
    <row r="1942" customFormat="false" ht="32.8" hidden="false" customHeight="false" outlineLevel="0" collapsed="false">
      <c r="A1942" s="82" t="s">
        <v>219</v>
      </c>
      <c r="B1942" s="54" t="s">
        <v>220</v>
      </c>
      <c r="C1942" s="77" t="n">
        <v>14400</v>
      </c>
      <c r="D1942" s="77"/>
      <c r="E1942" s="77" t="n">
        <f aca="false">SUM(C1942:D1942)</f>
        <v>14400</v>
      </c>
      <c r="F1942" s="79" t="n">
        <v>14400</v>
      </c>
      <c r="G1942" s="88"/>
      <c r="H1942" s="79" t="n">
        <f aca="false">SUM(F1942:G1942)</f>
        <v>14400</v>
      </c>
      <c r="I1942" s="77" t="n">
        <v>16000</v>
      </c>
      <c r="J1942" s="77"/>
      <c r="K1942" s="77" t="n">
        <f aca="false">SUM(I1942:J1942)</f>
        <v>16000</v>
      </c>
    </row>
    <row r="1943" customFormat="false" ht="12.8" hidden="false" customHeight="false" outlineLevel="0" collapsed="false">
      <c r="A1943" s="211"/>
      <c r="B1943" s="113"/>
      <c r="C1943" s="77"/>
      <c r="D1943" s="77"/>
      <c r="E1943" s="77" t="n">
        <f aca="false">SUM(C1943:D1943)</f>
        <v>0</v>
      </c>
      <c r="F1943" s="79"/>
      <c r="G1943" s="88"/>
      <c r="H1943" s="79"/>
      <c r="I1943" s="77"/>
      <c r="J1943" s="77"/>
      <c r="K1943" s="77" t="n">
        <f aca="false">SUM(I1943:J1943)</f>
        <v>0</v>
      </c>
    </row>
    <row r="1944" customFormat="false" ht="79.85" hidden="false" customHeight="false" outlineLevel="0" collapsed="false">
      <c r="A1944" s="66" t="s">
        <v>2060</v>
      </c>
      <c r="B1944" s="135" t="s">
        <v>19</v>
      </c>
      <c r="C1944" s="139" t="n">
        <f aca="false">SUM(C1946:C1947)</f>
        <v>1091200</v>
      </c>
      <c r="D1944" s="139" t="n">
        <f aca="false">SUM(D1946:D1947)</f>
        <v>0</v>
      </c>
      <c r="E1944" s="139" t="n">
        <f aca="false">SUM(C1944:D1944)</f>
        <v>1091200</v>
      </c>
      <c r="F1944" s="109" t="n">
        <f aca="false">SUM(F1946:F1947)</f>
        <v>1120100</v>
      </c>
      <c r="G1944" s="110"/>
      <c r="H1944" s="109" t="n">
        <f aca="false">SUM(F1944:G1944)</f>
        <v>1120100</v>
      </c>
      <c r="I1944" s="139" t="n">
        <f aca="false">SUM(I1946:I1947)</f>
        <v>1253000</v>
      </c>
      <c r="J1944" s="139" t="n">
        <f aca="false">SUM(J1946:J1947)</f>
        <v>0</v>
      </c>
      <c r="K1944" s="139" t="n">
        <f aca="false">SUM(I1944:J1944)</f>
        <v>1253000</v>
      </c>
    </row>
    <row r="1945" customFormat="false" ht="22.35" hidden="false" customHeight="false" outlineLevel="0" collapsed="false">
      <c r="A1945" s="82" t="s">
        <v>27</v>
      </c>
      <c r="B1945" s="167"/>
      <c r="C1945" s="143" t="n">
        <f aca="false">SUM(C1946:C1947)</f>
        <v>1091200</v>
      </c>
      <c r="D1945" s="215"/>
      <c r="E1945" s="77" t="n">
        <f aca="false">SUM(C1945:D1945)</f>
        <v>1091200</v>
      </c>
      <c r="F1945" s="79" t="n">
        <f aca="false">SUM(F1946:F1947)</f>
        <v>1120100</v>
      </c>
      <c r="G1945" s="217"/>
      <c r="H1945" s="79" t="n">
        <f aca="false">SUM(F1945:G1945)</f>
        <v>1120100</v>
      </c>
      <c r="I1945" s="77" t="n">
        <f aca="false">SUM(I1946:I1947)</f>
        <v>1253000</v>
      </c>
      <c r="J1945" s="215"/>
      <c r="K1945" s="77" t="n">
        <f aca="false">SUM(I1945:J1945)</f>
        <v>1253000</v>
      </c>
    </row>
    <row r="1946" customFormat="false" ht="32.8" hidden="false" customHeight="false" outlineLevel="0" collapsed="false">
      <c r="A1946" s="82" t="s">
        <v>2003</v>
      </c>
      <c r="B1946" s="103" t="s">
        <v>2004</v>
      </c>
      <c r="C1946" s="77" t="n">
        <v>1066200</v>
      </c>
      <c r="D1946" s="77"/>
      <c r="E1946" s="77" t="n">
        <f aca="false">SUM(C1946:D1946)</f>
        <v>1066200</v>
      </c>
      <c r="F1946" s="79" t="n">
        <v>1095100</v>
      </c>
      <c r="G1946" s="88"/>
      <c r="H1946" s="79" t="n">
        <f aca="false">SUM(F1946:G1946)</f>
        <v>1095100</v>
      </c>
      <c r="I1946" s="77" t="n">
        <v>1223000</v>
      </c>
      <c r="J1946" s="77"/>
      <c r="K1946" s="77" t="n">
        <f aca="false">SUM(I1946:J1946)</f>
        <v>1223000</v>
      </c>
    </row>
    <row r="1947" customFormat="false" ht="32.8" hidden="false" customHeight="false" outlineLevel="0" collapsed="false">
      <c r="A1947" s="82" t="s">
        <v>33</v>
      </c>
      <c r="B1947" s="54" t="s">
        <v>34</v>
      </c>
      <c r="C1947" s="77" t="n">
        <v>25000</v>
      </c>
      <c r="D1947" s="77"/>
      <c r="E1947" s="77" t="n">
        <f aca="false">SUM(C1947:D1947)</f>
        <v>25000</v>
      </c>
      <c r="F1947" s="79" t="n">
        <v>25000</v>
      </c>
      <c r="G1947" s="88"/>
      <c r="H1947" s="79" t="n">
        <f aca="false">SUM(F1947:G1947)</f>
        <v>25000</v>
      </c>
      <c r="I1947" s="77" t="n">
        <v>30000</v>
      </c>
      <c r="J1947" s="77"/>
      <c r="K1947" s="77" t="n">
        <f aca="false">SUM(I1947:J1947)</f>
        <v>30000</v>
      </c>
    </row>
    <row r="1948" customFormat="false" ht="12.8" hidden="false" customHeight="false" outlineLevel="0" collapsed="false">
      <c r="A1948" s="82"/>
      <c r="B1948" s="103"/>
      <c r="C1948" s="77"/>
      <c r="D1948" s="77"/>
      <c r="E1948" s="77"/>
      <c r="F1948" s="79"/>
      <c r="G1948" s="88"/>
      <c r="H1948" s="79"/>
      <c r="I1948" s="77"/>
      <c r="J1948" s="77"/>
      <c r="K1948" s="77"/>
    </row>
    <row r="1949" customFormat="false" ht="46.25" hidden="false" customHeight="false" outlineLevel="0" collapsed="false">
      <c r="A1949" s="66" t="s">
        <v>2063</v>
      </c>
      <c r="B1949" s="135" t="s">
        <v>19</v>
      </c>
      <c r="C1949" s="69" t="n">
        <f aca="false">SUM(C1951:C1952)</f>
        <v>8337900</v>
      </c>
      <c r="D1949" s="69" t="n">
        <f aca="false">SUM(D1951:D1953)</f>
        <v>0</v>
      </c>
      <c r="E1949" s="69" t="n">
        <f aca="false">SUM(C1949:D1949)</f>
        <v>8337900</v>
      </c>
      <c r="F1949" s="72" t="n">
        <f aca="false">SUM(F1951:F1952)</f>
        <v>9856700</v>
      </c>
      <c r="G1949" s="89"/>
      <c r="H1949" s="72" t="n">
        <f aca="false">SUM(F1949:G1949)</f>
        <v>9856700</v>
      </c>
      <c r="I1949" s="69" t="n">
        <f aca="false">SUM(I1951:I1952)</f>
        <v>11208500</v>
      </c>
      <c r="J1949" s="69" t="n">
        <f aca="false">SUM(J1951:J1953)</f>
        <v>0</v>
      </c>
      <c r="K1949" s="69" t="n">
        <f aca="false">SUM(I1949:J1949)</f>
        <v>11208500</v>
      </c>
    </row>
    <row r="1950" customFormat="false" ht="22.35" hidden="false" customHeight="false" outlineLevel="0" collapsed="false">
      <c r="A1950" s="82" t="s">
        <v>27</v>
      </c>
      <c r="B1950" s="227"/>
      <c r="C1950" s="278" t="n">
        <f aca="false">SUM(C1951:C1952)</f>
        <v>8337900</v>
      </c>
      <c r="D1950" s="296"/>
      <c r="E1950" s="77" t="n">
        <f aca="false">SUM(C1950:D1950)</f>
        <v>8337900</v>
      </c>
      <c r="F1950" s="90" t="n">
        <f aca="false">SUM(F1951:F1952)</f>
        <v>9856700</v>
      </c>
      <c r="G1950" s="280"/>
      <c r="H1950" s="79" t="n">
        <f aca="false">SUM(F1950:G1950)</f>
        <v>9856700</v>
      </c>
      <c r="I1950" s="77" t="n">
        <f aca="false">SUM(I1951:I1952)</f>
        <v>11208500</v>
      </c>
      <c r="J1950" s="296"/>
      <c r="K1950" s="77" t="n">
        <f aca="false">SUM(I1950:J1950)</f>
        <v>11208500</v>
      </c>
    </row>
    <row r="1951" customFormat="false" ht="32.8" hidden="false" customHeight="false" outlineLevel="0" collapsed="false">
      <c r="A1951" s="82" t="s">
        <v>2003</v>
      </c>
      <c r="B1951" s="103" t="s">
        <v>2004</v>
      </c>
      <c r="C1951" s="77" t="n">
        <v>8291400</v>
      </c>
      <c r="D1951" s="77"/>
      <c r="E1951" s="77" t="n">
        <f aca="false">SUM(C1951:D1951)</f>
        <v>8291400</v>
      </c>
      <c r="F1951" s="79" t="n">
        <v>9494200</v>
      </c>
      <c r="G1951" s="88"/>
      <c r="H1951" s="79" t="n">
        <f aca="false">SUM(F1951:G1951)</f>
        <v>9494200</v>
      </c>
      <c r="I1951" s="77" t="n">
        <v>10955000</v>
      </c>
      <c r="J1951" s="77"/>
      <c r="K1951" s="77" t="n">
        <f aca="false">SUM(I1951:J1951)</f>
        <v>10955000</v>
      </c>
    </row>
    <row r="1952" customFormat="false" ht="32.8" hidden="false" customHeight="false" outlineLevel="0" collapsed="false">
      <c r="A1952" s="82" t="s">
        <v>33</v>
      </c>
      <c r="B1952" s="54" t="s">
        <v>34</v>
      </c>
      <c r="C1952" s="77" t="n">
        <v>46500</v>
      </c>
      <c r="D1952" s="77"/>
      <c r="E1952" s="77" t="n">
        <f aca="false">SUM(C1952:D1952)</f>
        <v>46500</v>
      </c>
      <c r="F1952" s="79" t="n">
        <v>362500</v>
      </c>
      <c r="G1952" s="88"/>
      <c r="H1952" s="79" t="n">
        <f aca="false">SUM(F1952:G1952)</f>
        <v>362500</v>
      </c>
      <c r="I1952" s="77" t="n">
        <v>253500</v>
      </c>
      <c r="J1952" s="77"/>
      <c r="K1952" s="77" t="n">
        <f aca="false">SUM(I1952:J1952)</f>
        <v>253500</v>
      </c>
    </row>
    <row r="1953" customFormat="false" ht="12.8" hidden="false" customHeight="false" outlineLevel="0" collapsed="false">
      <c r="A1953" s="82"/>
      <c r="B1953" s="54"/>
      <c r="C1953" s="77" t="n">
        <f aca="false">4000-4000</f>
        <v>0</v>
      </c>
      <c r="D1953" s="77"/>
      <c r="E1953" s="77" t="n">
        <f aca="false">SUM(C1953:D1953)</f>
        <v>0</v>
      </c>
      <c r="F1953" s="79"/>
      <c r="G1953" s="88"/>
      <c r="H1953" s="79"/>
      <c r="I1953" s="77" t="n">
        <f aca="false">4000-4000</f>
        <v>0</v>
      </c>
      <c r="J1953" s="77"/>
      <c r="K1953" s="77" t="n">
        <f aca="false">SUM(I1953:J1953)</f>
        <v>0</v>
      </c>
    </row>
    <row r="1954" customFormat="false" ht="68.65" hidden="false" customHeight="false" outlineLevel="0" collapsed="false">
      <c r="A1954" s="66" t="s">
        <v>2066</v>
      </c>
      <c r="B1954" s="135" t="s">
        <v>19</v>
      </c>
      <c r="C1954" s="152" t="n">
        <f aca="false">SUM(C1956:C1959)</f>
        <v>5798653</v>
      </c>
      <c r="D1954" s="152" t="n">
        <f aca="false">SUM(D1956:D1959)</f>
        <v>0</v>
      </c>
      <c r="E1954" s="139" t="n">
        <f aca="false">SUM(C1954:D1954)</f>
        <v>5798653</v>
      </c>
      <c r="F1954" s="153" t="n">
        <f aca="false">SUM(F1956:F1959)</f>
        <v>6514937</v>
      </c>
      <c r="G1954" s="196"/>
      <c r="H1954" s="109" t="n">
        <f aca="false">SUM(F1954:G1954)</f>
        <v>6514937</v>
      </c>
      <c r="I1954" s="139" t="n">
        <f aca="false">SUM(I1956:I1959)</f>
        <v>7877508</v>
      </c>
      <c r="J1954" s="152" t="n">
        <f aca="false">SUM(J1956:J1959)</f>
        <v>0</v>
      </c>
      <c r="K1954" s="139" t="n">
        <f aca="false">SUM(I1954:J1954)</f>
        <v>7877508</v>
      </c>
    </row>
    <row r="1955" customFormat="false" ht="22.35" hidden="false" customHeight="false" outlineLevel="0" collapsed="false">
      <c r="A1955" s="82" t="s">
        <v>27</v>
      </c>
      <c r="B1955" s="167"/>
      <c r="C1955" s="143" t="n">
        <f aca="false">SUM(C1956:C1958)</f>
        <v>5798653</v>
      </c>
      <c r="D1955" s="215"/>
      <c r="E1955" s="77" t="n">
        <f aca="false">SUM(C1955:D1955)</f>
        <v>5798653</v>
      </c>
      <c r="F1955" s="79" t="n">
        <f aca="false">SUM(F1956:F1958)</f>
        <v>6514937</v>
      </c>
      <c r="G1955" s="217"/>
      <c r="H1955" s="79" t="n">
        <f aca="false">SUM(F1955:G1955)</f>
        <v>6514937</v>
      </c>
      <c r="I1955" s="77" t="n">
        <f aca="false">SUM(I1956:I1958)</f>
        <v>7877508</v>
      </c>
      <c r="J1955" s="215"/>
      <c r="K1955" s="77" t="n">
        <f aca="false">SUM(I1955:J1955)</f>
        <v>7877508</v>
      </c>
    </row>
    <row r="1956" customFormat="false" ht="32.8" hidden="false" customHeight="false" outlineLevel="0" collapsed="false">
      <c r="A1956" s="82" t="s">
        <v>2003</v>
      </c>
      <c r="B1956" s="103" t="s">
        <v>2004</v>
      </c>
      <c r="C1956" s="77" t="n">
        <f aca="false">5058740</f>
        <v>5058740</v>
      </c>
      <c r="D1956" s="77"/>
      <c r="E1956" s="77" t="n">
        <f aca="false">SUM(C1956:D1956)</f>
        <v>5058740</v>
      </c>
      <c r="F1956" s="79" t="n">
        <v>5547640</v>
      </c>
      <c r="G1956" s="88"/>
      <c r="H1956" s="79" t="n">
        <f aca="false">SUM(F1956:G1956)</f>
        <v>5547640</v>
      </c>
      <c r="I1956" s="77" t="n">
        <v>7017000</v>
      </c>
      <c r="J1956" s="77"/>
      <c r="K1956" s="77" t="n">
        <f aca="false">SUM(I1956:J1956)</f>
        <v>7017000</v>
      </c>
    </row>
    <row r="1957" customFormat="false" ht="32.8" hidden="false" customHeight="false" outlineLevel="0" collapsed="false">
      <c r="A1957" s="82" t="s">
        <v>33</v>
      </c>
      <c r="B1957" s="54" t="s">
        <v>34</v>
      </c>
      <c r="C1957" s="77" t="n">
        <v>732113</v>
      </c>
      <c r="D1957" s="77"/>
      <c r="E1957" s="77" t="n">
        <f aca="false">SUM(C1957:D1957)</f>
        <v>732113</v>
      </c>
      <c r="F1957" s="79" t="n">
        <v>959497</v>
      </c>
      <c r="G1957" s="88"/>
      <c r="H1957" s="79" t="n">
        <f aca="false">SUM(F1957:G1957)</f>
        <v>959497</v>
      </c>
      <c r="I1957" s="77" t="n">
        <v>860508</v>
      </c>
      <c r="J1957" s="77"/>
      <c r="K1957" s="77" t="n">
        <f aca="false">SUM(I1957:J1957)</f>
        <v>860508</v>
      </c>
    </row>
    <row r="1958" customFormat="false" ht="32.8" hidden="false" customHeight="false" outlineLevel="0" collapsed="false">
      <c r="A1958" s="82" t="s">
        <v>219</v>
      </c>
      <c r="B1958" s="54" t="s">
        <v>220</v>
      </c>
      <c r="C1958" s="77" t="n">
        <f aca="false">21800-14000</f>
        <v>7800</v>
      </c>
      <c r="D1958" s="77"/>
      <c r="E1958" s="77" t="n">
        <f aca="false">SUM(C1958:D1958)</f>
        <v>7800</v>
      </c>
      <c r="F1958" s="79" t="n">
        <v>7800</v>
      </c>
      <c r="G1958" s="88"/>
      <c r="H1958" s="79" t="n">
        <f aca="false">SUM(F1958:G1958)</f>
        <v>7800</v>
      </c>
      <c r="I1958" s="77"/>
      <c r="J1958" s="77"/>
      <c r="K1958" s="77" t="n">
        <f aca="false">SUM(I1958:J1958)</f>
        <v>0</v>
      </c>
    </row>
    <row r="1959" customFormat="false" ht="12.8" hidden="false" customHeight="false" outlineLevel="0" collapsed="false">
      <c r="A1959" s="82"/>
      <c r="B1959" s="103"/>
      <c r="C1959" s="77" t="n">
        <f aca="false">146000-146000</f>
        <v>0</v>
      </c>
      <c r="D1959" s="77"/>
      <c r="E1959" s="77" t="n">
        <f aca="false">SUM(C1959:D1959)</f>
        <v>0</v>
      </c>
      <c r="F1959" s="79"/>
      <c r="G1959" s="88"/>
      <c r="H1959" s="79"/>
      <c r="I1959" s="77" t="n">
        <f aca="false">146000-146000</f>
        <v>0</v>
      </c>
      <c r="J1959" s="77"/>
      <c r="K1959" s="77" t="n">
        <f aca="false">SUM(I1959:J1959)</f>
        <v>0</v>
      </c>
    </row>
    <row r="1960" customFormat="false" ht="46.25" hidden="false" customHeight="false" outlineLevel="0" collapsed="false">
      <c r="A1960" s="66" t="s">
        <v>2070</v>
      </c>
      <c r="B1960" s="135" t="s">
        <v>19</v>
      </c>
      <c r="C1960" s="139" t="n">
        <f aca="false">SUM(C1962:C1965)</f>
        <v>12030520</v>
      </c>
      <c r="D1960" s="139" t="n">
        <f aca="false">SUM(D1962:D1966)</f>
        <v>0</v>
      </c>
      <c r="E1960" s="139" t="n">
        <f aca="false">SUM(C1960:D1960)</f>
        <v>12030520</v>
      </c>
      <c r="F1960" s="109" t="n">
        <f aca="false">SUM(F1962:F1965)</f>
        <v>14342958</v>
      </c>
      <c r="G1960" s="110"/>
      <c r="H1960" s="109" t="n">
        <f aca="false">SUM(F1960:G1960)</f>
        <v>14342958</v>
      </c>
      <c r="I1960" s="139" t="n">
        <f aca="false">SUM(I1962:I1965)</f>
        <v>14739109</v>
      </c>
      <c r="J1960" s="139" t="n">
        <f aca="false">SUM(J1962:J1966)</f>
        <v>0</v>
      </c>
      <c r="K1960" s="139" t="n">
        <f aca="false">SUM(I1960:J1960)</f>
        <v>14739109</v>
      </c>
    </row>
    <row r="1961" customFormat="false" ht="22.35" hidden="false" customHeight="false" outlineLevel="0" collapsed="false">
      <c r="A1961" s="82" t="s">
        <v>27</v>
      </c>
      <c r="B1961" s="227"/>
      <c r="C1961" s="194" t="n">
        <f aca="false">SUM(C1962:C1965)</f>
        <v>12030520</v>
      </c>
      <c r="D1961" s="209"/>
      <c r="E1961" s="77" t="n">
        <f aca="false">SUM(C1961:D1961)</f>
        <v>12030520</v>
      </c>
      <c r="F1961" s="146" t="n">
        <f aca="false">SUM(F1962:F1965)</f>
        <v>14342958</v>
      </c>
      <c r="G1961" s="235"/>
      <c r="H1961" s="79" t="n">
        <f aca="false">SUM(F1961:G1961)</f>
        <v>14342958</v>
      </c>
      <c r="I1961" s="77" t="n">
        <f aca="false">SUM(I1962:I1965)</f>
        <v>14739109</v>
      </c>
      <c r="J1961" s="209"/>
      <c r="K1961" s="77" t="n">
        <f aca="false">SUM(I1961:J1961)</f>
        <v>14739109</v>
      </c>
    </row>
    <row r="1962" customFormat="false" ht="32.8" hidden="false" customHeight="false" outlineLevel="0" collapsed="false">
      <c r="A1962" s="82" t="s">
        <v>2003</v>
      </c>
      <c r="B1962" s="103" t="s">
        <v>2004</v>
      </c>
      <c r="C1962" s="77" t="n">
        <v>10446220</v>
      </c>
      <c r="D1962" s="77"/>
      <c r="E1962" s="77" t="n">
        <f aca="false">SUM(C1962:D1962)</f>
        <v>10446220</v>
      </c>
      <c r="F1962" s="79" t="n">
        <v>12475320</v>
      </c>
      <c r="G1962" s="88"/>
      <c r="H1962" s="79" t="n">
        <f aca="false">SUM(F1962:G1962)</f>
        <v>12475320</v>
      </c>
      <c r="I1962" s="77" t="n">
        <v>13286000</v>
      </c>
      <c r="J1962" s="77"/>
      <c r="K1962" s="77" t="n">
        <f aca="false">SUM(I1962:J1962)</f>
        <v>13286000</v>
      </c>
    </row>
    <row r="1963" customFormat="false" ht="32.8" hidden="false" customHeight="false" outlineLevel="0" collapsed="false">
      <c r="A1963" s="82" t="s">
        <v>33</v>
      </c>
      <c r="B1963" s="54" t="s">
        <v>34</v>
      </c>
      <c r="C1963" s="77" t="n">
        <v>990800</v>
      </c>
      <c r="D1963" s="77"/>
      <c r="E1963" s="77" t="n">
        <f aca="false">SUM(C1963:D1963)</f>
        <v>990800</v>
      </c>
      <c r="F1963" s="79" t="n">
        <v>1179468</v>
      </c>
      <c r="G1963" s="88"/>
      <c r="H1963" s="79" t="n">
        <f aca="false">SUM(F1963:G1963)</f>
        <v>1179468</v>
      </c>
      <c r="I1963" s="77" t="n">
        <v>1121300</v>
      </c>
      <c r="J1963" s="77"/>
      <c r="K1963" s="77" t="n">
        <f aca="false">SUM(I1963:J1963)</f>
        <v>1121300</v>
      </c>
    </row>
    <row r="1964" customFormat="false" ht="32.8" hidden="false" customHeight="false" outlineLevel="0" collapsed="false">
      <c r="A1964" s="82" t="s">
        <v>219</v>
      </c>
      <c r="B1964" s="54" t="s">
        <v>220</v>
      </c>
      <c r="C1964" s="77" t="n">
        <v>593500</v>
      </c>
      <c r="D1964" s="77"/>
      <c r="E1964" s="77" t="n">
        <f aca="false">SUM(C1964:D1964)</f>
        <v>593500</v>
      </c>
      <c r="F1964" s="79" t="n">
        <v>593500</v>
      </c>
      <c r="G1964" s="88"/>
      <c r="H1964" s="79" t="n">
        <f aca="false">SUM(F1964:G1964)</f>
        <v>593500</v>
      </c>
      <c r="I1964" s="77" t="n">
        <v>172209</v>
      </c>
      <c r="J1964" s="77"/>
      <c r="K1964" s="77" t="n">
        <f aca="false">SUM(I1964:J1964)</f>
        <v>172209</v>
      </c>
    </row>
    <row r="1965" customFormat="false" ht="43.25" hidden="false" customHeight="false" outlineLevel="0" collapsed="false">
      <c r="A1965" s="82" t="s">
        <v>506</v>
      </c>
      <c r="B1965" s="54" t="s">
        <v>507</v>
      </c>
      <c r="C1965" s="77"/>
      <c r="D1965" s="77"/>
      <c r="E1965" s="77" t="n">
        <f aca="false">SUM(C1965:D1965)</f>
        <v>0</v>
      </c>
      <c r="F1965" s="79" t="n">
        <v>94670</v>
      </c>
      <c r="G1965" s="88"/>
      <c r="H1965" s="79" t="n">
        <f aca="false">SUM(F1965:G1965)</f>
        <v>94670</v>
      </c>
      <c r="I1965" s="77" t="n">
        <v>159600</v>
      </c>
      <c r="J1965" s="77"/>
      <c r="K1965" s="77" t="n">
        <f aca="false">SUM(I1965:J1965)</f>
        <v>159600</v>
      </c>
    </row>
    <row r="1966" customFormat="false" ht="12.8" hidden="false" customHeight="false" outlineLevel="0" collapsed="false">
      <c r="A1966" s="82"/>
      <c r="B1966" s="103"/>
      <c r="C1966" s="77" t="n">
        <f aca="false">208500-208500</f>
        <v>0</v>
      </c>
      <c r="D1966" s="77"/>
      <c r="E1966" s="77" t="n">
        <f aca="false">SUM(C1966:D1966)</f>
        <v>0</v>
      </c>
      <c r="F1966" s="79"/>
      <c r="G1966" s="88"/>
      <c r="H1966" s="79"/>
      <c r="I1966" s="77" t="n">
        <f aca="false">208500-208500</f>
        <v>0</v>
      </c>
      <c r="J1966" s="77"/>
      <c r="K1966" s="77" t="n">
        <f aca="false">SUM(I1966:J1966)</f>
        <v>0</v>
      </c>
    </row>
    <row r="1967" customFormat="false" ht="68.65" hidden="false" customHeight="false" outlineLevel="0" collapsed="false">
      <c r="A1967" s="66" t="s">
        <v>2074</v>
      </c>
      <c r="B1967" s="135" t="s">
        <v>19</v>
      </c>
      <c r="C1967" s="139" t="n">
        <f aca="false">SUM(C1969:C1970)</f>
        <v>1364300</v>
      </c>
      <c r="D1967" s="139" t="n">
        <f aca="false">SUM(D1969:D1969)</f>
        <v>0</v>
      </c>
      <c r="E1967" s="139" t="n">
        <f aca="false">SUM(C1967:D1967)</f>
        <v>1364300</v>
      </c>
      <c r="F1967" s="109" t="n">
        <f aca="false">SUM(F1969:F1970)</f>
        <v>1429300</v>
      </c>
      <c r="G1967" s="110"/>
      <c r="H1967" s="109" t="n">
        <f aca="false">SUM(F1967:G1967)</f>
        <v>1429300</v>
      </c>
      <c r="I1967" s="139" t="n">
        <f aca="false">SUM(I1969:I1970)</f>
        <v>1527500</v>
      </c>
      <c r="J1967" s="139" t="n">
        <f aca="false">SUM(J1969:J1969)</f>
        <v>0</v>
      </c>
      <c r="K1967" s="139" t="n">
        <f aca="false">SUM(I1967:J1967)</f>
        <v>1527500</v>
      </c>
    </row>
    <row r="1968" customFormat="false" ht="22.35" hidden="false" customHeight="false" outlineLevel="0" collapsed="false">
      <c r="A1968" s="82" t="s">
        <v>27</v>
      </c>
      <c r="B1968" s="167"/>
      <c r="C1968" s="77" t="n">
        <f aca="false">SUM(C1969:C1970)</f>
        <v>1364300</v>
      </c>
      <c r="D1968" s="215"/>
      <c r="E1968" s="77" t="n">
        <f aca="false">SUM(C1968:D1968)</f>
        <v>1364300</v>
      </c>
      <c r="F1968" s="79" t="n">
        <f aca="false">SUM(F1969:F1970)</f>
        <v>1429300</v>
      </c>
      <c r="G1968" s="217"/>
      <c r="H1968" s="79" t="n">
        <f aca="false">SUM(F1968:G1968)</f>
        <v>1429300</v>
      </c>
      <c r="I1968" s="77" t="n">
        <f aca="false">SUM(I1969:I1970)</f>
        <v>1527500</v>
      </c>
      <c r="J1968" s="215"/>
      <c r="K1968" s="77" t="n">
        <f aca="false">SUM(I1968:J1968)</f>
        <v>1527500</v>
      </c>
    </row>
    <row r="1969" customFormat="false" ht="32.8" hidden="false" customHeight="false" outlineLevel="0" collapsed="false">
      <c r="A1969" s="82" t="s">
        <v>2003</v>
      </c>
      <c r="B1969" s="103" t="s">
        <v>2004</v>
      </c>
      <c r="C1969" s="77" t="n">
        <v>1360300</v>
      </c>
      <c r="D1969" s="77"/>
      <c r="E1969" s="77" t="n">
        <f aca="false">SUM(C1969:D1969)</f>
        <v>1360300</v>
      </c>
      <c r="F1969" s="79" t="n">
        <v>1423800</v>
      </c>
      <c r="G1969" s="88"/>
      <c r="H1969" s="79" t="n">
        <f aca="false">SUM(F1969:G1969)</f>
        <v>1423800</v>
      </c>
      <c r="I1969" s="77" t="n">
        <v>1523000</v>
      </c>
      <c r="J1969" s="77"/>
      <c r="K1969" s="77" t="n">
        <f aca="false">SUM(I1969:J1969)</f>
        <v>1523000</v>
      </c>
    </row>
    <row r="1970" customFormat="false" ht="32.8" hidden="false" customHeight="false" outlineLevel="0" collapsed="false">
      <c r="A1970" s="82" t="s">
        <v>33</v>
      </c>
      <c r="B1970" s="103" t="s">
        <v>34</v>
      </c>
      <c r="C1970" s="77" t="n">
        <v>4000</v>
      </c>
      <c r="D1970" s="77"/>
      <c r="E1970" s="77" t="n">
        <f aca="false">SUM(C1970:D1970)</f>
        <v>4000</v>
      </c>
      <c r="F1970" s="79" t="n">
        <v>5500</v>
      </c>
      <c r="G1970" s="88"/>
      <c r="H1970" s="79" t="n">
        <f aca="false">SUM(F1970:G1970)</f>
        <v>5500</v>
      </c>
      <c r="I1970" s="77" t="n">
        <v>4500</v>
      </c>
      <c r="J1970" s="77"/>
      <c r="K1970" s="77" t="n">
        <f aca="false">SUM(I1970:J1970)</f>
        <v>4500</v>
      </c>
    </row>
    <row r="1971" customFormat="false" ht="12.8" hidden="false" customHeight="false" outlineLevel="0" collapsed="false">
      <c r="A1971" s="82"/>
      <c r="B1971" s="54"/>
      <c r="C1971" s="77"/>
      <c r="D1971" s="77"/>
      <c r="E1971" s="77" t="n">
        <f aca="false">SUM(C1971:D1971)</f>
        <v>0</v>
      </c>
      <c r="F1971" s="79"/>
      <c r="G1971" s="88"/>
      <c r="H1971" s="79"/>
      <c r="I1971" s="77"/>
      <c r="J1971" s="77"/>
      <c r="K1971" s="77" t="n">
        <f aca="false">SUM(I1971:J1971)</f>
        <v>0</v>
      </c>
    </row>
    <row r="1972" customFormat="false" ht="46.25" hidden="false" customHeight="false" outlineLevel="0" collapsed="false">
      <c r="A1972" s="66" t="s">
        <v>2077</v>
      </c>
      <c r="B1972" s="135" t="s">
        <v>19</v>
      </c>
      <c r="C1972" s="152" t="n">
        <f aca="false">SUM(C1974:C1978)</f>
        <v>28541160</v>
      </c>
      <c r="D1972" s="152" t="n">
        <f aca="false">SUM(D1974:D1978)</f>
        <v>0</v>
      </c>
      <c r="E1972" s="139" t="n">
        <f aca="false">SUM(C1972:D1972)</f>
        <v>28541160</v>
      </c>
      <c r="F1972" s="298" t="n">
        <f aca="false">SUM(F1974:F1978)</f>
        <v>30799122</v>
      </c>
      <c r="G1972" s="299"/>
      <c r="H1972" s="109" t="n">
        <f aca="false">SUM(F1972:G1972)</f>
        <v>30799122</v>
      </c>
      <c r="I1972" s="152" t="n">
        <f aca="false">SUM(I1974:I1978)</f>
        <v>33122400</v>
      </c>
      <c r="J1972" s="152" t="n">
        <f aca="false">SUM(J1974:J1978)</f>
        <v>0</v>
      </c>
      <c r="K1972" s="139" t="n">
        <f aca="false">SUM(I1972:J1972)</f>
        <v>33122400</v>
      </c>
    </row>
    <row r="1973" customFormat="false" ht="22.35" hidden="false" customHeight="false" outlineLevel="0" collapsed="false">
      <c r="A1973" s="82" t="s">
        <v>27</v>
      </c>
      <c r="B1973" s="167"/>
      <c r="C1973" s="143" t="n">
        <f aca="false">SUM(C1974:C1977)</f>
        <v>28541160</v>
      </c>
      <c r="D1973" s="215"/>
      <c r="E1973" s="77" t="n">
        <f aca="false">SUM(C1973:D1973)</f>
        <v>28541160</v>
      </c>
      <c r="F1973" s="79" t="n">
        <f aca="false">SUM(F1974:F1977)</f>
        <v>30757302</v>
      </c>
      <c r="G1973" s="217"/>
      <c r="H1973" s="79" t="n">
        <f aca="false">SUM(F1973:G1973)</f>
        <v>30757302</v>
      </c>
      <c r="I1973" s="77" t="n">
        <f aca="false">SUM(I1974:I1977)</f>
        <v>33022100</v>
      </c>
      <c r="J1973" s="215"/>
      <c r="K1973" s="77" t="n">
        <f aca="false">SUM(I1973:J1973)</f>
        <v>33022100</v>
      </c>
    </row>
    <row r="1974" customFormat="false" ht="32.8" hidden="false" customHeight="false" outlineLevel="0" collapsed="false">
      <c r="A1974" s="82" t="s">
        <v>2003</v>
      </c>
      <c r="B1974" s="103" t="s">
        <v>2004</v>
      </c>
      <c r="C1974" s="77" t="n">
        <v>27355860</v>
      </c>
      <c r="D1974" s="77"/>
      <c r="E1974" s="77" t="n">
        <f aca="false">SUM(C1974:D1974)</f>
        <v>27355860</v>
      </c>
      <c r="F1974" s="79" t="n">
        <v>29549002</v>
      </c>
      <c r="G1974" s="88"/>
      <c r="H1974" s="79" t="n">
        <f aca="false">SUM(F1974:G1974)</f>
        <v>29549002</v>
      </c>
      <c r="I1974" s="77" t="n">
        <v>32263000</v>
      </c>
      <c r="J1974" s="77"/>
      <c r="K1974" s="77" t="n">
        <f aca="false">SUM(I1974:J1974)</f>
        <v>32263000</v>
      </c>
    </row>
    <row r="1975" customFormat="false" ht="32.8" hidden="false" customHeight="false" outlineLevel="0" collapsed="false">
      <c r="A1975" s="82" t="s">
        <v>222</v>
      </c>
      <c r="B1975" s="54" t="s">
        <v>223</v>
      </c>
      <c r="C1975" s="77" t="n">
        <v>200000</v>
      </c>
      <c r="D1975" s="77"/>
      <c r="E1975" s="77" t="n">
        <f aca="false">SUM(C1975:D1975)</f>
        <v>200000</v>
      </c>
      <c r="F1975" s="79" t="n">
        <v>200000</v>
      </c>
      <c r="G1975" s="88"/>
      <c r="H1975" s="79" t="n">
        <f aca="false">SUM(F1975:G1975)</f>
        <v>200000</v>
      </c>
      <c r="I1975" s="77"/>
      <c r="J1975" s="77"/>
      <c r="K1975" s="77" t="n">
        <f aca="false">SUM(I1975:J1975)</f>
        <v>0</v>
      </c>
    </row>
    <row r="1976" customFormat="false" ht="32.8" hidden="false" customHeight="false" outlineLevel="0" collapsed="false">
      <c r="A1976" s="82" t="s">
        <v>219</v>
      </c>
      <c r="B1976" s="54" t="s">
        <v>220</v>
      </c>
      <c r="C1976" s="77" t="n">
        <v>716800</v>
      </c>
      <c r="D1976" s="77"/>
      <c r="E1976" s="77" t="n">
        <f aca="false">SUM(C1976:D1976)</f>
        <v>716800</v>
      </c>
      <c r="F1976" s="79" t="n">
        <v>716800</v>
      </c>
      <c r="G1976" s="88"/>
      <c r="H1976" s="79" t="n">
        <f aca="false">SUM(F1976:G1976)</f>
        <v>716800</v>
      </c>
      <c r="I1976" s="77" t="n">
        <v>469000</v>
      </c>
      <c r="J1976" s="77"/>
      <c r="K1976" s="77" t="n">
        <f aca="false">SUM(I1976:J1976)</f>
        <v>469000</v>
      </c>
    </row>
    <row r="1977" customFormat="false" ht="32.8" hidden="false" customHeight="false" outlineLevel="0" collapsed="false">
      <c r="A1977" s="82" t="s">
        <v>33</v>
      </c>
      <c r="B1977" s="54" t="s">
        <v>34</v>
      </c>
      <c r="C1977" s="77" t="n">
        <v>268500</v>
      </c>
      <c r="D1977" s="77"/>
      <c r="E1977" s="77" t="n">
        <f aca="false">SUM(C1977:D1977)</f>
        <v>268500</v>
      </c>
      <c r="F1977" s="79" t="n">
        <v>291500</v>
      </c>
      <c r="G1977" s="88"/>
      <c r="H1977" s="79" t="n">
        <f aca="false">SUM(F1977:G1977)</f>
        <v>291500</v>
      </c>
      <c r="I1977" s="77" t="n">
        <v>290100</v>
      </c>
      <c r="J1977" s="77"/>
      <c r="K1977" s="77" t="n">
        <f aca="false">SUM(I1977:J1977)</f>
        <v>290100</v>
      </c>
    </row>
    <row r="1978" customFormat="false" ht="43.25" hidden="false" customHeight="false" outlineLevel="0" collapsed="false">
      <c r="A1978" s="87" t="s">
        <v>506</v>
      </c>
      <c r="B1978" s="54" t="s">
        <v>507</v>
      </c>
      <c r="C1978" s="77"/>
      <c r="D1978" s="77"/>
      <c r="E1978" s="77"/>
      <c r="F1978" s="79" t="n">
        <v>41820</v>
      </c>
      <c r="G1978" s="88"/>
      <c r="H1978" s="79" t="n">
        <f aca="false">SUM(F1978:G1978)</f>
        <v>41820</v>
      </c>
      <c r="I1978" s="77" t="n">
        <v>100300</v>
      </c>
      <c r="J1978" s="77"/>
      <c r="K1978" s="77" t="n">
        <f aca="false">SUM(I1978:J1978)</f>
        <v>100300</v>
      </c>
    </row>
    <row r="1979" customFormat="false" ht="12.8" hidden="false" customHeight="false" outlineLevel="0" collapsed="false">
      <c r="A1979" s="211"/>
      <c r="B1979" s="113"/>
      <c r="C1979" s="77"/>
      <c r="D1979" s="77"/>
      <c r="E1979" s="77" t="n">
        <f aca="false">SUM(C1979:D1979)</f>
        <v>0</v>
      </c>
      <c r="F1979" s="79"/>
      <c r="G1979" s="88"/>
      <c r="H1979" s="79"/>
      <c r="I1979" s="77"/>
      <c r="J1979" s="77"/>
      <c r="K1979" s="77" t="n">
        <f aca="false">SUM(I1979:J1979)</f>
        <v>0</v>
      </c>
    </row>
    <row r="1980" customFormat="false" ht="46.25" hidden="false" customHeight="false" outlineLevel="0" collapsed="false">
      <c r="A1980" s="66" t="s">
        <v>2082</v>
      </c>
      <c r="B1980" s="135" t="s">
        <v>19</v>
      </c>
      <c r="C1980" s="139" t="n">
        <f aca="false">SUM(C1982:C1987)</f>
        <v>23800000</v>
      </c>
      <c r="D1980" s="139" t="n">
        <f aca="false">SUM(D1982:D1986)</f>
        <v>0</v>
      </c>
      <c r="E1980" s="139" t="n">
        <f aca="false">SUM(C1980:D1980)</f>
        <v>23800000</v>
      </c>
      <c r="F1980" s="109" t="n">
        <f aca="false">SUM(F1982:F1987)</f>
        <v>26237040</v>
      </c>
      <c r="G1980" s="110"/>
      <c r="H1980" s="109" t="n">
        <f aca="false">SUM(F1980:G1980)</f>
        <v>26237040</v>
      </c>
      <c r="I1980" s="139" t="n">
        <f aca="false">SUM(I1982:I1986)</f>
        <v>23474200</v>
      </c>
      <c r="J1980" s="139" t="n">
        <f aca="false">SUM(J1982:J1986)</f>
        <v>0</v>
      </c>
      <c r="K1980" s="139" t="n">
        <f aca="false">SUM(I1980:J1980)</f>
        <v>23474200</v>
      </c>
    </row>
    <row r="1981" customFormat="false" ht="22.35" hidden="false" customHeight="false" outlineLevel="0" collapsed="false">
      <c r="A1981" s="74" t="s">
        <v>27</v>
      </c>
      <c r="B1981" s="167"/>
      <c r="C1981" s="256" t="n">
        <f aca="false">SUM(C1982:C1987)</f>
        <v>23800000</v>
      </c>
      <c r="D1981" s="300"/>
      <c r="E1981" s="249" t="n">
        <f aca="false">SUM(C1981:D1981)</f>
        <v>23800000</v>
      </c>
      <c r="F1981" s="172" t="n">
        <f aca="false">SUM(F1982:F1987)</f>
        <v>26237040</v>
      </c>
      <c r="G1981" s="301"/>
      <c r="H1981" s="95" t="n">
        <f aca="false">SUM(F1981:G1981)</f>
        <v>26237040</v>
      </c>
      <c r="I1981" s="249" t="n">
        <f aca="false">SUM(I1982:I1986)</f>
        <v>23474200</v>
      </c>
      <c r="J1981" s="300"/>
      <c r="K1981" s="249" t="n">
        <f aca="false">SUM(I1981:J1981)</f>
        <v>23474200</v>
      </c>
    </row>
    <row r="1982" customFormat="false" ht="32.8" hidden="false" customHeight="false" outlineLevel="0" collapsed="false">
      <c r="A1982" s="82" t="s">
        <v>2003</v>
      </c>
      <c r="B1982" s="103" t="s">
        <v>2004</v>
      </c>
      <c r="C1982" s="191" t="n">
        <f aca="false">23700000+100000</f>
        <v>23800000</v>
      </c>
      <c r="D1982" s="6"/>
      <c r="E1982" s="249" t="n">
        <f aca="false">SUM(C1982:D1982)</f>
        <v>23800000</v>
      </c>
      <c r="F1982" s="124" t="n">
        <v>26042000</v>
      </c>
      <c r="G1982" s="5"/>
      <c r="H1982" s="95" t="n">
        <f aca="false">SUM(F1982:G1982)</f>
        <v>26042000</v>
      </c>
      <c r="I1982" s="191" t="n">
        <v>23204000</v>
      </c>
      <c r="J1982" s="6"/>
      <c r="K1982" s="249" t="n">
        <f aca="false">SUM(I1982:J1982)</f>
        <v>23204000</v>
      </c>
    </row>
    <row r="1983" customFormat="false" ht="32.8" hidden="false" customHeight="false" outlineLevel="0" collapsed="false">
      <c r="A1983" s="82" t="s">
        <v>219</v>
      </c>
      <c r="B1983" s="54" t="s">
        <v>220</v>
      </c>
      <c r="C1983" s="220"/>
      <c r="D1983" s="191"/>
      <c r="E1983" s="143"/>
      <c r="F1983" s="84"/>
      <c r="G1983" s="5"/>
      <c r="H1983" s="95"/>
      <c r="I1983" s="220" t="n">
        <v>33000</v>
      </c>
      <c r="J1983" s="191"/>
      <c r="K1983" s="143" t="n">
        <f aca="false">SUM(I1983:J1983)</f>
        <v>33000</v>
      </c>
    </row>
    <row r="1984" customFormat="false" ht="43.25" hidden="false" customHeight="false" outlineLevel="0" collapsed="false">
      <c r="A1984" s="82" t="s">
        <v>506</v>
      </c>
      <c r="B1984" s="103" t="s">
        <v>507</v>
      </c>
      <c r="C1984" s="220"/>
      <c r="D1984" s="191"/>
      <c r="E1984" s="143"/>
      <c r="F1984" s="84" t="n">
        <v>195040</v>
      </c>
      <c r="G1984" s="5"/>
      <c r="H1984" s="95" t="n">
        <f aca="false">SUM(F1984:G1984)</f>
        <v>195040</v>
      </c>
      <c r="I1984" s="220" t="n">
        <v>237200</v>
      </c>
      <c r="J1984" s="191"/>
      <c r="K1984" s="143" t="n">
        <f aca="false">SUM(I1984:J1984)</f>
        <v>237200</v>
      </c>
    </row>
    <row r="1985" customFormat="false" ht="64.15" hidden="false" customHeight="false" outlineLevel="0" collapsed="false">
      <c r="A1985" s="82" t="s">
        <v>494</v>
      </c>
      <c r="B1985" s="55" t="s">
        <v>495</v>
      </c>
      <c r="C1985" s="220"/>
      <c r="D1985" s="191"/>
      <c r="E1985" s="143"/>
      <c r="F1985" s="84"/>
      <c r="G1985" s="5"/>
      <c r="H1985" s="95" t="n">
        <f aca="false">SUM(F1985:G1985)</f>
        <v>0</v>
      </c>
      <c r="I1985" s="220"/>
      <c r="J1985" s="191"/>
      <c r="K1985" s="143"/>
    </row>
    <row r="1986" customFormat="false" ht="32.8" hidden="false" customHeight="false" outlineLevel="0" collapsed="false">
      <c r="A1986" s="87" t="s">
        <v>219</v>
      </c>
      <c r="B1986" s="55" t="s">
        <v>220</v>
      </c>
      <c r="C1986" s="77"/>
      <c r="D1986" s="77"/>
      <c r="E1986" s="77" t="n">
        <f aca="false">SUM(C1986:D1986)</f>
        <v>0</v>
      </c>
      <c r="F1986" s="79"/>
      <c r="G1986" s="88"/>
      <c r="H1986" s="95" t="n">
        <f aca="false">SUM(F1986:G1986)</f>
        <v>0</v>
      </c>
      <c r="I1986" s="77"/>
      <c r="J1986" s="77"/>
      <c r="K1986" s="77" t="n">
        <f aca="false">SUM(I1986:J1986)</f>
        <v>0</v>
      </c>
    </row>
    <row r="1987" customFormat="false" ht="32.8" hidden="false" customHeight="false" outlineLevel="0" collapsed="false">
      <c r="A1987" s="87" t="s">
        <v>33</v>
      </c>
      <c r="B1987" s="55" t="s">
        <v>34</v>
      </c>
      <c r="C1987" s="77"/>
      <c r="D1987" s="77"/>
      <c r="E1987" s="77"/>
      <c r="F1987" s="79"/>
      <c r="G1987" s="88"/>
      <c r="H1987" s="95" t="n">
        <f aca="false">SUM(F1987:G1987)</f>
        <v>0</v>
      </c>
      <c r="I1987" s="77"/>
      <c r="J1987" s="77"/>
      <c r="K1987" s="77"/>
    </row>
    <row r="1988" customFormat="false" ht="12.8" hidden="false" customHeight="false" outlineLevel="0" collapsed="false">
      <c r="A1988" s="87"/>
      <c r="B1988" s="54"/>
      <c r="C1988" s="77"/>
      <c r="D1988" s="77"/>
      <c r="E1988" s="77"/>
      <c r="F1988" s="79"/>
      <c r="G1988" s="88"/>
      <c r="H1988" s="79"/>
      <c r="I1988" s="77"/>
      <c r="J1988" s="77"/>
      <c r="K1988" s="77"/>
    </row>
    <row r="1989" customFormat="false" ht="57.45" hidden="false" customHeight="false" outlineLevel="0" collapsed="false">
      <c r="A1989" s="66" t="s">
        <v>2087</v>
      </c>
      <c r="B1989" s="135" t="s">
        <v>19</v>
      </c>
      <c r="C1989" s="246" t="n">
        <f aca="false">SUM(C1991:C2003)</f>
        <v>27699701</v>
      </c>
      <c r="D1989" s="246" t="n">
        <f aca="false">SUM(D1991:D2003)</f>
        <v>13386732</v>
      </c>
      <c r="E1989" s="239" t="n">
        <f aca="false">SUM(C1989:D1989)</f>
        <v>41086433</v>
      </c>
      <c r="F1989" s="285" t="n">
        <f aca="false">SUM(F1991:F2003)</f>
        <v>44907748</v>
      </c>
      <c r="G1989" s="248" t="n">
        <f aca="false">SUM(G1991:G2003)</f>
        <v>14061565</v>
      </c>
      <c r="H1989" s="241" t="n">
        <f aca="false">SUM(F1989:G1989)</f>
        <v>58969313</v>
      </c>
      <c r="I1989" s="239" t="n">
        <f aca="false">SUM(I1991:I2003)</f>
        <v>27972578</v>
      </c>
      <c r="J1989" s="246" t="n">
        <f aca="false">SUM(J1991:J2003)</f>
        <v>17338800</v>
      </c>
      <c r="K1989" s="239" t="n">
        <f aca="false">SUM(I1989:J1989)</f>
        <v>45311378</v>
      </c>
    </row>
    <row r="1990" customFormat="false" ht="22.35" hidden="false" customHeight="false" outlineLevel="0" collapsed="false">
      <c r="A1990" s="87" t="s">
        <v>27</v>
      </c>
      <c r="B1990" s="303"/>
      <c r="C1990" s="305" t="n">
        <f aca="false">SUM(C1991:C2002)</f>
        <v>27699701</v>
      </c>
      <c r="D1990" s="305" t="n">
        <f aca="false">SUM(D1991:D2002)</f>
        <v>13386732</v>
      </c>
      <c r="E1990" s="306" t="n">
        <f aca="false">SUM(C1990:D1990)</f>
        <v>41086433</v>
      </c>
      <c r="F1990" s="307" t="n">
        <f aca="false">SUM(F1991:F2002)</f>
        <v>32006687</v>
      </c>
      <c r="G1990" s="308" t="n">
        <f aca="false">SUM(G1991:G2002)</f>
        <v>14061565</v>
      </c>
      <c r="H1990" s="309" t="n">
        <f aca="false">SUM(F1990:G1990)</f>
        <v>46068252</v>
      </c>
      <c r="I1990" s="306" t="n">
        <f aca="false">SUM(I1991:I2002)</f>
        <v>27972578</v>
      </c>
      <c r="J1990" s="305" t="n">
        <f aca="false">SUM(J1991:J2002)</f>
        <v>17338800</v>
      </c>
      <c r="K1990" s="306" t="n">
        <f aca="false">SUM(I1990:J1990)</f>
        <v>45311378</v>
      </c>
    </row>
    <row r="1991" customFormat="false" ht="43.25" hidden="false" customHeight="false" outlineLevel="0" collapsed="false">
      <c r="A1991" s="87" t="s">
        <v>29</v>
      </c>
      <c r="B1991" s="54" t="n">
        <v>0</v>
      </c>
      <c r="C1991" s="306"/>
      <c r="D1991" s="265" t="n">
        <v>4596111</v>
      </c>
      <c r="E1991" s="306" t="n">
        <f aca="false">SUM(C1991:D1991)</f>
        <v>4596111</v>
      </c>
      <c r="F1991" s="247"/>
      <c r="G1991" s="266" t="n">
        <v>5549026</v>
      </c>
      <c r="H1991" s="309" t="n">
        <f aca="false">SUM(F1991:G1991)</f>
        <v>5549026</v>
      </c>
      <c r="I1991" s="306"/>
      <c r="J1991" s="265" t="n">
        <v>7247618</v>
      </c>
      <c r="K1991" s="306" t="n">
        <f aca="false">SUM(I1991:J1991)</f>
        <v>7247618</v>
      </c>
    </row>
    <row r="1992" customFormat="false" ht="95.5" hidden="false" customHeight="false" outlineLevel="0" collapsed="false">
      <c r="A1992" s="87" t="s">
        <v>2088</v>
      </c>
      <c r="B1992" s="54" t="s">
        <v>2089</v>
      </c>
      <c r="C1992" s="265" t="n">
        <v>19846700</v>
      </c>
      <c r="D1992" s="265" t="n">
        <v>5570368</v>
      </c>
      <c r="E1992" s="306" t="n">
        <f aca="false">SUM(C1992:D1992)</f>
        <v>25417068</v>
      </c>
      <c r="F1992" s="247" t="n">
        <v>20952381</v>
      </c>
      <c r="G1992" s="266" t="n">
        <v>5594386</v>
      </c>
      <c r="H1992" s="309" t="n">
        <f aca="false">SUM(F1992:G1992)</f>
        <v>26546767</v>
      </c>
      <c r="I1992" s="265" t="n">
        <v>18870000</v>
      </c>
      <c r="J1992" s="265" t="n">
        <v>6415356</v>
      </c>
      <c r="K1992" s="306" t="n">
        <f aca="false">SUM(I1992:J1992)</f>
        <v>25285356</v>
      </c>
    </row>
    <row r="1993" customFormat="false" ht="53.7" hidden="false" customHeight="false" outlineLevel="0" collapsed="false">
      <c r="A1993" s="87" t="s">
        <v>2091</v>
      </c>
      <c r="B1993" s="54" t="s">
        <v>2092</v>
      </c>
      <c r="C1993" s="265" t="n">
        <v>1758864</v>
      </c>
      <c r="D1993" s="265" t="n">
        <v>245423</v>
      </c>
      <c r="E1993" s="306" t="n">
        <f aca="false">SUM(C1993:D1993)</f>
        <v>2004287</v>
      </c>
      <c r="F1993" s="247" t="n">
        <f aca="false">560864+2008000</f>
        <v>2568864</v>
      </c>
      <c r="G1993" s="266" t="n">
        <v>377999</v>
      </c>
      <c r="H1993" s="309" t="n">
        <f aca="false">SUM(F1993:G1993)</f>
        <v>2946863</v>
      </c>
      <c r="I1993" s="265" t="n">
        <v>1851000</v>
      </c>
      <c r="J1993" s="265" t="n">
        <v>416131</v>
      </c>
      <c r="K1993" s="306" t="n">
        <f aca="false">SUM(I1993:J1993)</f>
        <v>2267131</v>
      </c>
    </row>
    <row r="1994" customFormat="false" ht="32.8" hidden="false" customHeight="false" outlineLevel="0" collapsed="false">
      <c r="A1994" s="87" t="s">
        <v>2094</v>
      </c>
      <c r="B1994" s="54" t="s">
        <v>2095</v>
      </c>
      <c r="C1994" s="265" t="n">
        <v>5500000</v>
      </c>
      <c r="D1994" s="265" t="n">
        <v>669337</v>
      </c>
      <c r="E1994" s="306" t="n">
        <f aca="false">SUM(C1994:D1994)</f>
        <v>6169337</v>
      </c>
      <c r="F1994" s="247" t="n">
        <f aca="false">5751000+560000</f>
        <v>6311000</v>
      </c>
      <c r="G1994" s="266" t="n">
        <v>1587596</v>
      </c>
      <c r="H1994" s="309" t="n">
        <f aca="false">SUM(F1994:G1994)</f>
        <v>7898596</v>
      </c>
      <c r="I1994" s="265" t="n">
        <v>6500000</v>
      </c>
      <c r="J1994" s="265" t="n">
        <v>2167350</v>
      </c>
      <c r="K1994" s="306" t="n">
        <f aca="false">SUM(I1994:J1994)</f>
        <v>8667350</v>
      </c>
    </row>
    <row r="1995" customFormat="false" ht="32.8" hidden="false" customHeight="false" outlineLevel="0" collapsed="false">
      <c r="A1995" s="87" t="s">
        <v>2097</v>
      </c>
      <c r="B1995" s="54" t="s">
        <v>2098</v>
      </c>
      <c r="C1995" s="265" t="n">
        <v>10000</v>
      </c>
      <c r="D1995" s="265" t="n">
        <v>14875</v>
      </c>
      <c r="E1995" s="306" t="n">
        <f aca="false">SUM(C1995:D1995)</f>
        <v>24875</v>
      </c>
      <c r="F1995" s="247" t="n">
        <v>1742305</v>
      </c>
      <c r="G1995" s="266" t="n">
        <v>15120</v>
      </c>
      <c r="H1995" s="309" t="n">
        <f aca="false">SUM(F1995:G1995)</f>
        <v>1757425</v>
      </c>
      <c r="I1995" s="265" t="n">
        <v>150187</v>
      </c>
      <c r="J1995" s="265" t="n">
        <v>17339</v>
      </c>
      <c r="K1995" s="306" t="n">
        <f aca="false">SUM(I1995:J1995)</f>
        <v>167526</v>
      </c>
    </row>
    <row r="1996" customFormat="false" ht="74.6" hidden="false" customHeight="false" outlineLevel="0" collapsed="false">
      <c r="A1996" s="87" t="s">
        <v>2100</v>
      </c>
      <c r="B1996" s="54" t="s">
        <v>2101</v>
      </c>
      <c r="C1996" s="265" t="n">
        <v>60000</v>
      </c>
      <c r="D1996" s="265" t="n">
        <v>1517163</v>
      </c>
      <c r="E1996" s="306" t="n">
        <f aca="false">SUM(C1996:D1996)</f>
        <v>1577163</v>
      </c>
      <c r="F1996" s="247"/>
      <c r="G1996" s="266"/>
      <c r="H1996" s="309"/>
      <c r="I1996" s="265"/>
      <c r="J1996" s="265"/>
      <c r="K1996" s="306" t="n">
        <f aca="false">SUM(I1996:J1996)</f>
        <v>0</v>
      </c>
    </row>
    <row r="1997" customFormat="false" ht="32.8" hidden="false" customHeight="false" outlineLevel="0" collapsed="false">
      <c r="A1997" s="87" t="s">
        <v>2103</v>
      </c>
      <c r="B1997" s="54" t="s">
        <v>2104</v>
      </c>
      <c r="C1997" s="265" t="n">
        <v>40000</v>
      </c>
      <c r="D1997" s="265" t="n">
        <v>446224</v>
      </c>
      <c r="E1997" s="306" t="n">
        <f aca="false">SUM(C1997:D1997)</f>
        <v>486224</v>
      </c>
      <c r="F1997" s="247" t="n">
        <v>40000</v>
      </c>
      <c r="G1997" s="266" t="n">
        <v>453599</v>
      </c>
      <c r="H1997" s="309" t="n">
        <f aca="false">SUM(F1997:G1997)</f>
        <v>493599</v>
      </c>
      <c r="I1997" s="265" t="n">
        <v>30000</v>
      </c>
      <c r="J1997" s="265" t="n">
        <v>520164</v>
      </c>
      <c r="K1997" s="306" t="n">
        <f aca="false">SUM(I1997:J1997)</f>
        <v>550164</v>
      </c>
    </row>
    <row r="1998" customFormat="false" ht="32.8" hidden="false" customHeight="false" outlineLevel="0" collapsed="false">
      <c r="A1998" s="82" t="s">
        <v>33</v>
      </c>
      <c r="B1998" s="54" t="s">
        <v>34</v>
      </c>
      <c r="C1998" s="94" t="n">
        <v>50000</v>
      </c>
      <c r="D1998" s="94"/>
      <c r="E1998" s="306" t="n">
        <f aca="false">SUM(C1998:D1998)</f>
        <v>50000</v>
      </c>
      <c r="F1998" s="95" t="n">
        <v>50000</v>
      </c>
      <c r="G1998" s="96"/>
      <c r="H1998" s="309" t="n">
        <f aca="false">SUM(F1998:G1998)</f>
        <v>50000</v>
      </c>
      <c r="I1998" s="94" t="n">
        <v>170000</v>
      </c>
      <c r="J1998" s="94"/>
      <c r="K1998" s="306" t="n">
        <f aca="false">SUM(I1998:J1998)</f>
        <v>170000</v>
      </c>
    </row>
    <row r="1999" customFormat="false" ht="43.25" hidden="false" customHeight="false" outlineLevel="0" collapsed="false">
      <c r="A1999" s="82" t="s">
        <v>506</v>
      </c>
      <c r="B1999" s="54" t="s">
        <v>507</v>
      </c>
      <c r="C1999" s="94"/>
      <c r="D1999" s="77"/>
      <c r="E1999" s="306"/>
      <c r="F1999" s="79" t="n">
        <v>79270</v>
      </c>
      <c r="G1999" s="88" t="n">
        <v>30240</v>
      </c>
      <c r="H1999" s="309" t="n">
        <f aca="false">SUM(F1999:G1999)</f>
        <v>109510</v>
      </c>
      <c r="I1999" s="94" t="n">
        <v>118635</v>
      </c>
      <c r="J1999" s="77" t="n">
        <v>34678</v>
      </c>
      <c r="K1999" s="306" t="n">
        <f aca="false">SUM(I1999:J1999)</f>
        <v>153313</v>
      </c>
    </row>
    <row r="2000" customFormat="false" ht="64.15" hidden="false" customHeight="false" outlineLevel="0" collapsed="false">
      <c r="A2000" s="82" t="s">
        <v>2107</v>
      </c>
      <c r="B2000" s="54" t="s">
        <v>2108</v>
      </c>
      <c r="C2000" s="94" t="n">
        <v>161270</v>
      </c>
      <c r="D2000" s="77" t="n">
        <v>29748</v>
      </c>
      <c r="E2000" s="306" t="n">
        <f aca="false">SUM(C2000:D2000)</f>
        <v>191018</v>
      </c>
      <c r="F2000" s="79" t="n">
        <v>262867</v>
      </c>
      <c r="G2000" s="88" t="n">
        <v>453599</v>
      </c>
      <c r="H2000" s="309" t="n">
        <f aca="false">SUM(F2000:G2000)</f>
        <v>716466</v>
      </c>
      <c r="I2000" s="94" t="n">
        <v>282756</v>
      </c>
      <c r="J2000" s="77" t="n">
        <v>520164</v>
      </c>
      <c r="K2000" s="306" t="n">
        <f aca="false">SUM(I2000:J2000)</f>
        <v>802920</v>
      </c>
    </row>
    <row r="2001" customFormat="false" ht="53.7" hidden="false" customHeight="false" outlineLevel="0" collapsed="false">
      <c r="A2001" s="87" t="s">
        <v>2110</v>
      </c>
      <c r="B2001" s="54" t="s">
        <v>2111</v>
      </c>
      <c r="C2001" s="77" t="n">
        <v>272867</v>
      </c>
      <c r="D2001" s="265" t="n">
        <v>297483</v>
      </c>
      <c r="E2001" s="306" t="n">
        <f aca="false">SUM(C2001:D2001)</f>
        <v>570350</v>
      </c>
      <c r="F2001" s="247"/>
      <c r="G2001" s="266"/>
      <c r="H2001" s="309"/>
      <c r="I2001" s="77"/>
      <c r="J2001" s="265"/>
      <c r="K2001" s="306" t="n">
        <f aca="false">SUM(I2001:J2001)</f>
        <v>0</v>
      </c>
    </row>
    <row r="2002" customFormat="false" ht="32.8" hidden="false" customHeight="false" outlineLevel="0" collapsed="false">
      <c r="A2002" s="87" t="s">
        <v>177</v>
      </c>
      <c r="B2002" s="55" t="s">
        <v>178</v>
      </c>
      <c r="C2002" s="265"/>
      <c r="D2002" s="265"/>
      <c r="E2002" s="306"/>
      <c r="F2002" s="247"/>
      <c r="G2002" s="266"/>
      <c r="H2002" s="309" t="n">
        <f aca="false">SUM(F2002:G2002)</f>
        <v>0</v>
      </c>
      <c r="I2002" s="265"/>
      <c r="J2002" s="265"/>
      <c r="K2002" s="306" t="n">
        <f aca="false">SUM(I2002:J2002)</f>
        <v>0</v>
      </c>
    </row>
    <row r="2003" customFormat="false" ht="22.35" hidden="false" customHeight="false" outlineLevel="0" collapsed="false">
      <c r="A2003" s="150" t="s">
        <v>65</v>
      </c>
      <c r="B2003" s="160" t="s">
        <v>66</v>
      </c>
      <c r="C2003" s="130"/>
      <c r="D2003" s="130"/>
      <c r="E2003" s="311" t="n">
        <f aca="false">SUM(C2003:D2003)</f>
        <v>0</v>
      </c>
      <c r="F2003" s="131" t="n">
        <v>12901061</v>
      </c>
      <c r="G2003" s="151"/>
      <c r="H2003" s="312" t="n">
        <f aca="false">SUM(F2003:G2003)</f>
        <v>12901061</v>
      </c>
      <c r="I2003" s="130"/>
      <c r="J2003" s="130"/>
      <c r="K2003" s="311" t="n">
        <f aca="false">SUM(I2003:J2003)</f>
        <v>0</v>
      </c>
    </row>
    <row r="2004" customFormat="false" ht="12.8" hidden="false" customHeight="false" outlineLevel="0" collapsed="false">
      <c r="A2004" s="87"/>
      <c r="B2004" s="103"/>
      <c r="C2004" s="77"/>
      <c r="D2004" s="77"/>
      <c r="E2004" s="77" t="n">
        <f aca="false">SUM(C2004:D2004)</f>
        <v>0</v>
      </c>
      <c r="F2004" s="79"/>
      <c r="G2004" s="88"/>
      <c r="H2004" s="79"/>
      <c r="I2004" s="77"/>
      <c r="J2004" s="77"/>
      <c r="K2004" s="77" t="n">
        <f aca="false">SUM(I2004:J2004)</f>
        <v>0</v>
      </c>
    </row>
    <row r="2005" customFormat="false" ht="46.25" hidden="false" customHeight="false" outlineLevel="0" collapsed="false">
      <c r="A2005" s="66" t="s">
        <v>2115</v>
      </c>
      <c r="B2005" s="135" t="s">
        <v>19</v>
      </c>
      <c r="C2005" s="152" t="n">
        <f aca="false">SUM(C2007:C2019)</f>
        <v>120088569</v>
      </c>
      <c r="D2005" s="152" t="n">
        <f aca="false">SUM(D2007:D2019)</f>
        <v>36647990</v>
      </c>
      <c r="E2005" s="152" t="n">
        <f aca="false">SUM(C2005:D2005)</f>
        <v>156736559</v>
      </c>
      <c r="F2005" s="153" t="n">
        <f aca="false">SUM(F2007:F2019)</f>
        <v>183258840</v>
      </c>
      <c r="G2005" s="196" t="n">
        <f aca="false">SUM(G2007:G2019)</f>
        <v>37001198</v>
      </c>
      <c r="H2005" s="153" t="n">
        <f aca="false">SUM(F2005:G2005)</f>
        <v>220260038</v>
      </c>
      <c r="I2005" s="152" t="n">
        <f aca="false">SUM(I2007:I2019)</f>
        <v>154275088</v>
      </c>
      <c r="J2005" s="152" t="n">
        <f aca="false">SUM(J2007:J2019)</f>
        <v>44381800</v>
      </c>
      <c r="K2005" s="152" t="n">
        <f aca="false">SUM(I2005:J2005)</f>
        <v>198656888</v>
      </c>
    </row>
    <row r="2006" customFormat="false" ht="22.35" hidden="false" customHeight="false" outlineLevel="0" collapsed="false">
      <c r="A2006" s="82" t="s">
        <v>27</v>
      </c>
      <c r="B2006" s="103"/>
      <c r="C2006" s="77" t="n">
        <f aca="false">SUM(C2007:C2016)</f>
        <v>120088569</v>
      </c>
      <c r="D2006" s="77" t="n">
        <f aca="false">SUM(D2007:D2016)</f>
        <v>36647990</v>
      </c>
      <c r="E2006" s="77" t="n">
        <f aca="false">SUM(C2006:D2006)</f>
        <v>156736559</v>
      </c>
      <c r="F2006" s="79" t="n">
        <f aca="false">SUM(F2007:F2017)</f>
        <v>161087675</v>
      </c>
      <c r="G2006" s="88" t="n">
        <f aca="false">SUM(G2007:G2016)</f>
        <v>37001198</v>
      </c>
      <c r="H2006" s="79" t="n">
        <f aca="false">SUM(F2006:G2006)</f>
        <v>198088873</v>
      </c>
      <c r="I2006" s="77" t="n">
        <f aca="false">SUM(I2007:I2016)</f>
        <v>154275088</v>
      </c>
      <c r="J2006" s="77" t="n">
        <f aca="false">SUM(J2007:J2016)</f>
        <v>44381800</v>
      </c>
      <c r="K2006" s="77" t="n">
        <f aca="false">SUM(I2006:J2006)</f>
        <v>198656888</v>
      </c>
    </row>
    <row r="2007" customFormat="false" ht="43.25" hidden="false" customHeight="false" outlineLevel="0" collapsed="false">
      <c r="A2007" s="82" t="s">
        <v>29</v>
      </c>
      <c r="B2007" s="103" t="n">
        <v>0</v>
      </c>
      <c r="C2007" s="77"/>
      <c r="D2007" s="77" t="n">
        <v>4429977</v>
      </c>
      <c r="E2007" s="77" t="n">
        <f aca="false">SUM(C2007:D2007)</f>
        <v>4429977</v>
      </c>
      <c r="F2007" s="79"/>
      <c r="G2007" s="88" t="n">
        <v>4472672</v>
      </c>
      <c r="H2007" s="79" t="n">
        <f aca="false">SUM(F2007:G2007)</f>
        <v>4472672</v>
      </c>
      <c r="I2007" s="77"/>
      <c r="J2007" s="77" t="n">
        <v>5306520</v>
      </c>
      <c r="K2007" s="77" t="n">
        <f aca="false">SUM(I2007:J2007)</f>
        <v>5306520</v>
      </c>
    </row>
    <row r="2008" customFormat="false" ht="126.85" hidden="false" customHeight="false" outlineLevel="0" collapsed="false">
      <c r="A2008" s="87" t="s">
        <v>2116</v>
      </c>
      <c r="B2008" s="103" t="s">
        <v>2117</v>
      </c>
      <c r="C2008" s="77" t="n">
        <v>118788063</v>
      </c>
      <c r="D2008" s="77" t="n">
        <v>31412563</v>
      </c>
      <c r="E2008" s="77" t="n">
        <f aca="false">SUM(C2008:D2008)</f>
        <v>150200626</v>
      </c>
      <c r="F2008" s="79" t="n">
        <v>158926038</v>
      </c>
      <c r="G2008" s="88" t="n">
        <v>31715313</v>
      </c>
      <c r="H2008" s="79" t="n">
        <f aca="false">SUM(F2008:G2008)</f>
        <v>190641351</v>
      </c>
      <c r="I2008" s="77" t="n">
        <f aca="false">151920661-200000</f>
        <v>151720661</v>
      </c>
      <c r="J2008" s="77" t="n">
        <v>38110459</v>
      </c>
      <c r="K2008" s="77" t="n">
        <f aca="false">SUM(I2008:J2008)</f>
        <v>189831120</v>
      </c>
    </row>
    <row r="2009" customFormat="false" ht="53.7" hidden="false" customHeight="false" outlineLevel="0" collapsed="false">
      <c r="A2009" s="87" t="s">
        <v>770</v>
      </c>
      <c r="B2009" s="103" t="s">
        <v>2119</v>
      </c>
      <c r="C2009" s="77" t="n">
        <v>611200</v>
      </c>
      <c r="D2009" s="77" t="n">
        <v>805450</v>
      </c>
      <c r="E2009" s="77" t="n">
        <f aca="false">SUM(C2009:D2009)</f>
        <v>1416650</v>
      </c>
      <c r="F2009" s="79" t="n">
        <v>1459251</v>
      </c>
      <c r="G2009" s="88" t="n">
        <v>813213</v>
      </c>
      <c r="H2009" s="79" t="n">
        <f aca="false">SUM(F2009:G2009)</f>
        <v>2272464</v>
      </c>
      <c r="I2009" s="77" t="n">
        <v>2290558</v>
      </c>
      <c r="J2009" s="77" t="n">
        <v>964821</v>
      </c>
      <c r="K2009" s="77" t="n">
        <f aca="false">SUM(I2009:J2009)</f>
        <v>3255379</v>
      </c>
    </row>
    <row r="2010" customFormat="false" ht="43.25" hidden="false" customHeight="false" outlineLevel="0" collapsed="false">
      <c r="A2010" s="87" t="s">
        <v>506</v>
      </c>
      <c r="B2010" s="54" t="s">
        <v>507</v>
      </c>
      <c r="C2010" s="77" t="n">
        <v>186270</v>
      </c>
      <c r="D2010" s="77"/>
      <c r="E2010" s="77" t="n">
        <f aca="false">SUM(C2010:D2010)</f>
        <v>186270</v>
      </c>
      <c r="F2010" s="79" t="n">
        <v>185350</v>
      </c>
      <c r="G2010" s="88"/>
      <c r="H2010" s="79" t="n">
        <f aca="false">SUM(F2010:G2010)</f>
        <v>185350</v>
      </c>
      <c r="I2010" s="77" t="n">
        <v>118635</v>
      </c>
      <c r="J2010" s="77"/>
      <c r="K2010" s="77" t="n">
        <f aca="false">SUM(I2010:J2010)</f>
        <v>118635</v>
      </c>
    </row>
    <row r="2011" customFormat="false" ht="85.05" hidden="false" customHeight="false" outlineLevel="0" collapsed="false">
      <c r="A2011" s="87" t="s">
        <v>2122</v>
      </c>
      <c r="B2011" s="103" t="s">
        <v>2123</v>
      </c>
      <c r="C2011" s="77" t="n">
        <v>30250</v>
      </c>
      <c r="D2011" s="77"/>
      <c r="E2011" s="77" t="n">
        <f aca="false">SUM(C2011:D2011)</f>
        <v>30250</v>
      </c>
      <c r="F2011" s="79" t="n">
        <v>30250</v>
      </c>
      <c r="G2011" s="88"/>
      <c r="H2011" s="79" t="n">
        <f aca="false">SUM(F2011:G2011)</f>
        <v>30250</v>
      </c>
      <c r="I2011" s="77"/>
      <c r="J2011" s="77"/>
      <c r="K2011" s="77" t="n">
        <f aca="false">SUM(I2011:J2011)</f>
        <v>0</v>
      </c>
    </row>
    <row r="2012" customFormat="false" ht="147.75" hidden="false" customHeight="false" outlineLevel="0" collapsed="false">
      <c r="A2012" s="87" t="s">
        <v>2125</v>
      </c>
      <c r="B2012" s="103" t="s">
        <v>2126</v>
      </c>
      <c r="C2012" s="77" t="n">
        <v>32130</v>
      </c>
      <c r="D2012" s="77"/>
      <c r="E2012" s="77" t="n">
        <f aca="false">SUM(C2012:D2012)</f>
        <v>32130</v>
      </c>
      <c r="F2012" s="79" t="n">
        <v>32130</v>
      </c>
      <c r="G2012" s="88"/>
      <c r="H2012" s="79" t="n">
        <f aca="false">SUM(F2012:G2012)</f>
        <v>32130</v>
      </c>
      <c r="I2012" s="77"/>
      <c r="J2012" s="77"/>
      <c r="K2012" s="77" t="n">
        <f aca="false">SUM(I2012:J2012)</f>
        <v>0</v>
      </c>
    </row>
    <row r="2013" customFormat="false" ht="95.5" hidden="false" customHeight="false" outlineLevel="0" collapsed="false">
      <c r="A2013" s="87" t="s">
        <v>2128</v>
      </c>
      <c r="B2013" s="54" t="s">
        <v>2129</v>
      </c>
      <c r="C2013" s="77" t="n">
        <v>25656</v>
      </c>
      <c r="D2013" s="77"/>
      <c r="E2013" s="77" t="n">
        <f aca="false">SUM(C2013:D2013)</f>
        <v>25656</v>
      </c>
      <c r="F2013" s="79" t="n">
        <v>25656</v>
      </c>
      <c r="G2013" s="88"/>
      <c r="H2013" s="79" t="n">
        <f aca="false">SUM(F2013:G2013)</f>
        <v>25656</v>
      </c>
      <c r="I2013" s="77"/>
      <c r="J2013" s="77"/>
      <c r="K2013" s="77" t="n">
        <f aca="false">SUM(I2013:J2013)</f>
        <v>0</v>
      </c>
    </row>
    <row r="2014" customFormat="false" ht="32.8" hidden="false" customHeight="false" outlineLevel="0" collapsed="false">
      <c r="A2014" s="87" t="s">
        <v>219</v>
      </c>
      <c r="B2014" s="54" t="s">
        <v>220</v>
      </c>
      <c r="C2014" s="77" t="n">
        <v>275000</v>
      </c>
      <c r="D2014" s="77"/>
      <c r="E2014" s="77" t="n">
        <f aca="false">SUM(C2014:D2014)</f>
        <v>275000</v>
      </c>
      <c r="F2014" s="79" t="n">
        <v>275000</v>
      </c>
      <c r="G2014" s="88"/>
      <c r="H2014" s="79" t="n">
        <f aca="false">SUM(F2014:G2014)</f>
        <v>275000</v>
      </c>
      <c r="I2014" s="77"/>
      <c r="J2014" s="77"/>
      <c r="K2014" s="77" t="n">
        <f aca="false">SUM(I2014:J2014)</f>
        <v>0</v>
      </c>
    </row>
    <row r="2015" customFormat="false" ht="32.8" hidden="false" customHeight="false" outlineLevel="0" collapsed="false">
      <c r="A2015" s="87" t="s">
        <v>2132</v>
      </c>
      <c r="B2015" s="103" t="s">
        <v>2133</v>
      </c>
      <c r="C2015" s="77"/>
      <c r="D2015" s="77"/>
      <c r="E2015" s="77" t="n">
        <f aca="false">SUM(C2015:D2015)</f>
        <v>0</v>
      </c>
      <c r="F2015" s="79"/>
      <c r="G2015" s="88"/>
      <c r="H2015" s="79"/>
      <c r="I2015" s="77"/>
      <c r="J2015" s="77"/>
      <c r="K2015" s="77" t="n">
        <f aca="false">SUM(I2015:J2015)</f>
        <v>0</v>
      </c>
    </row>
    <row r="2016" customFormat="false" ht="32.8" hidden="false" customHeight="false" outlineLevel="0" collapsed="false">
      <c r="A2016" s="82" t="s">
        <v>33</v>
      </c>
      <c r="B2016" s="54" t="s">
        <v>34</v>
      </c>
      <c r="C2016" s="77" t="n">
        <v>140000</v>
      </c>
      <c r="D2016" s="77"/>
      <c r="E2016" s="77" t="n">
        <f aca="false">SUM(C2016:D2016)</f>
        <v>140000</v>
      </c>
      <c r="F2016" s="79" t="n">
        <v>140000</v>
      </c>
      <c r="G2016" s="88"/>
      <c r="H2016" s="79" t="n">
        <f aca="false">SUM(F2016:G2016)</f>
        <v>140000</v>
      </c>
      <c r="I2016" s="77" t="n">
        <v>145234</v>
      </c>
      <c r="J2016" s="77"/>
      <c r="K2016" s="77" t="n">
        <f aca="false">SUM(I2016:J2016)</f>
        <v>145234</v>
      </c>
    </row>
    <row r="2017" customFormat="false" ht="85.05" hidden="false" customHeight="false" outlineLevel="0" collapsed="false">
      <c r="A2017" s="82" t="s">
        <v>2136</v>
      </c>
      <c r="B2017" s="54" t="s">
        <v>2137</v>
      </c>
      <c r="C2017" s="77"/>
      <c r="D2017" s="77"/>
      <c r="E2017" s="77"/>
      <c r="F2017" s="79" t="n">
        <v>14000</v>
      </c>
      <c r="G2017" s="88"/>
      <c r="H2017" s="79" t="n">
        <f aca="false">SUM(F2017:G2017)</f>
        <v>14000</v>
      </c>
      <c r="I2017" s="77"/>
      <c r="J2017" s="77"/>
      <c r="K2017" s="77"/>
    </row>
    <row r="2018" customFormat="false" ht="32.8" hidden="false" customHeight="false" outlineLevel="0" collapsed="false">
      <c r="A2018" s="82" t="s">
        <v>62</v>
      </c>
      <c r="B2018" s="54" t="s">
        <v>63</v>
      </c>
      <c r="C2018" s="77"/>
      <c r="D2018" s="77"/>
      <c r="E2018" s="77" t="n">
        <f aca="false">SUM(C2018:D2018)</f>
        <v>0</v>
      </c>
      <c r="F2018" s="79" t="n">
        <f aca="false">41390+29000</f>
        <v>70390</v>
      </c>
      <c r="G2018" s="88"/>
      <c r="H2018" s="79" t="n">
        <f aca="false">SUM(F2018:G2018)</f>
        <v>70390</v>
      </c>
      <c r="I2018" s="77"/>
      <c r="J2018" s="77"/>
      <c r="K2018" s="77" t="n">
        <f aca="false">SUM(I2018:J2018)</f>
        <v>0</v>
      </c>
    </row>
    <row r="2019" customFormat="false" ht="22.35" hidden="false" customHeight="false" outlineLevel="0" collapsed="false">
      <c r="A2019" s="82" t="s">
        <v>65</v>
      </c>
      <c r="B2019" s="54" t="s">
        <v>66</v>
      </c>
      <c r="C2019" s="77"/>
      <c r="D2019" s="77"/>
      <c r="E2019" s="77" t="n">
        <f aca="false">SUM(C2019:D2019)</f>
        <v>0</v>
      </c>
      <c r="F2019" s="79" t="n">
        <f aca="false">22171165-29000-41390</f>
        <v>22100775</v>
      </c>
      <c r="G2019" s="88"/>
      <c r="H2019" s="79" t="n">
        <f aca="false">SUM(F2019:G2019)</f>
        <v>22100775</v>
      </c>
      <c r="I2019" s="77"/>
      <c r="J2019" s="77"/>
      <c r="K2019" s="77" t="n">
        <f aca="false">SUM(I2019:J2019)</f>
        <v>0</v>
      </c>
    </row>
    <row r="2020" customFormat="false" ht="12.8" hidden="false" customHeight="false" outlineLevel="0" collapsed="false">
      <c r="A2020" s="82"/>
      <c r="B2020" s="54"/>
      <c r="C2020" s="77"/>
      <c r="D2020" s="77"/>
      <c r="E2020" s="77"/>
      <c r="F2020" s="79"/>
      <c r="G2020" s="88"/>
      <c r="H2020" s="79"/>
      <c r="I2020" s="77"/>
      <c r="J2020" s="77"/>
      <c r="K2020" s="77"/>
    </row>
    <row r="2021" customFormat="false" ht="46.25" hidden="false" customHeight="false" outlineLevel="0" collapsed="false">
      <c r="A2021" s="66" t="s">
        <v>2140</v>
      </c>
      <c r="B2021" s="135" t="s">
        <v>19</v>
      </c>
      <c r="C2021" s="139" t="n">
        <f aca="false">SUM(C2024:C2029)</f>
        <v>6610780</v>
      </c>
      <c r="D2021" s="139" t="n">
        <f aca="false">SUM(D2023:D2029)</f>
        <v>24073720</v>
      </c>
      <c r="E2021" s="190" t="n">
        <f aca="false">SUM(C2021:D2021)</f>
        <v>30684500</v>
      </c>
      <c r="F2021" s="109" t="n">
        <f aca="false">SUM(F2024:F2029)</f>
        <v>9160048</v>
      </c>
      <c r="G2021" s="110" t="n">
        <f aca="false">SUM(G2023:G2029)</f>
        <v>24058934</v>
      </c>
      <c r="H2021" s="153" t="n">
        <f aca="false">SUM(F2021:G2021)</f>
        <v>33218982</v>
      </c>
      <c r="I2021" s="190" t="n">
        <f aca="false">SUM(I2024:I2029)</f>
        <v>6930000</v>
      </c>
      <c r="J2021" s="139" t="n">
        <f aca="false">SUM(J2023:J2029)</f>
        <v>26145000</v>
      </c>
      <c r="K2021" s="190" t="n">
        <f aca="false">SUM(I2021:J2021)</f>
        <v>33075000</v>
      </c>
    </row>
    <row r="2022" customFormat="false" ht="22.35" hidden="false" customHeight="false" outlineLevel="0" collapsed="false">
      <c r="A2022" s="99" t="s">
        <v>27</v>
      </c>
      <c r="B2022" s="100"/>
      <c r="C2022" s="194" t="n">
        <f aca="false">SUM(C2024:C2028)</f>
        <v>6610780</v>
      </c>
      <c r="D2022" s="194" t="n">
        <f aca="false">SUM(D2023:D2028)</f>
        <v>24073720</v>
      </c>
      <c r="E2022" s="171" t="n">
        <f aca="false">SUM(C2022:D2022)</f>
        <v>30684500</v>
      </c>
      <c r="F2022" s="146" t="n">
        <f aca="false">SUM(F2024:F2028)</f>
        <v>7298769</v>
      </c>
      <c r="G2022" s="147" t="n">
        <f aca="false">SUM(G2023:G2028)</f>
        <v>24058934</v>
      </c>
      <c r="H2022" s="172" t="n">
        <f aca="false">SUM(F2022:G2022)</f>
        <v>31357703</v>
      </c>
      <c r="I2022" s="171" t="n">
        <f aca="false">SUM(I2024:I2028)</f>
        <v>6930000</v>
      </c>
      <c r="J2022" s="194" t="n">
        <f aca="false">SUM(J2023:J2028)</f>
        <v>26145000</v>
      </c>
      <c r="K2022" s="171" t="n">
        <f aca="false">SUM(I2022:J2022)</f>
        <v>33075000</v>
      </c>
    </row>
    <row r="2023" customFormat="false" ht="43.25" hidden="false" customHeight="false" outlineLevel="0" collapsed="false">
      <c r="A2023" s="87" t="s">
        <v>29</v>
      </c>
      <c r="B2023" s="103" t="n">
        <v>0</v>
      </c>
      <c r="C2023" s="94"/>
      <c r="D2023" s="143" t="n">
        <f aca="false">7103618+472028</f>
        <v>7575646</v>
      </c>
      <c r="E2023" s="94" t="n">
        <f aca="false">SUM(C2023:D2023)</f>
        <v>7575646</v>
      </c>
      <c r="F2023" s="79"/>
      <c r="G2023" s="88" t="n">
        <v>7570993</v>
      </c>
      <c r="H2023" s="95" t="n">
        <f aca="false">SUM(F2023:G2023)</f>
        <v>7570993</v>
      </c>
      <c r="I2023" s="94"/>
      <c r="J2023" s="143" t="n">
        <v>8170313</v>
      </c>
      <c r="K2023" s="94" t="n">
        <f aca="false">SUM(I2023:J2023)</f>
        <v>8170313</v>
      </c>
    </row>
    <row r="2024" customFormat="false" ht="22.35" hidden="false" customHeight="false" outlineLevel="0" collapsed="false">
      <c r="A2024" s="87" t="s">
        <v>2141</v>
      </c>
      <c r="B2024" s="54" t="s">
        <v>2142</v>
      </c>
      <c r="C2024" s="77" t="n">
        <f aca="false">5084780+1500000</f>
        <v>6584780</v>
      </c>
      <c r="D2024" s="77" t="n">
        <f aca="false">15470102+1027972</f>
        <v>16498074</v>
      </c>
      <c r="E2024" s="77" t="n">
        <f aca="false">SUM(C2024:D2024)</f>
        <v>23082854</v>
      </c>
      <c r="F2024" s="79" t="n">
        <v>7257769</v>
      </c>
      <c r="G2024" s="88" t="n">
        <v>16487941</v>
      </c>
      <c r="H2024" s="79" t="n">
        <f aca="false">SUM(F2024:G2024)</f>
        <v>23745710</v>
      </c>
      <c r="I2024" s="77" t="n">
        <v>6785000</v>
      </c>
      <c r="J2024" s="77" t="n">
        <v>17974687</v>
      </c>
      <c r="K2024" s="77" t="n">
        <f aca="false">SUM(I2024:J2024)</f>
        <v>24759687</v>
      </c>
    </row>
    <row r="2025" customFormat="false" ht="32.8" hidden="false" customHeight="false" outlineLevel="0" collapsed="false">
      <c r="A2025" s="87" t="s">
        <v>33</v>
      </c>
      <c r="B2025" s="103" t="s">
        <v>34</v>
      </c>
      <c r="C2025" s="77" t="n">
        <v>18000</v>
      </c>
      <c r="D2025" s="77"/>
      <c r="E2025" s="77" t="n">
        <f aca="false">SUM(C2025:D2025)</f>
        <v>18000</v>
      </c>
      <c r="F2025" s="79" t="n">
        <v>23000</v>
      </c>
      <c r="G2025" s="88"/>
      <c r="H2025" s="79" t="n">
        <f aca="false">SUM(F2025:G2025)</f>
        <v>23000</v>
      </c>
      <c r="I2025" s="77" t="n">
        <v>25000</v>
      </c>
      <c r="J2025" s="77"/>
      <c r="K2025" s="77" t="n">
        <f aca="false">SUM(I2025:J2025)</f>
        <v>25000</v>
      </c>
    </row>
    <row r="2026" customFormat="false" ht="43.25" hidden="false" customHeight="false" outlineLevel="0" collapsed="false">
      <c r="A2026" s="82" t="s">
        <v>506</v>
      </c>
      <c r="B2026" s="103" t="s">
        <v>507</v>
      </c>
      <c r="C2026" s="77" t="n">
        <v>8000</v>
      </c>
      <c r="D2026" s="77"/>
      <c r="E2026" s="77" t="n">
        <f aca="false">SUM(C2026:D2026)</f>
        <v>8000</v>
      </c>
      <c r="F2026" s="79" t="n">
        <v>18000</v>
      </c>
      <c r="G2026" s="88"/>
      <c r="H2026" s="79" t="n">
        <f aca="false">SUM(F2026:G2026)</f>
        <v>18000</v>
      </c>
      <c r="I2026" s="77" t="n">
        <v>120000</v>
      </c>
      <c r="J2026" s="77"/>
      <c r="K2026" s="77" t="n">
        <f aca="false">SUM(I2026:J2026)</f>
        <v>120000</v>
      </c>
    </row>
    <row r="2027" customFormat="false" ht="53.7" hidden="false" customHeight="false" outlineLevel="0" collapsed="false">
      <c r="A2027" s="87" t="s">
        <v>2110</v>
      </c>
      <c r="B2027" s="103" t="s">
        <v>2146</v>
      </c>
      <c r="C2027" s="77"/>
      <c r="D2027" s="77"/>
      <c r="E2027" s="77" t="n">
        <f aca="false">SUM(C2027:D2027)</f>
        <v>0</v>
      </c>
      <c r="F2027" s="79"/>
      <c r="G2027" s="88"/>
      <c r="H2027" s="79"/>
      <c r="I2027" s="77"/>
      <c r="J2027" s="77"/>
      <c r="K2027" s="77" t="n">
        <f aca="false">SUM(I2027:J2027)</f>
        <v>0</v>
      </c>
    </row>
    <row r="2028" customFormat="false" ht="32.8" hidden="false" customHeight="false" outlineLevel="0" collapsed="false">
      <c r="A2028" s="82" t="s">
        <v>219</v>
      </c>
      <c r="B2028" s="55" t="s">
        <v>220</v>
      </c>
      <c r="C2028" s="77"/>
      <c r="D2028" s="77"/>
      <c r="E2028" s="77" t="n">
        <f aca="false">SUM(C2028:D2028)</f>
        <v>0</v>
      </c>
      <c r="F2028" s="79"/>
      <c r="G2028" s="88"/>
      <c r="H2028" s="79" t="n">
        <f aca="false">SUM(F2028:G2028)</f>
        <v>0</v>
      </c>
      <c r="I2028" s="77"/>
      <c r="J2028" s="77"/>
      <c r="K2028" s="77" t="n">
        <f aca="false">SUM(I2028:J2028)</f>
        <v>0</v>
      </c>
    </row>
    <row r="2029" customFormat="false" ht="22.35" hidden="false" customHeight="false" outlineLevel="0" collapsed="false">
      <c r="A2029" s="87" t="s">
        <v>65</v>
      </c>
      <c r="B2029" s="54" t="s">
        <v>66</v>
      </c>
      <c r="C2029" s="77"/>
      <c r="D2029" s="77"/>
      <c r="E2029" s="77" t="n">
        <f aca="false">SUM(C2029:D2029)</f>
        <v>0</v>
      </c>
      <c r="F2029" s="79" t="n">
        <v>1861279</v>
      </c>
      <c r="G2029" s="88"/>
      <c r="H2029" s="79" t="n">
        <f aca="false">SUM(F2029:G2029)</f>
        <v>1861279</v>
      </c>
      <c r="I2029" s="77"/>
      <c r="J2029" s="77"/>
      <c r="K2029" s="77" t="n">
        <f aca="false">SUM(I2029:J2029)</f>
        <v>0</v>
      </c>
    </row>
    <row r="2030" customFormat="false" ht="12.8" hidden="false" customHeight="false" outlineLevel="0" collapsed="false">
      <c r="A2030" s="87"/>
      <c r="B2030" s="103"/>
      <c r="C2030" s="77"/>
      <c r="D2030" s="77"/>
      <c r="E2030" s="77" t="n">
        <f aca="false">SUM(C2030:D2030)</f>
        <v>0</v>
      </c>
      <c r="F2030" s="79"/>
      <c r="G2030" s="88"/>
      <c r="H2030" s="79"/>
      <c r="I2030" s="77"/>
      <c r="J2030" s="77"/>
      <c r="K2030" s="77" t="n">
        <f aca="false">SUM(I2030:J2030)</f>
        <v>0</v>
      </c>
    </row>
    <row r="2031" customFormat="false" ht="46.25" hidden="false" customHeight="false" outlineLevel="0" collapsed="false">
      <c r="A2031" s="105" t="s">
        <v>2150</v>
      </c>
      <c r="B2031" s="135" t="s">
        <v>19</v>
      </c>
      <c r="C2031" s="108" t="n">
        <f aca="false">SUM(C2033:C2057)</f>
        <v>131449588</v>
      </c>
      <c r="D2031" s="108" t="n">
        <f aca="false">SUM(D2033:D2057)</f>
        <v>84880017</v>
      </c>
      <c r="E2031" s="190" t="n">
        <f aca="false">SUM(C2031:D2031)</f>
        <v>216329605</v>
      </c>
      <c r="F2031" s="109" t="n">
        <f aca="false">SUM(F2033:F2057)</f>
        <v>471442604</v>
      </c>
      <c r="G2031" s="110" t="n">
        <f aca="false">SUM(G2033:G2057)</f>
        <v>91954656</v>
      </c>
      <c r="H2031" s="153" t="n">
        <f aca="false">SUM(F2031:G2031)</f>
        <v>563397260</v>
      </c>
      <c r="I2031" s="190" t="n">
        <f aca="false">SUM(I2033:I2057)</f>
        <v>163749875</v>
      </c>
      <c r="J2031" s="108" t="n">
        <f aca="false">SUM(J2033:J2057)</f>
        <v>98330474</v>
      </c>
      <c r="K2031" s="190" t="n">
        <f aca="false">SUM(I2031:J2031)</f>
        <v>262080349</v>
      </c>
    </row>
    <row r="2032" customFormat="false" ht="22.35" hidden="false" customHeight="false" outlineLevel="0" collapsed="false">
      <c r="A2032" s="87" t="s">
        <v>27</v>
      </c>
      <c r="B2032" s="113"/>
      <c r="C2032" s="77" t="n">
        <f aca="false">SUM(C2033:C2055)</f>
        <v>131449588</v>
      </c>
      <c r="D2032" s="77" t="n">
        <f aca="false">SUM(D2033:D2055)</f>
        <v>84880017</v>
      </c>
      <c r="E2032" s="77" t="n">
        <f aca="false">SUM(C2032:D2032)</f>
        <v>216329605</v>
      </c>
      <c r="F2032" s="79" t="n">
        <f aca="false">SUM(F2033:F2055)</f>
        <v>191700852</v>
      </c>
      <c r="G2032" s="88" t="n">
        <f aca="false">SUM(G2033:G2055)</f>
        <v>91954656</v>
      </c>
      <c r="H2032" s="79" t="n">
        <f aca="false">SUM(F2032:G2032)</f>
        <v>283655508</v>
      </c>
      <c r="I2032" s="77" t="n">
        <f aca="false">SUM(I2033:I2055)</f>
        <v>163749875</v>
      </c>
      <c r="J2032" s="77" t="n">
        <f aca="false">SUM(J2033:J2055)</f>
        <v>98330474</v>
      </c>
      <c r="K2032" s="77" t="n">
        <f aca="false">SUM(I2032:J2032)</f>
        <v>262080349</v>
      </c>
    </row>
    <row r="2033" customFormat="false" ht="43.25" hidden="false" customHeight="false" outlineLevel="0" collapsed="false">
      <c r="A2033" s="82" t="s">
        <v>29</v>
      </c>
      <c r="B2033" s="54" t="n">
        <v>0</v>
      </c>
      <c r="C2033" s="77"/>
      <c r="D2033" s="77" t="n">
        <v>22493205</v>
      </c>
      <c r="E2033" s="77" t="n">
        <f aca="false">SUM(C2033:D2033)</f>
        <v>22493205</v>
      </c>
      <c r="F2033" s="79"/>
      <c r="G2033" s="88" t="n">
        <v>24367984</v>
      </c>
      <c r="H2033" s="79" t="n">
        <f aca="false">SUM(F2033:G2033)</f>
        <v>24367984</v>
      </c>
      <c r="I2033" s="77"/>
      <c r="J2033" s="77" t="n">
        <v>26000847</v>
      </c>
      <c r="K2033" s="77" t="n">
        <f aca="false">SUM(I2033:J2033)</f>
        <v>26000847</v>
      </c>
    </row>
    <row r="2034" customFormat="false" ht="32.8" hidden="false" customHeight="false" outlineLevel="0" collapsed="false">
      <c r="A2034" s="87" t="s">
        <v>2151</v>
      </c>
      <c r="B2034" s="103" t="s">
        <v>2152</v>
      </c>
      <c r="C2034" s="77" t="n">
        <v>1100000</v>
      </c>
      <c r="D2034" s="77" t="n">
        <v>141467</v>
      </c>
      <c r="E2034" s="77" t="n">
        <f aca="false">SUM(C2034:D2034)</f>
        <v>1241467</v>
      </c>
      <c r="F2034" s="79" t="n">
        <f aca="false">294000+2796000</f>
        <v>3090000</v>
      </c>
      <c r="G2034" s="88" t="n">
        <v>153258</v>
      </c>
      <c r="H2034" s="79" t="n">
        <f aca="false">SUM(F2034:G2034)</f>
        <v>3243258</v>
      </c>
      <c r="I2034" s="77" t="n">
        <v>1000000</v>
      </c>
      <c r="J2034" s="77" t="n">
        <v>157581</v>
      </c>
      <c r="K2034" s="77" t="n">
        <f aca="false">SUM(I2034:J2034)</f>
        <v>1157581</v>
      </c>
    </row>
    <row r="2035" customFormat="false" ht="43.25" hidden="false" customHeight="false" outlineLevel="0" collapsed="false">
      <c r="A2035" s="87" t="s">
        <v>2154</v>
      </c>
      <c r="B2035" s="103" t="s">
        <v>2155</v>
      </c>
      <c r="C2035" s="77" t="n">
        <v>25000</v>
      </c>
      <c r="D2035" s="77" t="n">
        <v>141467</v>
      </c>
      <c r="E2035" s="77" t="n">
        <f aca="false">SUM(C2035:D2035)</f>
        <v>166467</v>
      </c>
      <c r="F2035" s="79" t="n">
        <v>25000</v>
      </c>
      <c r="G2035" s="88" t="n">
        <v>153258</v>
      </c>
      <c r="H2035" s="79" t="n">
        <f aca="false">SUM(F2035:G2035)</f>
        <v>178258</v>
      </c>
      <c r="I2035" s="77"/>
      <c r="J2035" s="77"/>
      <c r="K2035" s="77" t="n">
        <f aca="false">SUM(I2035:J2035)</f>
        <v>0</v>
      </c>
    </row>
    <row r="2036" customFormat="false" ht="43.25" hidden="false" customHeight="false" outlineLevel="0" collapsed="false">
      <c r="A2036" s="82" t="s">
        <v>2157</v>
      </c>
      <c r="B2036" s="54" t="s">
        <v>2158</v>
      </c>
      <c r="C2036" s="191" t="n">
        <v>7595000</v>
      </c>
      <c r="D2036" s="191" t="n">
        <v>707333</v>
      </c>
      <c r="E2036" s="77" t="n">
        <f aca="false">SUM(C2036:D2036)</f>
        <v>8302333</v>
      </c>
      <c r="F2036" s="124" t="n">
        <v>16451080</v>
      </c>
      <c r="G2036" s="149" t="n">
        <v>766289</v>
      </c>
      <c r="H2036" s="95" t="n">
        <f aca="false">SUM(F2036:G2036)</f>
        <v>17217369</v>
      </c>
      <c r="I2036" s="191" t="n">
        <v>10653000</v>
      </c>
      <c r="J2036" s="191" t="n">
        <v>787904</v>
      </c>
      <c r="K2036" s="94" t="n">
        <f aca="false">SUM(I2036:J2036)</f>
        <v>11440904</v>
      </c>
    </row>
    <row r="2037" customFormat="false" ht="22.35" hidden="false" customHeight="false" outlineLevel="0" collapsed="false">
      <c r="A2037" s="82" t="s">
        <v>2160</v>
      </c>
      <c r="B2037" s="54" t="s">
        <v>2161</v>
      </c>
      <c r="C2037" s="249" t="n">
        <v>22906000</v>
      </c>
      <c r="D2037" s="94" t="n">
        <v>4668401</v>
      </c>
      <c r="E2037" s="77" t="n">
        <f aca="false">SUM(C2037:D2037)</f>
        <v>27574401</v>
      </c>
      <c r="F2037" s="95" t="n">
        <v>45817608</v>
      </c>
      <c r="G2037" s="96" t="n">
        <v>5057506</v>
      </c>
      <c r="H2037" s="95" t="n">
        <f aca="false">SUM(F2037:G2037)</f>
        <v>50875114</v>
      </c>
      <c r="I2037" s="249" t="n">
        <v>36515100</v>
      </c>
      <c r="J2037" s="94" t="n">
        <v>5988074</v>
      </c>
      <c r="K2037" s="94" t="n">
        <f aca="false">SUM(I2037:J2037)</f>
        <v>42503174</v>
      </c>
    </row>
    <row r="2038" customFormat="false" ht="22.35" hidden="false" customHeight="false" outlineLevel="0" collapsed="false">
      <c r="A2038" s="87" t="s">
        <v>2163</v>
      </c>
      <c r="B2038" s="103" t="s">
        <v>2164</v>
      </c>
      <c r="C2038" s="143" t="n">
        <v>26518985</v>
      </c>
      <c r="D2038" s="77" t="n">
        <v>848800</v>
      </c>
      <c r="E2038" s="77" t="n">
        <f aca="false">SUM(C2038:D2038)</f>
        <v>27367785</v>
      </c>
      <c r="F2038" s="79" t="n">
        <v>44804548</v>
      </c>
      <c r="G2038" s="88" t="n">
        <v>919546</v>
      </c>
      <c r="H2038" s="79" t="n">
        <f aca="false">SUM(F2038:G2038)</f>
        <v>45724094</v>
      </c>
      <c r="I2038" s="143" t="n">
        <v>34143026</v>
      </c>
      <c r="J2038" s="77" t="n">
        <v>945485</v>
      </c>
      <c r="K2038" s="77" t="n">
        <f aca="false">SUM(I2038:J2038)</f>
        <v>35088511</v>
      </c>
    </row>
    <row r="2039" customFormat="false" ht="22.35" hidden="false" customHeight="false" outlineLevel="0" collapsed="false">
      <c r="A2039" s="87" t="s">
        <v>2166</v>
      </c>
      <c r="B2039" s="103" t="s">
        <v>2167</v>
      </c>
      <c r="C2039" s="143" t="n">
        <v>16536000</v>
      </c>
      <c r="D2039" s="77" t="n">
        <v>4951334</v>
      </c>
      <c r="E2039" s="77" t="n">
        <f aca="false">SUM(C2039:D2039)</f>
        <v>21487334</v>
      </c>
      <c r="F2039" s="79" t="n">
        <v>20869719</v>
      </c>
      <c r="G2039" s="88" t="n">
        <v>5364021</v>
      </c>
      <c r="H2039" s="79" t="n">
        <f aca="false">SUM(F2039:G2039)</f>
        <v>26233740</v>
      </c>
      <c r="I2039" s="143" t="n">
        <v>22339000</v>
      </c>
      <c r="J2039" s="77" t="n">
        <v>5515331</v>
      </c>
      <c r="K2039" s="77" t="n">
        <f aca="false">SUM(I2039:J2039)</f>
        <v>27854331</v>
      </c>
    </row>
    <row r="2040" customFormat="false" ht="43.25" hidden="false" customHeight="false" outlineLevel="0" collapsed="false">
      <c r="A2040" s="87" t="s">
        <v>2169</v>
      </c>
      <c r="B2040" s="103" t="s">
        <v>2170</v>
      </c>
      <c r="C2040" s="143" t="n">
        <v>30800000</v>
      </c>
      <c r="D2040" s="77" t="n">
        <v>3253734</v>
      </c>
      <c r="E2040" s="77" t="n">
        <f aca="false">SUM(C2040:D2040)</f>
        <v>34053734</v>
      </c>
      <c r="F2040" s="79" t="n">
        <v>29132689</v>
      </c>
      <c r="G2040" s="88" t="n">
        <v>3524928</v>
      </c>
      <c r="H2040" s="79" t="n">
        <f aca="false">SUM(F2040:G2040)</f>
        <v>32657617</v>
      </c>
      <c r="I2040" s="143" t="n">
        <v>35150000</v>
      </c>
      <c r="J2040" s="77" t="n">
        <v>3309199</v>
      </c>
      <c r="K2040" s="77" t="n">
        <f aca="false">SUM(I2040:J2040)</f>
        <v>38459199</v>
      </c>
    </row>
    <row r="2041" customFormat="false" ht="53.7" hidden="false" customHeight="false" outlineLevel="0" collapsed="false">
      <c r="A2041" s="87" t="s">
        <v>2172</v>
      </c>
      <c r="B2041" s="103" t="s">
        <v>2173</v>
      </c>
      <c r="C2041" s="77" t="n">
        <v>2575124</v>
      </c>
      <c r="D2041" s="77" t="n">
        <v>1131734</v>
      </c>
      <c r="E2041" s="77" t="n">
        <f aca="false">SUM(C2041:D2041)</f>
        <v>3706858</v>
      </c>
      <c r="F2041" s="79" t="n">
        <v>2623319</v>
      </c>
      <c r="G2041" s="88" t="n">
        <v>1226062</v>
      </c>
      <c r="H2041" s="79" t="n">
        <f aca="false">SUM(F2041:G2041)</f>
        <v>3849381</v>
      </c>
      <c r="I2041" s="77" t="n">
        <v>2988500</v>
      </c>
      <c r="J2041" s="77" t="n">
        <v>945485</v>
      </c>
      <c r="K2041" s="77" t="n">
        <f aca="false">SUM(I2041:J2041)</f>
        <v>3933985</v>
      </c>
    </row>
    <row r="2042" customFormat="false" ht="43.25" hidden="false" customHeight="false" outlineLevel="0" collapsed="false">
      <c r="A2042" s="87" t="s">
        <v>2175</v>
      </c>
      <c r="B2042" s="103" t="s">
        <v>2176</v>
      </c>
      <c r="C2042" s="115"/>
      <c r="D2042" s="94" t="n">
        <v>9902669</v>
      </c>
      <c r="E2042" s="77" t="n">
        <f aca="false">SUM(C2042:D2042)</f>
        <v>9902669</v>
      </c>
      <c r="F2042" s="95"/>
      <c r="G2042" s="96" t="n">
        <v>10728043</v>
      </c>
      <c r="H2042" s="79" t="n">
        <f aca="false">SUM(F2042:G2042)</f>
        <v>10728043</v>
      </c>
      <c r="I2042" s="115"/>
      <c r="J2042" s="94" t="n">
        <v>11345824</v>
      </c>
      <c r="K2042" s="94" t="n">
        <f aca="false">SUM(J2042:J2042)</f>
        <v>11345824</v>
      </c>
    </row>
    <row r="2043" customFormat="false" ht="43.25" hidden="false" customHeight="false" outlineLevel="0" collapsed="false">
      <c r="A2043" s="87" t="s">
        <v>2178</v>
      </c>
      <c r="B2043" s="103" t="s">
        <v>2179</v>
      </c>
      <c r="C2043" s="315"/>
      <c r="D2043" s="94" t="n">
        <v>8205068</v>
      </c>
      <c r="E2043" s="77" t="n">
        <f aca="false">SUM(C2043:D2043)</f>
        <v>8205068</v>
      </c>
      <c r="F2043" s="95"/>
      <c r="G2043" s="96" t="n">
        <v>8888950</v>
      </c>
      <c r="H2043" s="79" t="n">
        <f aca="false">SUM(F2043:G2043)</f>
        <v>8888950</v>
      </c>
      <c r="I2043" s="315"/>
      <c r="J2043" s="94" t="n">
        <v>9770015</v>
      </c>
      <c r="K2043" s="94" t="n">
        <f aca="false">SUM(I2043:J2043)</f>
        <v>9770015</v>
      </c>
    </row>
    <row r="2044" customFormat="false" ht="43.25" hidden="false" customHeight="false" outlineLevel="0" collapsed="false">
      <c r="A2044" s="87" t="s">
        <v>2181</v>
      </c>
      <c r="B2044" s="103" t="s">
        <v>2182</v>
      </c>
      <c r="C2044" s="94"/>
      <c r="D2044" s="94" t="n">
        <v>8912402</v>
      </c>
      <c r="E2044" s="77" t="n">
        <f aca="false">SUM(C2044:D2044)</f>
        <v>8912402</v>
      </c>
      <c r="F2044" s="95"/>
      <c r="G2044" s="96" t="n">
        <v>9655239</v>
      </c>
      <c r="H2044" s="79" t="n">
        <f aca="false">SUM(F2044:G2044)</f>
        <v>9655239</v>
      </c>
      <c r="I2044" s="94"/>
      <c r="J2044" s="94" t="n">
        <v>9139691</v>
      </c>
      <c r="K2044" s="94" t="n">
        <f aca="false">SUM(I2044:J2044)</f>
        <v>9139691</v>
      </c>
    </row>
    <row r="2045" customFormat="false" ht="43.25" hidden="false" customHeight="false" outlineLevel="0" collapsed="false">
      <c r="A2045" s="87" t="s">
        <v>506</v>
      </c>
      <c r="B2045" s="54" t="s">
        <v>507</v>
      </c>
      <c r="C2045" s="77" t="n">
        <v>483174</v>
      </c>
      <c r="D2045" s="77" t="n">
        <v>141467</v>
      </c>
      <c r="E2045" s="77" t="n">
        <f aca="false">SUM(C2045:D2045)</f>
        <v>624641</v>
      </c>
      <c r="F2045" s="79" t="n">
        <v>313174</v>
      </c>
      <c r="G2045" s="88" t="n">
        <v>153258</v>
      </c>
      <c r="H2045" s="79" t="n">
        <f aca="false">SUM(F2045:G2045)</f>
        <v>466432</v>
      </c>
      <c r="I2045" s="77" t="n">
        <v>298000</v>
      </c>
      <c r="J2045" s="77" t="n">
        <v>157581</v>
      </c>
      <c r="K2045" s="77" t="n">
        <f aca="false">SUM(I2045:J2045)</f>
        <v>455581</v>
      </c>
    </row>
    <row r="2046" customFormat="false" ht="12.8" hidden="false" customHeight="false" outlineLevel="0" collapsed="false">
      <c r="A2046" s="87" t="s">
        <v>2185</v>
      </c>
      <c r="B2046" s="54" t="s">
        <v>2186</v>
      </c>
      <c r="C2046" s="77" t="n">
        <v>132040</v>
      </c>
      <c r="D2046" s="77" t="n">
        <v>282933</v>
      </c>
      <c r="E2046" s="77" t="n">
        <f aca="false">SUM(C2046:D2046)</f>
        <v>414973</v>
      </c>
      <c r="F2046" s="79" t="n">
        <v>236041</v>
      </c>
      <c r="G2046" s="88" t="n">
        <v>306516</v>
      </c>
      <c r="H2046" s="79" t="n">
        <f aca="false">SUM(F2046:G2046)</f>
        <v>542557</v>
      </c>
      <c r="I2046" s="77" t="n">
        <v>141718</v>
      </c>
      <c r="J2046" s="77" t="n">
        <v>315162</v>
      </c>
      <c r="K2046" s="77" t="n">
        <f aca="false">SUM(I2046:J2046)</f>
        <v>456880</v>
      </c>
    </row>
    <row r="2047" customFormat="false" ht="32.8" hidden="false" customHeight="false" outlineLevel="0" collapsed="false">
      <c r="A2047" s="87" t="s">
        <v>219</v>
      </c>
      <c r="B2047" s="54" t="s">
        <v>220</v>
      </c>
      <c r="C2047" s="77" t="n">
        <v>1934050</v>
      </c>
      <c r="D2047" s="77"/>
      <c r="E2047" s="77" t="n">
        <f aca="false">SUM(C2047:D2047)</f>
        <v>1934050</v>
      </c>
      <c r="F2047" s="79" t="n">
        <v>1934050</v>
      </c>
      <c r="G2047" s="88"/>
      <c r="H2047" s="79" t="n">
        <f aca="false">SUM(F2047:G2047)</f>
        <v>1934050</v>
      </c>
      <c r="I2047" s="77" t="n">
        <v>1196000</v>
      </c>
      <c r="J2047" s="77"/>
      <c r="K2047" s="77" t="n">
        <f aca="false">SUM(I2047:J2047)</f>
        <v>1196000</v>
      </c>
    </row>
    <row r="2048" customFormat="false" ht="43.25" hidden="false" customHeight="false" outlineLevel="0" collapsed="false">
      <c r="A2048" s="87" t="s">
        <v>2189</v>
      </c>
      <c r="B2048" s="103" t="s">
        <v>2190</v>
      </c>
      <c r="C2048" s="77" t="n">
        <v>5700000</v>
      </c>
      <c r="D2048" s="77" t="n">
        <v>14288136</v>
      </c>
      <c r="E2048" s="77" t="n">
        <f aca="false">SUM(C2048:D2048)</f>
        <v>19988136</v>
      </c>
      <c r="F2048" s="79" t="n">
        <v>5550000</v>
      </c>
      <c r="G2048" s="88" t="n">
        <v>15479034</v>
      </c>
      <c r="H2048" s="79" t="n">
        <f aca="false">SUM(F2048:G2048)</f>
        <v>21029034</v>
      </c>
      <c r="I2048" s="77" t="n">
        <v>8735000</v>
      </c>
      <c r="J2048" s="77" t="n">
        <v>18909707</v>
      </c>
      <c r="K2048" s="77" t="n">
        <f aca="false">SUM(I2048:J2048)</f>
        <v>27644707</v>
      </c>
    </row>
    <row r="2049" customFormat="false" ht="74.6" hidden="false" customHeight="false" outlineLevel="0" collapsed="false">
      <c r="A2049" s="82" t="s">
        <v>2192</v>
      </c>
      <c r="B2049" s="54" t="s">
        <v>2193</v>
      </c>
      <c r="C2049" s="77" t="n">
        <v>380900</v>
      </c>
      <c r="D2049" s="77" t="n">
        <v>282933</v>
      </c>
      <c r="E2049" s="77" t="n">
        <f aca="false">SUM(C2049:D2049)</f>
        <v>663833</v>
      </c>
      <c r="F2049" s="79" t="n">
        <f aca="false">64843+361741</f>
        <v>426584</v>
      </c>
      <c r="G2049" s="88" t="n">
        <v>306516</v>
      </c>
      <c r="H2049" s="79" t="n">
        <f aca="false">SUM(F2049:G2049)</f>
        <v>733100</v>
      </c>
      <c r="I2049" s="77"/>
      <c r="J2049" s="77"/>
      <c r="K2049" s="94" t="n">
        <f aca="false">SUM(I2049:J2049)</f>
        <v>0</v>
      </c>
    </row>
    <row r="2050" customFormat="false" ht="32.8" hidden="false" customHeight="false" outlineLevel="0" collapsed="false">
      <c r="A2050" s="82" t="s">
        <v>33</v>
      </c>
      <c r="B2050" s="54" t="s">
        <v>34</v>
      </c>
      <c r="C2050" s="77" t="n">
        <v>14763315</v>
      </c>
      <c r="D2050" s="77"/>
      <c r="E2050" s="77" t="n">
        <f aca="false">SUM(C2050:D2050)</f>
        <v>14763315</v>
      </c>
      <c r="F2050" s="79" t="n">
        <v>19963452</v>
      </c>
      <c r="G2050" s="88"/>
      <c r="H2050" s="79" t="n">
        <f aca="false">SUM(F2050:G2050)</f>
        <v>19963452</v>
      </c>
      <c r="I2050" s="77" t="n">
        <v>10590531</v>
      </c>
      <c r="J2050" s="77"/>
      <c r="K2050" s="77" t="n">
        <f aca="false">SUM(I2050:J2050)</f>
        <v>10590531</v>
      </c>
    </row>
    <row r="2051" customFormat="false" ht="43.25" hidden="false" customHeight="false" outlineLevel="0" collapsed="false">
      <c r="A2051" s="87" t="s">
        <v>2196</v>
      </c>
      <c r="B2051" s="103" t="s">
        <v>2197</v>
      </c>
      <c r="C2051" s="77"/>
      <c r="D2051" s="77" t="n">
        <v>4526934</v>
      </c>
      <c r="E2051" s="77" t="n">
        <f aca="false">SUM(C2051:D2051)</f>
        <v>4526934</v>
      </c>
      <c r="F2051" s="79"/>
      <c r="G2051" s="88" t="n">
        <v>4904248</v>
      </c>
      <c r="H2051" s="79" t="n">
        <f aca="false">SUM(F2051:G2051)</f>
        <v>4904248</v>
      </c>
      <c r="I2051" s="77"/>
      <c r="J2051" s="77" t="n">
        <v>5042588</v>
      </c>
      <c r="K2051" s="77" t="n">
        <f aca="false">SUM(I2051:J2051)</f>
        <v>5042588</v>
      </c>
    </row>
    <row r="2052" customFormat="false" ht="64.15" hidden="false" customHeight="false" outlineLevel="0" collapsed="false">
      <c r="A2052" s="87" t="s">
        <v>2199</v>
      </c>
      <c r="B2052" s="103" t="s">
        <v>2200</v>
      </c>
      <c r="C2052" s="77"/>
      <c r="D2052" s="77"/>
      <c r="E2052" s="77"/>
      <c r="F2052" s="79" t="n">
        <v>463588</v>
      </c>
      <c r="G2052" s="88"/>
      <c r="H2052" s="79" t="n">
        <f aca="false">SUM(F2052:G2052)</f>
        <v>463588</v>
      </c>
      <c r="I2052" s="77"/>
      <c r="J2052" s="77"/>
      <c r="K2052" s="77"/>
    </row>
    <row r="2053" customFormat="false" ht="53.7" hidden="false" customHeight="false" outlineLevel="0" collapsed="false">
      <c r="A2053" s="87" t="s">
        <v>2110</v>
      </c>
      <c r="B2053" s="103" t="s">
        <v>2201</v>
      </c>
      <c r="C2053" s="77"/>
      <c r="D2053" s="77"/>
      <c r="E2053" s="77" t="n">
        <f aca="false">SUM(C2053:D2053)</f>
        <v>0</v>
      </c>
      <c r="F2053" s="79"/>
      <c r="G2053" s="88"/>
      <c r="H2053" s="79"/>
      <c r="I2053" s="77"/>
      <c r="J2053" s="77"/>
      <c r="K2053" s="77" t="n">
        <f aca="false">SUM(I2053:J2053)</f>
        <v>0</v>
      </c>
    </row>
    <row r="2054" customFormat="false" ht="32.8" hidden="false" customHeight="false" outlineLevel="0" collapsed="false">
      <c r="A2054" s="87" t="s">
        <v>222</v>
      </c>
      <c r="B2054" s="55" t="s">
        <v>223</v>
      </c>
      <c r="C2054" s="77"/>
      <c r="D2054" s="77"/>
      <c r="E2054" s="77" t="n">
        <f aca="false">SUM(C2054:D2054)</f>
        <v>0</v>
      </c>
      <c r="F2054" s="79"/>
      <c r="G2054" s="88"/>
      <c r="H2054" s="79" t="n">
        <f aca="false">SUM(F2054:G2054)</f>
        <v>0</v>
      </c>
      <c r="I2054" s="77"/>
      <c r="J2054" s="77"/>
      <c r="K2054" s="77"/>
    </row>
    <row r="2055" customFormat="false" ht="64.15" hidden="false" customHeight="false" outlineLevel="0" collapsed="false">
      <c r="A2055" s="87" t="s">
        <v>2204</v>
      </c>
      <c r="B2055" s="55" t="s">
        <v>2205</v>
      </c>
      <c r="C2055" s="94"/>
      <c r="D2055" s="94"/>
      <c r="E2055" s="77" t="n">
        <f aca="false">SUM(C2055:D2055)</f>
        <v>0</v>
      </c>
      <c r="F2055" s="95"/>
      <c r="G2055" s="96"/>
      <c r="H2055" s="79" t="n">
        <f aca="false">SUM(F2055:G2055)</f>
        <v>0</v>
      </c>
      <c r="I2055" s="249"/>
      <c r="J2055" s="94"/>
      <c r="K2055" s="94" t="n">
        <f aca="false">SUM(I2055:J2055)</f>
        <v>0</v>
      </c>
    </row>
    <row r="2056" customFormat="false" ht="32.8" hidden="false" customHeight="false" outlineLevel="0" collapsed="false">
      <c r="A2056" s="82" t="s">
        <v>62</v>
      </c>
      <c r="B2056" s="54" t="s">
        <v>63</v>
      </c>
      <c r="C2056" s="143"/>
      <c r="D2056" s="143"/>
      <c r="E2056" s="77" t="n">
        <f aca="false">SUM(C2056:D2056)</f>
        <v>0</v>
      </c>
      <c r="F2056" s="79" t="n">
        <v>3477219</v>
      </c>
      <c r="G2056" s="88"/>
      <c r="H2056" s="79" t="n">
        <f aca="false">SUM(F2056:G2056)</f>
        <v>3477219</v>
      </c>
      <c r="I2056" s="143"/>
      <c r="J2056" s="143"/>
      <c r="K2056" s="143" t="n">
        <f aca="false">SUM(I2056:J2056)</f>
        <v>0</v>
      </c>
    </row>
    <row r="2057" customFormat="false" ht="22.35" hidden="false" customHeight="false" outlineLevel="0" collapsed="false">
      <c r="A2057" s="82" t="s">
        <v>65</v>
      </c>
      <c r="B2057" s="54" t="s">
        <v>66</v>
      </c>
      <c r="C2057" s="143"/>
      <c r="D2057" s="143"/>
      <c r="E2057" s="77" t="n">
        <f aca="false">SUM(C2057:D2057)</f>
        <v>0</v>
      </c>
      <c r="F2057" s="79" t="n">
        <f aca="false">279741752-3477219</f>
        <v>276264533</v>
      </c>
      <c r="G2057" s="88"/>
      <c r="H2057" s="79" t="n">
        <f aca="false">SUM(F2057:G2057)</f>
        <v>276264533</v>
      </c>
      <c r="I2057" s="143"/>
      <c r="J2057" s="143"/>
      <c r="K2057" s="143" t="n">
        <f aca="false">SUM(I2057:J2057)</f>
        <v>0</v>
      </c>
    </row>
    <row r="2058" customFormat="false" ht="12.8" hidden="false" customHeight="false" outlineLevel="0" collapsed="false">
      <c r="A2058" s="82"/>
      <c r="B2058" s="54"/>
      <c r="C2058" s="77"/>
      <c r="D2058" s="77"/>
      <c r="E2058" s="77"/>
      <c r="F2058" s="79"/>
      <c r="G2058" s="88"/>
      <c r="H2058" s="79"/>
      <c r="I2058" s="77"/>
      <c r="J2058" s="77"/>
      <c r="K2058" s="77"/>
    </row>
    <row r="2059" customFormat="false" ht="46.25" hidden="false" customHeight="false" outlineLevel="0" collapsed="false">
      <c r="A2059" s="105" t="s">
        <v>2209</v>
      </c>
      <c r="B2059" s="135" t="s">
        <v>19</v>
      </c>
      <c r="C2059" s="108" t="n">
        <f aca="false">SUM(C2061:C2068)</f>
        <v>390107</v>
      </c>
      <c r="D2059" s="108" t="n">
        <f aca="false">SUM(D2061:D2068)</f>
        <v>11288651</v>
      </c>
      <c r="E2059" s="108" t="n">
        <f aca="false">SUM(C2059:D2059)</f>
        <v>11678758</v>
      </c>
      <c r="F2059" s="109" t="n">
        <f aca="false">SUM(F2061:F2068)</f>
        <v>482455344</v>
      </c>
      <c r="G2059" s="110" t="n">
        <f aca="false">SUM(G2061:G2068)</f>
        <v>12066786</v>
      </c>
      <c r="H2059" s="109" t="n">
        <f aca="false">SUM(F2059:G2059)</f>
        <v>494522130</v>
      </c>
      <c r="I2059" s="108" t="n">
        <f aca="false">SUM(I2061:I2068)</f>
        <v>397000</v>
      </c>
      <c r="J2059" s="108" t="n">
        <f aca="false">SUM(J2061:J2068)</f>
        <v>13103000</v>
      </c>
      <c r="K2059" s="108" t="n">
        <f aca="false">SUM(I2059:J2059)</f>
        <v>13500000</v>
      </c>
    </row>
    <row r="2060" customFormat="false" ht="22.35" hidden="false" customHeight="false" outlineLevel="0" collapsed="false">
      <c r="A2060" s="87" t="s">
        <v>27</v>
      </c>
      <c r="B2060" s="167"/>
      <c r="C2060" s="77" t="n">
        <f aca="false">SUM(C2061:C2065)</f>
        <v>390107</v>
      </c>
      <c r="D2060" s="77" t="n">
        <f aca="false">SUM(D2061:D2065)</f>
        <v>11288651</v>
      </c>
      <c r="E2060" s="77" t="n">
        <f aca="false">SUM(C2060:D2060)</f>
        <v>11678758</v>
      </c>
      <c r="F2060" s="79" t="n">
        <f aca="false">SUM(F2061:F2065)</f>
        <v>1133227</v>
      </c>
      <c r="G2060" s="88" t="n">
        <f aca="false">SUM(G2061:G2065)</f>
        <v>12066786</v>
      </c>
      <c r="H2060" s="79" t="n">
        <f aca="false">SUM(F2060:G2060)</f>
        <v>13200013</v>
      </c>
      <c r="I2060" s="77" t="n">
        <f aca="false">SUM(I2061:I2065)</f>
        <v>397000</v>
      </c>
      <c r="J2060" s="77" t="n">
        <f aca="false">SUM(J2061:J2065)</f>
        <v>13103000</v>
      </c>
      <c r="K2060" s="77" t="n">
        <f aca="false">SUM(I2060:J2060)</f>
        <v>13500000</v>
      </c>
    </row>
    <row r="2061" customFormat="false" ht="43.25" hidden="false" customHeight="false" outlineLevel="0" collapsed="false">
      <c r="A2061" s="126" t="s">
        <v>29</v>
      </c>
      <c r="B2061" s="160" t="n">
        <v>0</v>
      </c>
      <c r="C2061" s="130"/>
      <c r="D2061" s="130" t="n">
        <v>4549158</v>
      </c>
      <c r="E2061" s="130" t="n">
        <f aca="false">SUM(C2061:D2061)</f>
        <v>4549158</v>
      </c>
      <c r="F2061" s="131"/>
      <c r="G2061" s="151" t="n">
        <v>4862735</v>
      </c>
      <c r="H2061" s="131" t="n">
        <f aca="false">SUM(F2061:G2061)</f>
        <v>4862735</v>
      </c>
      <c r="I2061" s="130"/>
      <c r="J2061" s="130" t="n">
        <v>5054014</v>
      </c>
      <c r="K2061" s="130" t="n">
        <f aca="false">SUM(I2061:J2061)</f>
        <v>5054014</v>
      </c>
    </row>
    <row r="2062" customFormat="false" ht="53.7" hidden="false" customHeight="false" outlineLevel="0" collapsed="false">
      <c r="A2062" s="87" t="s">
        <v>2110</v>
      </c>
      <c r="B2062" s="103" t="s">
        <v>2210</v>
      </c>
      <c r="C2062" s="77"/>
      <c r="D2062" s="77"/>
      <c r="E2062" s="77" t="n">
        <f aca="false">SUM(C2062:D2062)</f>
        <v>0</v>
      </c>
      <c r="F2062" s="79"/>
      <c r="G2062" s="88"/>
      <c r="H2062" s="79"/>
      <c r="I2062" s="77"/>
      <c r="J2062" s="77"/>
      <c r="K2062" s="77" t="n">
        <f aca="false">SUM(I2062:J2062)</f>
        <v>0</v>
      </c>
    </row>
    <row r="2063" customFormat="false" ht="22.35" hidden="false" customHeight="false" outlineLevel="0" collapsed="false">
      <c r="A2063" s="87" t="s">
        <v>2212</v>
      </c>
      <c r="B2063" s="103" t="s">
        <v>2213</v>
      </c>
      <c r="C2063" s="77" t="n">
        <v>179800</v>
      </c>
      <c r="D2063" s="77" t="n">
        <v>5795964</v>
      </c>
      <c r="E2063" s="77" t="n">
        <f aca="false">SUM(C2063:D2063)</f>
        <v>5975764</v>
      </c>
      <c r="F2063" s="79" t="n">
        <v>818800</v>
      </c>
      <c r="G2063" s="88" t="n">
        <v>6195484</v>
      </c>
      <c r="H2063" s="79" t="n">
        <f aca="false">SUM(F2063:G2063)</f>
        <v>7014284</v>
      </c>
      <c r="I2063" s="77" t="n">
        <v>397000</v>
      </c>
      <c r="J2063" s="77" t="n">
        <v>8048986</v>
      </c>
      <c r="K2063" s="77" t="n">
        <f aca="false">SUM(I2063:J2063)</f>
        <v>8445986</v>
      </c>
    </row>
    <row r="2064" customFormat="false" ht="147.75" hidden="false" customHeight="false" outlineLevel="0" collapsed="false">
      <c r="A2064" s="82" t="s">
        <v>2215</v>
      </c>
      <c r="B2064" s="54" t="s">
        <v>2216</v>
      </c>
      <c r="C2064" s="77" t="n">
        <v>181334</v>
      </c>
      <c r="D2064" s="77" t="n">
        <v>581281</v>
      </c>
      <c r="E2064" s="77" t="n">
        <f aca="false">SUM(C2064:D2064)</f>
        <v>762615</v>
      </c>
      <c r="F2064" s="79" t="n">
        <v>231334</v>
      </c>
      <c r="G2064" s="88" t="n">
        <v>621349</v>
      </c>
      <c r="H2064" s="79" t="n">
        <f aca="false">SUM(F2064:G2064)</f>
        <v>852683</v>
      </c>
      <c r="I2064" s="77"/>
      <c r="J2064" s="77"/>
      <c r="K2064" s="77" t="n">
        <f aca="false">SUM(I2064:J2064)</f>
        <v>0</v>
      </c>
    </row>
    <row r="2065" customFormat="false" ht="74.6" hidden="false" customHeight="false" outlineLevel="0" collapsed="false">
      <c r="A2065" s="82" t="s">
        <v>2218</v>
      </c>
      <c r="B2065" s="54" t="s">
        <v>2219</v>
      </c>
      <c r="C2065" s="77" t="n">
        <v>28973</v>
      </c>
      <c r="D2065" s="77" t="n">
        <v>362248</v>
      </c>
      <c r="E2065" s="77" t="n">
        <f aca="false">SUM(C2065:D2065)</f>
        <v>391221</v>
      </c>
      <c r="F2065" s="79" t="n">
        <v>83093</v>
      </c>
      <c r="G2065" s="88" t="n">
        <v>387218</v>
      </c>
      <c r="H2065" s="79" t="n">
        <f aca="false">SUM(F2065:G2065)</f>
        <v>470311</v>
      </c>
      <c r="I2065" s="77"/>
      <c r="J2065" s="77"/>
      <c r="K2065" s="77" t="n">
        <f aca="false">SUM(I2065:J2065)</f>
        <v>0</v>
      </c>
    </row>
    <row r="2066" customFormat="false" ht="32.8" hidden="false" customHeight="false" outlineLevel="0" collapsed="false">
      <c r="A2066" s="82" t="s">
        <v>62</v>
      </c>
      <c r="B2066" s="54" t="s">
        <v>63</v>
      </c>
      <c r="C2066" s="143"/>
      <c r="D2066" s="143"/>
      <c r="E2066" s="77" t="n">
        <f aca="false">SUM(C2066:D2066)</f>
        <v>0</v>
      </c>
      <c r="F2066" s="79" t="n">
        <f aca="false">60000+170000</f>
        <v>230000</v>
      </c>
      <c r="G2066" s="88"/>
      <c r="H2066" s="79" t="n">
        <f aca="false">SUM(F2066:G2066)</f>
        <v>230000</v>
      </c>
      <c r="I2066" s="143"/>
      <c r="J2066" s="143"/>
      <c r="K2066" s="143" t="n">
        <f aca="false">SUM(I2066:J2066)</f>
        <v>0</v>
      </c>
    </row>
    <row r="2067" customFormat="false" ht="22.35" hidden="false" customHeight="false" outlineLevel="0" collapsed="false">
      <c r="A2067" s="87" t="s">
        <v>65</v>
      </c>
      <c r="B2067" s="54" t="s">
        <v>66</v>
      </c>
      <c r="C2067" s="77"/>
      <c r="D2067" s="77"/>
      <c r="E2067" s="77" t="n">
        <f aca="false">SUM(C2067:D2067)</f>
        <v>0</v>
      </c>
      <c r="F2067" s="79" t="n">
        <f aca="false">481322117-170000-60000</f>
        <v>481092117</v>
      </c>
      <c r="G2067" s="88"/>
      <c r="H2067" s="79" t="n">
        <f aca="false">SUM(F2067:G2067)</f>
        <v>481092117</v>
      </c>
      <c r="I2067" s="77"/>
      <c r="J2067" s="77"/>
      <c r="K2067" s="77" t="n">
        <f aca="false">SUM(I2067:J2067)</f>
        <v>0</v>
      </c>
    </row>
    <row r="2068" customFormat="false" ht="12.8" hidden="false" customHeight="false" outlineLevel="0" collapsed="false">
      <c r="A2068" s="211"/>
      <c r="B2068" s="113"/>
      <c r="C2068" s="77"/>
      <c r="D2068" s="77"/>
      <c r="E2068" s="77" t="n">
        <f aca="false">SUM(C2068:D2068)</f>
        <v>0</v>
      </c>
      <c r="F2068" s="79"/>
      <c r="G2068" s="88"/>
      <c r="H2068" s="79"/>
      <c r="I2068" s="77"/>
      <c r="J2068" s="77"/>
      <c r="K2068" s="77" t="n">
        <f aca="false">SUM(I2068:J2068)</f>
        <v>0</v>
      </c>
    </row>
    <row r="2069" customFormat="false" ht="46.25" hidden="false" customHeight="false" outlineLevel="0" collapsed="false">
      <c r="A2069" s="66" t="s">
        <v>2222</v>
      </c>
      <c r="B2069" s="135" t="s">
        <v>19</v>
      </c>
      <c r="C2069" s="139" t="n">
        <f aca="false">SUM(C2071:C2086)</f>
        <v>24229612</v>
      </c>
      <c r="D2069" s="139" t="n">
        <f aca="false">SUM(D2071:D2086)</f>
        <v>20400000</v>
      </c>
      <c r="E2069" s="190" t="n">
        <f aca="false">SUM(C2069:D2069)</f>
        <v>44629612</v>
      </c>
      <c r="F2069" s="109" t="n">
        <f aca="false">SUM(F2071:F2086)</f>
        <v>263188549.19</v>
      </c>
      <c r="G2069" s="110" t="n">
        <f aca="false">SUM(G2071:G2086)</f>
        <v>21108271</v>
      </c>
      <c r="H2069" s="153" t="n">
        <f aca="false">SUM(F2069:G2069)</f>
        <v>284296820.19</v>
      </c>
      <c r="I2069" s="190" t="n">
        <f aca="false">SUM(I2071:I2086)</f>
        <v>28470441</v>
      </c>
      <c r="J2069" s="139" t="n">
        <f aca="false">SUM(J2071:J2086)</f>
        <v>22900000</v>
      </c>
      <c r="K2069" s="190" t="n">
        <f aca="false">SUM(I2069:J2069)</f>
        <v>51370441</v>
      </c>
    </row>
    <row r="2070" customFormat="false" ht="22.35" hidden="false" customHeight="false" outlineLevel="0" collapsed="false">
      <c r="A2070" s="82" t="s">
        <v>27</v>
      </c>
      <c r="B2070" s="103"/>
      <c r="C2070" s="77" t="n">
        <f aca="false">SUM(C2071:C2083)</f>
        <v>24229612</v>
      </c>
      <c r="D2070" s="77" t="n">
        <f aca="false">SUM(D2071:D2083)</f>
        <v>20400000</v>
      </c>
      <c r="E2070" s="77" t="n">
        <f aca="false">SUM(C2070:D2070)</f>
        <v>44629612</v>
      </c>
      <c r="F2070" s="79" t="n">
        <f aca="false">SUM(F2071:F2083)</f>
        <v>34540894.19</v>
      </c>
      <c r="G2070" s="88" t="n">
        <f aca="false">SUM(G2071:G2083)</f>
        <v>21108271</v>
      </c>
      <c r="H2070" s="79" t="n">
        <f aca="false">SUM(F2070:G2070)</f>
        <v>55649165.19</v>
      </c>
      <c r="I2070" s="77" t="n">
        <f aca="false">SUM(I2071:I2084)</f>
        <v>28470441</v>
      </c>
      <c r="J2070" s="77" t="n">
        <f aca="false">SUM(J2071:J2084)</f>
        <v>22900000</v>
      </c>
      <c r="K2070" s="77" t="n">
        <f aca="false">SUM(I2070:J2070)</f>
        <v>51370441</v>
      </c>
    </row>
    <row r="2071" customFormat="false" ht="43.25" hidden="false" customHeight="false" outlineLevel="0" collapsed="false">
      <c r="A2071" s="82" t="s">
        <v>29</v>
      </c>
      <c r="B2071" s="103" t="n">
        <v>0</v>
      </c>
      <c r="C2071" s="77"/>
      <c r="D2071" s="77" t="n">
        <v>3460714</v>
      </c>
      <c r="E2071" s="77" t="n">
        <f aca="false">SUM(C2071:D2071)</f>
        <v>3460714</v>
      </c>
      <c r="F2071" s="79"/>
      <c r="G2071" s="88" t="n">
        <v>3580867</v>
      </c>
      <c r="H2071" s="79" t="n">
        <f aca="false">SUM(F2071:G2071)</f>
        <v>3580867</v>
      </c>
      <c r="I2071" s="77"/>
      <c r="J2071" s="77" t="n">
        <v>3664000</v>
      </c>
      <c r="K2071" s="77" t="n">
        <f aca="false">SUM(I2071:J2071)</f>
        <v>3664000</v>
      </c>
    </row>
    <row r="2072" customFormat="false" ht="43.25" hidden="false" customHeight="false" outlineLevel="0" collapsed="false">
      <c r="A2072" s="82" t="s">
        <v>2223</v>
      </c>
      <c r="B2072" s="103" t="s">
        <v>2224</v>
      </c>
      <c r="C2072" s="77" t="n">
        <v>524100</v>
      </c>
      <c r="D2072" s="77" t="n">
        <v>1821429</v>
      </c>
      <c r="E2072" s="77" t="n">
        <f aca="false">SUM(C2072:D2072)</f>
        <v>2345529</v>
      </c>
      <c r="F2072" s="79" t="n">
        <v>1012390.19</v>
      </c>
      <c r="G2072" s="88" t="n">
        <v>1884667</v>
      </c>
      <c r="H2072" s="79" t="n">
        <f aca="false">SUM(F2072:G2072)</f>
        <v>2897057.19</v>
      </c>
      <c r="I2072" s="77" t="n">
        <v>654091</v>
      </c>
      <c r="J2072" s="77" t="n">
        <v>2015200</v>
      </c>
      <c r="K2072" s="77" t="n">
        <f aca="false">SUM(I2072:J2072)</f>
        <v>2669291</v>
      </c>
    </row>
    <row r="2073" customFormat="false" ht="85.05" hidden="false" customHeight="false" outlineLevel="0" collapsed="false">
      <c r="A2073" s="82" t="s">
        <v>2226</v>
      </c>
      <c r="B2073" s="103" t="s">
        <v>2227</v>
      </c>
      <c r="C2073" s="77" t="n">
        <v>9000000</v>
      </c>
      <c r="D2073" s="77" t="n">
        <v>6557143</v>
      </c>
      <c r="E2073" s="77" t="n">
        <f aca="false">SUM(C2073:D2073)</f>
        <v>15557143</v>
      </c>
      <c r="F2073" s="79" t="n">
        <v>13264460</v>
      </c>
      <c r="G2073" s="88" t="n">
        <v>6784802</v>
      </c>
      <c r="H2073" s="79" t="n">
        <f aca="false">SUM(F2073:G2073)</f>
        <v>20049262</v>
      </c>
      <c r="I2073" s="77" t="n">
        <v>8860000</v>
      </c>
      <c r="J2073" s="77" t="n">
        <v>6961600</v>
      </c>
      <c r="K2073" s="77" t="n">
        <f aca="false">SUM(I2073:J2073)</f>
        <v>15821600</v>
      </c>
    </row>
    <row r="2074" customFormat="false" ht="43.25" hidden="false" customHeight="false" outlineLevel="0" collapsed="false">
      <c r="A2074" s="82" t="s">
        <v>2229</v>
      </c>
      <c r="B2074" s="103" t="s">
        <v>2230</v>
      </c>
      <c r="C2074" s="77" t="n">
        <v>7446730</v>
      </c>
      <c r="D2074" s="77" t="n">
        <v>4917857</v>
      </c>
      <c r="E2074" s="77" t="n">
        <f aca="false">SUM(C2074:D2074)</f>
        <v>12364587</v>
      </c>
      <c r="F2074" s="79" t="n">
        <v>10249255</v>
      </c>
      <c r="G2074" s="88" t="n">
        <v>5088601</v>
      </c>
      <c r="H2074" s="79" t="n">
        <f aca="false">SUM(F2074:G2074)</f>
        <v>15337856</v>
      </c>
      <c r="I2074" s="77" t="n">
        <v>5905000</v>
      </c>
      <c r="J2074" s="77" t="n">
        <v>5312800</v>
      </c>
      <c r="K2074" s="77" t="n">
        <f aca="false">SUM(I2074:J2074)</f>
        <v>11217800</v>
      </c>
    </row>
    <row r="2075" customFormat="false" ht="32.8" hidden="false" customHeight="false" outlineLevel="0" collapsed="false">
      <c r="A2075" s="82" t="s">
        <v>2232</v>
      </c>
      <c r="B2075" s="103" t="s">
        <v>2233</v>
      </c>
      <c r="C2075" s="77"/>
      <c r="D2075" s="77" t="n">
        <v>1275000</v>
      </c>
      <c r="E2075" s="77" t="n">
        <f aca="false">SUM(C2075:D2075)</f>
        <v>1275000</v>
      </c>
      <c r="F2075" s="79"/>
      <c r="G2075" s="88" t="n">
        <v>1319267</v>
      </c>
      <c r="H2075" s="79" t="n">
        <f aca="false">SUM(F2075:G2075)</f>
        <v>1319267</v>
      </c>
      <c r="I2075" s="77"/>
      <c r="J2075" s="77" t="n">
        <v>1282400</v>
      </c>
      <c r="K2075" s="77" t="n">
        <f aca="false">SUM(I2075:J2075)</f>
        <v>1282400</v>
      </c>
    </row>
    <row r="2076" customFormat="false" ht="53.7" hidden="false" customHeight="false" outlineLevel="0" collapsed="false">
      <c r="A2076" s="82" t="s">
        <v>2110</v>
      </c>
      <c r="B2076" s="54" t="s">
        <v>2235</v>
      </c>
      <c r="C2076" s="77"/>
      <c r="D2076" s="77"/>
      <c r="E2076" s="77" t="n">
        <f aca="false">SUM(C2076:D2076)</f>
        <v>0</v>
      </c>
      <c r="F2076" s="79"/>
      <c r="G2076" s="88"/>
      <c r="H2076" s="79"/>
      <c r="I2076" s="77"/>
      <c r="J2076" s="77"/>
      <c r="K2076" s="77" t="n">
        <f aca="false">SUM(I2076:J2076)</f>
        <v>0</v>
      </c>
    </row>
    <row r="2077" customFormat="false" ht="43.25" hidden="false" customHeight="false" outlineLevel="0" collapsed="false">
      <c r="A2077" s="82" t="s">
        <v>506</v>
      </c>
      <c r="B2077" s="103" t="s">
        <v>507</v>
      </c>
      <c r="C2077" s="77" t="n">
        <v>153270</v>
      </c>
      <c r="D2077" s="77" t="n">
        <v>182143</v>
      </c>
      <c r="E2077" s="77" t="n">
        <f aca="false">SUM(C2077:D2077)</f>
        <v>335413</v>
      </c>
      <c r="F2077" s="79" t="n">
        <v>153270</v>
      </c>
      <c r="G2077" s="88" t="n">
        <v>188467</v>
      </c>
      <c r="H2077" s="79" t="n">
        <f aca="false">SUM(F2077:G2077)</f>
        <v>341737</v>
      </c>
      <c r="I2077" s="77" t="n">
        <v>140000</v>
      </c>
      <c r="J2077" s="77" t="n">
        <v>183200</v>
      </c>
      <c r="K2077" s="77" t="n">
        <f aca="false">SUM(I2077:J2077)</f>
        <v>323200</v>
      </c>
    </row>
    <row r="2078" customFormat="false" ht="32.8" hidden="false" customHeight="false" outlineLevel="0" collapsed="false">
      <c r="A2078" s="82" t="s">
        <v>781</v>
      </c>
      <c r="B2078" s="103" t="s">
        <v>782</v>
      </c>
      <c r="C2078" s="77" t="n">
        <f aca="false">1500000+20000</f>
        <v>1520000</v>
      </c>
      <c r="D2078" s="77" t="n">
        <v>1092857</v>
      </c>
      <c r="E2078" s="77" t="n">
        <f aca="false">SUM(C2078:D2078)</f>
        <v>2612857</v>
      </c>
      <c r="F2078" s="79" t="n">
        <v>1456334</v>
      </c>
      <c r="G2078" s="88" t="n">
        <v>1130800</v>
      </c>
      <c r="H2078" s="79" t="n">
        <f aca="false">SUM(F2078:G2078)</f>
        <v>2587134</v>
      </c>
      <c r="I2078" s="77" t="n">
        <v>1500000</v>
      </c>
      <c r="J2078" s="77" t="n">
        <v>1282400</v>
      </c>
      <c r="K2078" s="77" t="n">
        <f aca="false">SUM(I2078:J2078)</f>
        <v>2782400</v>
      </c>
    </row>
    <row r="2079" customFormat="false" ht="74.6" hidden="false" customHeight="false" outlineLevel="0" collapsed="false">
      <c r="A2079" s="316" t="s">
        <v>2239</v>
      </c>
      <c r="B2079" s="103"/>
      <c r="C2079" s="77"/>
      <c r="D2079" s="77"/>
      <c r="E2079" s="77" t="n">
        <f aca="false">SUM(C2079:D2079)</f>
        <v>0</v>
      </c>
      <c r="F2079" s="79"/>
      <c r="G2079" s="88"/>
      <c r="H2079" s="79" t="n">
        <f aca="false">SUM(F2079:G2079)</f>
        <v>0</v>
      </c>
      <c r="I2079" s="77"/>
      <c r="J2079" s="77"/>
      <c r="K2079" s="77"/>
    </row>
    <row r="2080" customFormat="false" ht="22.35" hidden="false" customHeight="false" outlineLevel="0" collapsed="false">
      <c r="A2080" s="82" t="s">
        <v>328</v>
      </c>
      <c r="B2080" s="103" t="s">
        <v>329</v>
      </c>
      <c r="C2080" s="77" t="n">
        <v>4000000</v>
      </c>
      <c r="D2080" s="77" t="n">
        <v>1092857</v>
      </c>
      <c r="E2080" s="77" t="n">
        <f aca="false">SUM(C2080:D2080)</f>
        <v>5092857</v>
      </c>
      <c r="F2080" s="79" t="n">
        <v>6300000</v>
      </c>
      <c r="G2080" s="88" t="n">
        <v>1130800</v>
      </c>
      <c r="H2080" s="79" t="n">
        <f aca="false">SUM(F2080:G2080)</f>
        <v>7430800</v>
      </c>
      <c r="I2080" s="77" t="n">
        <v>3200000</v>
      </c>
      <c r="J2080" s="77" t="n">
        <v>1282400</v>
      </c>
      <c r="K2080" s="77" t="n">
        <f aca="false">SUM(I2080:J2080)</f>
        <v>4482400</v>
      </c>
    </row>
    <row r="2081" customFormat="false" ht="32.8" hidden="false" customHeight="false" outlineLevel="0" collapsed="false">
      <c r="A2081" s="82" t="s">
        <v>33</v>
      </c>
      <c r="B2081" s="103" t="s">
        <v>34</v>
      </c>
      <c r="C2081" s="77" t="n">
        <v>1090950</v>
      </c>
      <c r="D2081" s="77"/>
      <c r="E2081" s="77" t="n">
        <f aca="false">SUM(C2081:D2081)</f>
        <v>1090950</v>
      </c>
      <c r="F2081" s="79" t="n">
        <v>1632623</v>
      </c>
      <c r="G2081" s="88"/>
      <c r="H2081" s="79" t="n">
        <f aca="false">SUM(F2081:G2081)</f>
        <v>1632623</v>
      </c>
      <c r="I2081" s="77" t="n">
        <v>1606650</v>
      </c>
      <c r="J2081" s="77"/>
      <c r="K2081" s="77" t="n">
        <f aca="false">SUM(I2081:J2081)</f>
        <v>1606650</v>
      </c>
    </row>
    <row r="2082" customFormat="false" ht="32.8" hidden="false" customHeight="false" outlineLevel="0" collapsed="false">
      <c r="A2082" s="82" t="s">
        <v>219</v>
      </c>
      <c r="B2082" s="103" t="s">
        <v>220</v>
      </c>
      <c r="C2082" s="77" t="n">
        <v>494562</v>
      </c>
      <c r="D2082" s="77"/>
      <c r="E2082" s="77" t="n">
        <f aca="false">SUM(C2082:D2082)</f>
        <v>494562</v>
      </c>
      <c r="F2082" s="79" t="n">
        <v>472562</v>
      </c>
      <c r="G2082" s="88"/>
      <c r="H2082" s="79" t="n">
        <f aca="false">SUM(F2082:G2082)</f>
        <v>472562</v>
      </c>
      <c r="I2082" s="77" t="n">
        <v>3955200</v>
      </c>
      <c r="J2082" s="77"/>
      <c r="K2082" s="77" t="n">
        <f aca="false">SUM(I2082:J2082)</f>
        <v>3955200</v>
      </c>
    </row>
    <row r="2083" customFormat="false" ht="32.8" hidden="false" customHeight="false" outlineLevel="0" collapsed="false">
      <c r="A2083" s="82" t="s">
        <v>2243</v>
      </c>
      <c r="B2083" s="103" t="s">
        <v>223</v>
      </c>
      <c r="C2083" s="77"/>
      <c r="D2083" s="77"/>
      <c r="E2083" s="77" t="n">
        <f aca="false">SUM(C2083:D2083)</f>
        <v>0</v>
      </c>
      <c r="F2083" s="79"/>
      <c r="G2083" s="88"/>
      <c r="H2083" s="79"/>
      <c r="I2083" s="77" t="n">
        <v>1649500</v>
      </c>
      <c r="J2083" s="77"/>
      <c r="K2083" s="77" t="n">
        <f aca="false">SUM(I2083:J2083)</f>
        <v>1649500</v>
      </c>
    </row>
    <row r="2084" customFormat="false" ht="53.7" hidden="false" customHeight="false" outlineLevel="0" collapsed="false">
      <c r="A2084" s="82" t="s">
        <v>2245</v>
      </c>
      <c r="B2084" s="103" t="s">
        <v>2246</v>
      </c>
      <c r="C2084" s="77"/>
      <c r="D2084" s="77"/>
      <c r="E2084" s="77"/>
      <c r="F2084" s="79"/>
      <c r="G2084" s="88"/>
      <c r="H2084" s="79"/>
      <c r="I2084" s="77" t="n">
        <v>1000000</v>
      </c>
      <c r="J2084" s="77" t="n">
        <v>916000</v>
      </c>
      <c r="K2084" s="77" t="n">
        <f aca="false">SUM(I2084:J2084)</f>
        <v>1916000</v>
      </c>
    </row>
    <row r="2085" customFormat="false" ht="32.8" hidden="false" customHeight="false" outlineLevel="0" collapsed="false">
      <c r="A2085" s="82" t="s">
        <v>62</v>
      </c>
      <c r="B2085" s="54" t="s">
        <v>63</v>
      </c>
      <c r="C2085" s="77"/>
      <c r="D2085" s="77"/>
      <c r="E2085" s="77" t="n">
        <f aca="false">SUM(C2085:D2085)</f>
        <v>0</v>
      </c>
      <c r="F2085" s="79" t="n">
        <v>389600</v>
      </c>
      <c r="G2085" s="88"/>
      <c r="H2085" s="79" t="n">
        <f aca="false">SUM(F2085:G2085)</f>
        <v>389600</v>
      </c>
      <c r="I2085" s="77"/>
      <c r="J2085" s="77"/>
      <c r="K2085" s="77" t="n">
        <f aca="false">SUM(I2085:J2085)</f>
        <v>0</v>
      </c>
    </row>
    <row r="2086" customFormat="false" ht="22.35" hidden="false" customHeight="false" outlineLevel="0" collapsed="false">
      <c r="A2086" s="82" t="s">
        <v>65</v>
      </c>
      <c r="B2086" s="54" t="s">
        <v>66</v>
      </c>
      <c r="C2086" s="77"/>
      <c r="D2086" s="77"/>
      <c r="E2086" s="77" t="n">
        <f aca="false">SUM(C2086:D2086)</f>
        <v>0</v>
      </c>
      <c r="F2086" s="79" t="n">
        <f aca="false">228647655-389600</f>
        <v>228258055</v>
      </c>
      <c r="G2086" s="88"/>
      <c r="H2086" s="79" t="n">
        <f aca="false">SUM(F2086:G2086)</f>
        <v>228258055</v>
      </c>
      <c r="I2086" s="77"/>
      <c r="J2086" s="77"/>
      <c r="K2086" s="77" t="n">
        <f aca="false">SUM(I2086:J2086)</f>
        <v>0</v>
      </c>
    </row>
    <row r="2087" customFormat="false" ht="12.8" hidden="false" customHeight="false" outlineLevel="0" collapsed="false">
      <c r="A2087" s="82"/>
      <c r="B2087" s="103"/>
      <c r="C2087" s="77"/>
      <c r="D2087" s="77"/>
      <c r="E2087" s="77" t="n">
        <f aca="false">SUM(C2087:D2087)</f>
        <v>0</v>
      </c>
      <c r="F2087" s="79"/>
      <c r="G2087" s="88"/>
      <c r="H2087" s="79"/>
      <c r="I2087" s="77"/>
      <c r="J2087" s="77"/>
      <c r="K2087" s="77" t="n">
        <f aca="false">SUM(I2087:J2087)</f>
        <v>0</v>
      </c>
    </row>
    <row r="2088" customFormat="false" ht="46.25" hidden="false" customHeight="false" outlineLevel="0" collapsed="false">
      <c r="A2088" s="105" t="s">
        <v>2249</v>
      </c>
      <c r="B2088" s="135" t="s">
        <v>19</v>
      </c>
      <c r="C2088" s="108" t="n">
        <f aca="false">SUM(C2090:C2101)</f>
        <v>686215108</v>
      </c>
      <c r="D2088" s="108" t="n">
        <f aca="false">SUM(D2090:D2098)</f>
        <v>16984892</v>
      </c>
      <c r="E2088" s="190" t="n">
        <f aca="false">SUM(C2088:D2088)</f>
        <v>703200000</v>
      </c>
      <c r="F2088" s="109" t="n">
        <f aca="false">SUM(F2090:F2101)</f>
        <v>775744099</v>
      </c>
      <c r="G2088" s="110" t="n">
        <f aca="false">SUM(G2090:G2101)</f>
        <v>24513238</v>
      </c>
      <c r="H2088" s="153" t="n">
        <f aca="false">SUM(F2088:G2088)</f>
        <v>800257337</v>
      </c>
      <c r="I2088" s="190" t="n">
        <f aca="false">SUM(I2090:I2101)</f>
        <v>1013026534</v>
      </c>
      <c r="J2088" s="108" t="n">
        <f aca="false">SUM(J2090:J2100)</f>
        <v>40798245</v>
      </c>
      <c r="K2088" s="190" t="n">
        <f aca="false">SUM(I2088:J2088)</f>
        <v>1053824779</v>
      </c>
    </row>
    <row r="2089" customFormat="false" ht="22.35" hidden="false" customHeight="false" outlineLevel="0" collapsed="false">
      <c r="A2089" s="87" t="s">
        <v>27</v>
      </c>
      <c r="B2089" s="113"/>
      <c r="C2089" s="77" t="n">
        <f aca="false">SUM(C2090:C2098)</f>
        <v>686215108</v>
      </c>
      <c r="D2089" s="77" t="n">
        <f aca="false">SUM(D2090:D2098)</f>
        <v>16984892</v>
      </c>
      <c r="E2089" s="77" t="n">
        <f aca="false">SUM(C2089:D2089)</f>
        <v>703200000</v>
      </c>
      <c r="F2089" s="79" t="n">
        <f aca="false">SUM(F2090:F2099)</f>
        <v>765383252</v>
      </c>
      <c r="G2089" s="88" t="n">
        <f aca="false">SUM(G2090:G2098)</f>
        <v>22560857</v>
      </c>
      <c r="H2089" s="79" t="n">
        <f aca="false">SUM(F2089:G2089)</f>
        <v>787944109</v>
      </c>
      <c r="I2089" s="77" t="n">
        <f aca="false">SUM(I2090:I2100)</f>
        <v>1013026534</v>
      </c>
      <c r="J2089" s="77" t="n">
        <f aca="false">SUM(J2090:J2100)</f>
        <v>40798245</v>
      </c>
      <c r="K2089" s="77" t="n">
        <f aca="false">SUM(I2089:J2089)</f>
        <v>1053824779</v>
      </c>
    </row>
    <row r="2090" customFormat="false" ht="43.25" hidden="false" customHeight="false" outlineLevel="0" collapsed="false">
      <c r="A2090" s="82" t="s">
        <v>29</v>
      </c>
      <c r="B2090" s="54" t="n">
        <v>0</v>
      </c>
      <c r="C2090" s="77"/>
      <c r="D2090" s="77" t="n">
        <v>5072921</v>
      </c>
      <c r="E2090" s="77" t="n">
        <f aca="false">SUM(C2090:D2090)</f>
        <v>5072921</v>
      </c>
      <c r="F2090" s="79"/>
      <c r="G2090" s="88" t="n">
        <v>6507939</v>
      </c>
      <c r="H2090" s="79" t="n">
        <f aca="false">SUM(F2090:G2090)</f>
        <v>6507939</v>
      </c>
      <c r="I2090" s="77"/>
      <c r="J2090" s="77" t="n">
        <v>10404578</v>
      </c>
      <c r="K2090" s="77" t="n">
        <f aca="false">SUM(I2090:J2090)</f>
        <v>10404578</v>
      </c>
    </row>
    <row r="2091" customFormat="false" ht="22.35" hidden="false" customHeight="false" outlineLevel="0" collapsed="false">
      <c r="A2091" s="87" t="s">
        <v>2250</v>
      </c>
      <c r="B2091" s="103" t="s">
        <v>2251</v>
      </c>
      <c r="C2091" s="77" t="n">
        <v>648296653</v>
      </c>
      <c r="D2091" s="77" t="n">
        <v>9319144</v>
      </c>
      <c r="E2091" s="77" t="n">
        <f aca="false">SUM(C2091:D2091)</f>
        <v>657615797</v>
      </c>
      <c r="F2091" s="79" t="n">
        <v>744602861</v>
      </c>
      <c r="G2091" s="88" t="n">
        <v>11714291</v>
      </c>
      <c r="H2091" s="79" t="n">
        <f aca="false">SUM(F2091:G2091)</f>
        <v>756317152</v>
      </c>
      <c r="I2091" s="77" t="n">
        <f aca="false">955710366+2479045</f>
        <v>958189411</v>
      </c>
      <c r="J2091" s="77" t="n">
        <v>17836418</v>
      </c>
      <c r="K2091" s="77" t="n">
        <f aca="false">SUM(I2091:J2091)</f>
        <v>976025829</v>
      </c>
    </row>
    <row r="2092" customFormat="false" ht="32.8" hidden="false" customHeight="false" outlineLevel="0" collapsed="false">
      <c r="A2092" s="87" t="s">
        <v>2253</v>
      </c>
      <c r="B2092" s="103" t="s">
        <v>2254</v>
      </c>
      <c r="C2092" s="77" t="n">
        <v>17924912</v>
      </c>
      <c r="D2092" s="77" t="n">
        <v>901853</v>
      </c>
      <c r="E2092" s="77" t="n">
        <f aca="false">SUM(C2092:D2092)</f>
        <v>18826765</v>
      </c>
      <c r="F2092" s="79" t="n">
        <v>9030372</v>
      </c>
      <c r="G2092" s="88" t="n">
        <v>1301588</v>
      </c>
      <c r="H2092" s="79" t="n">
        <f aca="false">SUM(F2092:G2092)</f>
        <v>10331960</v>
      </c>
      <c r="I2092" s="77" t="n">
        <v>19190328</v>
      </c>
      <c r="J2092" s="77" t="n">
        <v>1640130</v>
      </c>
      <c r="K2092" s="77" t="n">
        <f aca="false">SUM(I2092:J2092)</f>
        <v>20830458</v>
      </c>
    </row>
    <row r="2093" customFormat="false" ht="32.8" hidden="false" customHeight="false" outlineLevel="0" collapsed="false">
      <c r="A2093" s="87" t="s">
        <v>2256</v>
      </c>
      <c r="B2093" s="103" t="s">
        <v>2257</v>
      </c>
      <c r="C2093" s="77" t="n">
        <v>18660000</v>
      </c>
      <c r="D2093" s="77" t="n">
        <v>901853</v>
      </c>
      <c r="E2093" s="77" t="n">
        <f aca="false">SUM(C2093:D2093)</f>
        <v>19561853</v>
      </c>
      <c r="F2093" s="79" t="n">
        <v>8766500</v>
      </c>
      <c r="G2093" s="88" t="n">
        <v>1301588</v>
      </c>
      <c r="H2093" s="79" t="n">
        <f aca="false">SUM(F2093:G2093)</f>
        <v>10068088</v>
      </c>
      <c r="I2093" s="77" t="n">
        <v>8850000</v>
      </c>
      <c r="J2093" s="77" t="n">
        <v>1230098</v>
      </c>
      <c r="K2093" s="77" t="n">
        <f aca="false">SUM(I2093:J2093)</f>
        <v>10080098</v>
      </c>
    </row>
    <row r="2094" customFormat="false" ht="32.8" hidden="false" customHeight="false" outlineLevel="0" collapsed="false">
      <c r="A2094" s="87" t="s">
        <v>2259</v>
      </c>
      <c r="B2094" s="103" t="s">
        <v>2260</v>
      </c>
      <c r="C2094" s="77" t="n">
        <v>1107519</v>
      </c>
      <c r="D2094" s="77" t="n">
        <v>751544</v>
      </c>
      <c r="E2094" s="77" t="n">
        <f aca="false">SUM(C2094:D2094)</f>
        <v>1859063</v>
      </c>
      <c r="F2094" s="79" t="n">
        <v>1107519</v>
      </c>
      <c r="G2094" s="88" t="n">
        <v>1084657</v>
      </c>
      <c r="H2094" s="79" t="n">
        <f aca="false">SUM(F2094:G2094)</f>
        <v>2192176</v>
      </c>
      <c r="I2094" s="77" t="n">
        <f aca="false">10346114-2479045</f>
        <v>7867069</v>
      </c>
      <c r="J2094" s="77" t="n">
        <v>1025082</v>
      </c>
      <c r="K2094" s="77" t="n">
        <f aca="false">SUM(I2094:J2094)</f>
        <v>8892151</v>
      </c>
    </row>
    <row r="2095" customFormat="false" ht="43.25" hidden="false" customHeight="false" outlineLevel="0" collapsed="false">
      <c r="A2095" s="87" t="s">
        <v>506</v>
      </c>
      <c r="B2095" s="103" t="s">
        <v>507</v>
      </c>
      <c r="C2095" s="77" t="n">
        <v>226024</v>
      </c>
      <c r="D2095" s="77" t="n">
        <v>37577</v>
      </c>
      <c r="E2095" s="77" t="n">
        <f aca="false">SUM(C2095:D2095)</f>
        <v>263601</v>
      </c>
      <c r="F2095" s="79" t="n">
        <v>132572</v>
      </c>
      <c r="G2095" s="88" t="n">
        <v>54233</v>
      </c>
      <c r="H2095" s="79" t="n">
        <f aca="false">SUM(F2095:G2095)</f>
        <v>186805</v>
      </c>
      <c r="I2095" s="77" t="n">
        <v>135742</v>
      </c>
      <c r="J2095" s="77" t="n">
        <v>51254</v>
      </c>
      <c r="K2095" s="77" t="n">
        <f aca="false">SUM(I2095:J2095)</f>
        <v>186996</v>
      </c>
    </row>
    <row r="2096" customFormat="false" ht="53.7" hidden="false" customHeight="false" outlineLevel="0" collapsed="false">
      <c r="A2096" s="87" t="s">
        <v>2110</v>
      </c>
      <c r="B2096" s="103" t="s">
        <v>2263</v>
      </c>
      <c r="C2096" s="77"/>
      <c r="D2096" s="77"/>
      <c r="E2096" s="77" t="n">
        <f aca="false">SUM(C2096:D2096)</f>
        <v>0</v>
      </c>
      <c r="F2096" s="79"/>
      <c r="G2096" s="88"/>
      <c r="H2096" s="79"/>
      <c r="I2096" s="77"/>
      <c r="J2096" s="77"/>
      <c r="K2096" s="77" t="n">
        <f aca="false">SUM(I2096:J2096)</f>
        <v>0</v>
      </c>
    </row>
    <row r="2097" customFormat="false" ht="32.8" hidden="false" customHeight="false" outlineLevel="0" collapsed="false">
      <c r="A2097" s="87" t="s">
        <v>2265</v>
      </c>
      <c r="B2097" s="103" t="s">
        <v>2266</v>
      </c>
      <c r="C2097" s="77"/>
      <c r="D2097" s="77"/>
      <c r="E2097" s="77" t="n">
        <f aca="false">SUM(C2097:D2097)</f>
        <v>0</v>
      </c>
      <c r="F2097" s="79" t="n">
        <v>205000</v>
      </c>
      <c r="G2097" s="88" t="n">
        <v>433863</v>
      </c>
      <c r="H2097" s="79" t="n">
        <f aca="false">SUM(F2097:G2097)</f>
        <v>638863</v>
      </c>
      <c r="I2097" s="77" t="n">
        <v>15137536</v>
      </c>
      <c r="J2097" s="77" t="n">
        <v>615049</v>
      </c>
      <c r="K2097" s="77" t="n">
        <f aca="false">SUM(I2097:J2097)</f>
        <v>15752585</v>
      </c>
    </row>
    <row r="2098" customFormat="false" ht="43.25" hidden="false" customHeight="false" outlineLevel="0" collapsed="false">
      <c r="A2098" s="87" t="s">
        <v>2268</v>
      </c>
      <c r="B2098" s="103" t="s">
        <v>2269</v>
      </c>
      <c r="C2098" s="77"/>
      <c r="D2098" s="77"/>
      <c r="E2098" s="77"/>
      <c r="F2098" s="79" t="n">
        <v>258428</v>
      </c>
      <c r="G2098" s="88" t="n">
        <v>162698</v>
      </c>
      <c r="H2098" s="79" t="n">
        <f aca="false">SUM(F2098:G2098)</f>
        <v>421126</v>
      </c>
      <c r="I2098" s="77" t="n">
        <v>486779</v>
      </c>
      <c r="J2098" s="77" t="n">
        <v>205016</v>
      </c>
      <c r="K2098" s="77" t="n">
        <f aca="false">SUM(I2098:J2098)</f>
        <v>691795</v>
      </c>
    </row>
    <row r="2099" customFormat="false" ht="32.8" hidden="false" customHeight="false" outlineLevel="0" collapsed="false">
      <c r="A2099" s="87" t="s">
        <v>2270</v>
      </c>
      <c r="B2099" s="103" t="s">
        <v>2271</v>
      </c>
      <c r="C2099" s="77"/>
      <c r="D2099" s="77"/>
      <c r="E2099" s="77"/>
      <c r="F2099" s="79" t="n">
        <v>1280000</v>
      </c>
      <c r="G2099" s="88" t="n">
        <v>1735450</v>
      </c>
      <c r="H2099" s="79" t="n">
        <f aca="false">SUM(F2099:G2099)</f>
        <v>3015450</v>
      </c>
      <c r="I2099" s="77" t="n">
        <v>2669669</v>
      </c>
      <c r="J2099" s="77" t="n">
        <v>7380587</v>
      </c>
      <c r="K2099" s="77" t="n">
        <f aca="false">SUM(I2099:J2099)</f>
        <v>10050256</v>
      </c>
    </row>
    <row r="2100" customFormat="false" ht="22.35" hidden="false" customHeight="false" outlineLevel="0" collapsed="false">
      <c r="A2100" s="87" t="s">
        <v>167</v>
      </c>
      <c r="B2100" s="103" t="s">
        <v>168</v>
      </c>
      <c r="C2100" s="77"/>
      <c r="D2100" s="77"/>
      <c r="E2100" s="77"/>
      <c r="F2100" s="79"/>
      <c r="G2100" s="88" t="n">
        <v>216931</v>
      </c>
      <c r="H2100" s="79" t="n">
        <f aca="false">SUM(F2100:G2100)</f>
        <v>216931</v>
      </c>
      <c r="I2100" s="77" t="n">
        <v>500000</v>
      </c>
      <c r="J2100" s="77" t="n">
        <v>410033</v>
      </c>
      <c r="K2100" s="77" t="n">
        <f aca="false">SUM(I2100:J2100)</f>
        <v>910033</v>
      </c>
    </row>
    <row r="2101" customFormat="false" ht="22.35" hidden="false" customHeight="false" outlineLevel="0" collapsed="false">
      <c r="A2101" s="87" t="s">
        <v>65</v>
      </c>
      <c r="B2101" s="54" t="s">
        <v>66</v>
      </c>
      <c r="C2101" s="83"/>
      <c r="D2101" s="83"/>
      <c r="E2101" s="77" t="n">
        <f aca="false">SUM(C2101:D2101)</f>
        <v>0</v>
      </c>
      <c r="F2101" s="84" t="n">
        <v>10360847</v>
      </c>
      <c r="G2101" s="85"/>
      <c r="H2101" s="79" t="n">
        <f aca="false">SUM(F2101:G2101)</f>
        <v>10360847</v>
      </c>
      <c r="I2101" s="83"/>
      <c r="J2101" s="83"/>
      <c r="K2101" s="77" t="n">
        <f aca="false">SUM(I2101:J2101)</f>
        <v>0</v>
      </c>
    </row>
    <row r="2102" customFormat="false" ht="12.8" hidden="false" customHeight="false" outlineLevel="0" collapsed="false">
      <c r="A2102" s="82"/>
      <c r="B2102" s="54"/>
      <c r="C2102" s="220"/>
      <c r="D2102" s="220"/>
      <c r="E2102" s="77"/>
      <c r="F2102" s="84"/>
      <c r="G2102" s="85"/>
      <c r="H2102" s="79"/>
      <c r="I2102" s="77"/>
      <c r="J2102" s="220"/>
      <c r="K2102" s="77"/>
    </row>
    <row r="2103" customFormat="false" ht="46.25" hidden="false" customHeight="false" outlineLevel="0" collapsed="false">
      <c r="A2103" s="105" t="s">
        <v>2273</v>
      </c>
      <c r="B2103" s="135" t="s">
        <v>19</v>
      </c>
      <c r="C2103" s="108" t="n">
        <f aca="false">SUM(C2105:C2122)</f>
        <v>56686639</v>
      </c>
      <c r="D2103" s="108" t="n">
        <f aca="false">SUM(D2105:D2122)</f>
        <v>31771110</v>
      </c>
      <c r="E2103" s="108" t="n">
        <f aca="false">SUM(C2103:D2103)</f>
        <v>88457749</v>
      </c>
      <c r="F2103" s="109" t="n">
        <f aca="false">SUM(F2105:F2122)</f>
        <v>155923315.74</v>
      </c>
      <c r="G2103" s="110" t="n">
        <f aca="false">SUM(G2105:G2122)</f>
        <v>36262064</v>
      </c>
      <c r="H2103" s="109" t="n">
        <f aca="false">SUM(F2103:G2103)</f>
        <v>192185379.74</v>
      </c>
      <c r="I2103" s="108" t="n">
        <f aca="false">SUM(I2105:I2122)</f>
        <v>55629914</v>
      </c>
      <c r="J2103" s="108" t="n">
        <f aca="false">SUM(J2105:J2122)</f>
        <v>46893504</v>
      </c>
      <c r="K2103" s="108" t="n">
        <f aca="false">SUM(I2103:J2103)</f>
        <v>102523418</v>
      </c>
    </row>
    <row r="2104" customFormat="false" ht="22.35" hidden="false" customHeight="false" outlineLevel="0" collapsed="false">
      <c r="A2104" s="99" t="s">
        <v>27</v>
      </c>
      <c r="B2104" s="167"/>
      <c r="C2104" s="77" t="n">
        <f aca="false">SUM(C2105:C2120)</f>
        <v>56686639</v>
      </c>
      <c r="D2104" s="77" t="n">
        <f aca="false">SUM(D2105:D2120)</f>
        <v>31771110</v>
      </c>
      <c r="E2104" s="77" t="n">
        <f aca="false">SUM(C2104:D2104)</f>
        <v>88457749</v>
      </c>
      <c r="F2104" s="79" t="n">
        <f aca="false">SUM(F2105:F2120)</f>
        <v>59416029</v>
      </c>
      <c r="G2104" s="88" t="n">
        <f aca="false">SUM(G2105:G2120)</f>
        <v>36262064</v>
      </c>
      <c r="H2104" s="79" t="n">
        <f aca="false">SUM(F2104:G2104)</f>
        <v>95678093</v>
      </c>
      <c r="I2104" s="77" t="n">
        <f aca="false">SUM(I2105:I2120)</f>
        <v>55629914</v>
      </c>
      <c r="J2104" s="77" t="n">
        <f aca="false">SUM(J2105:J2120)</f>
        <v>46893504</v>
      </c>
      <c r="K2104" s="77" t="n">
        <f aca="false">SUM(I2104:J2104)</f>
        <v>102523418</v>
      </c>
    </row>
    <row r="2105" customFormat="false" ht="43.25" hidden="false" customHeight="false" outlineLevel="0" collapsed="false">
      <c r="A2105" s="82" t="s">
        <v>29</v>
      </c>
      <c r="B2105" s="54" t="n">
        <v>0</v>
      </c>
      <c r="C2105" s="77"/>
      <c r="D2105" s="77" t="n">
        <v>8892678</v>
      </c>
      <c r="E2105" s="77" t="n">
        <f aca="false">SUM(C2105:D2105)</f>
        <v>8892678</v>
      </c>
      <c r="F2105" s="79"/>
      <c r="G2105" s="88" t="n">
        <v>11280901</v>
      </c>
      <c r="H2105" s="79" t="n">
        <f aca="false">SUM(F2105:G2105)</f>
        <v>11280901</v>
      </c>
      <c r="I2105" s="77"/>
      <c r="J2105" s="77" t="n">
        <v>14570481</v>
      </c>
      <c r="K2105" s="77" t="n">
        <f aca="false">SUM(I2105:J2105)</f>
        <v>14570481</v>
      </c>
    </row>
    <row r="2106" customFormat="false" ht="32.8" hidden="false" customHeight="false" outlineLevel="0" collapsed="false">
      <c r="A2106" s="87" t="s">
        <v>2274</v>
      </c>
      <c r="B2106" s="103" t="s">
        <v>2275</v>
      </c>
      <c r="C2106" s="77" t="n">
        <f aca="false">47769954+100000</f>
        <v>47869954</v>
      </c>
      <c r="D2106" s="77" t="n">
        <v>16122308</v>
      </c>
      <c r="E2106" s="77" t="n">
        <f aca="false">SUM(C2106:D2106)</f>
        <v>63992262</v>
      </c>
      <c r="F2106" s="79" t="n">
        <v>45994511</v>
      </c>
      <c r="G2106" s="88" t="n">
        <v>16396328</v>
      </c>
      <c r="H2106" s="79" t="n">
        <f aca="false">SUM(F2106:G2106)</f>
        <v>62390839</v>
      </c>
      <c r="I2106" s="77" t="n">
        <v>41959042</v>
      </c>
      <c r="J2106" s="77" t="n">
        <v>21771984</v>
      </c>
      <c r="K2106" s="77" t="n">
        <f aca="false">SUM(I2106:J2106)</f>
        <v>63731026</v>
      </c>
    </row>
    <row r="2107" customFormat="false" ht="32.8" hidden="false" customHeight="false" outlineLevel="0" collapsed="false">
      <c r="A2107" s="82" t="s">
        <v>2277</v>
      </c>
      <c r="B2107" s="54" t="s">
        <v>2278</v>
      </c>
      <c r="C2107" s="77" t="n">
        <v>850000</v>
      </c>
      <c r="D2107" s="77" t="n">
        <v>1616850</v>
      </c>
      <c r="E2107" s="77" t="n">
        <f aca="false">SUM(C2107:D2107)</f>
        <v>2466850</v>
      </c>
      <c r="F2107" s="79" t="n">
        <v>3310000</v>
      </c>
      <c r="G2107" s="88" t="n">
        <v>1844676</v>
      </c>
      <c r="H2107" s="79" t="n">
        <f aca="false">SUM(F2107:G2107)</f>
        <v>5154676</v>
      </c>
      <c r="I2107" s="77" t="n">
        <v>2820765</v>
      </c>
      <c r="J2107" s="77" t="n">
        <v>2344675</v>
      </c>
      <c r="K2107" s="77" t="n">
        <f aca="false">SUM(I2107:J2107)</f>
        <v>5165440</v>
      </c>
    </row>
    <row r="2108" customFormat="false" ht="32.8" hidden="false" customHeight="false" outlineLevel="0" collapsed="false">
      <c r="A2108" s="82" t="s">
        <v>2280</v>
      </c>
      <c r="B2108" s="54" t="s">
        <v>2281</v>
      </c>
      <c r="C2108" s="77" t="n">
        <v>600000</v>
      </c>
      <c r="D2108" s="77" t="n">
        <v>1385872</v>
      </c>
      <c r="E2108" s="77" t="n">
        <f aca="false">SUM(C2108:D2108)</f>
        <v>1985872</v>
      </c>
      <c r="F2108" s="79" t="n">
        <v>290483</v>
      </c>
      <c r="G2108" s="88" t="n">
        <v>1277083</v>
      </c>
      <c r="H2108" s="79" t="n">
        <f aca="false">SUM(F2108:G2108)</f>
        <v>1567566</v>
      </c>
      <c r="I2108" s="77" t="n">
        <v>1642022</v>
      </c>
      <c r="J2108" s="77" t="n">
        <v>1842245</v>
      </c>
      <c r="K2108" s="77" t="n">
        <f aca="false">SUM(I2108:J2108)</f>
        <v>3484267</v>
      </c>
    </row>
    <row r="2109" customFormat="false" ht="32.8" hidden="false" customHeight="false" outlineLevel="0" collapsed="false">
      <c r="A2109" s="82" t="s">
        <v>2283</v>
      </c>
      <c r="B2109" s="54" t="s">
        <v>2284</v>
      </c>
      <c r="C2109" s="77" t="n">
        <v>100000</v>
      </c>
      <c r="D2109" s="77" t="n">
        <v>1385872</v>
      </c>
      <c r="E2109" s="77" t="n">
        <f aca="false">SUM(C2109:D2109)</f>
        <v>1485872</v>
      </c>
      <c r="F2109" s="79" t="n">
        <v>812100</v>
      </c>
      <c r="G2109" s="88" t="n">
        <v>1489930</v>
      </c>
      <c r="H2109" s="79" t="n">
        <f aca="false">SUM(F2109:G2109)</f>
        <v>2302030</v>
      </c>
      <c r="I2109" s="77" t="n">
        <v>130403</v>
      </c>
      <c r="J2109" s="77" t="n">
        <v>1842245</v>
      </c>
      <c r="K2109" s="77" t="n">
        <f aca="false">SUM(I2109:J2109)</f>
        <v>1972648</v>
      </c>
    </row>
    <row r="2110" customFormat="false" ht="43.25" hidden="false" customHeight="false" outlineLevel="0" collapsed="false">
      <c r="A2110" s="87" t="s">
        <v>506</v>
      </c>
      <c r="B2110" s="54" t="s">
        <v>507</v>
      </c>
      <c r="C2110" s="77" t="n">
        <v>469736</v>
      </c>
      <c r="D2110" s="77"/>
      <c r="E2110" s="77" t="n">
        <f aca="false">SUM(C2110:D2110)</f>
        <v>469736</v>
      </c>
      <c r="F2110" s="79" t="n">
        <v>469736</v>
      </c>
      <c r="G2110" s="88" t="n">
        <v>141898</v>
      </c>
      <c r="H2110" s="79" t="n">
        <f aca="false">SUM(F2110:G2110)</f>
        <v>611634</v>
      </c>
      <c r="I2110" s="77" t="n">
        <v>335940</v>
      </c>
      <c r="J2110" s="77"/>
      <c r="K2110" s="77" t="n">
        <f aca="false">SUM(I2110:J2110)</f>
        <v>335940</v>
      </c>
    </row>
    <row r="2111" customFormat="false" ht="53.7" hidden="false" customHeight="false" outlineLevel="0" collapsed="false">
      <c r="A2111" s="82" t="s">
        <v>2110</v>
      </c>
      <c r="B2111" s="54" t="s">
        <v>2287</v>
      </c>
      <c r="C2111" s="77"/>
      <c r="D2111" s="77"/>
      <c r="E2111" s="77" t="n">
        <f aca="false">SUM(C2111:D2111)</f>
        <v>0</v>
      </c>
      <c r="F2111" s="79"/>
      <c r="G2111" s="88"/>
      <c r="H2111" s="79"/>
      <c r="I2111" s="77"/>
      <c r="J2111" s="77"/>
      <c r="K2111" s="77" t="n">
        <f aca="false">SUM(I2111:J2111)</f>
        <v>0</v>
      </c>
    </row>
    <row r="2112" customFormat="false" ht="22.35" hidden="false" customHeight="false" outlineLevel="0" collapsed="false">
      <c r="A2112" s="82" t="s">
        <v>2289</v>
      </c>
      <c r="B2112" s="54" t="s">
        <v>2290</v>
      </c>
      <c r="C2112" s="77" t="n">
        <v>34172</v>
      </c>
      <c r="D2112" s="77" t="n">
        <v>115489</v>
      </c>
      <c r="E2112" s="77" t="n">
        <f aca="false">SUM(C2112:D2112)</f>
        <v>149661</v>
      </c>
      <c r="F2112" s="79" t="n">
        <v>34172</v>
      </c>
      <c r="G2112" s="88" t="n">
        <v>141898</v>
      </c>
      <c r="H2112" s="79" t="n">
        <f aca="false">SUM(F2112:G2112)</f>
        <v>176070</v>
      </c>
      <c r="I2112" s="77"/>
      <c r="J2112" s="77"/>
      <c r="K2112" s="77" t="n">
        <f aca="false">SUM(I2112:J2112)</f>
        <v>0</v>
      </c>
    </row>
    <row r="2113" customFormat="false" ht="43.25" hidden="false" customHeight="false" outlineLevel="0" collapsed="false">
      <c r="A2113" s="82" t="s">
        <v>2292</v>
      </c>
      <c r="B2113" s="54" t="s">
        <v>2293</v>
      </c>
      <c r="C2113" s="77" t="n">
        <v>170000</v>
      </c>
      <c r="D2113" s="77" t="n">
        <v>981659</v>
      </c>
      <c r="E2113" s="77" t="n">
        <f aca="false">SUM(C2113:D2113)</f>
        <v>1151659</v>
      </c>
      <c r="F2113" s="79" t="n">
        <v>493220</v>
      </c>
      <c r="G2113" s="88" t="n">
        <v>1135185</v>
      </c>
      <c r="H2113" s="79" t="n">
        <f aca="false">SUM(F2113:G2113)</f>
        <v>1628405</v>
      </c>
      <c r="I2113" s="77" t="n">
        <v>380000</v>
      </c>
      <c r="J2113" s="77" t="n">
        <v>1842245</v>
      </c>
      <c r="K2113" s="77" t="n">
        <f aca="false">SUM(I2113:J2113)</f>
        <v>2222245</v>
      </c>
    </row>
    <row r="2114" customFormat="false" ht="53.7" hidden="false" customHeight="false" outlineLevel="0" collapsed="false">
      <c r="A2114" s="82" t="s">
        <v>2295</v>
      </c>
      <c r="B2114" s="54" t="s">
        <v>2296</v>
      </c>
      <c r="C2114" s="77" t="n">
        <v>150000</v>
      </c>
      <c r="D2114" s="77" t="n">
        <v>1154893</v>
      </c>
      <c r="E2114" s="77" t="n">
        <f aca="false">SUM(C2114:D2114)</f>
        <v>1304893</v>
      </c>
      <c r="F2114" s="79" t="n">
        <v>1112565</v>
      </c>
      <c r="G2114" s="88" t="n">
        <v>1560879</v>
      </c>
      <c r="H2114" s="79" t="n">
        <f aca="false">SUM(F2114:G2114)</f>
        <v>2673444</v>
      </c>
      <c r="I2114" s="77" t="n">
        <v>1032508</v>
      </c>
      <c r="J2114" s="77" t="n">
        <v>1842245</v>
      </c>
      <c r="K2114" s="77" t="n">
        <f aca="false">SUM(I2114:J2114)</f>
        <v>2874753</v>
      </c>
    </row>
    <row r="2115" customFormat="false" ht="32.8" hidden="false" customHeight="false" outlineLevel="0" collapsed="false">
      <c r="A2115" s="82" t="s">
        <v>177</v>
      </c>
      <c r="B2115" s="54" t="s">
        <v>178</v>
      </c>
      <c r="C2115" s="77" t="n">
        <v>342627</v>
      </c>
      <c r="D2115" s="77" t="n">
        <v>115489</v>
      </c>
      <c r="E2115" s="77" t="n">
        <f aca="false">SUM(C2115:D2115)</f>
        <v>458116</v>
      </c>
      <c r="F2115" s="79" t="n">
        <v>342627</v>
      </c>
      <c r="G2115" s="88" t="n">
        <v>212847</v>
      </c>
      <c r="H2115" s="79" t="n">
        <f aca="false">SUM(F2115:G2115)</f>
        <v>555474</v>
      </c>
      <c r="I2115" s="77" t="n">
        <v>495336</v>
      </c>
      <c r="J2115" s="77" t="n">
        <v>669907</v>
      </c>
      <c r="K2115" s="77" t="n">
        <f aca="false">SUM(I2115:J2115)</f>
        <v>1165243</v>
      </c>
    </row>
    <row r="2116" customFormat="false" ht="32.8" hidden="false" customHeight="false" outlineLevel="0" collapsed="false">
      <c r="A2116" s="82" t="s">
        <v>222</v>
      </c>
      <c r="B2116" s="54" t="s">
        <v>223</v>
      </c>
      <c r="C2116" s="77" t="n">
        <v>1030000</v>
      </c>
      <c r="D2116" s="77"/>
      <c r="E2116" s="77" t="n">
        <f aca="false">SUM(C2116:D2116)</f>
        <v>1030000</v>
      </c>
      <c r="F2116" s="79" t="n">
        <v>1110046</v>
      </c>
      <c r="G2116" s="88" t="n">
        <v>283796</v>
      </c>
      <c r="H2116" s="79" t="n">
        <f aca="false">SUM(F2116:G2116)</f>
        <v>1393842</v>
      </c>
      <c r="I2116" s="77" t="n">
        <v>1650000</v>
      </c>
      <c r="J2116" s="77"/>
      <c r="K2116" s="77" t="n">
        <f aca="false">SUM(I2116:J2116)</f>
        <v>1650000</v>
      </c>
    </row>
    <row r="2117" customFormat="false" ht="32.8" hidden="false" customHeight="false" outlineLevel="0" collapsed="false">
      <c r="A2117" s="87" t="s">
        <v>219</v>
      </c>
      <c r="B2117" s="54" t="s">
        <v>220</v>
      </c>
      <c r="C2117" s="77" t="n">
        <v>3873300</v>
      </c>
      <c r="D2117" s="77"/>
      <c r="E2117" s="77" t="n">
        <f aca="false">SUM(C2117:D2117)</f>
        <v>3873300</v>
      </c>
      <c r="F2117" s="79" t="n">
        <v>3882176</v>
      </c>
      <c r="G2117" s="88"/>
      <c r="H2117" s="79" t="n">
        <f aca="false">SUM(F2117:G2117)</f>
        <v>3882176</v>
      </c>
      <c r="I2117" s="77" t="n">
        <v>3932998</v>
      </c>
      <c r="J2117" s="77"/>
      <c r="K2117" s="77" t="n">
        <f aca="false">SUM(I2117:J2117)</f>
        <v>3932998</v>
      </c>
    </row>
    <row r="2118" customFormat="false" ht="32.8" hidden="false" customHeight="false" outlineLevel="0" collapsed="false">
      <c r="A2118" s="82" t="s">
        <v>33</v>
      </c>
      <c r="B2118" s="54" t="s">
        <v>34</v>
      </c>
      <c r="C2118" s="77" t="n">
        <v>1196850</v>
      </c>
      <c r="D2118" s="77"/>
      <c r="E2118" s="77" t="n">
        <f aca="false">SUM(C2118:D2118)</f>
        <v>1196850</v>
      </c>
      <c r="F2118" s="79" t="n">
        <v>1276318</v>
      </c>
      <c r="G2118" s="88"/>
      <c r="H2118" s="79" t="n">
        <f aca="false">SUM(F2118:G2118)</f>
        <v>1276318</v>
      </c>
      <c r="I2118" s="77" t="n">
        <v>965000</v>
      </c>
      <c r="J2118" s="77"/>
      <c r="K2118" s="77" t="n">
        <f aca="false">SUM(I2118:J2118)</f>
        <v>965000</v>
      </c>
    </row>
    <row r="2119" customFormat="false" ht="32.8" hidden="false" customHeight="false" outlineLevel="0" collapsed="false">
      <c r="A2119" s="82" t="s">
        <v>2302</v>
      </c>
      <c r="B2119" s="54" t="s">
        <v>2303</v>
      </c>
      <c r="C2119" s="77"/>
      <c r="D2119" s="77"/>
      <c r="E2119" s="77"/>
      <c r="F2119" s="79" t="n">
        <v>273075</v>
      </c>
      <c r="G2119" s="88" t="n">
        <v>212847</v>
      </c>
      <c r="H2119" s="79" t="n">
        <f aca="false">SUM(F2119:G2119)</f>
        <v>485922</v>
      </c>
      <c r="I2119" s="77" t="n">
        <v>285900</v>
      </c>
      <c r="J2119" s="77" t="n">
        <v>167477</v>
      </c>
      <c r="K2119" s="77" t="n">
        <f aca="false">SUM(I2119:J2119)</f>
        <v>453377</v>
      </c>
    </row>
    <row r="2120" customFormat="false" ht="64.15" hidden="false" customHeight="false" outlineLevel="0" collapsed="false">
      <c r="A2120" s="82" t="s">
        <v>494</v>
      </c>
      <c r="B2120" s="54" t="s">
        <v>495</v>
      </c>
      <c r="C2120" s="77"/>
      <c r="D2120" s="77"/>
      <c r="E2120" s="77"/>
      <c r="F2120" s="79" t="n">
        <v>15000</v>
      </c>
      <c r="G2120" s="88" t="n">
        <v>283796</v>
      </c>
      <c r="H2120" s="79" t="n">
        <f aca="false">SUM(F2120:G2120)</f>
        <v>298796</v>
      </c>
      <c r="I2120" s="77"/>
      <c r="J2120" s="77"/>
      <c r="K2120" s="77" t="n">
        <f aca="false">SUM(I2120:J2120)</f>
        <v>0</v>
      </c>
    </row>
    <row r="2121" customFormat="false" ht="32.8" hidden="false" customHeight="false" outlineLevel="0" collapsed="false">
      <c r="A2121" s="87" t="s">
        <v>62</v>
      </c>
      <c r="B2121" s="54" t="s">
        <v>63</v>
      </c>
      <c r="C2121" s="77"/>
      <c r="D2121" s="77"/>
      <c r="E2121" s="77" t="n">
        <f aca="false">SUM(C2121:D2121)</f>
        <v>0</v>
      </c>
      <c r="F2121" s="79" t="n">
        <f aca="false">6088557</f>
        <v>6088557</v>
      </c>
      <c r="G2121" s="88"/>
      <c r="H2121" s="79" t="n">
        <f aca="false">SUM(F2121:G2121)</f>
        <v>6088557</v>
      </c>
      <c r="I2121" s="77"/>
      <c r="J2121" s="77"/>
      <c r="K2121" s="77" t="n">
        <f aca="false">SUM(I2121:J2121)</f>
        <v>0</v>
      </c>
    </row>
    <row r="2122" customFormat="false" ht="22.35" hidden="false" customHeight="false" outlineLevel="0" collapsed="false">
      <c r="A2122" s="126" t="s">
        <v>65</v>
      </c>
      <c r="B2122" s="160" t="s">
        <v>66</v>
      </c>
      <c r="C2122" s="130"/>
      <c r="D2122" s="130"/>
      <c r="E2122" s="130" t="n">
        <f aca="false">SUM(C2122:D2122)</f>
        <v>0</v>
      </c>
      <c r="F2122" s="131" t="n">
        <f aca="false">96507286.74-6088557</f>
        <v>90418729.74</v>
      </c>
      <c r="G2122" s="151"/>
      <c r="H2122" s="131" t="n">
        <f aca="false">SUM(F2122:G2122)</f>
        <v>90418729.74</v>
      </c>
      <c r="I2122" s="130"/>
      <c r="J2122" s="130"/>
      <c r="K2122" s="130" t="n">
        <f aca="false">SUM(I2122:J2122)</f>
        <v>0</v>
      </c>
    </row>
    <row r="2123" customFormat="false" ht="12.8" hidden="false" customHeight="false" outlineLevel="0" collapsed="false">
      <c r="A2123" s="87"/>
      <c r="B2123" s="103"/>
      <c r="C2123" s="77"/>
      <c r="D2123" s="77"/>
      <c r="E2123" s="77"/>
      <c r="F2123" s="79"/>
      <c r="G2123" s="88"/>
      <c r="H2123" s="79"/>
      <c r="I2123" s="77"/>
      <c r="J2123" s="77"/>
      <c r="K2123" s="77"/>
    </row>
    <row r="2124" customFormat="false" ht="68.65" hidden="false" customHeight="false" outlineLevel="0" collapsed="false">
      <c r="A2124" s="66" t="s">
        <v>2306</v>
      </c>
      <c r="B2124" s="135" t="s">
        <v>19</v>
      </c>
      <c r="C2124" s="69" t="n">
        <f aca="false">SUM(C2126:C2131)</f>
        <v>72081655</v>
      </c>
      <c r="D2124" s="69" t="n">
        <f aca="false">SUM(D2126:D2132)</f>
        <v>0</v>
      </c>
      <c r="E2124" s="69" t="n">
        <f aca="false">SUM(C2124:D2124)</f>
        <v>72081655</v>
      </c>
      <c r="F2124" s="72" t="n">
        <f aca="false">SUM(F2126:F2131)</f>
        <v>79330480.52</v>
      </c>
      <c r="G2124" s="89"/>
      <c r="H2124" s="72" t="n">
        <f aca="false">SUM(F2124:G2124)</f>
        <v>79330480.52</v>
      </c>
      <c r="I2124" s="69" t="n">
        <f aca="false">SUM(I2126:I2131)</f>
        <v>80341362</v>
      </c>
      <c r="J2124" s="69" t="n">
        <f aca="false">SUM(J2126:J2132)</f>
        <v>0</v>
      </c>
      <c r="K2124" s="69" t="n">
        <f aca="false">SUM(I2124:J2124)</f>
        <v>80341362</v>
      </c>
    </row>
    <row r="2125" customFormat="false" ht="22.35" hidden="false" customHeight="false" outlineLevel="0" collapsed="false">
      <c r="A2125" s="82" t="s">
        <v>27</v>
      </c>
      <c r="B2125" s="318"/>
      <c r="C2125" s="265" t="n">
        <f aca="false">SUM(C2126:C2129)</f>
        <v>72081655</v>
      </c>
      <c r="D2125" s="265" t="n">
        <f aca="false">SUM(D2126:D2132)</f>
        <v>0</v>
      </c>
      <c r="E2125" s="265" t="n">
        <f aca="false">SUM(C2125:D2125)</f>
        <v>72081655</v>
      </c>
      <c r="F2125" s="247" t="n">
        <f aca="false">SUM(F2126:F2129)</f>
        <v>77074944.52</v>
      </c>
      <c r="G2125" s="266"/>
      <c r="H2125" s="247" t="n">
        <f aca="false">SUM(F2125:G2125)</f>
        <v>77074944.52</v>
      </c>
      <c r="I2125" s="265" t="n">
        <f aca="false">SUM(I2126:I2129)</f>
        <v>80341362</v>
      </c>
      <c r="J2125" s="265" t="n">
        <f aca="false">SUM(J2126:J2132)</f>
        <v>0</v>
      </c>
      <c r="K2125" s="265" t="n">
        <f aca="false">SUM(I2125:J2125)</f>
        <v>80341362</v>
      </c>
    </row>
    <row r="2126" customFormat="false" ht="22.35" hidden="false" customHeight="false" outlineLevel="0" collapsed="false">
      <c r="A2126" s="87" t="s">
        <v>857</v>
      </c>
      <c r="B2126" s="103" t="s">
        <v>858</v>
      </c>
      <c r="C2126" s="77" t="n">
        <v>71737655</v>
      </c>
      <c r="D2126" s="77"/>
      <c r="E2126" s="77" t="n">
        <f aca="false">SUM(C2126:D2126)</f>
        <v>71737655</v>
      </c>
      <c r="F2126" s="79" t="n">
        <v>76455619.52</v>
      </c>
      <c r="G2126" s="88"/>
      <c r="H2126" s="79" t="n">
        <f aca="false">SUM(F2126:G2126)</f>
        <v>76455619.52</v>
      </c>
      <c r="I2126" s="77" t="n">
        <v>79664862</v>
      </c>
      <c r="J2126" s="77"/>
      <c r="K2126" s="77" t="n">
        <f aca="false">SUM(I2126:J2126)</f>
        <v>79664862</v>
      </c>
    </row>
    <row r="2127" customFormat="false" ht="32.8" hidden="false" customHeight="false" outlineLevel="0" collapsed="false">
      <c r="A2127" s="87" t="s">
        <v>33</v>
      </c>
      <c r="B2127" s="54" t="s">
        <v>34</v>
      </c>
      <c r="C2127" s="77" t="n">
        <v>278000</v>
      </c>
      <c r="D2127" s="77"/>
      <c r="E2127" s="77" t="n">
        <f aca="false">SUM(C2127:D2127)</f>
        <v>278000</v>
      </c>
      <c r="F2127" s="79" t="n">
        <v>484620</v>
      </c>
      <c r="G2127" s="88"/>
      <c r="H2127" s="79" t="n">
        <f aca="false">SUM(F2127:G2127)</f>
        <v>484620</v>
      </c>
      <c r="I2127" s="77" t="n">
        <v>610000</v>
      </c>
      <c r="J2127" s="77"/>
      <c r="K2127" s="77" t="n">
        <f aca="false">SUM(I2127:J2127)</f>
        <v>610000</v>
      </c>
    </row>
    <row r="2128" customFormat="false" ht="32.8" hidden="false" customHeight="false" outlineLevel="0" collapsed="false">
      <c r="A2128" s="87" t="s">
        <v>2243</v>
      </c>
      <c r="B2128" s="54" t="s">
        <v>223</v>
      </c>
      <c r="C2128" s="77"/>
      <c r="D2128" s="77"/>
      <c r="E2128" s="77"/>
      <c r="F2128" s="79" t="n">
        <v>68705</v>
      </c>
      <c r="G2128" s="88"/>
      <c r="H2128" s="79" t="n">
        <f aca="false">SUM(F2128:G2128)</f>
        <v>68705</v>
      </c>
      <c r="I2128" s="77"/>
      <c r="J2128" s="77"/>
      <c r="K2128" s="77"/>
    </row>
    <row r="2129" customFormat="false" ht="32.8" hidden="false" customHeight="false" outlineLevel="0" collapsed="false">
      <c r="A2129" s="87" t="s">
        <v>219</v>
      </c>
      <c r="B2129" s="103" t="s">
        <v>220</v>
      </c>
      <c r="C2129" s="77" t="n">
        <v>66000</v>
      </c>
      <c r="D2129" s="77"/>
      <c r="E2129" s="77" t="n">
        <f aca="false">SUM(C2129:D2129)</f>
        <v>66000</v>
      </c>
      <c r="F2129" s="79" t="n">
        <v>66000</v>
      </c>
      <c r="G2129" s="88"/>
      <c r="H2129" s="79" t="n">
        <f aca="false">SUM(F2129:G2129)</f>
        <v>66000</v>
      </c>
      <c r="I2129" s="77" t="n">
        <v>66500</v>
      </c>
      <c r="J2129" s="77"/>
      <c r="K2129" s="77" t="n">
        <f aca="false">SUM(I2129:J2129)</f>
        <v>66500</v>
      </c>
    </row>
    <row r="2130" customFormat="false" ht="32.8" hidden="false" customHeight="false" outlineLevel="0" collapsed="false">
      <c r="A2130" s="87" t="s">
        <v>62</v>
      </c>
      <c r="B2130" s="54" t="s">
        <v>63</v>
      </c>
      <c r="C2130" s="77"/>
      <c r="D2130" s="77"/>
      <c r="E2130" s="77" t="n">
        <f aca="false">SUM(C2130:D2130)</f>
        <v>0</v>
      </c>
      <c r="F2130" s="79" t="n">
        <f aca="false">30000+11000+20000+20000</f>
        <v>81000</v>
      </c>
      <c r="G2130" s="88"/>
      <c r="H2130" s="79" t="n">
        <f aca="false">SUM(F2130:G2130)</f>
        <v>81000</v>
      </c>
      <c r="I2130" s="77"/>
      <c r="J2130" s="77"/>
      <c r="K2130" s="77" t="n">
        <f aca="false">SUM(I2130:J2130)</f>
        <v>0</v>
      </c>
    </row>
    <row r="2131" customFormat="false" ht="22.35" hidden="false" customHeight="false" outlineLevel="0" collapsed="false">
      <c r="A2131" s="87" t="s">
        <v>65</v>
      </c>
      <c r="B2131" s="54" t="s">
        <v>66</v>
      </c>
      <c r="C2131" s="77"/>
      <c r="D2131" s="77"/>
      <c r="E2131" s="77" t="n">
        <f aca="false">SUM(C2131:D2131)</f>
        <v>0</v>
      </c>
      <c r="F2131" s="79" t="n">
        <f aca="false">2255536-81000</f>
        <v>2174536</v>
      </c>
      <c r="G2131" s="88"/>
      <c r="H2131" s="79" t="n">
        <f aca="false">SUM(F2131:G2131)</f>
        <v>2174536</v>
      </c>
      <c r="I2131" s="77"/>
      <c r="J2131" s="77"/>
      <c r="K2131" s="77" t="n">
        <f aca="false">SUM(I2131:J2131)</f>
        <v>0</v>
      </c>
    </row>
    <row r="2132" customFormat="false" ht="12.8" hidden="false" customHeight="false" outlineLevel="0" collapsed="false">
      <c r="A2132" s="87"/>
      <c r="B2132" s="103"/>
      <c r="C2132" s="77"/>
      <c r="D2132" s="77"/>
      <c r="E2132" s="77" t="n">
        <f aca="false">SUM(C2132:D2132)</f>
        <v>0</v>
      </c>
      <c r="F2132" s="79"/>
      <c r="G2132" s="88"/>
      <c r="H2132" s="79"/>
      <c r="I2132" s="77"/>
      <c r="J2132" s="77"/>
      <c r="K2132" s="77" t="n">
        <f aca="false">SUM(I2132:J2132)</f>
        <v>0</v>
      </c>
    </row>
    <row r="2133" customFormat="false" ht="57.45" hidden="false" customHeight="false" outlineLevel="0" collapsed="false">
      <c r="A2133" s="66" t="s">
        <v>2312</v>
      </c>
      <c r="B2133" s="135" t="s">
        <v>19</v>
      </c>
      <c r="C2133" s="69" t="n">
        <f aca="false">SUM(C2135:C2145)</f>
        <v>1130300</v>
      </c>
      <c r="D2133" s="157" t="n">
        <f aca="false">SUM(D2135:D2143)</f>
        <v>77843000</v>
      </c>
      <c r="E2133" s="69" t="n">
        <f aca="false">SUM(C2133:D2133)</f>
        <v>78973300</v>
      </c>
      <c r="F2133" s="158" t="n">
        <f aca="false">SUM(F2135:F2145)</f>
        <v>1806635</v>
      </c>
      <c r="G2133" s="159" t="n">
        <f aca="false">SUM(G2135:G2143)</f>
        <v>83627100</v>
      </c>
      <c r="H2133" s="72" t="n">
        <f aca="false">SUM(F2133:G2133)</f>
        <v>85433735</v>
      </c>
      <c r="I2133" s="69" t="n">
        <f aca="false">SUM(I2135:I2145)</f>
        <v>1054400</v>
      </c>
      <c r="J2133" s="157" t="n">
        <f aca="false">SUM(J2135:J2143)</f>
        <v>90448900</v>
      </c>
      <c r="K2133" s="69" t="n">
        <f aca="false">SUM(I2133:J2133)</f>
        <v>91503300</v>
      </c>
    </row>
    <row r="2134" customFormat="false" ht="22.35" hidden="false" customHeight="false" outlineLevel="0" collapsed="false">
      <c r="A2134" s="87" t="s">
        <v>27</v>
      </c>
      <c r="B2134" s="100"/>
      <c r="C2134" s="83" t="n">
        <f aca="false">SUM(C2135:C2143)</f>
        <v>1130300</v>
      </c>
      <c r="D2134" s="83" t="n">
        <f aca="false">SUM(D2135:D2143)</f>
        <v>77843000</v>
      </c>
      <c r="E2134" s="83" t="n">
        <f aca="false">SUM(C2134:D2134)</f>
        <v>78973300</v>
      </c>
      <c r="F2134" s="84" t="n">
        <f aca="false">SUM(F2135:F2143)</f>
        <v>1033185</v>
      </c>
      <c r="G2134" s="85" t="n">
        <f aca="false">SUM(G2135:G2143)</f>
        <v>83627100</v>
      </c>
      <c r="H2134" s="84" t="n">
        <f aca="false">SUM(F2134:G2134)</f>
        <v>84660285</v>
      </c>
      <c r="I2134" s="83" t="n">
        <f aca="false">SUM(I2135:I2143)</f>
        <v>1054400</v>
      </c>
      <c r="J2134" s="83" t="n">
        <f aca="false">SUM(J2135:J2143)</f>
        <v>90448900</v>
      </c>
      <c r="K2134" s="83" t="n">
        <f aca="false">SUM(I2134:J2134)</f>
        <v>91503300</v>
      </c>
    </row>
    <row r="2135" customFormat="false" ht="43.25" hidden="false" customHeight="false" outlineLevel="0" collapsed="false">
      <c r="A2135" s="87" t="s">
        <v>29</v>
      </c>
      <c r="B2135" s="103" t="n">
        <v>0</v>
      </c>
      <c r="C2135" s="77"/>
      <c r="D2135" s="83" t="n">
        <v>18554189</v>
      </c>
      <c r="E2135" s="77" t="n">
        <f aca="false">SUM(C2135:D2135)</f>
        <v>18554189</v>
      </c>
      <c r="F2135" s="84"/>
      <c r="G2135" s="85" t="n">
        <v>19932852</v>
      </c>
      <c r="H2135" s="79" t="n">
        <f aca="false">SUM(F2135:G2135)</f>
        <v>19932852</v>
      </c>
      <c r="I2135" s="77"/>
      <c r="J2135" s="83" t="n">
        <v>24730430</v>
      </c>
      <c r="K2135" s="77" t="n">
        <f aca="false">SUM(I2135:J2135)</f>
        <v>24730430</v>
      </c>
    </row>
    <row r="2136" customFormat="false" ht="74.6" hidden="false" customHeight="false" outlineLevel="0" collapsed="false">
      <c r="A2136" s="87" t="s">
        <v>2313</v>
      </c>
      <c r="B2136" s="103" t="s">
        <v>2314</v>
      </c>
      <c r="C2136" s="77" t="n">
        <v>56000</v>
      </c>
      <c r="D2136" s="77" t="n">
        <v>57222183</v>
      </c>
      <c r="E2136" s="77" t="n">
        <f aca="false">SUM(C2136:D2136)</f>
        <v>57278183</v>
      </c>
      <c r="F2136" s="79" t="n">
        <v>25900</v>
      </c>
      <c r="G2136" s="88" t="n">
        <v>61474059</v>
      </c>
      <c r="H2136" s="79" t="n">
        <f aca="false">SUM(F2136:G2136)</f>
        <v>61499959</v>
      </c>
      <c r="I2136" s="77"/>
      <c r="J2136" s="77" t="n">
        <v>63399267</v>
      </c>
      <c r="K2136" s="77" t="n">
        <f aca="false">SUM(I2136:J2136)</f>
        <v>63399267</v>
      </c>
    </row>
    <row r="2137" customFormat="false" ht="95.5" hidden="false" customHeight="false" outlineLevel="0" collapsed="false">
      <c r="A2137" s="87" t="s">
        <v>671</v>
      </c>
      <c r="B2137" s="103" t="s">
        <v>419</v>
      </c>
      <c r="C2137" s="77" t="n">
        <v>1000</v>
      </c>
      <c r="D2137" s="77" t="n">
        <v>2066628</v>
      </c>
      <c r="E2137" s="77" t="n">
        <f aca="false">SUM(C2137:D2137)</f>
        <v>2067628</v>
      </c>
      <c r="F2137" s="79" t="n">
        <v>1000</v>
      </c>
      <c r="G2137" s="88" t="n">
        <v>2220189</v>
      </c>
      <c r="H2137" s="79" t="n">
        <f aca="false">SUM(F2137:G2137)</f>
        <v>2221189</v>
      </c>
      <c r="I2137" s="77"/>
      <c r="J2137" s="77" t="n">
        <v>2319203</v>
      </c>
      <c r="K2137" s="77" t="n">
        <f aca="false">SUM(I2137:J2137)</f>
        <v>2319203</v>
      </c>
    </row>
    <row r="2138" customFormat="false" ht="43.25" hidden="false" customHeight="false" outlineLevel="0" collapsed="false">
      <c r="A2138" s="87" t="s">
        <v>506</v>
      </c>
      <c r="B2138" s="54" t="s">
        <v>507</v>
      </c>
      <c r="C2138" s="77" t="n">
        <v>700000</v>
      </c>
      <c r="D2138" s="77"/>
      <c r="E2138" s="77" t="n">
        <f aca="false">SUM(C2138:D2138)</f>
        <v>700000</v>
      </c>
      <c r="F2138" s="79" t="n">
        <v>370000</v>
      </c>
      <c r="G2138" s="88"/>
      <c r="H2138" s="79" t="n">
        <f aca="false">SUM(F2138:G2138)</f>
        <v>370000</v>
      </c>
      <c r="I2138" s="77" t="n">
        <v>520000</v>
      </c>
      <c r="J2138" s="77"/>
      <c r="K2138" s="77" t="n">
        <f aca="false">SUM(I2138:J2138)</f>
        <v>520000</v>
      </c>
    </row>
    <row r="2139" customFormat="false" ht="32.8" hidden="false" customHeight="false" outlineLevel="0" collapsed="false">
      <c r="A2139" s="87" t="s">
        <v>33</v>
      </c>
      <c r="B2139" s="103" t="s">
        <v>34</v>
      </c>
      <c r="C2139" s="77" t="n">
        <v>343300</v>
      </c>
      <c r="D2139" s="77"/>
      <c r="E2139" s="77" t="n">
        <f aca="false">SUM(C2139:D2139)</f>
        <v>343300</v>
      </c>
      <c r="F2139" s="79" t="n">
        <v>406285</v>
      </c>
      <c r="G2139" s="88"/>
      <c r="H2139" s="79" t="n">
        <f aca="false">SUM(F2139:G2139)</f>
        <v>406285</v>
      </c>
      <c r="I2139" s="77" t="n">
        <v>503500</v>
      </c>
      <c r="J2139" s="77"/>
      <c r="K2139" s="77" t="n">
        <f aca="false">SUM(I2139:J2139)</f>
        <v>503500</v>
      </c>
    </row>
    <row r="2140" customFormat="false" ht="64.15" hidden="false" customHeight="false" outlineLevel="0" collapsed="false">
      <c r="A2140" s="87" t="s">
        <v>2319</v>
      </c>
      <c r="B2140" s="103" t="s">
        <v>2320</v>
      </c>
      <c r="C2140" s="77"/>
      <c r="D2140" s="77"/>
      <c r="E2140" s="77" t="n">
        <f aca="false">SUM(C2140:D2140)</f>
        <v>0</v>
      </c>
      <c r="F2140" s="79" t="n">
        <v>200000</v>
      </c>
      <c r="G2140" s="88"/>
      <c r="H2140" s="79" t="n">
        <f aca="false">SUM(F2140:G2140)</f>
        <v>200000</v>
      </c>
      <c r="I2140" s="77"/>
      <c r="J2140" s="77"/>
      <c r="K2140" s="77" t="n">
        <f aca="false">SUM(I2140:J2140)</f>
        <v>0</v>
      </c>
    </row>
    <row r="2141" customFormat="false" ht="32.8" hidden="false" customHeight="false" outlineLevel="0" collapsed="false">
      <c r="A2141" s="82" t="s">
        <v>219</v>
      </c>
      <c r="B2141" s="54" t="s">
        <v>220</v>
      </c>
      <c r="C2141" s="149" t="n">
        <v>30000</v>
      </c>
      <c r="D2141" s="149"/>
      <c r="E2141" s="77" t="n">
        <f aca="false">SUM(C2141:D2141)</f>
        <v>30000</v>
      </c>
      <c r="F2141" s="124" t="n">
        <v>30000</v>
      </c>
      <c r="G2141" s="149"/>
      <c r="H2141" s="79" t="n">
        <f aca="false">SUM(F2141:G2141)</f>
        <v>30000</v>
      </c>
      <c r="I2141" s="149" t="n">
        <v>30900</v>
      </c>
      <c r="J2141" s="149"/>
      <c r="K2141" s="77" t="n">
        <f aca="false">SUM(I2141:J2141)</f>
        <v>30900</v>
      </c>
    </row>
    <row r="2142" customFormat="false" ht="32.8" hidden="false" customHeight="false" outlineLevel="0" collapsed="false">
      <c r="A2142" s="82" t="s">
        <v>222</v>
      </c>
      <c r="B2142" s="55" t="s">
        <v>223</v>
      </c>
      <c r="C2142" s="85"/>
      <c r="D2142" s="85"/>
      <c r="E2142" s="77" t="n">
        <f aca="false">SUM(C2142:D2142)</f>
        <v>0</v>
      </c>
      <c r="F2142" s="84"/>
      <c r="G2142" s="85"/>
      <c r="H2142" s="79" t="n">
        <f aca="false">SUM(F2142:G2142)</f>
        <v>0</v>
      </c>
      <c r="I2142" s="85"/>
      <c r="J2142" s="85"/>
      <c r="K2142" s="77" t="n">
        <f aca="false">SUM(I2142:J2142)</f>
        <v>0</v>
      </c>
    </row>
    <row r="2143" customFormat="false" ht="12.8" hidden="false" customHeight="false" outlineLevel="0" collapsed="false">
      <c r="A2143" s="254" t="s">
        <v>177</v>
      </c>
      <c r="B2143" s="50" t="s">
        <v>178</v>
      </c>
      <c r="C2143" s="85"/>
      <c r="D2143" s="85"/>
      <c r="E2143" s="77"/>
      <c r="F2143" s="84"/>
      <c r="G2143" s="85"/>
      <c r="H2143" s="79" t="n">
        <f aca="false">SUM(F2143:G2143)</f>
        <v>0</v>
      </c>
      <c r="I2143" s="85"/>
      <c r="J2143" s="85"/>
      <c r="K2143" s="77"/>
    </row>
    <row r="2144" customFormat="false" ht="32.8" hidden="false" customHeight="false" outlineLevel="0" collapsed="false">
      <c r="A2144" s="87" t="s">
        <v>62</v>
      </c>
      <c r="B2144" s="54" t="s">
        <v>63</v>
      </c>
      <c r="C2144" s="321"/>
      <c r="D2144" s="321"/>
      <c r="E2144" s="77" t="n">
        <f aca="false">SUM(C2144:D2144)</f>
        <v>0</v>
      </c>
      <c r="F2144" s="79" t="n">
        <v>17450</v>
      </c>
      <c r="G2144" s="88"/>
      <c r="H2144" s="79" t="n">
        <f aca="false">SUM(F2144:G2144)</f>
        <v>17450</v>
      </c>
      <c r="I2144" s="321"/>
      <c r="J2144" s="321"/>
      <c r="K2144" s="77" t="n">
        <f aca="false">SUM(I2144:J2144)</f>
        <v>0</v>
      </c>
    </row>
    <row r="2145" customFormat="false" ht="22.35" hidden="false" customHeight="false" outlineLevel="0" collapsed="false">
      <c r="A2145" s="87" t="s">
        <v>65</v>
      </c>
      <c r="B2145" s="54" t="s">
        <v>66</v>
      </c>
      <c r="C2145" s="77"/>
      <c r="D2145" s="77"/>
      <c r="E2145" s="77" t="n">
        <f aca="false">SUM(C2145:D2145)</f>
        <v>0</v>
      </c>
      <c r="F2145" s="79" t="n">
        <f aca="false">773450-17450</f>
        <v>756000</v>
      </c>
      <c r="G2145" s="88"/>
      <c r="H2145" s="79" t="n">
        <f aca="false">SUM(F2145:G2145)</f>
        <v>756000</v>
      </c>
      <c r="I2145" s="77"/>
      <c r="J2145" s="77"/>
      <c r="K2145" s="77" t="n">
        <f aca="false">SUM(I2145:J2145)</f>
        <v>0</v>
      </c>
    </row>
    <row r="2146" customFormat="false" ht="12.8" hidden="false" customHeight="false" outlineLevel="0" collapsed="false">
      <c r="A2146" s="87"/>
      <c r="B2146" s="103"/>
      <c r="C2146" s="77"/>
      <c r="D2146" s="77"/>
      <c r="E2146" s="77"/>
      <c r="F2146" s="79"/>
      <c r="G2146" s="88"/>
      <c r="H2146" s="79"/>
      <c r="I2146" s="77"/>
      <c r="J2146" s="77"/>
      <c r="K2146" s="77"/>
    </row>
    <row r="2147" customFormat="false" ht="57.45" hidden="false" customHeight="false" outlineLevel="0" collapsed="false">
      <c r="A2147" s="66" t="s">
        <v>2327</v>
      </c>
      <c r="B2147" s="135" t="s">
        <v>19</v>
      </c>
      <c r="C2147" s="322" t="n">
        <f aca="false">SUM(C2149:C2153)</f>
        <v>9630960</v>
      </c>
      <c r="D2147" s="322" t="n">
        <f aca="false">SUM(D2149:D2153)</f>
        <v>0</v>
      </c>
      <c r="E2147" s="190" t="n">
        <f aca="false">SUM(C2147:D2147)</f>
        <v>9630960</v>
      </c>
      <c r="F2147" s="158" t="n">
        <f aca="false">SUM(F2149:F2153)</f>
        <v>10578101</v>
      </c>
      <c r="G2147" s="159"/>
      <c r="H2147" s="153" t="n">
        <f aca="false">SUM(F2147:G2147)</f>
        <v>10578101</v>
      </c>
      <c r="I2147" s="190" t="n">
        <f aca="false">SUM(I2149:I2153)</f>
        <v>10634650</v>
      </c>
      <c r="J2147" s="322" t="n">
        <f aca="false">SUM(J2149:J2153)</f>
        <v>0</v>
      </c>
      <c r="K2147" s="190" t="n">
        <f aca="false">SUM(I2147:J2147)</f>
        <v>10634650</v>
      </c>
    </row>
    <row r="2148" customFormat="false" ht="22.35" hidden="false" customHeight="false" outlineLevel="0" collapsed="false">
      <c r="A2148" s="74" t="s">
        <v>27</v>
      </c>
      <c r="B2148" s="75"/>
      <c r="C2148" s="145" t="n">
        <f aca="false">SUM(C2149:C2152)</f>
        <v>9630960</v>
      </c>
      <c r="D2148" s="145" t="n">
        <f aca="false">SUM(D2149:D2151)</f>
        <v>0</v>
      </c>
      <c r="E2148" s="77" t="n">
        <f aca="false">SUM(C2148:D2148)</f>
        <v>9630960</v>
      </c>
      <c r="F2148" s="146" t="n">
        <f aca="false">SUM(F2149:F2151)</f>
        <v>10481401</v>
      </c>
      <c r="G2148" s="147"/>
      <c r="H2148" s="79" t="n">
        <f aca="false">SUM(F2148:G2148)</f>
        <v>10481401</v>
      </c>
      <c r="I2148" s="77" t="n">
        <f aca="false">SUM(I2149:I2152)</f>
        <v>10634650</v>
      </c>
      <c r="J2148" s="145" t="n">
        <f aca="false">SUM(J2149:J2151)</f>
        <v>0</v>
      </c>
      <c r="K2148" s="77" t="n">
        <f aca="false">SUM(I2148:J2148)</f>
        <v>10634650</v>
      </c>
    </row>
    <row r="2149" customFormat="false" ht="22.35" hidden="false" customHeight="false" outlineLevel="0" collapsed="false">
      <c r="A2149" s="87" t="s">
        <v>857</v>
      </c>
      <c r="B2149" s="103" t="s">
        <v>858</v>
      </c>
      <c r="C2149" s="83" t="n">
        <v>8473365</v>
      </c>
      <c r="D2149" s="83"/>
      <c r="E2149" s="83" t="n">
        <f aca="false">SUM(C2149:D2149)</f>
        <v>8473365</v>
      </c>
      <c r="F2149" s="84" t="n">
        <v>9404766</v>
      </c>
      <c r="G2149" s="85"/>
      <c r="H2149" s="84" t="n">
        <f aca="false">SUM(F2149:G2149)</f>
        <v>9404766</v>
      </c>
      <c r="I2149" s="83" t="n">
        <v>9546115</v>
      </c>
      <c r="J2149" s="83"/>
      <c r="K2149" s="83" t="n">
        <f aca="false">SUM(I2149:J2149)</f>
        <v>9546115</v>
      </c>
    </row>
    <row r="2150" customFormat="false" ht="64.15" hidden="false" customHeight="false" outlineLevel="0" collapsed="false">
      <c r="A2150" s="87" t="s">
        <v>2329</v>
      </c>
      <c r="B2150" s="103" t="s">
        <v>2330</v>
      </c>
      <c r="C2150" s="83" t="n">
        <v>1000000</v>
      </c>
      <c r="D2150" s="83"/>
      <c r="E2150" s="83" t="n">
        <f aca="false">SUM(C2150:D2150)</f>
        <v>1000000</v>
      </c>
      <c r="F2150" s="84" t="n">
        <v>1000000</v>
      </c>
      <c r="G2150" s="85"/>
      <c r="H2150" s="84" t="n">
        <f aca="false">SUM(F2150:G2150)</f>
        <v>1000000</v>
      </c>
      <c r="I2150" s="83" t="n">
        <v>1000000</v>
      </c>
      <c r="J2150" s="83"/>
      <c r="K2150" s="83" t="n">
        <f aca="false">SUM(I2150:J2150)</f>
        <v>1000000</v>
      </c>
    </row>
    <row r="2151" customFormat="false" ht="43.25" hidden="false" customHeight="false" outlineLevel="0" collapsed="false">
      <c r="A2151" s="87" t="s">
        <v>506</v>
      </c>
      <c r="B2151" s="103" t="s">
        <v>507</v>
      </c>
      <c r="C2151" s="83" t="n">
        <v>76635</v>
      </c>
      <c r="D2151" s="83"/>
      <c r="E2151" s="83" t="n">
        <f aca="false">SUM(C2151:D2151)</f>
        <v>76635</v>
      </c>
      <c r="F2151" s="84" t="n">
        <v>76635</v>
      </c>
      <c r="G2151" s="85"/>
      <c r="H2151" s="84" t="n">
        <f aca="false">SUM(F2151:G2151)</f>
        <v>76635</v>
      </c>
      <c r="I2151" s="83" t="n">
        <v>53885</v>
      </c>
      <c r="J2151" s="83"/>
      <c r="K2151" s="83" t="n">
        <f aca="false">SUM(I2151:J2151)</f>
        <v>53885</v>
      </c>
    </row>
    <row r="2152" customFormat="false" ht="85.05" hidden="false" customHeight="false" outlineLevel="0" collapsed="false">
      <c r="A2152" s="87" t="s">
        <v>2333</v>
      </c>
      <c r="B2152" s="103" t="s">
        <v>2334</v>
      </c>
      <c r="C2152" s="83" t="n">
        <v>80960</v>
      </c>
      <c r="D2152" s="83"/>
      <c r="E2152" s="83" t="n">
        <f aca="false">SUM(C2152:D2152)</f>
        <v>80960</v>
      </c>
      <c r="F2152" s="84" t="n">
        <v>96700</v>
      </c>
      <c r="G2152" s="85"/>
      <c r="H2152" s="84" t="n">
        <f aca="false">SUM(F2152:G2152)</f>
        <v>96700</v>
      </c>
      <c r="I2152" s="83" t="n">
        <v>34650</v>
      </c>
      <c r="J2152" s="83"/>
      <c r="K2152" s="83" t="n">
        <f aca="false">SUM(I2152:J2152)</f>
        <v>34650</v>
      </c>
    </row>
    <row r="2153" customFormat="false" ht="22.35" hidden="false" customHeight="false" outlineLevel="0" collapsed="false">
      <c r="A2153" s="87" t="s">
        <v>2335</v>
      </c>
      <c r="B2153" s="104" t="s">
        <v>66</v>
      </c>
      <c r="C2153" s="83"/>
      <c r="D2153" s="83"/>
      <c r="E2153" s="83" t="n">
        <f aca="false">SUM(C2153:D2153)</f>
        <v>0</v>
      </c>
      <c r="F2153" s="84"/>
      <c r="G2153" s="85"/>
      <c r="H2153" s="84" t="n">
        <f aca="false">SUM(F2153:G2153)</f>
        <v>0</v>
      </c>
      <c r="I2153" s="83"/>
      <c r="J2153" s="83"/>
      <c r="K2153" s="83" t="n">
        <f aca="false">SUM(I2153:J2153)</f>
        <v>0</v>
      </c>
    </row>
    <row r="2154" customFormat="false" ht="12.8" hidden="false" customHeight="false" outlineLevel="0" collapsed="false">
      <c r="A2154" s="87"/>
      <c r="B2154" s="103"/>
      <c r="C2154" s="77"/>
      <c r="D2154" s="77"/>
      <c r="E2154" s="77"/>
      <c r="F2154" s="79"/>
      <c r="G2154" s="88"/>
      <c r="H2154" s="79"/>
      <c r="I2154" s="77"/>
      <c r="J2154" s="77"/>
      <c r="K2154" s="77"/>
    </row>
    <row r="2155" customFormat="false" ht="57.45" hidden="false" customHeight="false" outlineLevel="0" collapsed="false">
      <c r="A2155" s="66" t="s">
        <v>2337</v>
      </c>
      <c r="B2155" s="135" t="s">
        <v>19</v>
      </c>
      <c r="C2155" s="69" t="n">
        <f aca="false">SUM(C2157:C2179)</f>
        <v>173239124</v>
      </c>
      <c r="D2155" s="69" t="n">
        <f aca="false">SUM(D2157:D2179)</f>
        <v>80649000</v>
      </c>
      <c r="E2155" s="69" t="n">
        <f aca="false">SUM(C2155:D2155)</f>
        <v>253888124</v>
      </c>
      <c r="F2155" s="72" t="n">
        <f aca="false">SUM(F2157:F2179)</f>
        <v>221746873.58</v>
      </c>
      <c r="G2155" s="89" t="n">
        <f aca="false">SUM(G2157:G2179)</f>
        <v>87234749</v>
      </c>
      <c r="H2155" s="72" t="n">
        <f aca="false">SUM(F2155:G2155)</f>
        <v>308981622.58</v>
      </c>
      <c r="I2155" s="69" t="n">
        <f aca="false">SUM(I2157:I2179)</f>
        <v>186458099</v>
      </c>
      <c r="J2155" s="69" t="n">
        <f aca="false">SUM(J2157:J2179)</f>
        <v>96293574</v>
      </c>
      <c r="K2155" s="69" t="n">
        <f aca="false">SUM(I2155:J2155)</f>
        <v>282751673</v>
      </c>
    </row>
    <row r="2156" customFormat="false" ht="22.35" hidden="false" customHeight="false" outlineLevel="0" collapsed="false">
      <c r="A2156" s="74" t="s">
        <v>27</v>
      </c>
      <c r="B2156" s="75"/>
      <c r="C2156" s="77" t="n">
        <f aca="false">SUM(C2157:C2178)</f>
        <v>173239124</v>
      </c>
      <c r="D2156" s="145" t="n">
        <f aca="false">SUM(D2157:D2178)</f>
        <v>80649000</v>
      </c>
      <c r="E2156" s="77" t="n">
        <f aca="false">SUM(C2156:D2156)</f>
        <v>253888124</v>
      </c>
      <c r="F2156" s="146" t="n">
        <f aca="false">SUM(F2157:F2178)</f>
        <v>193955578.58</v>
      </c>
      <c r="G2156" s="147" t="n">
        <f aca="false">SUM(G2157:G2178)</f>
        <v>87234749</v>
      </c>
      <c r="H2156" s="79" t="n">
        <f aca="false">SUM(F2156:G2156)</f>
        <v>281190327.58</v>
      </c>
      <c r="I2156" s="145" t="n">
        <f aca="false">SUM(I2157:I2178)</f>
        <v>186458099</v>
      </c>
      <c r="J2156" s="145" t="n">
        <f aca="false">SUM(J2157:J2178)</f>
        <v>96293574</v>
      </c>
      <c r="K2156" s="77" t="n">
        <f aca="false">SUM(I2156:J2156)</f>
        <v>282751673</v>
      </c>
    </row>
    <row r="2157" customFormat="false" ht="43.25" hidden="false" customHeight="false" outlineLevel="0" collapsed="false">
      <c r="A2157" s="82" t="s">
        <v>29</v>
      </c>
      <c r="B2157" s="54" t="n">
        <v>0</v>
      </c>
      <c r="C2157" s="77"/>
      <c r="D2157" s="77" t="n">
        <v>16308524</v>
      </c>
      <c r="E2157" s="77" t="n">
        <f aca="false">SUM(C2157:D2157)</f>
        <v>16308524</v>
      </c>
      <c r="F2157" s="79"/>
      <c r="G2157" s="88" t="n">
        <v>18975167</v>
      </c>
      <c r="H2157" s="79" t="n">
        <f aca="false">SUM(F2157:G2157)</f>
        <v>18975167</v>
      </c>
      <c r="I2157" s="77"/>
      <c r="J2157" s="77" t="n">
        <v>19922808</v>
      </c>
      <c r="K2157" s="77" t="n">
        <f aca="false">SUM(I2157:J2157)</f>
        <v>19922808</v>
      </c>
    </row>
    <row r="2158" customFormat="false" ht="74.6" hidden="false" customHeight="false" outlineLevel="0" collapsed="false">
      <c r="A2158" s="82" t="s">
        <v>2338</v>
      </c>
      <c r="B2158" s="54" t="s">
        <v>2339</v>
      </c>
      <c r="C2158" s="77" t="n">
        <f aca="false">24324197+625000</f>
        <v>24949197</v>
      </c>
      <c r="D2158" s="77" t="n">
        <v>10927829</v>
      </c>
      <c r="E2158" s="77" t="n">
        <f aca="false">SUM(C2158:D2158)</f>
        <v>35877026</v>
      </c>
      <c r="F2158" s="79" t="n">
        <v>24616466</v>
      </c>
      <c r="G2158" s="88" t="n">
        <v>11755721</v>
      </c>
      <c r="H2158" s="79" t="n">
        <f aca="false">SUM(F2158:G2158)</f>
        <v>36372187</v>
      </c>
      <c r="I2158" s="77" t="n">
        <v>28017900</v>
      </c>
      <c r="J2158" s="77" t="n">
        <v>13281872</v>
      </c>
      <c r="K2158" s="77" t="n">
        <f aca="false">SUM(I2158:J2158)</f>
        <v>41299772</v>
      </c>
    </row>
    <row r="2159" customFormat="false" ht="32.8" hidden="false" customHeight="false" outlineLevel="0" collapsed="false">
      <c r="A2159" s="82" t="s">
        <v>2341</v>
      </c>
      <c r="B2159" s="54" t="s">
        <v>2342</v>
      </c>
      <c r="C2159" s="77" t="n">
        <v>23147043</v>
      </c>
      <c r="D2159" s="77" t="n">
        <v>6487666</v>
      </c>
      <c r="E2159" s="77" t="n">
        <f aca="false">SUM(C2159:D2159)</f>
        <v>29634709</v>
      </c>
      <c r="F2159" s="79" t="n">
        <v>26484827.56</v>
      </c>
      <c r="G2159" s="88" t="n">
        <v>6986998</v>
      </c>
      <c r="H2159" s="79" t="n">
        <f aca="false">SUM(F2159:G2159)</f>
        <v>33471825.56</v>
      </c>
      <c r="I2159" s="77" t="n">
        <v>30496100</v>
      </c>
      <c r="J2159" s="77" t="n">
        <v>7570667</v>
      </c>
      <c r="K2159" s="77" t="n">
        <f aca="false">SUM(I2159:J2159)</f>
        <v>38066767</v>
      </c>
    </row>
    <row r="2160" customFormat="false" ht="53.7" hidden="false" customHeight="false" outlineLevel="0" collapsed="false">
      <c r="A2160" s="82" t="s">
        <v>2344</v>
      </c>
      <c r="B2160" s="54" t="s">
        <v>2345</v>
      </c>
      <c r="C2160" s="77" t="n">
        <v>36954930</v>
      </c>
      <c r="D2160" s="77" t="n">
        <v>2234044</v>
      </c>
      <c r="E2160" s="77" t="n">
        <f aca="false">SUM(C2160:D2160)</f>
        <v>39188974</v>
      </c>
      <c r="F2160" s="79" t="n">
        <v>42860579.23</v>
      </c>
      <c r="G2160" s="88" t="n">
        <v>3057100</v>
      </c>
      <c r="H2160" s="79" t="n">
        <f aca="false">SUM(F2160:G2160)</f>
        <v>45917679.23</v>
      </c>
      <c r="I2160" s="77" t="n">
        <v>43944900</v>
      </c>
      <c r="J2160" s="77" t="n">
        <v>3320468</v>
      </c>
      <c r="K2160" s="77" t="n">
        <f aca="false">SUM(I2160:J2160)</f>
        <v>47265368</v>
      </c>
    </row>
    <row r="2161" customFormat="false" ht="53.7" hidden="false" customHeight="false" outlineLevel="0" collapsed="false">
      <c r="A2161" s="82" t="s">
        <v>2347</v>
      </c>
      <c r="B2161" s="54" t="s">
        <v>2348</v>
      </c>
      <c r="C2161" s="77" t="n">
        <v>15387101</v>
      </c>
      <c r="D2161" s="77" t="n">
        <v>1675533</v>
      </c>
      <c r="E2161" s="77" t="n">
        <f aca="false">SUM(C2161:D2161)</f>
        <v>17062634</v>
      </c>
      <c r="F2161" s="79" t="n">
        <v>16790300.24</v>
      </c>
      <c r="G2161" s="88" t="n">
        <v>1623394</v>
      </c>
      <c r="H2161" s="79" t="n">
        <f aca="false">SUM(F2161:G2161)</f>
        <v>18413694.24</v>
      </c>
      <c r="I2161" s="77" t="n">
        <v>16633479</v>
      </c>
      <c r="J2161" s="77" t="n">
        <v>2390737</v>
      </c>
      <c r="K2161" s="77" t="n">
        <f aca="false">SUM(I2161:J2161)</f>
        <v>19024216</v>
      </c>
    </row>
    <row r="2162" customFormat="false" ht="53.7" hidden="false" customHeight="false" outlineLevel="0" collapsed="false">
      <c r="A2162" s="82" t="s">
        <v>2350</v>
      </c>
      <c r="B2162" s="54" t="s">
        <v>2351</v>
      </c>
      <c r="C2162" s="77" t="n">
        <v>1673760</v>
      </c>
      <c r="D2162" s="77" t="n">
        <v>2680853</v>
      </c>
      <c r="E2162" s="77" t="n">
        <f aca="false">SUM(C2162:D2162)</f>
        <v>4354613</v>
      </c>
      <c r="F2162" s="79" t="n">
        <f aca="false">304418+1285860</f>
        <v>1590278</v>
      </c>
      <c r="G2162" s="88" t="n">
        <v>3409741</v>
      </c>
      <c r="H2162" s="79" t="n">
        <f aca="false">SUM(F2162:G2162)</f>
        <v>5000019</v>
      </c>
      <c r="I2162" s="77" t="n">
        <v>1842100</v>
      </c>
      <c r="J2162" s="77" t="n">
        <v>3851743</v>
      </c>
      <c r="K2162" s="77" t="n">
        <f aca="false">SUM(I2162:J2162)</f>
        <v>5693843</v>
      </c>
    </row>
    <row r="2163" customFormat="false" ht="43.25" hidden="false" customHeight="false" outlineLevel="0" collapsed="false">
      <c r="A2163" s="87" t="s">
        <v>506</v>
      </c>
      <c r="B2163" s="54" t="s">
        <v>507</v>
      </c>
      <c r="C2163" s="77" t="n">
        <v>398047</v>
      </c>
      <c r="D2163" s="77" t="n">
        <v>27926</v>
      </c>
      <c r="E2163" s="77" t="n">
        <f aca="false">SUM(C2163:D2163)</f>
        <v>425973</v>
      </c>
      <c r="F2163" s="79" t="n">
        <v>248047</v>
      </c>
      <c r="G2163" s="88" t="n">
        <v>3688</v>
      </c>
      <c r="H2163" s="79" t="n">
        <f aca="false">SUM(F2163:G2163)</f>
        <v>251735</v>
      </c>
      <c r="I2163" s="77" t="n">
        <v>271484</v>
      </c>
      <c r="J2163" s="77" t="n">
        <v>26564</v>
      </c>
      <c r="K2163" s="77" t="n">
        <f aca="false">SUM(I2163:J2163)</f>
        <v>298048</v>
      </c>
    </row>
    <row r="2164" customFormat="false" ht="74.6" hidden="false" customHeight="false" outlineLevel="0" collapsed="false">
      <c r="A2164" s="82" t="s">
        <v>2354</v>
      </c>
      <c r="B2164" s="54" t="s">
        <v>2355</v>
      </c>
      <c r="C2164" s="77" t="n">
        <f aca="false">57805932-1500000</f>
        <v>56305932</v>
      </c>
      <c r="D2164" s="77" t="n">
        <v>37707310</v>
      </c>
      <c r="E2164" s="77" t="n">
        <f aca="false">SUM(C2164:D2164)</f>
        <v>94013242</v>
      </c>
      <c r="F2164" s="79" t="n">
        <v>64617481.54</v>
      </c>
      <c r="G2164" s="88" t="n">
        <v>39142377</v>
      </c>
      <c r="H2164" s="79" t="n">
        <f aca="false">SUM(F2164:G2164)</f>
        <v>103759858.54</v>
      </c>
      <c r="I2164" s="77" t="n">
        <v>62721402</v>
      </c>
      <c r="J2164" s="77" t="n">
        <v>44813038</v>
      </c>
      <c r="K2164" s="77" t="n">
        <f aca="false">SUM(I2164:J2164)</f>
        <v>107534440</v>
      </c>
    </row>
    <row r="2165" customFormat="false" ht="22.35" hidden="false" customHeight="false" outlineLevel="0" collapsed="false">
      <c r="A2165" s="82" t="s">
        <v>753</v>
      </c>
      <c r="B2165" s="103" t="s">
        <v>754</v>
      </c>
      <c r="C2165" s="77" t="n">
        <v>1789874</v>
      </c>
      <c r="D2165" s="77"/>
      <c r="E2165" s="77" t="n">
        <f aca="false">SUM(C2165:D2165)</f>
        <v>1789874</v>
      </c>
      <c r="F2165" s="79" t="n">
        <v>2410568</v>
      </c>
      <c r="G2165" s="88"/>
      <c r="H2165" s="79" t="n">
        <f aca="false">SUM(F2165:G2165)</f>
        <v>2410568</v>
      </c>
      <c r="I2165" s="77"/>
      <c r="J2165" s="77"/>
      <c r="K2165" s="77" t="n">
        <f aca="false">SUM(I2165:J2165)</f>
        <v>0</v>
      </c>
    </row>
    <row r="2166" customFormat="false" ht="85.05" hidden="false" customHeight="false" outlineLevel="0" collapsed="false">
      <c r="A2166" s="82" t="s">
        <v>2358</v>
      </c>
      <c r="B2166" s="103" t="s">
        <v>1876</v>
      </c>
      <c r="C2166" s="77" t="n">
        <v>236722</v>
      </c>
      <c r="D2166" s="77"/>
      <c r="E2166" s="77" t="n">
        <f aca="false">SUM(C2166:D2166)</f>
        <v>236722</v>
      </c>
      <c r="F2166" s="79" t="n">
        <v>314097</v>
      </c>
      <c r="G2166" s="88" t="n">
        <v>68605</v>
      </c>
      <c r="H2166" s="79" t="n">
        <f aca="false">SUM(F2166:G2166)</f>
        <v>382702</v>
      </c>
      <c r="I2166" s="77"/>
      <c r="J2166" s="77"/>
      <c r="K2166" s="77" t="n">
        <f aca="false">SUM(I2166:J2166)</f>
        <v>0</v>
      </c>
    </row>
    <row r="2167" customFormat="false" ht="12.8" hidden="false" customHeight="false" outlineLevel="0" collapsed="false">
      <c r="A2167" s="87" t="s">
        <v>2360</v>
      </c>
      <c r="B2167" s="54" t="s">
        <v>2361</v>
      </c>
      <c r="C2167" s="77" t="n">
        <v>655599</v>
      </c>
      <c r="D2167" s="77"/>
      <c r="E2167" s="77" t="n">
        <f aca="false">SUM(C2167:D2167)</f>
        <v>655599</v>
      </c>
      <c r="F2167" s="79" t="n">
        <v>707247</v>
      </c>
      <c r="G2167" s="88" t="n">
        <v>27979</v>
      </c>
      <c r="H2167" s="79" t="n">
        <f aca="false">SUM(F2167:G2167)</f>
        <v>735226</v>
      </c>
      <c r="I2167" s="77"/>
      <c r="J2167" s="77"/>
      <c r="K2167" s="77" t="n">
        <f aca="false">SUM(I2167:J2167)</f>
        <v>0</v>
      </c>
    </row>
    <row r="2168" customFormat="false" ht="43.25" hidden="false" customHeight="false" outlineLevel="0" collapsed="false">
      <c r="A2168" s="87" t="s">
        <v>2363</v>
      </c>
      <c r="B2168" s="103" t="s">
        <v>2364</v>
      </c>
      <c r="C2168" s="77"/>
      <c r="D2168" s="77"/>
      <c r="E2168" s="77" t="n">
        <f aca="false">SUM(C2168:D2168)</f>
        <v>0</v>
      </c>
      <c r="F2168" s="79"/>
      <c r="G2168" s="88"/>
      <c r="H2168" s="79"/>
      <c r="I2168" s="77"/>
      <c r="J2168" s="77"/>
      <c r="K2168" s="77" t="n">
        <f aca="false">SUM(I2168:J2168)</f>
        <v>0</v>
      </c>
    </row>
    <row r="2169" customFormat="false" ht="12.8" hidden="false" customHeight="false" outlineLevel="0" collapsed="false">
      <c r="A2169" s="82" t="s">
        <v>750</v>
      </c>
      <c r="B2169" s="103" t="s">
        <v>751</v>
      </c>
      <c r="C2169" s="77" t="n">
        <v>1300</v>
      </c>
      <c r="D2169" s="77"/>
      <c r="E2169" s="77" t="n">
        <f aca="false">SUM(C2169:D2169)</f>
        <v>1300</v>
      </c>
      <c r="F2169" s="79" t="n">
        <v>1300</v>
      </c>
      <c r="G2169" s="88"/>
      <c r="H2169" s="79" t="n">
        <f aca="false">SUM(F2169:G2169)</f>
        <v>1300</v>
      </c>
      <c r="I2169" s="77"/>
      <c r="J2169" s="77"/>
      <c r="K2169" s="77" t="n">
        <f aca="false">SUM(I2169:J2169)</f>
        <v>0</v>
      </c>
    </row>
    <row r="2170" customFormat="false" ht="32.8" hidden="false" customHeight="false" outlineLevel="0" collapsed="false">
      <c r="A2170" s="82" t="s">
        <v>177</v>
      </c>
      <c r="B2170" s="103" t="s">
        <v>178</v>
      </c>
      <c r="C2170" s="77" t="n">
        <v>1000000</v>
      </c>
      <c r="D2170" s="77" t="n">
        <v>2499900</v>
      </c>
      <c r="E2170" s="77" t="n">
        <f aca="false">SUM(C2170:D2170)</f>
        <v>3499900</v>
      </c>
      <c r="F2170" s="79" t="n">
        <v>5333841.01</v>
      </c>
      <c r="G2170" s="88" t="n">
        <v>967804</v>
      </c>
      <c r="H2170" s="79" t="n">
        <f aca="false">SUM(F2170:G2170)</f>
        <v>6301645.01</v>
      </c>
      <c r="I2170" s="77" t="n">
        <v>160000</v>
      </c>
      <c r="J2170" s="77" t="n">
        <v>1062550</v>
      </c>
      <c r="K2170" s="77" t="n">
        <f aca="false">SUM(I2170:J2170)</f>
        <v>1222550</v>
      </c>
    </row>
    <row r="2171" customFormat="false" ht="64.15" hidden="false" customHeight="false" outlineLevel="0" collapsed="false">
      <c r="A2171" s="87" t="s">
        <v>2368</v>
      </c>
      <c r="B2171" s="103" t="s">
        <v>2369</v>
      </c>
      <c r="C2171" s="77" t="n">
        <f aca="false">1000000+2500000+850000</f>
        <v>4350000</v>
      </c>
      <c r="D2171" s="77" t="n">
        <v>99415</v>
      </c>
      <c r="E2171" s="77" t="n">
        <f aca="false">SUM(C2171:D2171)</f>
        <v>4449415</v>
      </c>
      <c r="F2171" s="79" t="n">
        <v>1300000</v>
      </c>
      <c r="G2171" s="88" t="n">
        <v>31162</v>
      </c>
      <c r="H2171" s="79" t="n">
        <f aca="false">SUM(F2171:G2171)</f>
        <v>1331162</v>
      </c>
      <c r="I2171" s="77" t="n">
        <v>1300000</v>
      </c>
      <c r="J2171" s="77" t="n">
        <v>53127</v>
      </c>
      <c r="K2171" s="77" t="n">
        <f aca="false">SUM(I2171:J2171)</f>
        <v>1353127</v>
      </c>
    </row>
    <row r="2172" customFormat="false" ht="43.25" hidden="false" customHeight="false" outlineLevel="0" collapsed="false">
      <c r="A2172" s="87" t="s">
        <v>325</v>
      </c>
      <c r="B2172" s="54" t="s">
        <v>326</v>
      </c>
      <c r="C2172" s="77" t="n">
        <v>3741017</v>
      </c>
      <c r="D2172" s="77"/>
      <c r="E2172" s="77" t="n">
        <f aca="false">SUM(C2172:D2172)</f>
        <v>3741017</v>
      </c>
      <c r="F2172" s="79" t="n">
        <v>3773412</v>
      </c>
      <c r="G2172" s="88" t="n">
        <v>803054</v>
      </c>
      <c r="H2172" s="79" t="n">
        <f aca="false">SUM(F2172:G2172)</f>
        <v>4576466</v>
      </c>
      <c r="I2172" s="77"/>
      <c r="J2172" s="77"/>
      <c r="K2172" s="77" t="n">
        <f aca="false">SUM(I2172:J2172)</f>
        <v>0</v>
      </c>
    </row>
    <row r="2173" customFormat="false" ht="116.4" hidden="false" customHeight="false" outlineLevel="0" collapsed="false">
      <c r="A2173" s="87" t="s">
        <v>2372</v>
      </c>
      <c r="B2173" s="54" t="s">
        <v>2373</v>
      </c>
      <c r="C2173" s="77" t="n">
        <v>346314</v>
      </c>
      <c r="D2173" s="77"/>
      <c r="E2173" s="77" t="n">
        <f aca="false">SUM(C2173:D2173)</f>
        <v>346314</v>
      </c>
      <c r="F2173" s="79" t="n">
        <v>346314</v>
      </c>
      <c r="G2173" s="88" t="n">
        <v>194667</v>
      </c>
      <c r="H2173" s="79" t="n">
        <f aca="false">SUM(F2173:G2173)</f>
        <v>540981</v>
      </c>
      <c r="I2173" s="77" t="n">
        <v>125564</v>
      </c>
      <c r="J2173" s="77"/>
      <c r="K2173" s="77" t="n">
        <f aca="false">SUM(I2173:J2173)</f>
        <v>125564</v>
      </c>
    </row>
    <row r="2174" customFormat="false" ht="85.05" hidden="false" customHeight="false" outlineLevel="0" collapsed="false">
      <c r="A2174" s="87" t="s">
        <v>2333</v>
      </c>
      <c r="B2174" s="54" t="s">
        <v>2334</v>
      </c>
      <c r="C2174" s="77" t="n">
        <v>1761492</v>
      </c>
      <c r="D2174" s="77"/>
      <c r="E2174" s="77" t="n">
        <f aca="false">SUM(C2174:D2174)</f>
        <v>1761492</v>
      </c>
      <c r="F2174" s="79" t="n">
        <v>1745752</v>
      </c>
      <c r="G2174" s="88"/>
      <c r="H2174" s="79" t="n">
        <f aca="false">SUM(F2174:G2174)</f>
        <v>1745752</v>
      </c>
      <c r="I2174" s="77" t="n">
        <v>180274</v>
      </c>
      <c r="J2174" s="77"/>
      <c r="K2174" s="77" t="n">
        <f aca="false">SUM(I2174:J2174)</f>
        <v>180274</v>
      </c>
    </row>
    <row r="2175" customFormat="false" ht="32.8" hidden="false" customHeight="false" outlineLevel="0" collapsed="false">
      <c r="A2175" s="87" t="s">
        <v>219</v>
      </c>
      <c r="B2175" s="54" t="s">
        <v>220</v>
      </c>
      <c r="C2175" s="77" t="n">
        <v>96000</v>
      </c>
      <c r="D2175" s="77"/>
      <c r="E2175" s="77" t="n">
        <f aca="false">SUM(C2175:D2175)</f>
        <v>96000</v>
      </c>
      <c r="F2175" s="79" t="n">
        <v>96000</v>
      </c>
      <c r="G2175" s="88"/>
      <c r="H2175" s="79" t="n">
        <f aca="false">SUM(F2175:G2175)</f>
        <v>96000</v>
      </c>
      <c r="I2175" s="77" t="n">
        <v>280200</v>
      </c>
      <c r="J2175" s="77"/>
      <c r="K2175" s="77" t="n">
        <f aca="false">SUM(I2175:J2175)</f>
        <v>280200</v>
      </c>
    </row>
    <row r="2176" customFormat="false" ht="32.8" hidden="false" customHeight="false" outlineLevel="0" collapsed="false">
      <c r="A2176" s="87" t="s">
        <v>33</v>
      </c>
      <c r="B2176" s="54" t="s">
        <v>34</v>
      </c>
      <c r="C2176" s="77" t="n">
        <v>444796</v>
      </c>
      <c r="D2176" s="77"/>
      <c r="E2176" s="77" t="n">
        <f aca="false">SUM(C2176:D2176)</f>
        <v>444796</v>
      </c>
      <c r="F2176" s="79" t="n">
        <v>494923</v>
      </c>
      <c r="G2176" s="88"/>
      <c r="H2176" s="79" t="n">
        <f aca="false">SUM(F2176:G2176)</f>
        <v>494923</v>
      </c>
      <c r="I2176" s="77" t="n">
        <v>484696</v>
      </c>
      <c r="J2176" s="77"/>
      <c r="K2176" s="77" t="n">
        <f aca="false">SUM(I2176:J2176)</f>
        <v>484696</v>
      </c>
    </row>
    <row r="2177" customFormat="false" ht="22.35" hidden="false" customHeight="false" outlineLevel="0" collapsed="false">
      <c r="A2177" s="87" t="s">
        <v>2376</v>
      </c>
      <c r="B2177" s="54" t="s">
        <v>2377</v>
      </c>
      <c r="C2177" s="77"/>
      <c r="D2177" s="77"/>
      <c r="E2177" s="77"/>
      <c r="F2177" s="79" t="n">
        <v>224145</v>
      </c>
      <c r="G2177" s="88" t="n">
        <v>187292</v>
      </c>
      <c r="H2177" s="79" t="n">
        <f aca="false">SUM(F2177:G2177)</f>
        <v>411437</v>
      </c>
      <c r="I2177" s="77"/>
      <c r="J2177" s="77"/>
      <c r="K2177" s="77"/>
    </row>
    <row r="2178" customFormat="false" ht="43.25" hidden="false" customHeight="false" outlineLevel="0" collapsed="false">
      <c r="A2178" s="87" t="s">
        <v>2378</v>
      </c>
      <c r="B2178" s="55" t="s">
        <v>757</v>
      </c>
      <c r="C2178" s="77"/>
      <c r="D2178" s="77"/>
      <c r="E2178" s="77" t="n">
        <f aca="false">SUM(C2178:D2178)</f>
        <v>0</v>
      </c>
      <c r="F2178" s="79"/>
      <c r="G2178" s="88"/>
      <c r="H2178" s="79" t="n">
        <f aca="false">SUM(F2178:G2178)</f>
        <v>0</v>
      </c>
      <c r="I2178" s="77"/>
      <c r="J2178" s="77"/>
      <c r="K2178" s="77" t="n">
        <f aca="false">SUM(I2178:J2178)</f>
        <v>0</v>
      </c>
    </row>
    <row r="2179" customFormat="false" ht="22.35" hidden="false" customHeight="false" outlineLevel="0" collapsed="false">
      <c r="A2179" s="82" t="s">
        <v>2335</v>
      </c>
      <c r="B2179" s="54" t="s">
        <v>66</v>
      </c>
      <c r="C2179" s="77"/>
      <c r="D2179" s="77"/>
      <c r="E2179" s="77" t="n">
        <f aca="false">SUM(C2179:D2179)</f>
        <v>0</v>
      </c>
      <c r="F2179" s="79" t="n">
        <v>27791295</v>
      </c>
      <c r="G2179" s="88"/>
      <c r="H2179" s="79" t="n">
        <f aca="false">SUM(F2179:G2179)</f>
        <v>27791295</v>
      </c>
      <c r="I2179" s="77"/>
      <c r="J2179" s="77"/>
      <c r="K2179" s="77" t="n">
        <f aca="false">SUM(I2179:J2179)</f>
        <v>0</v>
      </c>
    </row>
    <row r="2180" customFormat="false" ht="12.8" hidden="false" customHeight="false" outlineLevel="0" collapsed="false">
      <c r="A2180" s="87"/>
      <c r="B2180" s="54"/>
      <c r="C2180" s="77"/>
      <c r="D2180" s="77"/>
      <c r="E2180" s="77" t="n">
        <f aca="false">SUM(C2180:D2180)</f>
        <v>0</v>
      </c>
      <c r="F2180" s="79"/>
      <c r="G2180" s="88"/>
      <c r="H2180" s="79"/>
      <c r="I2180" s="77"/>
      <c r="J2180" s="77"/>
      <c r="K2180" s="77" t="n">
        <f aca="false">SUM(I2180:J2180)</f>
        <v>0</v>
      </c>
    </row>
    <row r="2181" customFormat="false" ht="68.65" hidden="false" customHeight="false" outlineLevel="0" collapsed="false">
      <c r="A2181" s="66" t="s">
        <v>2381</v>
      </c>
      <c r="B2181" s="135" t="s">
        <v>19</v>
      </c>
      <c r="C2181" s="139" t="n">
        <f aca="false">SUM(C2183:C2185)</f>
        <v>7782800</v>
      </c>
      <c r="D2181" s="139" t="n">
        <f aca="false">SUM(D2183:D2184)</f>
        <v>0</v>
      </c>
      <c r="E2181" s="139" t="n">
        <f aca="false">SUM(C2181:D2181)</f>
        <v>7782800</v>
      </c>
      <c r="F2181" s="109" t="n">
        <f aca="false">SUM(F2183:F2185)</f>
        <v>9039670</v>
      </c>
      <c r="G2181" s="110"/>
      <c r="H2181" s="109" t="n">
        <f aca="false">SUM(F2181:G2181)</f>
        <v>9039670</v>
      </c>
      <c r="I2181" s="139" t="n">
        <f aca="false">SUM(I2183:I2185)</f>
        <v>9542200</v>
      </c>
      <c r="J2181" s="139" t="n">
        <f aca="false">SUM(J2183:J2184)</f>
        <v>0</v>
      </c>
      <c r="K2181" s="139" t="n">
        <f aca="false">SUM(I2181:J2181)</f>
        <v>9542200</v>
      </c>
    </row>
    <row r="2182" customFormat="false" ht="22.35" hidden="false" customHeight="false" outlineLevel="0" collapsed="false">
      <c r="A2182" s="74" t="s">
        <v>27</v>
      </c>
      <c r="B2182" s="75"/>
      <c r="C2182" s="77" t="n">
        <f aca="false">SUM(C2183:C2183)</f>
        <v>7782800</v>
      </c>
      <c r="D2182" s="145" t="n">
        <f aca="false">SUM(D2183)</f>
        <v>0</v>
      </c>
      <c r="E2182" s="77" t="n">
        <f aca="false">SUM(C2182:D2182)</f>
        <v>7782800</v>
      </c>
      <c r="F2182" s="146" t="n">
        <f aca="false">SUM(F2183:F2183)</f>
        <v>8819770</v>
      </c>
      <c r="G2182" s="147" t="n">
        <f aca="false">SUM(G2183)</f>
        <v>0</v>
      </c>
      <c r="H2182" s="79" t="n">
        <f aca="false">SUM(F2182:G2182)</f>
        <v>8819770</v>
      </c>
      <c r="I2182" s="145" t="n">
        <f aca="false">SUM(I2183:I2183)</f>
        <v>9542200</v>
      </c>
      <c r="J2182" s="145" t="n">
        <f aca="false">SUM(J2183)</f>
        <v>0</v>
      </c>
      <c r="K2182" s="77" t="n">
        <f aca="false">SUM(I2182:J2182)</f>
        <v>9542200</v>
      </c>
    </row>
    <row r="2183" customFormat="false" ht="22.35" hidden="false" customHeight="false" outlineLevel="0" collapsed="false">
      <c r="A2183" s="87" t="s">
        <v>2382</v>
      </c>
      <c r="B2183" s="103" t="s">
        <v>858</v>
      </c>
      <c r="C2183" s="77" t="n">
        <v>7782800</v>
      </c>
      <c r="D2183" s="77"/>
      <c r="E2183" s="77" t="n">
        <f aca="false">SUM(C2183:D2183)</f>
        <v>7782800</v>
      </c>
      <c r="F2183" s="79" t="n">
        <v>8819770</v>
      </c>
      <c r="G2183" s="88"/>
      <c r="H2183" s="79" t="n">
        <f aca="false">SUM(F2183:G2183)</f>
        <v>8819770</v>
      </c>
      <c r="I2183" s="77" t="n">
        <v>9542200</v>
      </c>
      <c r="J2183" s="77"/>
      <c r="K2183" s="77" t="n">
        <f aca="false">SUM(I2183:J2183)</f>
        <v>9542200</v>
      </c>
    </row>
    <row r="2184" customFormat="false" ht="32.8" hidden="false" customHeight="false" outlineLevel="0" collapsed="false">
      <c r="A2184" s="87" t="s">
        <v>62</v>
      </c>
      <c r="B2184" s="103"/>
      <c r="C2184" s="77"/>
      <c r="D2184" s="77"/>
      <c r="E2184" s="77" t="n">
        <f aca="false">SUM(C2184:D2184)</f>
        <v>0</v>
      </c>
      <c r="F2184" s="79"/>
      <c r="G2184" s="88"/>
      <c r="H2184" s="79" t="n">
        <f aca="false">SUM(F2184:G2184)</f>
        <v>0</v>
      </c>
      <c r="I2184" s="77"/>
      <c r="J2184" s="77"/>
      <c r="K2184" s="77" t="n">
        <f aca="false">SUM(I2184:J2184)</f>
        <v>0</v>
      </c>
    </row>
    <row r="2185" customFormat="false" ht="22.35" hidden="false" customHeight="false" outlineLevel="0" collapsed="false">
      <c r="A2185" s="150" t="s">
        <v>2335</v>
      </c>
      <c r="B2185" s="160" t="s">
        <v>66</v>
      </c>
      <c r="C2185" s="130"/>
      <c r="D2185" s="130"/>
      <c r="E2185" s="130"/>
      <c r="F2185" s="131" t="n">
        <v>219900</v>
      </c>
      <c r="G2185" s="151"/>
      <c r="H2185" s="131" t="n">
        <f aca="false">SUM(F2185:G2185)</f>
        <v>219900</v>
      </c>
      <c r="I2185" s="130"/>
      <c r="J2185" s="130"/>
      <c r="K2185" s="130" t="n">
        <f aca="false">SUM(I2185:J2185)</f>
        <v>0</v>
      </c>
    </row>
    <row r="2186" customFormat="false" ht="12.8" hidden="false" customHeight="false" outlineLevel="0" collapsed="false">
      <c r="A2186" s="211"/>
      <c r="B2186" s="113"/>
      <c r="C2186" s="77"/>
      <c r="D2186" s="77"/>
      <c r="E2186" s="77" t="n">
        <f aca="false">SUM(C2186:D2186)</f>
        <v>0</v>
      </c>
      <c r="F2186" s="79"/>
      <c r="G2186" s="88"/>
      <c r="H2186" s="79"/>
      <c r="I2186" s="77"/>
      <c r="J2186" s="77"/>
      <c r="K2186" s="77" t="n">
        <f aca="false">SUM(I2186:J2186)</f>
        <v>0</v>
      </c>
    </row>
    <row r="2187" customFormat="false" ht="57.45" hidden="false" customHeight="false" outlineLevel="0" collapsed="false">
      <c r="A2187" s="66" t="s">
        <v>2386</v>
      </c>
      <c r="B2187" s="135" t="s">
        <v>19</v>
      </c>
      <c r="C2187" s="139" t="n">
        <f aca="false">SUM(C2189:C2192)</f>
        <v>32139800</v>
      </c>
      <c r="D2187" s="139" t="n">
        <f aca="false">SUM(D2189:D2192)</f>
        <v>0</v>
      </c>
      <c r="E2187" s="139" t="n">
        <f aca="false">SUM(C2187:D2187)</f>
        <v>32139800</v>
      </c>
      <c r="F2187" s="109" t="n">
        <f aca="false">SUM(F2189:F2192)</f>
        <v>36172413.01</v>
      </c>
      <c r="G2187" s="110"/>
      <c r="H2187" s="109" t="n">
        <f aca="false">SUM(F2187:G2187)</f>
        <v>36172413.01</v>
      </c>
      <c r="I2187" s="139" t="n">
        <f aca="false">SUM(I2189:I2192)</f>
        <v>39361400</v>
      </c>
      <c r="J2187" s="139" t="n">
        <f aca="false">SUM(J2189:J2192)</f>
        <v>0</v>
      </c>
      <c r="K2187" s="139" t="n">
        <f aca="false">SUM(I2187:J2187)</f>
        <v>39361400</v>
      </c>
    </row>
    <row r="2188" customFormat="false" ht="22.35" hidden="false" customHeight="false" outlineLevel="0" collapsed="false">
      <c r="A2188" s="74" t="s">
        <v>27</v>
      </c>
      <c r="B2188" s="75"/>
      <c r="C2188" s="145" t="n">
        <f aca="false">SUM(C2189:C2191)</f>
        <v>32139800</v>
      </c>
      <c r="D2188" s="145" t="n">
        <f aca="false">SUM(D2189:D2190)</f>
        <v>0</v>
      </c>
      <c r="E2188" s="77" t="n">
        <f aca="false">SUM(C2188:D2188)</f>
        <v>32139800</v>
      </c>
      <c r="F2188" s="146" t="n">
        <f aca="false">SUM(F2189:F2191)</f>
        <v>36172413.01</v>
      </c>
      <c r="G2188" s="147"/>
      <c r="H2188" s="79" t="n">
        <f aca="false">SUM(F2188:G2188)</f>
        <v>36172413.01</v>
      </c>
      <c r="I2188" s="145" t="n">
        <f aca="false">SUM(I2189:I2191)</f>
        <v>39361400</v>
      </c>
      <c r="J2188" s="145" t="n">
        <f aca="false">SUM(J2189:J2190)</f>
        <v>0</v>
      </c>
      <c r="K2188" s="77" t="n">
        <f aca="false">SUM(I2188:J2188)</f>
        <v>39361400</v>
      </c>
    </row>
    <row r="2189" customFormat="false" ht="22.35" hidden="false" customHeight="false" outlineLevel="0" collapsed="false">
      <c r="A2189" s="87" t="s">
        <v>2382</v>
      </c>
      <c r="B2189" s="103" t="s">
        <v>858</v>
      </c>
      <c r="C2189" s="77" t="n">
        <v>32110800</v>
      </c>
      <c r="D2189" s="77"/>
      <c r="E2189" s="77" t="n">
        <f aca="false">SUM(C2189:D2189)</f>
        <v>32110800</v>
      </c>
      <c r="F2189" s="79" t="n">
        <v>35853280</v>
      </c>
      <c r="G2189" s="88"/>
      <c r="H2189" s="79" t="n">
        <f aca="false">SUM(F2189:G2189)</f>
        <v>35853280</v>
      </c>
      <c r="I2189" s="77" t="n">
        <v>39340600</v>
      </c>
      <c r="J2189" s="77"/>
      <c r="K2189" s="77" t="n">
        <f aca="false">SUM(I2189:J2189)</f>
        <v>39340600</v>
      </c>
    </row>
    <row r="2190" customFormat="false" ht="32.8" hidden="false" customHeight="false" outlineLevel="0" collapsed="false">
      <c r="A2190" s="87" t="s">
        <v>33</v>
      </c>
      <c r="B2190" s="54" t="s">
        <v>34</v>
      </c>
      <c r="C2190" s="77" t="n">
        <v>29000</v>
      </c>
      <c r="D2190" s="77"/>
      <c r="E2190" s="77" t="n">
        <f aca="false">SUM(C2190:D2190)</f>
        <v>29000</v>
      </c>
      <c r="F2190" s="79" t="n">
        <v>34000</v>
      </c>
      <c r="G2190" s="88"/>
      <c r="H2190" s="79" t="n">
        <f aca="false">SUM(F2190:G2190)</f>
        <v>34000</v>
      </c>
      <c r="I2190" s="77" t="n">
        <v>20800</v>
      </c>
      <c r="J2190" s="77"/>
      <c r="K2190" s="77" t="n">
        <f aca="false">SUM(I2190:J2190)</f>
        <v>20800</v>
      </c>
    </row>
    <row r="2191" customFormat="false" ht="32.8" hidden="false" customHeight="false" outlineLevel="0" collapsed="false">
      <c r="A2191" s="87" t="s">
        <v>177</v>
      </c>
      <c r="B2191" s="103" t="s">
        <v>178</v>
      </c>
      <c r="C2191" s="77"/>
      <c r="D2191" s="77"/>
      <c r="E2191" s="77"/>
      <c r="F2191" s="79" t="n">
        <v>285133.01</v>
      </c>
      <c r="G2191" s="88"/>
      <c r="H2191" s="79" t="n">
        <f aca="false">SUM(F2191:G2191)</f>
        <v>285133.01</v>
      </c>
      <c r="I2191" s="77"/>
      <c r="J2191" s="77"/>
      <c r="K2191" s="77"/>
    </row>
    <row r="2192" customFormat="false" ht="22.35" hidden="false" customHeight="false" outlineLevel="0" collapsed="false">
      <c r="A2192" s="82" t="s">
        <v>2335</v>
      </c>
      <c r="B2192" s="55" t="s">
        <v>66</v>
      </c>
      <c r="C2192" s="77"/>
      <c r="D2192" s="77"/>
      <c r="E2192" s="77" t="n">
        <f aca="false">SUM(C2192:D2192)</f>
        <v>0</v>
      </c>
      <c r="F2192" s="79"/>
      <c r="G2192" s="88"/>
      <c r="H2192" s="79" t="n">
        <f aca="false">SUM(F2192:G2192)</f>
        <v>0</v>
      </c>
      <c r="I2192" s="77"/>
      <c r="J2192" s="77"/>
      <c r="K2192" s="77" t="n">
        <f aca="false">SUM(I2192:J2192)</f>
        <v>0</v>
      </c>
    </row>
    <row r="2193" customFormat="false" ht="12.8" hidden="false" customHeight="false" outlineLevel="0" collapsed="false">
      <c r="A2193" s="87"/>
      <c r="B2193" s="55"/>
      <c r="C2193" s="77"/>
      <c r="D2193" s="77"/>
      <c r="E2193" s="77"/>
      <c r="F2193" s="79"/>
      <c r="G2193" s="88"/>
      <c r="H2193" s="79"/>
      <c r="I2193" s="77"/>
      <c r="J2193" s="77"/>
      <c r="K2193" s="77"/>
    </row>
    <row r="2194" customFormat="false" ht="57.45" hidden="false" customHeight="false" outlineLevel="0" collapsed="false">
      <c r="A2194" s="66" t="s">
        <v>2391</v>
      </c>
      <c r="B2194" s="135" t="s">
        <v>19</v>
      </c>
      <c r="C2194" s="139" t="n">
        <f aca="false">SUM(C2196:C2198)</f>
        <v>7300100</v>
      </c>
      <c r="D2194" s="139" t="n">
        <f aca="false">SUM(D2196:D2198)</f>
        <v>0</v>
      </c>
      <c r="E2194" s="139" t="n">
        <f aca="false">SUM(C2194:D2194)</f>
        <v>7300100</v>
      </c>
      <c r="F2194" s="109" t="n">
        <f aca="false">SUM(F2196:F2198)</f>
        <v>8089000</v>
      </c>
      <c r="G2194" s="110"/>
      <c r="H2194" s="109" t="n">
        <f aca="false">SUM(F2194:G2194)</f>
        <v>8089000</v>
      </c>
      <c r="I2194" s="139" t="n">
        <f aca="false">SUM(I2196:I2198)</f>
        <v>8994800</v>
      </c>
      <c r="J2194" s="139" t="n">
        <f aca="false">SUM(J2196:J2198)</f>
        <v>0</v>
      </c>
      <c r="K2194" s="139" t="n">
        <f aca="false">SUM(I2194:J2194)</f>
        <v>8994800</v>
      </c>
    </row>
    <row r="2195" customFormat="false" ht="22.35" hidden="false" customHeight="false" outlineLevel="0" collapsed="false">
      <c r="A2195" s="74" t="s">
        <v>27</v>
      </c>
      <c r="B2195" s="75"/>
      <c r="C2195" s="145" t="n">
        <f aca="false">SUM(C2196:C2197)</f>
        <v>7300100</v>
      </c>
      <c r="D2195" s="145" t="n">
        <f aca="false">SUM(D2196:D2196)</f>
        <v>0</v>
      </c>
      <c r="E2195" s="145" t="n">
        <f aca="false">SUM(C2195:D2195)</f>
        <v>7300100</v>
      </c>
      <c r="F2195" s="146" t="n">
        <f aca="false">SUM(F2196:F2197)</f>
        <v>8075000</v>
      </c>
      <c r="G2195" s="147" t="n">
        <f aca="false">SUM(G2196:G2196)</f>
        <v>0</v>
      </c>
      <c r="H2195" s="146" t="n">
        <f aca="false">SUM(F2195:G2195)</f>
        <v>8075000</v>
      </c>
      <c r="I2195" s="145" t="n">
        <f aca="false">SUM(I2196:I2197)</f>
        <v>8994800</v>
      </c>
      <c r="J2195" s="145" t="n">
        <f aca="false">SUM(J2196:J2196)</f>
        <v>0</v>
      </c>
      <c r="K2195" s="145" t="n">
        <f aca="false">SUM(I2195:J2195)</f>
        <v>8994800</v>
      </c>
    </row>
    <row r="2196" customFormat="false" ht="22.35" hidden="false" customHeight="false" outlineLevel="0" collapsed="false">
      <c r="A2196" s="87" t="s">
        <v>2382</v>
      </c>
      <c r="B2196" s="103" t="s">
        <v>858</v>
      </c>
      <c r="C2196" s="77" t="n">
        <v>7300100</v>
      </c>
      <c r="D2196" s="77"/>
      <c r="E2196" s="94" t="n">
        <f aca="false">SUM(C2196:D2196)</f>
        <v>7300100</v>
      </c>
      <c r="F2196" s="79" t="n">
        <v>8075000</v>
      </c>
      <c r="G2196" s="88"/>
      <c r="H2196" s="95" t="n">
        <f aca="false">SUM(F2196:G2196)</f>
        <v>8075000</v>
      </c>
      <c r="I2196" s="77" t="n">
        <v>8994800</v>
      </c>
      <c r="J2196" s="77"/>
      <c r="K2196" s="94" t="n">
        <f aca="false">SUM(I2196:J2196)</f>
        <v>8994800</v>
      </c>
    </row>
    <row r="2197" customFormat="false" ht="32.8" hidden="false" customHeight="false" outlineLevel="0" collapsed="false">
      <c r="A2197" s="87" t="s">
        <v>177</v>
      </c>
      <c r="B2197" s="104" t="s">
        <v>178</v>
      </c>
      <c r="C2197" s="77"/>
      <c r="D2197" s="77"/>
      <c r="E2197" s="94"/>
      <c r="F2197" s="79"/>
      <c r="G2197" s="88"/>
      <c r="H2197" s="95" t="n">
        <f aca="false">SUM(F2197:G2197)</f>
        <v>0</v>
      </c>
      <c r="I2197" s="77"/>
      <c r="J2197" s="77"/>
      <c r="K2197" s="94"/>
    </row>
    <row r="2198" customFormat="false" ht="22.35" hidden="false" customHeight="false" outlineLevel="0" collapsed="false">
      <c r="A2198" s="82" t="s">
        <v>2335</v>
      </c>
      <c r="B2198" s="54" t="s">
        <v>66</v>
      </c>
      <c r="C2198" s="77"/>
      <c r="D2198" s="77"/>
      <c r="E2198" s="77" t="n">
        <f aca="false">SUM(C2198:D2198)</f>
        <v>0</v>
      </c>
      <c r="F2198" s="79" t="n">
        <v>14000</v>
      </c>
      <c r="G2198" s="88"/>
      <c r="H2198" s="79" t="n">
        <f aca="false">SUM(F2198:G2198)</f>
        <v>14000</v>
      </c>
      <c r="I2198" s="77"/>
      <c r="J2198" s="77"/>
      <c r="K2198" s="77" t="n">
        <f aca="false">SUM(I2198:J2198)</f>
        <v>0</v>
      </c>
    </row>
    <row r="2199" customFormat="false" ht="12.8" hidden="false" customHeight="false" outlineLevel="0" collapsed="false">
      <c r="A2199" s="87"/>
      <c r="B2199" s="103"/>
      <c r="C2199" s="77"/>
      <c r="D2199" s="77"/>
      <c r="E2199" s="77"/>
      <c r="F2199" s="79"/>
      <c r="G2199" s="88"/>
      <c r="H2199" s="79"/>
      <c r="I2199" s="77"/>
      <c r="J2199" s="77"/>
      <c r="K2199" s="77"/>
    </row>
    <row r="2200" customFormat="false" ht="68.65" hidden="false" customHeight="false" outlineLevel="0" collapsed="false">
      <c r="A2200" s="66" t="s">
        <v>2395</v>
      </c>
      <c r="B2200" s="135" t="s">
        <v>19</v>
      </c>
      <c r="C2200" s="139" t="n">
        <f aca="false">SUM(C2202:C2206)</f>
        <v>22012700</v>
      </c>
      <c r="D2200" s="139" t="n">
        <f aca="false">SUM(D2202:D2206)</f>
        <v>0</v>
      </c>
      <c r="E2200" s="139" t="n">
        <f aca="false">SUM(C2200:D2200)</f>
        <v>22012700</v>
      </c>
      <c r="F2200" s="109" t="n">
        <f aca="false">SUM(F2202:F2206)</f>
        <v>24672860</v>
      </c>
      <c r="G2200" s="110"/>
      <c r="H2200" s="109" t="n">
        <f aca="false">SUM(F2200:G2200)</f>
        <v>24672860</v>
      </c>
      <c r="I2200" s="139" t="n">
        <f aca="false">SUM(I2202:I2206)</f>
        <v>25416600</v>
      </c>
      <c r="J2200" s="139" t="n">
        <f aca="false">SUM(J2202:J2206)</f>
        <v>0</v>
      </c>
      <c r="K2200" s="139" t="n">
        <f aca="false">SUM(I2200:J2200)</f>
        <v>25416600</v>
      </c>
    </row>
    <row r="2201" customFormat="false" ht="22.35" hidden="false" customHeight="false" outlineLevel="0" collapsed="false">
      <c r="A2201" s="74" t="s">
        <v>27</v>
      </c>
      <c r="B2201" s="75"/>
      <c r="C2201" s="145" t="n">
        <f aca="false">SUM(C2202:C2204)</f>
        <v>22012700</v>
      </c>
      <c r="D2201" s="145" t="n">
        <f aca="false">SUM(D2202:D2203)</f>
        <v>0</v>
      </c>
      <c r="E2201" s="145" t="n">
        <f aca="false">SUM(C2201:D2201)</f>
        <v>22012700</v>
      </c>
      <c r="F2201" s="146" t="n">
        <f aca="false">SUM(F2202:F2204)</f>
        <v>24672860</v>
      </c>
      <c r="G2201" s="147"/>
      <c r="H2201" s="146" t="n">
        <f aca="false">SUM(F2201:G2201)</f>
        <v>24672860</v>
      </c>
      <c r="I2201" s="145" t="n">
        <f aca="false">SUM(I2202:I2204)</f>
        <v>25416600</v>
      </c>
      <c r="J2201" s="145" t="n">
        <f aca="false">SUM(J2202:J2203)</f>
        <v>0</v>
      </c>
      <c r="K2201" s="145" t="n">
        <f aca="false">SUM(I2201:J2201)</f>
        <v>25416600</v>
      </c>
    </row>
    <row r="2202" customFormat="false" ht="22.35" hidden="false" customHeight="false" outlineLevel="0" collapsed="false">
      <c r="A2202" s="87" t="s">
        <v>857</v>
      </c>
      <c r="B2202" s="103" t="s">
        <v>858</v>
      </c>
      <c r="C2202" s="77" t="n">
        <v>21997700</v>
      </c>
      <c r="D2202" s="77"/>
      <c r="E2202" s="77" t="n">
        <f aca="false">SUM(C2202:D2202)</f>
        <v>21997700</v>
      </c>
      <c r="F2202" s="79" t="n">
        <v>24650860</v>
      </c>
      <c r="G2202" s="88"/>
      <c r="H2202" s="79" t="n">
        <f aca="false">SUM(F2202:G2202)</f>
        <v>24650860</v>
      </c>
      <c r="I2202" s="77" t="n">
        <v>25379600</v>
      </c>
      <c r="J2202" s="77"/>
      <c r="K2202" s="77" t="n">
        <f aca="false">SUM(I2202:J2202)</f>
        <v>25379600</v>
      </c>
    </row>
    <row r="2203" customFormat="false" ht="32.8" hidden="false" customHeight="false" outlineLevel="0" collapsed="false">
      <c r="A2203" s="87" t="s">
        <v>33</v>
      </c>
      <c r="B2203" s="54" t="s">
        <v>34</v>
      </c>
      <c r="C2203" s="77" t="n">
        <v>15000</v>
      </c>
      <c r="D2203" s="77"/>
      <c r="E2203" s="77" t="n">
        <f aca="false">SUM(C2203:D2203)</f>
        <v>15000</v>
      </c>
      <c r="F2203" s="79" t="n">
        <v>22000</v>
      </c>
      <c r="G2203" s="88"/>
      <c r="H2203" s="79" t="n">
        <f aca="false">SUM(F2203:G2203)</f>
        <v>22000</v>
      </c>
      <c r="I2203" s="77" t="n">
        <v>37000</v>
      </c>
      <c r="J2203" s="77"/>
      <c r="K2203" s="77" t="n">
        <f aca="false">SUM(I2203:J2203)</f>
        <v>37000</v>
      </c>
    </row>
    <row r="2204" customFormat="false" ht="32.8" hidden="false" customHeight="false" outlineLevel="0" collapsed="false">
      <c r="A2204" s="87" t="s">
        <v>177</v>
      </c>
      <c r="B2204" s="55" t="s">
        <v>178</v>
      </c>
      <c r="C2204" s="77"/>
      <c r="D2204" s="77"/>
      <c r="E2204" s="77"/>
      <c r="F2204" s="79"/>
      <c r="G2204" s="88"/>
      <c r="H2204" s="79" t="n">
        <f aca="false">SUM(F2204:G2204)</f>
        <v>0</v>
      </c>
      <c r="I2204" s="77"/>
      <c r="J2204" s="77"/>
      <c r="K2204" s="77"/>
    </row>
    <row r="2205" customFormat="false" ht="32.8" hidden="false" customHeight="false" outlineLevel="0" collapsed="false">
      <c r="A2205" s="87" t="s">
        <v>62</v>
      </c>
      <c r="B2205" s="55" t="s">
        <v>63</v>
      </c>
      <c r="C2205" s="77"/>
      <c r="D2205" s="77"/>
      <c r="E2205" s="77" t="n">
        <f aca="false">SUM(C2205:D2205)</f>
        <v>0</v>
      </c>
      <c r="F2205" s="79"/>
      <c r="G2205" s="88"/>
      <c r="H2205" s="79" t="n">
        <f aca="false">SUM(F2205:G2205)</f>
        <v>0</v>
      </c>
      <c r="I2205" s="77"/>
      <c r="J2205" s="77"/>
      <c r="K2205" s="77" t="n">
        <f aca="false">SUM(I2205:J2205)</f>
        <v>0</v>
      </c>
    </row>
    <row r="2206" customFormat="false" ht="22.35" hidden="false" customHeight="false" outlineLevel="0" collapsed="false">
      <c r="A2206" s="87" t="s">
        <v>2335</v>
      </c>
      <c r="B2206" s="55" t="s">
        <v>66</v>
      </c>
      <c r="C2206" s="77"/>
      <c r="D2206" s="77"/>
      <c r="E2206" s="77" t="n">
        <f aca="false">SUM(C2206:D2206)</f>
        <v>0</v>
      </c>
      <c r="F2206" s="79"/>
      <c r="G2206" s="88"/>
      <c r="H2206" s="79" t="n">
        <f aca="false">SUM(F2206:G2206)</f>
        <v>0</v>
      </c>
      <c r="I2206" s="77"/>
      <c r="J2206" s="77"/>
      <c r="K2206" s="77" t="n">
        <f aca="false">SUM(I2206:J2206)</f>
        <v>0</v>
      </c>
    </row>
    <row r="2207" customFormat="false" ht="12.8" hidden="false" customHeight="false" outlineLevel="0" collapsed="false">
      <c r="A2207" s="87"/>
      <c r="B2207" s="103"/>
      <c r="C2207" s="77"/>
      <c r="D2207" s="77"/>
      <c r="E2207" s="77"/>
      <c r="F2207" s="79"/>
      <c r="G2207" s="88"/>
      <c r="H2207" s="79"/>
      <c r="I2207" s="77"/>
      <c r="J2207" s="77"/>
      <c r="K2207" s="77"/>
    </row>
    <row r="2208" customFormat="false" ht="68.65" hidden="false" customHeight="false" outlineLevel="0" collapsed="false">
      <c r="A2208" s="66" t="s">
        <v>2401</v>
      </c>
      <c r="B2208" s="135" t="s">
        <v>19</v>
      </c>
      <c r="C2208" s="139" t="n">
        <f aca="false">SUM(C2210:C2213)</f>
        <v>11938600</v>
      </c>
      <c r="D2208" s="139" t="n">
        <f aca="false">SUM(D2210)</f>
        <v>0</v>
      </c>
      <c r="E2208" s="139" t="n">
        <f aca="false">SUM(C2208:D2208)</f>
        <v>11938600</v>
      </c>
      <c r="F2208" s="109" t="n">
        <f aca="false">SUM(F2210:F2213)</f>
        <v>13694196.95</v>
      </c>
      <c r="G2208" s="110"/>
      <c r="H2208" s="109" t="n">
        <f aca="false">SUM(F2208:G2208)</f>
        <v>13694196.95</v>
      </c>
      <c r="I2208" s="139" t="n">
        <f aca="false">SUM(I2210:I2213)</f>
        <v>15514800</v>
      </c>
      <c r="J2208" s="139" t="n">
        <f aca="false">SUM(J2210)</f>
        <v>0</v>
      </c>
      <c r="K2208" s="139" t="n">
        <f aca="false">SUM(I2208:J2208)</f>
        <v>15514800</v>
      </c>
    </row>
    <row r="2209" customFormat="false" ht="22.35" hidden="false" customHeight="false" outlineLevel="0" collapsed="false">
      <c r="A2209" s="74" t="s">
        <v>27</v>
      </c>
      <c r="B2209" s="167"/>
      <c r="C2209" s="77" t="n">
        <f aca="false">SUM(C2210:C2212)</f>
        <v>11938600</v>
      </c>
      <c r="D2209" s="215"/>
      <c r="E2209" s="77" t="n">
        <f aca="false">SUM(C2209:D2209)</f>
        <v>11938600</v>
      </c>
      <c r="F2209" s="79" t="n">
        <f aca="false">SUM(F2210:F2212)</f>
        <v>13694196.95</v>
      </c>
      <c r="G2209" s="217"/>
      <c r="H2209" s="79" t="n">
        <f aca="false">SUM(F2209:G2209)</f>
        <v>13694196.95</v>
      </c>
      <c r="I2209" s="143" t="n">
        <f aca="false">SUM(I2210:I2212)</f>
        <v>15514800</v>
      </c>
      <c r="J2209" s="215"/>
      <c r="K2209" s="77" t="n">
        <f aca="false">SUM(I2209:J2209)</f>
        <v>15514800</v>
      </c>
    </row>
    <row r="2210" customFormat="false" ht="22.35" hidden="false" customHeight="false" outlineLevel="0" collapsed="false">
      <c r="A2210" s="87" t="s">
        <v>2382</v>
      </c>
      <c r="B2210" s="103" t="s">
        <v>858</v>
      </c>
      <c r="C2210" s="77" t="n">
        <v>11868600</v>
      </c>
      <c r="D2210" s="77"/>
      <c r="E2210" s="77" t="n">
        <f aca="false">SUM(C2210:D2210)</f>
        <v>11868600</v>
      </c>
      <c r="F2210" s="79" t="n">
        <v>13504707.89</v>
      </c>
      <c r="G2210" s="88"/>
      <c r="H2210" s="79" t="n">
        <f aca="false">SUM(F2210:G2210)</f>
        <v>13504707.89</v>
      </c>
      <c r="I2210" s="77" t="n">
        <v>15462170</v>
      </c>
      <c r="J2210" s="77"/>
      <c r="K2210" s="77" t="n">
        <f aca="false">SUM(I2210:J2210)</f>
        <v>15462170</v>
      </c>
    </row>
    <row r="2211" customFormat="false" ht="32.8" hidden="false" customHeight="false" outlineLevel="0" collapsed="false">
      <c r="A2211" s="87" t="s">
        <v>33</v>
      </c>
      <c r="B2211" s="54" t="s">
        <v>34</v>
      </c>
      <c r="C2211" s="77" t="n">
        <v>70000</v>
      </c>
      <c r="D2211" s="77"/>
      <c r="E2211" s="77" t="n">
        <f aca="false">SUM(C2211:D2211)</f>
        <v>70000</v>
      </c>
      <c r="F2211" s="79" t="n">
        <v>73000</v>
      </c>
      <c r="G2211" s="88"/>
      <c r="H2211" s="79" t="n">
        <f aca="false">SUM(F2211:G2211)</f>
        <v>73000</v>
      </c>
      <c r="I2211" s="77" t="n">
        <v>50000</v>
      </c>
      <c r="J2211" s="77"/>
      <c r="K2211" s="77" t="n">
        <f aca="false">SUM(I2211:J2211)</f>
        <v>50000</v>
      </c>
    </row>
    <row r="2212" customFormat="false" ht="32.8" hidden="false" customHeight="false" outlineLevel="0" collapsed="false">
      <c r="A2212" s="87" t="s">
        <v>177</v>
      </c>
      <c r="B2212" s="54" t="s">
        <v>178</v>
      </c>
      <c r="C2212" s="77"/>
      <c r="D2212" s="77"/>
      <c r="E2212" s="77"/>
      <c r="F2212" s="79" t="n">
        <v>116489.06</v>
      </c>
      <c r="G2212" s="88"/>
      <c r="H2212" s="79" t="n">
        <f aca="false">SUM(F2212:G2212)</f>
        <v>116489.06</v>
      </c>
      <c r="I2212" s="77" t="n">
        <v>2630</v>
      </c>
      <c r="J2212" s="77"/>
      <c r="K2212" s="77" t="n">
        <f aca="false">SUM(I2212:J2212)</f>
        <v>2630</v>
      </c>
    </row>
    <row r="2213" customFormat="false" ht="22.35" hidden="false" customHeight="false" outlineLevel="0" collapsed="false">
      <c r="A2213" s="87" t="s">
        <v>2335</v>
      </c>
      <c r="B2213" s="54" t="s">
        <v>66</v>
      </c>
      <c r="C2213" s="77"/>
      <c r="D2213" s="77"/>
      <c r="E2213" s="77"/>
      <c r="F2213" s="79"/>
      <c r="G2213" s="88"/>
      <c r="H2213" s="79" t="n">
        <f aca="false">SUM(F2213:G2213)</f>
        <v>0</v>
      </c>
      <c r="I2213" s="77"/>
      <c r="J2213" s="77"/>
      <c r="K2213" s="77" t="n">
        <f aca="false">SUM(I2213:J2213)</f>
        <v>0</v>
      </c>
    </row>
    <row r="2214" customFormat="false" ht="12.8" hidden="false" customHeight="false" outlineLevel="0" collapsed="false">
      <c r="A2214" s="211"/>
      <c r="B2214" s="113"/>
      <c r="C2214" s="215"/>
      <c r="D2214" s="215"/>
      <c r="E2214" s="215" t="n">
        <f aca="false">SUM(C2214:D2214)</f>
        <v>0</v>
      </c>
      <c r="F2214" s="144"/>
      <c r="G2214" s="217"/>
      <c r="H2214" s="144"/>
      <c r="I2214" s="215"/>
      <c r="J2214" s="215"/>
      <c r="K2214" s="215" t="n">
        <f aca="false">SUM(I2214:J2214)</f>
        <v>0</v>
      </c>
    </row>
    <row r="2215" customFormat="false" ht="68.65" hidden="false" customHeight="false" outlineLevel="0" collapsed="false">
      <c r="A2215" s="66" t="s">
        <v>2406</v>
      </c>
      <c r="B2215" s="135" t="s">
        <v>19</v>
      </c>
      <c r="C2215" s="139" t="n">
        <f aca="false">SUM(C2217:C2221)</f>
        <v>29258481</v>
      </c>
      <c r="D2215" s="139" t="n">
        <f aca="false">SUM(D2217:D2221)</f>
        <v>0</v>
      </c>
      <c r="E2215" s="139" t="n">
        <f aca="false">SUM(C2215:D2215)</f>
        <v>29258481</v>
      </c>
      <c r="F2215" s="109" t="n">
        <f aca="false">SUM(F2217:F2221)</f>
        <v>32589014.6</v>
      </c>
      <c r="G2215" s="110"/>
      <c r="H2215" s="109" t="n">
        <f aca="false">SUM(F2215:G2215)</f>
        <v>32589014.6</v>
      </c>
      <c r="I2215" s="139" t="n">
        <f aca="false">SUM(I2217:I2221)</f>
        <v>34688900</v>
      </c>
      <c r="J2215" s="139" t="n">
        <f aca="false">SUM(J2217:J2221)</f>
        <v>0</v>
      </c>
      <c r="K2215" s="139" t="n">
        <f aca="false">SUM(I2215:J2215)</f>
        <v>34688900</v>
      </c>
    </row>
    <row r="2216" customFormat="false" ht="22.35" hidden="false" customHeight="false" outlineLevel="0" collapsed="false">
      <c r="A2216" s="74" t="s">
        <v>27</v>
      </c>
      <c r="B2216" s="75"/>
      <c r="C2216" s="145" t="n">
        <f aca="false">SUM(C2217:C2219)</f>
        <v>29258481</v>
      </c>
      <c r="D2216" s="145" t="n">
        <f aca="false">SUM(D2217:D2218)</f>
        <v>0</v>
      </c>
      <c r="E2216" s="145" t="n">
        <f aca="false">SUM(C2216:D2216)</f>
        <v>29258481</v>
      </c>
      <c r="F2216" s="146" t="n">
        <f aca="false">SUM(F2217:F2219)</f>
        <v>32589014.6</v>
      </c>
      <c r="G2216" s="147"/>
      <c r="H2216" s="146" t="n">
        <f aca="false">SUM(F2216:G2216)</f>
        <v>32589014.6</v>
      </c>
      <c r="I2216" s="145" t="n">
        <f aca="false">SUM(I2217:I2219)</f>
        <v>34688900</v>
      </c>
      <c r="J2216" s="145" t="n">
        <f aca="false">SUM(J2217:J2218)</f>
        <v>0</v>
      </c>
      <c r="K2216" s="145" t="n">
        <f aca="false">SUM(I2216:J2216)</f>
        <v>34688900</v>
      </c>
    </row>
    <row r="2217" customFormat="false" ht="22.35" hidden="false" customHeight="false" outlineLevel="0" collapsed="false">
      <c r="A2217" s="87" t="s">
        <v>2382</v>
      </c>
      <c r="B2217" s="103" t="s">
        <v>858</v>
      </c>
      <c r="C2217" s="77" t="n">
        <v>29258481</v>
      </c>
      <c r="D2217" s="77"/>
      <c r="E2217" s="94" t="n">
        <f aca="false">SUM(C2217:D2217)</f>
        <v>29258481</v>
      </c>
      <c r="F2217" s="79" t="n">
        <v>32521741</v>
      </c>
      <c r="G2217" s="88"/>
      <c r="H2217" s="95" t="n">
        <f aca="false">SUM(F2217:G2217)</f>
        <v>32521741</v>
      </c>
      <c r="I2217" s="77" t="n">
        <v>34658900</v>
      </c>
      <c r="J2217" s="77"/>
      <c r="K2217" s="94" t="n">
        <f aca="false">SUM(I2217:J2217)</f>
        <v>34658900</v>
      </c>
    </row>
    <row r="2218" customFormat="false" ht="32.8" hidden="false" customHeight="false" outlineLevel="0" collapsed="false">
      <c r="A2218" s="87" t="s">
        <v>33</v>
      </c>
      <c r="B2218" s="54" t="s">
        <v>34</v>
      </c>
      <c r="C2218" s="77"/>
      <c r="D2218" s="77"/>
      <c r="E2218" s="94" t="n">
        <f aca="false">SUM(C2218:D2218)</f>
        <v>0</v>
      </c>
      <c r="F2218" s="79" t="n">
        <f aca="false">15500+3000</f>
        <v>18500</v>
      </c>
      <c r="G2218" s="88"/>
      <c r="H2218" s="95" t="n">
        <f aca="false">SUM(F2218:G2218)</f>
        <v>18500</v>
      </c>
      <c r="I2218" s="77" t="n">
        <v>30000</v>
      </c>
      <c r="J2218" s="77"/>
      <c r="K2218" s="94" t="n">
        <f aca="false">SUM(I2218:J2218)</f>
        <v>30000</v>
      </c>
    </row>
    <row r="2219" customFormat="false" ht="32.8" hidden="false" customHeight="false" outlineLevel="0" collapsed="false">
      <c r="A2219" s="87" t="s">
        <v>177</v>
      </c>
      <c r="B2219" s="54" t="s">
        <v>178</v>
      </c>
      <c r="C2219" s="77"/>
      <c r="D2219" s="77"/>
      <c r="E2219" s="94"/>
      <c r="F2219" s="79" t="n">
        <v>48773.6</v>
      </c>
      <c r="G2219" s="88"/>
      <c r="H2219" s="95" t="n">
        <f aca="false">SUM(F2219:G2219)</f>
        <v>48773.6</v>
      </c>
      <c r="I2219" s="77"/>
      <c r="J2219" s="77"/>
      <c r="K2219" s="94"/>
    </row>
    <row r="2220" customFormat="false" ht="32.8" hidden="false" customHeight="false" outlineLevel="0" collapsed="false">
      <c r="A2220" s="87" t="s">
        <v>62</v>
      </c>
      <c r="B2220" s="54" t="s">
        <v>63</v>
      </c>
      <c r="C2220" s="77"/>
      <c r="D2220" s="77"/>
      <c r="E2220" s="94" t="n">
        <f aca="false">SUM(C2220:D2220)</f>
        <v>0</v>
      </c>
      <c r="F2220" s="79"/>
      <c r="G2220" s="88"/>
      <c r="H2220" s="95" t="n">
        <f aca="false">SUM(F2220:G2220)</f>
        <v>0</v>
      </c>
      <c r="I2220" s="77"/>
      <c r="J2220" s="77"/>
      <c r="K2220" s="94" t="n">
        <f aca="false">SUM(I2220:J2220)</f>
        <v>0</v>
      </c>
    </row>
    <row r="2221" customFormat="false" ht="22.35" hidden="false" customHeight="false" outlineLevel="0" collapsed="false">
      <c r="A2221" s="87" t="s">
        <v>2335</v>
      </c>
      <c r="B2221" s="54" t="s">
        <v>66</v>
      </c>
      <c r="C2221" s="77"/>
      <c r="D2221" s="77"/>
      <c r="E2221" s="94" t="n">
        <f aca="false">SUM(C2221:D2221)</f>
        <v>0</v>
      </c>
      <c r="F2221" s="79"/>
      <c r="G2221" s="88"/>
      <c r="H2221" s="95" t="n">
        <f aca="false">SUM(F2221:G2221)</f>
        <v>0</v>
      </c>
      <c r="I2221" s="77"/>
      <c r="J2221" s="77"/>
      <c r="K2221" s="94" t="n">
        <f aca="false">SUM(I2221:J2221)</f>
        <v>0</v>
      </c>
    </row>
    <row r="2222" customFormat="false" ht="12.8" hidden="false" customHeight="false" outlineLevel="0" collapsed="false">
      <c r="A2222" s="211"/>
      <c r="B2222" s="113"/>
      <c r="C2222" s="215"/>
      <c r="D2222" s="215"/>
      <c r="E2222" s="215" t="n">
        <f aca="false">SUM(C2222:D2222)</f>
        <v>0</v>
      </c>
      <c r="F2222" s="144"/>
      <c r="G2222" s="217"/>
      <c r="H2222" s="144"/>
      <c r="I2222" s="215"/>
      <c r="J2222" s="215"/>
      <c r="K2222" s="215" t="n">
        <f aca="false">SUM(I2222:J2222)</f>
        <v>0</v>
      </c>
    </row>
    <row r="2223" customFormat="false" ht="68.65" hidden="false" customHeight="false" outlineLevel="0" collapsed="false">
      <c r="A2223" s="66" t="s">
        <v>2412</v>
      </c>
      <c r="B2223" s="135" t="s">
        <v>19</v>
      </c>
      <c r="C2223" s="139" t="n">
        <f aca="false">SUM(C2225:C2229)</f>
        <v>16295900</v>
      </c>
      <c r="D2223" s="152" t="n">
        <f aca="false">SUM(D2225:D2229)</f>
        <v>0</v>
      </c>
      <c r="E2223" s="139" t="n">
        <f aca="false">SUM(C2223:D2223)</f>
        <v>16295900</v>
      </c>
      <c r="F2223" s="153" t="n">
        <f aca="false">SUM(F2225:F2229)</f>
        <v>18517409.4</v>
      </c>
      <c r="G2223" s="196"/>
      <c r="H2223" s="109" t="n">
        <f aca="false">SUM(F2223:G2223)</f>
        <v>18517409.4</v>
      </c>
      <c r="I2223" s="152" t="n">
        <f aca="false">SUM(I2225:I2229)</f>
        <v>19015200</v>
      </c>
      <c r="J2223" s="152" t="n">
        <f aca="false">SUM(J2225:J2229)</f>
        <v>0</v>
      </c>
      <c r="K2223" s="139" t="n">
        <f aca="false">SUM(I2223:J2223)</f>
        <v>19015200</v>
      </c>
    </row>
    <row r="2224" customFormat="false" ht="22.35" hidden="false" customHeight="false" outlineLevel="0" collapsed="false">
      <c r="A2224" s="74" t="s">
        <v>27</v>
      </c>
      <c r="B2224" s="75"/>
      <c r="C2224" s="145" t="n">
        <f aca="false">SUM(C2225:C2227)</f>
        <v>16295900</v>
      </c>
      <c r="D2224" s="145" t="n">
        <f aca="false">SUM(D2225:D2226)</f>
        <v>0</v>
      </c>
      <c r="E2224" s="145" t="n">
        <f aca="false">SUM(C2224:D2224)</f>
        <v>16295900</v>
      </c>
      <c r="F2224" s="146" t="n">
        <f aca="false">SUM(F2225:F2227)</f>
        <v>18479909.4</v>
      </c>
      <c r="G2224" s="147" t="n">
        <f aca="false">SUM(G2225:G2226)</f>
        <v>0</v>
      </c>
      <c r="H2224" s="146" t="n">
        <f aca="false">SUM(F2224:G2224)</f>
        <v>18479909.4</v>
      </c>
      <c r="I2224" s="145" t="n">
        <f aca="false">SUM(I2225:I2227)</f>
        <v>19015200</v>
      </c>
      <c r="J2224" s="145" t="n">
        <f aca="false">SUM(J2225:J2226)</f>
        <v>0</v>
      </c>
      <c r="K2224" s="145" t="n">
        <f aca="false">SUM(I2224:J2224)</f>
        <v>19015200</v>
      </c>
    </row>
    <row r="2225" customFormat="false" ht="22.35" hidden="false" customHeight="false" outlineLevel="0" collapsed="false">
      <c r="A2225" s="87" t="s">
        <v>2382</v>
      </c>
      <c r="B2225" s="103" t="s">
        <v>858</v>
      </c>
      <c r="C2225" s="77" t="n">
        <v>16283400</v>
      </c>
      <c r="D2225" s="77"/>
      <c r="E2225" s="77" t="n">
        <f aca="false">SUM(C2225:D2225)</f>
        <v>16283400</v>
      </c>
      <c r="F2225" s="79" t="n">
        <v>18464409.4</v>
      </c>
      <c r="G2225" s="88"/>
      <c r="H2225" s="79" t="n">
        <f aca="false">SUM(F2225:G2225)</f>
        <v>18464409.4</v>
      </c>
      <c r="I2225" s="77" t="n">
        <v>19015200</v>
      </c>
      <c r="J2225" s="77"/>
      <c r="K2225" s="77" t="n">
        <f aca="false">SUM(I2225:J2225)</f>
        <v>19015200</v>
      </c>
    </row>
    <row r="2226" customFormat="false" ht="32.8" hidden="false" customHeight="false" outlineLevel="0" collapsed="false">
      <c r="A2226" s="87" t="s">
        <v>33</v>
      </c>
      <c r="B2226" s="54" t="s">
        <v>34</v>
      </c>
      <c r="C2226" s="77" t="n">
        <v>12500</v>
      </c>
      <c r="D2226" s="77"/>
      <c r="E2226" s="77" t="n">
        <f aca="false">SUM(C2226:D2226)</f>
        <v>12500</v>
      </c>
      <c r="F2226" s="79" t="n">
        <v>15500</v>
      </c>
      <c r="G2226" s="88"/>
      <c r="H2226" s="79" t="n">
        <f aca="false">SUM(F2226:G2226)</f>
        <v>15500</v>
      </c>
      <c r="I2226" s="77"/>
      <c r="J2226" s="77"/>
      <c r="K2226" s="77" t="n">
        <f aca="false">SUM(I2226:J2226)</f>
        <v>0</v>
      </c>
    </row>
    <row r="2227" customFormat="false" ht="32.8" hidden="false" customHeight="false" outlineLevel="0" collapsed="false">
      <c r="A2227" s="87" t="s">
        <v>177</v>
      </c>
      <c r="B2227" s="55" t="s">
        <v>178</v>
      </c>
      <c r="C2227" s="77"/>
      <c r="D2227" s="77"/>
      <c r="E2227" s="77"/>
      <c r="F2227" s="79"/>
      <c r="G2227" s="88"/>
      <c r="H2227" s="79" t="n">
        <f aca="false">SUM(F2227:G2227)</f>
        <v>0</v>
      </c>
      <c r="I2227" s="77"/>
      <c r="J2227" s="77"/>
      <c r="K2227" s="77"/>
    </row>
    <row r="2228" customFormat="false" ht="32.8" hidden="false" customHeight="false" outlineLevel="0" collapsed="false">
      <c r="A2228" s="87" t="s">
        <v>62</v>
      </c>
      <c r="B2228" s="54" t="s">
        <v>63</v>
      </c>
      <c r="C2228" s="77"/>
      <c r="D2228" s="77"/>
      <c r="E2228" s="77" t="n">
        <f aca="false">SUM(C2228:D2228)</f>
        <v>0</v>
      </c>
      <c r="F2228" s="79" t="n">
        <v>37500</v>
      </c>
      <c r="G2228" s="88"/>
      <c r="H2228" s="79" t="n">
        <f aca="false">SUM(F2228:G2228)</f>
        <v>37500</v>
      </c>
      <c r="I2228" s="77"/>
      <c r="J2228" s="77"/>
      <c r="K2228" s="77" t="n">
        <f aca="false">SUM(I2228:J2228)</f>
        <v>0</v>
      </c>
    </row>
    <row r="2229" customFormat="false" ht="22.35" hidden="false" customHeight="false" outlineLevel="0" collapsed="false">
      <c r="A2229" s="87" t="s">
        <v>2335</v>
      </c>
      <c r="B2229" s="54" t="s">
        <v>66</v>
      </c>
      <c r="C2229" s="77"/>
      <c r="D2229" s="77"/>
      <c r="E2229" s="77" t="n">
        <f aca="false">SUM(C2229:D2229)</f>
        <v>0</v>
      </c>
      <c r="F2229" s="79"/>
      <c r="G2229" s="88"/>
      <c r="H2229" s="79" t="n">
        <f aca="false">SUM(F2229:G2229)</f>
        <v>0</v>
      </c>
      <c r="I2229" s="77"/>
      <c r="J2229" s="77"/>
      <c r="K2229" s="77" t="n">
        <f aca="false">SUM(I2229:J2229)</f>
        <v>0</v>
      </c>
    </row>
    <row r="2230" customFormat="false" ht="12.8" hidden="false" customHeight="false" outlineLevel="0" collapsed="false">
      <c r="A2230" s="87"/>
      <c r="B2230" s="103"/>
      <c r="C2230" s="77"/>
      <c r="D2230" s="77"/>
      <c r="E2230" s="77"/>
      <c r="F2230" s="79"/>
      <c r="G2230" s="88"/>
      <c r="H2230" s="79"/>
      <c r="I2230" s="77"/>
      <c r="J2230" s="77"/>
      <c r="K2230" s="77"/>
    </row>
    <row r="2231" customFormat="false" ht="57.45" hidden="false" customHeight="false" outlineLevel="0" collapsed="false">
      <c r="A2231" s="66" t="s">
        <v>2418</v>
      </c>
      <c r="B2231" s="135" t="s">
        <v>19</v>
      </c>
      <c r="C2231" s="139" t="n">
        <f aca="false">SUM(C2233:C2235)</f>
        <v>10030900</v>
      </c>
      <c r="D2231" s="139" t="n">
        <f aca="false">SUM(D2233:D2235)</f>
        <v>0</v>
      </c>
      <c r="E2231" s="139" t="n">
        <f aca="false">SUM(C2231:D2231)</f>
        <v>10030900</v>
      </c>
      <c r="F2231" s="109" t="n">
        <f aca="false">SUM(F2233:F2235)</f>
        <v>11082978.14</v>
      </c>
      <c r="G2231" s="110"/>
      <c r="H2231" s="109" t="n">
        <f aca="false">SUM(F2231:G2231)</f>
        <v>11082978.14</v>
      </c>
      <c r="I2231" s="139" t="n">
        <f aca="false">SUM(I2233:I2235)</f>
        <v>11817100</v>
      </c>
      <c r="J2231" s="139" t="n">
        <f aca="false">SUM(J2233:J2235)</f>
        <v>0</v>
      </c>
      <c r="K2231" s="139" t="n">
        <f aca="false">SUM(I2231:J2231)</f>
        <v>11817100</v>
      </c>
    </row>
    <row r="2232" customFormat="false" ht="22.35" hidden="false" customHeight="false" outlineLevel="0" collapsed="false">
      <c r="A2232" s="74" t="s">
        <v>27</v>
      </c>
      <c r="B2232" s="75"/>
      <c r="C2232" s="145" t="n">
        <f aca="false">SUM(C2233:C2233)</f>
        <v>10030900</v>
      </c>
      <c r="D2232" s="145" t="n">
        <f aca="false">SUM(D2233:D2233)</f>
        <v>0</v>
      </c>
      <c r="E2232" s="145" t="n">
        <f aca="false">SUM(C2232:D2232)</f>
        <v>10030900</v>
      </c>
      <c r="F2232" s="146" t="n">
        <f aca="false">SUM(F2233:F2233)</f>
        <v>11077408</v>
      </c>
      <c r="G2232" s="147" t="n">
        <f aca="false">SUM(G2233:G2233)</f>
        <v>0</v>
      </c>
      <c r="H2232" s="146" t="n">
        <f aca="false">SUM(F2232:G2232)</f>
        <v>11077408</v>
      </c>
      <c r="I2232" s="145" t="n">
        <f aca="false">SUM(I2233:I2233)</f>
        <v>11817100</v>
      </c>
      <c r="J2232" s="145" t="n">
        <f aca="false">SUM(J2233:J2233)</f>
        <v>0</v>
      </c>
      <c r="K2232" s="145" t="n">
        <f aca="false">SUM(I2232:J2232)</f>
        <v>11817100</v>
      </c>
    </row>
    <row r="2233" customFormat="false" ht="22.35" hidden="false" customHeight="false" outlineLevel="0" collapsed="false">
      <c r="A2233" s="87" t="s">
        <v>2382</v>
      </c>
      <c r="B2233" s="103" t="s">
        <v>858</v>
      </c>
      <c r="C2233" s="77" t="n">
        <v>10030900</v>
      </c>
      <c r="D2233" s="77"/>
      <c r="E2233" s="77" t="n">
        <f aca="false">SUM(C2233:D2233)</f>
        <v>10030900</v>
      </c>
      <c r="F2233" s="79" t="n">
        <v>11077408</v>
      </c>
      <c r="G2233" s="88"/>
      <c r="H2233" s="95" t="n">
        <f aca="false">SUM(F2233:G2233)</f>
        <v>11077408</v>
      </c>
      <c r="I2233" s="77" t="n">
        <v>11817100</v>
      </c>
      <c r="J2233" s="77"/>
      <c r="K2233" s="94" t="n">
        <f aca="false">SUM(I2233:J2233)</f>
        <v>11817100</v>
      </c>
    </row>
    <row r="2234" customFormat="false" ht="32.8" hidden="false" customHeight="false" outlineLevel="0" collapsed="false">
      <c r="A2234" s="87" t="s">
        <v>177</v>
      </c>
      <c r="B2234" s="54" t="s">
        <v>178</v>
      </c>
      <c r="C2234" s="77"/>
      <c r="D2234" s="77"/>
      <c r="E2234" s="77" t="n">
        <f aca="false">SUM(C2234:D2234)</f>
        <v>0</v>
      </c>
      <c r="F2234" s="79" t="n">
        <v>5570.14</v>
      </c>
      <c r="G2234" s="88"/>
      <c r="H2234" s="79" t="n">
        <f aca="false">SUM(F2234:G2234)</f>
        <v>5570.14</v>
      </c>
      <c r="I2234" s="77"/>
      <c r="J2234" s="77"/>
      <c r="K2234" s="77" t="n">
        <f aca="false">SUM(I2234:J2234)</f>
        <v>0</v>
      </c>
    </row>
    <row r="2235" customFormat="false" ht="12.8" hidden="false" customHeight="false" outlineLevel="0" collapsed="false">
      <c r="A2235" s="87"/>
      <c r="B2235" s="103"/>
      <c r="C2235" s="77"/>
      <c r="D2235" s="77"/>
      <c r="E2235" s="77"/>
      <c r="F2235" s="79"/>
      <c r="G2235" s="88"/>
      <c r="H2235" s="79"/>
      <c r="I2235" s="77"/>
      <c r="J2235" s="77"/>
      <c r="K2235" s="77"/>
    </row>
    <row r="2236" customFormat="false" ht="79.85" hidden="false" customHeight="false" outlineLevel="0" collapsed="false">
      <c r="A2236" s="66" t="s">
        <v>2421</v>
      </c>
      <c r="B2236" s="135" t="s">
        <v>19</v>
      </c>
      <c r="C2236" s="139" t="n">
        <f aca="false">SUM(C2238:C2242)</f>
        <v>15258900</v>
      </c>
      <c r="D2236" s="139" t="n">
        <f aca="false">SUM(D2238:D2241)</f>
        <v>0</v>
      </c>
      <c r="E2236" s="139" t="n">
        <f aca="false">SUM(C2236:D2236)</f>
        <v>15258900</v>
      </c>
      <c r="F2236" s="109" t="n">
        <f aca="false">SUM(F2238:F2242)</f>
        <v>16961488</v>
      </c>
      <c r="G2236" s="110"/>
      <c r="H2236" s="109" t="n">
        <f aca="false">SUM(F2236:G2236)</f>
        <v>16961488</v>
      </c>
      <c r="I2236" s="139" t="n">
        <f aca="false">SUM(I2238:I2242)</f>
        <v>17506500</v>
      </c>
      <c r="J2236" s="139" t="n">
        <f aca="false">SUM(J2238:J2241)</f>
        <v>0</v>
      </c>
      <c r="K2236" s="139" t="n">
        <f aca="false">SUM(I2236:J2236)</f>
        <v>17506500</v>
      </c>
    </row>
    <row r="2237" customFormat="false" ht="22.35" hidden="false" customHeight="false" outlineLevel="0" collapsed="false">
      <c r="A2237" s="74" t="s">
        <v>27</v>
      </c>
      <c r="B2237" s="75"/>
      <c r="C2237" s="145" t="n">
        <f aca="false">SUM(C2238:C2241)</f>
        <v>15258900</v>
      </c>
      <c r="D2237" s="145" t="n">
        <f aca="false">SUM(D2238:D2238)</f>
        <v>0</v>
      </c>
      <c r="E2237" s="145" t="n">
        <f aca="false">SUM(C2237:D2237)</f>
        <v>15258900</v>
      </c>
      <c r="F2237" s="146" t="n">
        <f aca="false">SUM(F2238:F2241)</f>
        <v>16936488</v>
      </c>
      <c r="G2237" s="147"/>
      <c r="H2237" s="146" t="n">
        <f aca="false">SUM(F2237:G2237)</f>
        <v>16936488</v>
      </c>
      <c r="I2237" s="145" t="n">
        <f aca="false">SUM(I2238:I2241)</f>
        <v>17506500</v>
      </c>
      <c r="J2237" s="145" t="n">
        <f aca="false">SUM(J2238:J2238)</f>
        <v>0</v>
      </c>
      <c r="K2237" s="145" t="n">
        <f aca="false">SUM(I2237:J2237)</f>
        <v>17506500</v>
      </c>
    </row>
    <row r="2238" customFormat="false" ht="22.35" hidden="false" customHeight="false" outlineLevel="0" collapsed="false">
      <c r="A2238" s="87" t="s">
        <v>2382</v>
      </c>
      <c r="B2238" s="103" t="s">
        <v>858</v>
      </c>
      <c r="C2238" s="77" t="n">
        <v>15255700</v>
      </c>
      <c r="D2238" s="77"/>
      <c r="E2238" s="77" t="n">
        <f aca="false">SUM(C2238:D2238)</f>
        <v>15255700</v>
      </c>
      <c r="F2238" s="79" t="n">
        <v>16933288</v>
      </c>
      <c r="G2238" s="88"/>
      <c r="H2238" s="79" t="n">
        <f aca="false">SUM(F2238:G2238)</f>
        <v>16933288</v>
      </c>
      <c r="I2238" s="77" t="n">
        <v>17506500</v>
      </c>
      <c r="J2238" s="77"/>
      <c r="K2238" s="77" t="n">
        <f aca="false">SUM(I2238:J2238)</f>
        <v>17506500</v>
      </c>
    </row>
    <row r="2239" customFormat="false" ht="32.8" hidden="false" customHeight="false" outlineLevel="0" collapsed="false">
      <c r="A2239" s="87" t="s">
        <v>33</v>
      </c>
      <c r="B2239" s="54" t="s">
        <v>34</v>
      </c>
      <c r="C2239" s="77" t="n">
        <v>3200</v>
      </c>
      <c r="D2239" s="77"/>
      <c r="E2239" s="77" t="n">
        <f aca="false">SUM(C2239:D2239)</f>
        <v>3200</v>
      </c>
      <c r="F2239" s="79" t="n">
        <v>3200</v>
      </c>
      <c r="G2239" s="88"/>
      <c r="H2239" s="79" t="n">
        <f aca="false">SUM(F2239:G2239)</f>
        <v>3200</v>
      </c>
      <c r="I2239" s="77"/>
      <c r="J2239" s="77"/>
      <c r="K2239" s="77" t="n">
        <f aca="false">SUM(I2239:J2239)</f>
        <v>0</v>
      </c>
    </row>
    <row r="2240" customFormat="false" ht="32.8" hidden="false" customHeight="false" outlineLevel="0" collapsed="false">
      <c r="A2240" s="87" t="s">
        <v>219</v>
      </c>
      <c r="B2240" s="55" t="s">
        <v>220</v>
      </c>
      <c r="C2240" s="77"/>
      <c r="D2240" s="77"/>
      <c r="E2240" s="77" t="n">
        <f aca="false">SUM(C2240:D2240)</f>
        <v>0</v>
      </c>
      <c r="F2240" s="79"/>
      <c r="G2240" s="88"/>
      <c r="H2240" s="79" t="n">
        <f aca="false">SUM(F2240:G2240)</f>
        <v>0</v>
      </c>
      <c r="I2240" s="77"/>
      <c r="J2240" s="77"/>
      <c r="K2240" s="77"/>
    </row>
    <row r="2241" customFormat="false" ht="32.8" hidden="false" customHeight="false" outlineLevel="0" collapsed="false">
      <c r="A2241" s="87" t="s">
        <v>177</v>
      </c>
      <c r="B2241" s="55" t="s">
        <v>178</v>
      </c>
      <c r="C2241" s="77"/>
      <c r="D2241" s="77"/>
      <c r="E2241" s="77"/>
      <c r="F2241" s="79"/>
      <c r="G2241" s="88"/>
      <c r="H2241" s="79" t="n">
        <f aca="false">SUM(F2241:G2241)</f>
        <v>0</v>
      </c>
      <c r="I2241" s="77"/>
      <c r="J2241" s="77"/>
      <c r="K2241" s="77"/>
    </row>
    <row r="2242" customFormat="false" ht="22.35" hidden="false" customHeight="false" outlineLevel="0" collapsed="false">
      <c r="A2242" s="87" t="s">
        <v>2335</v>
      </c>
      <c r="B2242" s="54" t="s">
        <v>66</v>
      </c>
      <c r="C2242" s="77"/>
      <c r="D2242" s="77"/>
      <c r="E2242" s="77"/>
      <c r="F2242" s="79" t="n">
        <v>25000</v>
      </c>
      <c r="G2242" s="88"/>
      <c r="H2242" s="79" t="n">
        <f aca="false">SUM(F2242:G2242)</f>
        <v>25000</v>
      </c>
      <c r="I2242" s="77"/>
      <c r="J2242" s="77"/>
      <c r="K2242" s="77" t="n">
        <f aca="false">SUM(I2242:J2242)</f>
        <v>0</v>
      </c>
    </row>
    <row r="2243" customFormat="false" ht="12.8" hidden="false" customHeight="false" outlineLevel="0" collapsed="false">
      <c r="A2243" s="87"/>
      <c r="B2243" s="103"/>
      <c r="C2243" s="77"/>
      <c r="D2243" s="77"/>
      <c r="E2243" s="77" t="n">
        <f aca="false">SUM(C2243:D2243)</f>
        <v>0</v>
      </c>
      <c r="F2243" s="79"/>
      <c r="G2243" s="88"/>
      <c r="H2243" s="79"/>
      <c r="I2243" s="77"/>
      <c r="J2243" s="77"/>
      <c r="K2243" s="77" t="n">
        <f aca="false">SUM(I2243:J2243)</f>
        <v>0</v>
      </c>
    </row>
    <row r="2244" customFormat="false" ht="57.45" hidden="false" customHeight="false" outlineLevel="0" collapsed="false">
      <c r="A2244" s="66" t="s">
        <v>2427</v>
      </c>
      <c r="B2244" s="135" t="s">
        <v>19</v>
      </c>
      <c r="C2244" s="139" t="n">
        <f aca="false">SUM(C2246:C2249)</f>
        <v>7607900</v>
      </c>
      <c r="D2244" s="139" t="n">
        <f aca="false">SUM(D2246:D2249)</f>
        <v>0</v>
      </c>
      <c r="E2244" s="139" t="n">
        <f aca="false">SUM(C2244:D2244)</f>
        <v>7607900</v>
      </c>
      <c r="F2244" s="109" t="n">
        <f aca="false">SUM(F2246:F2249)</f>
        <v>8779810</v>
      </c>
      <c r="G2244" s="110"/>
      <c r="H2244" s="109" t="n">
        <f aca="false">SUM(F2244:G2244)</f>
        <v>8779810</v>
      </c>
      <c r="I2244" s="139" t="n">
        <f aca="false">SUM(I2246:I2249)</f>
        <v>12370000</v>
      </c>
      <c r="J2244" s="139" t="n">
        <f aca="false">SUM(J2246:J2249)</f>
        <v>0</v>
      </c>
      <c r="K2244" s="139" t="n">
        <f aca="false">SUM(I2244:J2244)</f>
        <v>12370000</v>
      </c>
    </row>
    <row r="2245" customFormat="false" ht="22.35" hidden="false" customHeight="false" outlineLevel="0" collapsed="false">
      <c r="A2245" s="74" t="s">
        <v>27</v>
      </c>
      <c r="B2245" s="75"/>
      <c r="C2245" s="145" t="n">
        <f aca="false">SUM(C2246:C2248)</f>
        <v>7607900</v>
      </c>
      <c r="D2245" s="145" t="n">
        <f aca="false">SUM(D2246:D2246)</f>
        <v>0</v>
      </c>
      <c r="E2245" s="145" t="n">
        <f aca="false">SUM(C2245:D2245)</f>
        <v>7607900</v>
      </c>
      <c r="F2245" s="146" t="n">
        <f aca="false">SUM(F2246:F2248)</f>
        <v>8530810</v>
      </c>
      <c r="G2245" s="147" t="n">
        <f aca="false">SUM(G2246:G2246)</f>
        <v>0</v>
      </c>
      <c r="H2245" s="146" t="n">
        <f aca="false">SUM(F2245:G2245)</f>
        <v>8530810</v>
      </c>
      <c r="I2245" s="145" t="n">
        <f aca="false">SUM(I2246:I2248)</f>
        <v>12370000</v>
      </c>
      <c r="J2245" s="145" t="n">
        <f aca="false">SUM(J2246:J2246)</f>
        <v>0</v>
      </c>
      <c r="K2245" s="145" t="n">
        <f aca="false">SUM(I2245:J2245)</f>
        <v>12370000</v>
      </c>
    </row>
    <row r="2246" customFormat="false" ht="22.35" hidden="false" customHeight="false" outlineLevel="0" collapsed="false">
      <c r="A2246" s="87" t="s">
        <v>2382</v>
      </c>
      <c r="B2246" s="103" t="s">
        <v>858</v>
      </c>
      <c r="C2246" s="77" t="n">
        <v>7541900</v>
      </c>
      <c r="D2246" s="77"/>
      <c r="E2246" s="77" t="n">
        <f aca="false">SUM(C2246:D2246)</f>
        <v>7541900</v>
      </c>
      <c r="F2246" s="79" t="n">
        <v>8464810</v>
      </c>
      <c r="G2246" s="88"/>
      <c r="H2246" s="79" t="n">
        <f aca="false">SUM(F2246:G2246)</f>
        <v>8464810</v>
      </c>
      <c r="I2246" s="77" t="n">
        <v>12370000</v>
      </c>
      <c r="J2246" s="77"/>
      <c r="K2246" s="77" t="n">
        <f aca="false">SUM(I2246:J2246)</f>
        <v>12370000</v>
      </c>
    </row>
    <row r="2247" customFormat="false" ht="22.35" hidden="false" customHeight="false" outlineLevel="0" collapsed="false">
      <c r="A2247" s="87" t="s">
        <v>2429</v>
      </c>
      <c r="B2247" s="103" t="s">
        <v>2430</v>
      </c>
      <c r="C2247" s="77" t="n">
        <v>66000</v>
      </c>
      <c r="D2247" s="77"/>
      <c r="E2247" s="77" t="n">
        <f aca="false">SUM(C2247:D2247)</f>
        <v>66000</v>
      </c>
      <c r="F2247" s="79" t="n">
        <v>66000</v>
      </c>
      <c r="G2247" s="88"/>
      <c r="H2247" s="79" t="n">
        <f aca="false">SUM(F2247:G2247)</f>
        <v>66000</v>
      </c>
      <c r="I2247" s="77"/>
      <c r="J2247" s="77"/>
      <c r="K2247" s="77" t="n">
        <f aca="false">SUM(I2247:J2247)</f>
        <v>0</v>
      </c>
    </row>
    <row r="2248" customFormat="false" ht="32.8" hidden="false" customHeight="false" outlineLevel="0" collapsed="false">
      <c r="A2248" s="87" t="s">
        <v>177</v>
      </c>
      <c r="B2248" s="55" t="s">
        <v>178</v>
      </c>
      <c r="C2248" s="77"/>
      <c r="D2248" s="77"/>
      <c r="E2248" s="77"/>
      <c r="F2248" s="79"/>
      <c r="G2248" s="88"/>
      <c r="H2248" s="79" t="n">
        <f aca="false">SUM(F2248:G2248)</f>
        <v>0</v>
      </c>
      <c r="I2248" s="77"/>
      <c r="J2248" s="77"/>
      <c r="K2248" s="77"/>
    </row>
    <row r="2249" customFormat="false" ht="22.35" hidden="false" customHeight="false" outlineLevel="0" collapsed="false">
      <c r="A2249" s="87" t="s">
        <v>2335</v>
      </c>
      <c r="B2249" s="54" t="s">
        <v>66</v>
      </c>
      <c r="C2249" s="77"/>
      <c r="D2249" s="77"/>
      <c r="E2249" s="77" t="n">
        <f aca="false">SUM(C2249:D2249)</f>
        <v>0</v>
      </c>
      <c r="F2249" s="79" t="n">
        <f aca="false">234000+15000</f>
        <v>249000</v>
      </c>
      <c r="G2249" s="88"/>
      <c r="H2249" s="79" t="n">
        <f aca="false">SUM(F2249:G2249)</f>
        <v>249000</v>
      </c>
      <c r="I2249" s="77"/>
      <c r="J2249" s="77"/>
      <c r="K2249" s="77" t="n">
        <f aca="false">SUM(I2249:J2249)</f>
        <v>0</v>
      </c>
    </row>
    <row r="2250" customFormat="false" ht="12.8" hidden="false" customHeight="false" outlineLevel="0" collapsed="false">
      <c r="A2250" s="87"/>
      <c r="B2250" s="103"/>
      <c r="C2250" s="77"/>
      <c r="D2250" s="77"/>
      <c r="E2250" s="77"/>
      <c r="F2250" s="79"/>
      <c r="G2250" s="88"/>
      <c r="H2250" s="79"/>
      <c r="I2250" s="77"/>
      <c r="J2250" s="77"/>
      <c r="K2250" s="77"/>
    </row>
    <row r="2251" customFormat="false" ht="79.85" hidden="false" customHeight="false" outlineLevel="0" collapsed="false">
      <c r="A2251" s="66" t="s">
        <v>2433</v>
      </c>
      <c r="B2251" s="135" t="s">
        <v>19</v>
      </c>
      <c r="C2251" s="240" t="n">
        <f aca="false">SUM(C2253:C2256)</f>
        <v>7893900</v>
      </c>
      <c r="D2251" s="240" t="n">
        <f aca="false">SUM(D2253:D2256)</f>
        <v>0</v>
      </c>
      <c r="E2251" s="240" t="n">
        <f aca="false">SUM(C2251:D2251)</f>
        <v>7893900</v>
      </c>
      <c r="F2251" s="243" t="n">
        <f aca="false">SUM(F2253:F2256)</f>
        <v>8795070</v>
      </c>
      <c r="G2251" s="253"/>
      <c r="H2251" s="243" t="n">
        <f aca="false">SUM(F2251:G2251)</f>
        <v>8795070</v>
      </c>
      <c r="I2251" s="240" t="n">
        <f aca="false">SUM(I2253:I2256)</f>
        <v>10083700</v>
      </c>
      <c r="J2251" s="240" t="n">
        <f aca="false">SUM(J2253:J2256)</f>
        <v>0</v>
      </c>
      <c r="K2251" s="240" t="n">
        <f aca="false">SUM(I2251:J2251)</f>
        <v>10083700</v>
      </c>
    </row>
    <row r="2252" customFormat="false" ht="22.35" hidden="false" customHeight="false" outlineLevel="0" collapsed="false">
      <c r="A2252" s="74" t="s">
        <v>27</v>
      </c>
      <c r="B2252" s="75"/>
      <c r="C2252" s="171" t="n">
        <f aca="false">SUM(C2253:C2255)</f>
        <v>7893900</v>
      </c>
      <c r="D2252" s="145" t="n">
        <f aca="false">SUM(D2253:D2254)</f>
        <v>0</v>
      </c>
      <c r="E2252" s="171" t="n">
        <f aca="false">SUM(C2252:D2252)</f>
        <v>7893900</v>
      </c>
      <c r="F2252" s="146" t="n">
        <f aca="false">SUM(F2253:F2255)</f>
        <v>8795070</v>
      </c>
      <c r="G2252" s="147"/>
      <c r="H2252" s="172" t="n">
        <f aca="false">SUM(F2252:G2252)</f>
        <v>8795070</v>
      </c>
      <c r="I2252" s="145" t="n">
        <f aca="false">SUM(I2253:I2255)</f>
        <v>10083700</v>
      </c>
      <c r="J2252" s="145" t="n">
        <f aca="false">SUM(J2253:J2254)</f>
        <v>0</v>
      </c>
      <c r="K2252" s="171" t="n">
        <f aca="false">SUM(I2252:J2252)</f>
        <v>10083700</v>
      </c>
    </row>
    <row r="2253" customFormat="false" ht="22.35" hidden="false" customHeight="false" outlineLevel="0" collapsed="false">
      <c r="A2253" s="87" t="s">
        <v>857</v>
      </c>
      <c r="B2253" s="103" t="s">
        <v>858</v>
      </c>
      <c r="C2253" s="123" t="n">
        <v>7885900</v>
      </c>
      <c r="D2253" s="77"/>
      <c r="E2253" s="94" t="n">
        <f aca="false">SUM(C2253:D2253)</f>
        <v>7885900</v>
      </c>
      <c r="F2253" s="124" t="n">
        <v>8787070</v>
      </c>
      <c r="G2253" s="88"/>
      <c r="H2253" s="95" t="n">
        <f aca="false">SUM(F2253:G2253)</f>
        <v>8787070</v>
      </c>
      <c r="I2253" s="123" t="n">
        <v>10074700</v>
      </c>
      <c r="J2253" s="77"/>
      <c r="K2253" s="94" t="n">
        <f aca="false">SUM(I2253:J2253)</f>
        <v>10074700</v>
      </c>
    </row>
    <row r="2254" customFormat="false" ht="32.8" hidden="false" customHeight="false" outlineLevel="0" collapsed="false">
      <c r="A2254" s="87" t="s">
        <v>33</v>
      </c>
      <c r="B2254" s="54" t="s">
        <v>34</v>
      </c>
      <c r="C2254" s="94" t="n">
        <v>8000</v>
      </c>
      <c r="D2254" s="77"/>
      <c r="E2254" s="94" t="n">
        <f aca="false">SUM(C2254:D2254)</f>
        <v>8000</v>
      </c>
      <c r="F2254" s="84" t="n">
        <v>8000</v>
      </c>
      <c r="G2254" s="88"/>
      <c r="H2254" s="95" t="n">
        <f aca="false">SUM(F2254:G2254)</f>
        <v>8000</v>
      </c>
      <c r="I2254" s="94" t="n">
        <v>9000</v>
      </c>
      <c r="J2254" s="77"/>
      <c r="K2254" s="94" t="n">
        <f aca="false">SUM(I2254:J2254)</f>
        <v>9000</v>
      </c>
    </row>
    <row r="2255" customFormat="false" ht="32.8" hidden="false" customHeight="false" outlineLevel="0" collapsed="false">
      <c r="A2255" s="87" t="s">
        <v>177</v>
      </c>
      <c r="B2255" s="55" t="s">
        <v>178</v>
      </c>
      <c r="C2255" s="83"/>
      <c r="D2255" s="77"/>
      <c r="E2255" s="77"/>
      <c r="F2255" s="84"/>
      <c r="G2255" s="88"/>
      <c r="H2255" s="95" t="n">
        <f aca="false">SUM(F2255:G2255)</f>
        <v>0</v>
      </c>
      <c r="I2255" s="83"/>
      <c r="J2255" s="77"/>
      <c r="K2255" s="94"/>
    </row>
    <row r="2256" customFormat="false" ht="22.35" hidden="false" customHeight="false" outlineLevel="0" collapsed="false">
      <c r="A2256" s="87" t="s">
        <v>2335</v>
      </c>
      <c r="B2256" s="54" t="s">
        <v>66</v>
      </c>
      <c r="C2256" s="77"/>
      <c r="D2256" s="77"/>
      <c r="E2256" s="77" t="n">
        <f aca="false">SUM(C2256:D2256)</f>
        <v>0</v>
      </c>
      <c r="F2256" s="79"/>
      <c r="G2256" s="88"/>
      <c r="H2256" s="95" t="n">
        <f aca="false">SUM(F2256:G2256)</f>
        <v>0</v>
      </c>
      <c r="I2256" s="77"/>
      <c r="J2256" s="77"/>
      <c r="K2256" s="94" t="n">
        <f aca="false">SUM(I2256:J2256)</f>
        <v>0</v>
      </c>
    </row>
    <row r="2257" customFormat="false" ht="12.8" hidden="false" customHeight="false" outlineLevel="0" collapsed="false">
      <c r="A2257" s="87"/>
      <c r="B2257" s="103"/>
      <c r="C2257" s="83"/>
      <c r="D2257" s="77"/>
      <c r="E2257" s="77"/>
      <c r="F2257" s="84"/>
      <c r="G2257" s="88"/>
      <c r="H2257" s="79"/>
      <c r="I2257" s="77"/>
      <c r="J2257" s="77"/>
      <c r="K2257" s="77"/>
    </row>
    <row r="2258" customFormat="false" ht="68.65" hidden="false" customHeight="false" outlineLevel="0" collapsed="false">
      <c r="A2258" s="66" t="s">
        <v>2438</v>
      </c>
      <c r="B2258" s="135" t="s">
        <v>19</v>
      </c>
      <c r="C2258" s="240" t="n">
        <f aca="false">SUM(C2260:C2261)</f>
        <v>4891600</v>
      </c>
      <c r="D2258" s="240" t="n">
        <f aca="false">SUM(D2260:D2261)</f>
        <v>0</v>
      </c>
      <c r="E2258" s="240" t="n">
        <f aca="false">SUM(C2258:D2258)</f>
        <v>4891600</v>
      </c>
      <c r="F2258" s="243" t="n">
        <f aca="false">SUM(F2260:F2261)</f>
        <v>5294322</v>
      </c>
      <c r="G2258" s="253"/>
      <c r="H2258" s="243" t="n">
        <f aca="false">SUM(F2258:G2258)</f>
        <v>5294322</v>
      </c>
      <c r="I2258" s="240" t="n">
        <f aca="false">SUM(I2260:I2261)</f>
        <v>5511900</v>
      </c>
      <c r="J2258" s="240" t="n">
        <f aca="false">SUM(J2260:J2261)</f>
        <v>0</v>
      </c>
      <c r="K2258" s="240" t="n">
        <f aca="false">SUM(I2258:J2258)</f>
        <v>5511900</v>
      </c>
    </row>
    <row r="2259" customFormat="false" ht="22.35" hidden="false" customHeight="false" outlineLevel="0" collapsed="false">
      <c r="A2259" s="74" t="s">
        <v>27</v>
      </c>
      <c r="B2259" s="75"/>
      <c r="C2259" s="145" t="n">
        <f aca="false">SUM(C2260:C2260)</f>
        <v>4891600</v>
      </c>
      <c r="D2259" s="145" t="n">
        <f aca="false">SUM(D2260)</f>
        <v>0</v>
      </c>
      <c r="E2259" s="145" t="n">
        <f aca="false">SUM(C2259:D2259)</f>
        <v>4891600</v>
      </c>
      <c r="F2259" s="146" t="n">
        <f aca="false">SUM(F2260:F2260)</f>
        <v>5294322</v>
      </c>
      <c r="G2259" s="147"/>
      <c r="H2259" s="146" t="n">
        <f aca="false">SUM(F2259:G2259)</f>
        <v>5294322</v>
      </c>
      <c r="I2259" s="145" t="n">
        <f aca="false">SUM(I2260:I2260)</f>
        <v>5511900</v>
      </c>
      <c r="J2259" s="145" t="n">
        <f aca="false">SUM(J2260)</f>
        <v>0</v>
      </c>
      <c r="K2259" s="145" t="n">
        <f aca="false">SUM(I2259:J2259)</f>
        <v>5511900</v>
      </c>
    </row>
    <row r="2260" customFormat="false" ht="22.35" hidden="false" customHeight="false" outlineLevel="0" collapsed="false">
      <c r="A2260" s="87" t="s">
        <v>857</v>
      </c>
      <c r="B2260" s="103" t="s">
        <v>858</v>
      </c>
      <c r="C2260" s="123" t="n">
        <v>4891600</v>
      </c>
      <c r="D2260" s="77"/>
      <c r="E2260" s="324" t="n">
        <f aca="false">SUM(C2260:D2260)</f>
        <v>4891600</v>
      </c>
      <c r="F2260" s="124" t="n">
        <v>5294322</v>
      </c>
      <c r="G2260" s="88"/>
      <c r="H2260" s="309" t="n">
        <f aca="false">SUM(F2260:G2260)</f>
        <v>5294322</v>
      </c>
      <c r="I2260" s="123" t="n">
        <v>5511900</v>
      </c>
      <c r="J2260" s="77"/>
      <c r="K2260" s="324" t="n">
        <f aca="false">SUM(I2260:J2260)</f>
        <v>5511900</v>
      </c>
    </row>
    <row r="2261" customFormat="false" ht="22.35" hidden="false" customHeight="false" outlineLevel="0" collapsed="false">
      <c r="A2261" s="87" t="s">
        <v>2335</v>
      </c>
      <c r="B2261" s="104" t="s">
        <v>66</v>
      </c>
      <c r="C2261" s="123"/>
      <c r="D2261" s="77"/>
      <c r="E2261" s="324" t="n">
        <f aca="false">SUM(C2261:D2261)</f>
        <v>0</v>
      </c>
      <c r="F2261" s="124"/>
      <c r="G2261" s="88"/>
      <c r="H2261" s="309" t="n">
        <f aca="false">SUM(F2261:G2261)</f>
        <v>0</v>
      </c>
      <c r="I2261" s="324"/>
      <c r="J2261" s="77"/>
      <c r="K2261" s="324" t="n">
        <f aca="false">SUM(I2261:J2261)</f>
        <v>0</v>
      </c>
    </row>
    <row r="2262" customFormat="false" ht="12.8" hidden="false" customHeight="false" outlineLevel="0" collapsed="false">
      <c r="A2262" s="87"/>
      <c r="B2262" s="103"/>
      <c r="C2262" s="77"/>
      <c r="D2262" s="77"/>
      <c r="E2262" s="94"/>
      <c r="F2262" s="79"/>
      <c r="G2262" s="88"/>
      <c r="H2262" s="95"/>
      <c r="I2262" s="94"/>
      <c r="J2262" s="77"/>
      <c r="K2262" s="94"/>
    </row>
    <row r="2263" customFormat="false" ht="68.65" hidden="false" customHeight="false" outlineLevel="0" collapsed="false">
      <c r="A2263" s="66" t="s">
        <v>2441</v>
      </c>
      <c r="B2263" s="135" t="s">
        <v>19</v>
      </c>
      <c r="C2263" s="69" t="n">
        <f aca="false">SUM(C2265:C2270)</f>
        <v>15496725</v>
      </c>
      <c r="D2263" s="157" t="n">
        <f aca="false">SUM(D2265:D2269)</f>
        <v>0</v>
      </c>
      <c r="E2263" s="69" t="n">
        <f aca="false">SUM(C2263:D2263)</f>
        <v>15496725</v>
      </c>
      <c r="F2263" s="158" t="n">
        <f aca="false">SUM(F2265:F2270)</f>
        <v>17041331</v>
      </c>
      <c r="G2263" s="159"/>
      <c r="H2263" s="72" t="n">
        <f aca="false">SUM(F2263:G2263)</f>
        <v>17041331</v>
      </c>
      <c r="I2263" s="157" t="n">
        <f aca="false">SUM(I2265:I2270)</f>
        <v>19026892</v>
      </c>
      <c r="J2263" s="157" t="n">
        <f aca="false">SUM(J2265:J2269)</f>
        <v>0</v>
      </c>
      <c r="K2263" s="69" t="n">
        <f aca="false">SUM(I2263:J2263)</f>
        <v>19026892</v>
      </c>
    </row>
    <row r="2264" customFormat="false" ht="22.35" hidden="false" customHeight="false" outlineLevel="0" collapsed="false">
      <c r="A2264" s="82" t="s">
        <v>27</v>
      </c>
      <c r="B2264" s="167"/>
      <c r="C2264" s="77" t="n">
        <f aca="false">SUM(C2265:C2269)</f>
        <v>15496725</v>
      </c>
      <c r="D2264" s="221"/>
      <c r="E2264" s="77" t="n">
        <f aca="false">SUM(C2264:D2264)</f>
        <v>15496725</v>
      </c>
      <c r="F2264" s="84" t="n">
        <f aca="false">SUM(F2265:F2269)</f>
        <v>17041331</v>
      </c>
      <c r="G2264" s="222"/>
      <c r="H2264" s="79" t="n">
        <f aca="false">SUM(F2264:G2264)</f>
        <v>17041331</v>
      </c>
      <c r="I2264" s="220" t="n">
        <f aca="false">SUM(I2265:I2269)</f>
        <v>19026892</v>
      </c>
      <c r="J2264" s="221"/>
      <c r="K2264" s="77" t="n">
        <f aca="false">SUM(I2264:J2264)</f>
        <v>19026892</v>
      </c>
    </row>
    <row r="2265" customFormat="false" ht="22.35" hidden="false" customHeight="false" outlineLevel="0" collapsed="false">
      <c r="A2265" s="87" t="s">
        <v>2382</v>
      </c>
      <c r="B2265" s="103" t="s">
        <v>858</v>
      </c>
      <c r="C2265" s="77" t="n">
        <v>14194163</v>
      </c>
      <c r="D2265" s="77"/>
      <c r="E2265" s="77" t="n">
        <f aca="false">SUM(C2265:D2265)</f>
        <v>14194163</v>
      </c>
      <c r="F2265" s="79" t="n">
        <v>15207016</v>
      </c>
      <c r="G2265" s="88"/>
      <c r="H2265" s="79" t="n">
        <f aca="false">SUM(F2265:G2265)</f>
        <v>15207016</v>
      </c>
      <c r="I2265" s="77" t="n">
        <v>18692046</v>
      </c>
      <c r="J2265" s="77"/>
      <c r="K2265" s="77" t="n">
        <f aca="false">SUM(I2265:J2265)</f>
        <v>18692046</v>
      </c>
    </row>
    <row r="2266" customFormat="false" ht="43.25" hidden="false" customHeight="false" outlineLevel="0" collapsed="false">
      <c r="A2266" s="87" t="s">
        <v>506</v>
      </c>
      <c r="B2266" s="54" t="s">
        <v>507</v>
      </c>
      <c r="C2266" s="77" t="n">
        <v>76700</v>
      </c>
      <c r="D2266" s="77"/>
      <c r="E2266" s="77" t="n">
        <f aca="false">SUM(C2266:D2266)</f>
        <v>76700</v>
      </c>
      <c r="F2266" s="79" t="n">
        <v>76700</v>
      </c>
      <c r="G2266" s="88"/>
      <c r="H2266" s="79" t="n">
        <f aca="false">SUM(F2266:G2266)</f>
        <v>76700</v>
      </c>
      <c r="I2266" s="77" t="n">
        <v>59330</v>
      </c>
      <c r="J2266" s="77"/>
      <c r="K2266" s="77" t="n">
        <f aca="false">SUM(I2266:J2266)</f>
        <v>59330</v>
      </c>
    </row>
    <row r="2267" customFormat="false" ht="12.8" hidden="false" customHeight="false" outlineLevel="0" collapsed="false">
      <c r="A2267" s="87" t="s">
        <v>750</v>
      </c>
      <c r="B2267" s="54" t="s">
        <v>751</v>
      </c>
      <c r="C2267" s="77" t="n">
        <v>945090</v>
      </c>
      <c r="D2267" s="77"/>
      <c r="E2267" s="77" t="n">
        <f aca="false">SUM(C2267:D2267)</f>
        <v>945090</v>
      </c>
      <c r="F2267" s="79" t="n">
        <v>1159943</v>
      </c>
      <c r="G2267" s="88"/>
      <c r="H2267" s="79" t="n">
        <f aca="false">SUM(F2267:G2267)</f>
        <v>1159943</v>
      </c>
      <c r="I2267" s="77"/>
      <c r="J2267" s="77"/>
      <c r="K2267" s="77" t="n">
        <f aca="false">SUM(I2267:J2267)</f>
        <v>0</v>
      </c>
    </row>
    <row r="2268" customFormat="false" ht="32.8" hidden="false" customHeight="false" outlineLevel="0" collapsed="false">
      <c r="A2268" s="87" t="s">
        <v>33</v>
      </c>
      <c r="B2268" s="54" t="s">
        <v>34</v>
      </c>
      <c r="C2268" s="77" t="n">
        <v>280772</v>
      </c>
      <c r="D2268" s="77"/>
      <c r="E2268" s="77" t="n">
        <f aca="false">SUM(C2268:D2268)</f>
        <v>280772</v>
      </c>
      <c r="F2268" s="79" t="n">
        <v>310772</v>
      </c>
      <c r="G2268" s="88"/>
      <c r="H2268" s="79" t="n">
        <f aca="false">SUM(F2268:G2268)</f>
        <v>310772</v>
      </c>
      <c r="I2268" s="77" t="n">
        <v>272092</v>
      </c>
      <c r="J2268" s="77"/>
      <c r="K2268" s="77" t="n">
        <f aca="false">SUM(I2268:J2268)</f>
        <v>272092</v>
      </c>
    </row>
    <row r="2269" customFormat="false" ht="32.8" hidden="false" customHeight="false" outlineLevel="0" collapsed="false">
      <c r="A2269" s="87" t="s">
        <v>177</v>
      </c>
      <c r="B2269" s="54" t="s">
        <v>178</v>
      </c>
      <c r="C2269" s="77"/>
      <c r="D2269" s="77"/>
      <c r="E2269" s="77"/>
      <c r="F2269" s="79" t="n">
        <v>286900</v>
      </c>
      <c r="G2269" s="88"/>
      <c r="H2269" s="79" t="n">
        <f aca="false">SUM(F2269:G2269)</f>
        <v>286900</v>
      </c>
      <c r="I2269" s="77" t="n">
        <v>3424</v>
      </c>
      <c r="J2269" s="77"/>
      <c r="K2269" s="77" t="n">
        <f aca="false">SUM(I2269:J2269)</f>
        <v>3424</v>
      </c>
    </row>
    <row r="2270" customFormat="false" ht="22.35" hidden="false" customHeight="false" outlineLevel="0" collapsed="false">
      <c r="A2270" s="87" t="s">
        <v>65</v>
      </c>
      <c r="B2270" s="55" t="s">
        <v>66</v>
      </c>
      <c r="C2270" s="326"/>
      <c r="D2270" s="77"/>
      <c r="E2270" s="77"/>
      <c r="F2270" s="79"/>
      <c r="G2270" s="88"/>
      <c r="H2270" s="79" t="n">
        <f aca="false">SUM(F2270:G2270)</f>
        <v>0</v>
      </c>
      <c r="I2270" s="77"/>
      <c r="J2270" s="77"/>
      <c r="K2270" s="77" t="n">
        <f aca="false">SUM(I2270:J2270)</f>
        <v>0</v>
      </c>
    </row>
    <row r="2271" customFormat="false" ht="12.8" hidden="false" customHeight="false" outlineLevel="0" collapsed="false">
      <c r="A2271" s="327"/>
      <c r="B2271" s="103"/>
      <c r="C2271" s="77"/>
      <c r="D2271" s="77"/>
      <c r="E2271" s="77" t="n">
        <f aca="false">SUM(C2271:D2271)</f>
        <v>0</v>
      </c>
      <c r="F2271" s="79"/>
      <c r="G2271" s="88"/>
      <c r="H2271" s="79"/>
      <c r="I2271" s="77"/>
      <c r="J2271" s="77"/>
      <c r="K2271" s="77" t="n">
        <f aca="false">SUM(I2271:J2271)</f>
        <v>0</v>
      </c>
    </row>
    <row r="2272" customFormat="false" ht="46.25" hidden="false" customHeight="false" outlineLevel="0" collapsed="false">
      <c r="A2272" s="66" t="s">
        <v>2448</v>
      </c>
      <c r="B2272" s="135" t="s">
        <v>19</v>
      </c>
      <c r="C2272" s="139" t="n">
        <f aca="false">SUM(C2274:C2275)</f>
        <v>1872400</v>
      </c>
      <c r="D2272" s="139" t="n">
        <f aca="false">SUM(D2274:D2275)</f>
        <v>0</v>
      </c>
      <c r="E2272" s="139" t="n">
        <f aca="false">SUM(C2272:D2272)</f>
        <v>1872400</v>
      </c>
      <c r="F2272" s="109" t="n">
        <f aca="false">SUM(F2274:F2275)</f>
        <v>2180384</v>
      </c>
      <c r="G2272" s="110"/>
      <c r="H2272" s="109" t="n">
        <f aca="false">SUM(F2272:G2272)</f>
        <v>2180384</v>
      </c>
      <c r="I2272" s="139" t="n">
        <f aca="false">SUM(I2274:I2275)</f>
        <v>2170384</v>
      </c>
      <c r="J2272" s="139" t="n">
        <f aca="false">SUM(J2274:J2275)</f>
        <v>0</v>
      </c>
      <c r="K2272" s="139" t="n">
        <f aca="false">SUM(I2272:J2272)</f>
        <v>2170384</v>
      </c>
    </row>
    <row r="2273" customFormat="false" ht="22.35" hidden="false" customHeight="false" outlineLevel="0" collapsed="false">
      <c r="A2273" s="82" t="s">
        <v>27</v>
      </c>
      <c r="B2273" s="227"/>
      <c r="C2273" s="256" t="n">
        <f aca="false">SUM(C2274:C2275)</f>
        <v>1872400</v>
      </c>
      <c r="D2273" s="286"/>
      <c r="E2273" s="77" t="n">
        <f aca="false">SUM(C2273:D2273)</f>
        <v>1872400</v>
      </c>
      <c r="F2273" s="172" t="n">
        <f aca="false">SUM(F2274:F2275)</f>
        <v>2180384</v>
      </c>
      <c r="G2273" s="287"/>
      <c r="H2273" s="79" t="n">
        <f aca="false">SUM(F2273:G2273)</f>
        <v>2180384</v>
      </c>
      <c r="I2273" s="256" t="n">
        <f aca="false">SUM(I2274:I2275)</f>
        <v>2170384</v>
      </c>
      <c r="J2273" s="286"/>
      <c r="K2273" s="77" t="n">
        <f aca="false">SUM(I2273:J2273)</f>
        <v>2170384</v>
      </c>
    </row>
    <row r="2274" customFormat="false" ht="22.35" hidden="false" customHeight="false" outlineLevel="0" collapsed="false">
      <c r="A2274" s="87" t="s">
        <v>2382</v>
      </c>
      <c r="B2274" s="103" t="s">
        <v>858</v>
      </c>
      <c r="C2274" s="77" t="n">
        <v>1862400</v>
      </c>
      <c r="D2274" s="77"/>
      <c r="E2274" s="77" t="n">
        <f aca="false">SUM(C2274:D2274)</f>
        <v>1862400</v>
      </c>
      <c r="F2274" s="79" t="n">
        <v>2160384</v>
      </c>
      <c r="G2274" s="88"/>
      <c r="H2274" s="79" t="n">
        <f aca="false">SUM(F2274:G2274)</f>
        <v>2160384</v>
      </c>
      <c r="I2274" s="77" t="n">
        <v>2160384</v>
      </c>
      <c r="J2274" s="77"/>
      <c r="K2274" s="77" t="n">
        <f aca="false">SUM(I2274:J2274)</f>
        <v>2160384</v>
      </c>
    </row>
    <row r="2275" customFormat="false" ht="32.8" hidden="false" customHeight="false" outlineLevel="0" collapsed="false">
      <c r="A2275" s="87" t="s">
        <v>33</v>
      </c>
      <c r="B2275" s="54" t="s">
        <v>34</v>
      </c>
      <c r="C2275" s="77" t="n">
        <v>10000</v>
      </c>
      <c r="D2275" s="77"/>
      <c r="E2275" s="94" t="n">
        <f aca="false">SUM(C2275:D2275)</f>
        <v>10000</v>
      </c>
      <c r="F2275" s="79" t="n">
        <v>20000</v>
      </c>
      <c r="G2275" s="88"/>
      <c r="H2275" s="95" t="n">
        <f aca="false">SUM(F2275:G2275)</f>
        <v>20000</v>
      </c>
      <c r="I2275" s="77" t="n">
        <v>10000</v>
      </c>
      <c r="J2275" s="77"/>
      <c r="K2275" s="94" t="n">
        <f aca="false">SUM(I2275:J2275)</f>
        <v>10000</v>
      </c>
    </row>
    <row r="2276" customFormat="false" ht="12.8" hidden="false" customHeight="false" outlineLevel="0" collapsed="false">
      <c r="A2276" s="150"/>
      <c r="B2276" s="127"/>
      <c r="C2276" s="130"/>
      <c r="D2276" s="130"/>
      <c r="E2276" s="130" t="n">
        <f aca="false">SUM(C2276:D2276)</f>
        <v>0</v>
      </c>
      <c r="F2276" s="131"/>
      <c r="G2276" s="151"/>
      <c r="H2276" s="131"/>
      <c r="I2276" s="130"/>
      <c r="J2276" s="130"/>
      <c r="K2276" s="130" t="n">
        <f aca="false">SUM(I2276:J2276)</f>
        <v>0</v>
      </c>
    </row>
    <row r="2277" customFormat="false" ht="46.25" hidden="false" customHeight="false" outlineLevel="0" collapsed="false">
      <c r="A2277" s="66" t="s">
        <v>2451</v>
      </c>
      <c r="B2277" s="135" t="s">
        <v>19</v>
      </c>
      <c r="C2277" s="139" t="n">
        <f aca="false">SUM(C2279:C2282)</f>
        <v>2907648</v>
      </c>
      <c r="D2277" s="152" t="n">
        <f aca="false">SUM(D2279:D2280)</f>
        <v>0</v>
      </c>
      <c r="E2277" s="139" t="n">
        <f aca="false">SUM(C2277:D2277)</f>
        <v>2907648</v>
      </c>
      <c r="F2277" s="109" t="n">
        <f aca="false">SUM(F2279:F2282)</f>
        <v>3357124.88</v>
      </c>
      <c r="G2277" s="196"/>
      <c r="H2277" s="109" t="n">
        <f aca="false">SUM(F2277:G2277)</f>
        <v>3357124.88</v>
      </c>
      <c r="I2277" s="139" t="n">
        <f aca="false">SUM(I2279:I2282)</f>
        <v>3212100</v>
      </c>
      <c r="J2277" s="152" t="n">
        <f aca="false">SUM(J2279:J2280)</f>
        <v>0</v>
      </c>
      <c r="K2277" s="139" t="n">
        <f aca="false">SUM(I2277:J2277)</f>
        <v>3212100</v>
      </c>
    </row>
    <row r="2278" customFormat="false" ht="22.35" hidden="false" customHeight="false" outlineLevel="0" collapsed="false">
      <c r="A2278" s="99" t="s">
        <v>27</v>
      </c>
      <c r="B2278" s="100"/>
      <c r="C2278" s="94" t="n">
        <f aca="false">SUM(C2279:C2281)</f>
        <v>2907648</v>
      </c>
      <c r="D2278" s="145"/>
      <c r="E2278" s="94" t="n">
        <f aca="false">SUM(C2278:D2278)</f>
        <v>2907648</v>
      </c>
      <c r="F2278" s="95" t="n">
        <f aca="false">SUM(F2279:F2281)</f>
        <v>3357124.88</v>
      </c>
      <c r="G2278" s="147"/>
      <c r="H2278" s="95" t="n">
        <f aca="false">SUM(F2278:G2278)</f>
        <v>3357124.88</v>
      </c>
      <c r="I2278" s="94" t="n">
        <f aca="false">SUM(I2279:I2281)</f>
        <v>3212100</v>
      </c>
      <c r="J2278" s="145"/>
      <c r="K2278" s="94" t="n">
        <f aca="false">SUM(I2278:J2278)</f>
        <v>3212100</v>
      </c>
    </row>
    <row r="2279" customFormat="false" ht="22.35" hidden="false" customHeight="false" outlineLevel="0" collapsed="false">
      <c r="A2279" s="87" t="s">
        <v>857</v>
      </c>
      <c r="B2279" s="103" t="s">
        <v>858</v>
      </c>
      <c r="C2279" s="77" t="n">
        <v>2764505</v>
      </c>
      <c r="D2279" s="77"/>
      <c r="E2279" s="94" t="n">
        <f aca="false">SUM(C2279:D2279)</f>
        <v>2764505</v>
      </c>
      <c r="F2279" s="79" t="n">
        <v>2935905</v>
      </c>
      <c r="G2279" s="88"/>
      <c r="H2279" s="95" t="n">
        <f aca="false">SUM(F2279:G2279)</f>
        <v>2935905</v>
      </c>
      <c r="I2279" s="77" t="n">
        <v>3212100</v>
      </c>
      <c r="J2279" s="77"/>
      <c r="K2279" s="94" t="n">
        <f aca="false">SUM(I2279:J2279)</f>
        <v>3212100</v>
      </c>
    </row>
    <row r="2280" customFormat="false" ht="105.95" hidden="false" customHeight="false" outlineLevel="0" collapsed="false">
      <c r="A2280" s="87" t="s">
        <v>2453</v>
      </c>
      <c r="B2280" s="103" t="s">
        <v>2454</v>
      </c>
      <c r="C2280" s="77" t="n">
        <v>143143</v>
      </c>
      <c r="D2280" s="77"/>
      <c r="E2280" s="94" t="n">
        <f aca="false">SUM(C2280:D2280)</f>
        <v>143143</v>
      </c>
      <c r="F2280" s="79" t="n">
        <v>369112</v>
      </c>
      <c r="G2280" s="88"/>
      <c r="H2280" s="95" t="n">
        <f aca="false">SUM(F2280:G2280)</f>
        <v>369112</v>
      </c>
      <c r="I2280" s="77"/>
      <c r="J2280" s="77"/>
      <c r="K2280" s="94" t="n">
        <f aca="false">SUM(I2280:J2280)</f>
        <v>0</v>
      </c>
    </row>
    <row r="2281" customFormat="false" ht="32.8" hidden="false" customHeight="false" outlineLevel="0" collapsed="false">
      <c r="A2281" s="87" t="s">
        <v>177</v>
      </c>
      <c r="B2281" s="54" t="s">
        <v>178</v>
      </c>
      <c r="C2281" s="77"/>
      <c r="D2281" s="77"/>
      <c r="E2281" s="94"/>
      <c r="F2281" s="79" t="n">
        <v>52107.88</v>
      </c>
      <c r="G2281" s="88"/>
      <c r="H2281" s="95" t="n">
        <f aca="false">SUM(F2281:G2281)</f>
        <v>52107.88</v>
      </c>
      <c r="I2281" s="77"/>
      <c r="J2281" s="77"/>
      <c r="K2281" s="94"/>
    </row>
    <row r="2282" customFormat="false" ht="22.35" hidden="false" customHeight="false" outlineLevel="0" collapsed="false">
      <c r="A2282" s="87" t="s">
        <v>65</v>
      </c>
      <c r="B2282" s="103" t="s">
        <v>66</v>
      </c>
      <c r="C2282" s="77"/>
      <c r="D2282" s="77"/>
      <c r="E2282" s="94"/>
      <c r="F2282" s="79"/>
      <c r="G2282" s="88"/>
      <c r="H2282" s="95" t="n">
        <f aca="false">SUM(F2282:G2282)</f>
        <v>0</v>
      </c>
      <c r="I2282" s="77"/>
      <c r="J2282" s="77"/>
      <c r="K2282" s="94" t="n">
        <f aca="false">SUM(I2282:J2282)</f>
        <v>0</v>
      </c>
    </row>
    <row r="2283" customFormat="false" ht="12.8" hidden="false" customHeight="false" outlineLevel="0" collapsed="false">
      <c r="A2283" s="87"/>
      <c r="B2283" s="103"/>
      <c r="C2283" s="94"/>
      <c r="D2283" s="94"/>
      <c r="E2283" s="94" t="n">
        <f aca="false">SUM(C2283:D2283)</f>
        <v>0</v>
      </c>
      <c r="F2283" s="95"/>
      <c r="G2283" s="96"/>
      <c r="H2283" s="95"/>
      <c r="I2283" s="94"/>
      <c r="J2283" s="94"/>
      <c r="K2283" s="94" t="n">
        <f aca="false">SUM(I2283:J2283)</f>
        <v>0</v>
      </c>
    </row>
    <row r="2284" customFormat="false" ht="79.85" hidden="false" customHeight="false" outlineLevel="0" collapsed="false">
      <c r="A2284" s="66" t="s">
        <v>2458</v>
      </c>
      <c r="B2284" s="135" t="s">
        <v>19</v>
      </c>
      <c r="C2284" s="139" t="n">
        <f aca="false">SUM(C2286:C2288)</f>
        <v>10022000</v>
      </c>
      <c r="D2284" s="139" t="n">
        <f aca="false">SUM(D2286:D2288)</f>
        <v>0</v>
      </c>
      <c r="E2284" s="139" t="n">
        <f aca="false">SUM(C2284:D2284)</f>
        <v>10022000</v>
      </c>
      <c r="F2284" s="109" t="n">
        <f aca="false">SUM(F2286:F2288)</f>
        <v>11320993.06</v>
      </c>
      <c r="G2284" s="110"/>
      <c r="H2284" s="109" t="n">
        <f aca="false">SUM(F2284:G2284)</f>
        <v>11320993.06</v>
      </c>
      <c r="I2284" s="139" t="n">
        <f aca="false">SUM(I2286:I2288)</f>
        <v>13931600</v>
      </c>
      <c r="J2284" s="139" t="n">
        <f aca="false">SUM(J2286:J2288)</f>
        <v>0</v>
      </c>
      <c r="K2284" s="139" t="n">
        <f aca="false">SUM(I2284:J2284)</f>
        <v>13931600</v>
      </c>
    </row>
    <row r="2285" customFormat="false" ht="22.35" hidden="false" customHeight="false" outlineLevel="0" collapsed="false">
      <c r="A2285" s="74" t="s">
        <v>27</v>
      </c>
      <c r="B2285" s="75"/>
      <c r="C2285" s="145" t="n">
        <f aca="false">SUM(C2286:C2287)</f>
        <v>10022000</v>
      </c>
      <c r="D2285" s="145" t="n">
        <f aca="false">SUM(D2286)</f>
        <v>0</v>
      </c>
      <c r="E2285" s="145" t="n">
        <f aca="false">SUM(C2285:D2285)</f>
        <v>10022000</v>
      </c>
      <c r="F2285" s="146" t="n">
        <f aca="false">SUM(F2286:F2287)</f>
        <v>11320993.06</v>
      </c>
      <c r="G2285" s="147" t="n">
        <f aca="false">SUM(G2286)</f>
        <v>0</v>
      </c>
      <c r="H2285" s="146" t="n">
        <f aca="false">SUM(F2285:G2285)</f>
        <v>11320993.06</v>
      </c>
      <c r="I2285" s="145" t="n">
        <f aca="false">SUM(I2286:I2287)</f>
        <v>13931600</v>
      </c>
      <c r="J2285" s="145" t="n">
        <f aca="false">SUM(J2286)</f>
        <v>0</v>
      </c>
      <c r="K2285" s="145" t="n">
        <f aca="false">SUM(I2285:J2285)</f>
        <v>13931600</v>
      </c>
    </row>
    <row r="2286" customFormat="false" ht="22.35" hidden="false" customHeight="false" outlineLevel="0" collapsed="false">
      <c r="A2286" s="87" t="s">
        <v>857</v>
      </c>
      <c r="B2286" s="103" t="s">
        <v>858</v>
      </c>
      <c r="C2286" s="77" t="n">
        <v>10022000</v>
      </c>
      <c r="D2286" s="77"/>
      <c r="E2286" s="77" t="n">
        <f aca="false">SUM(C2286:D2286)</f>
        <v>10022000</v>
      </c>
      <c r="F2286" s="79" t="n">
        <v>11115041.16</v>
      </c>
      <c r="G2286" s="88"/>
      <c r="H2286" s="79" t="n">
        <f aca="false">SUM(F2286:G2286)</f>
        <v>11115041.16</v>
      </c>
      <c r="I2286" s="77" t="n">
        <v>13931600</v>
      </c>
      <c r="J2286" s="77"/>
      <c r="K2286" s="77" t="n">
        <f aca="false">SUM(I2286:J2286)</f>
        <v>13931600</v>
      </c>
    </row>
    <row r="2287" customFormat="false" ht="32.8" hidden="false" customHeight="false" outlineLevel="0" collapsed="false">
      <c r="A2287" s="87" t="s">
        <v>177</v>
      </c>
      <c r="B2287" s="54" t="s">
        <v>178</v>
      </c>
      <c r="C2287" s="77"/>
      <c r="D2287" s="77"/>
      <c r="E2287" s="77"/>
      <c r="F2287" s="79" t="n">
        <v>205951.9</v>
      </c>
      <c r="G2287" s="88"/>
      <c r="H2287" s="79" t="n">
        <f aca="false">SUM(F2287:G2287)</f>
        <v>205951.9</v>
      </c>
      <c r="I2287" s="77"/>
      <c r="J2287" s="77"/>
      <c r="K2287" s="77"/>
    </row>
    <row r="2288" customFormat="false" ht="22.35" hidden="false" customHeight="false" outlineLevel="0" collapsed="false">
      <c r="A2288" s="87" t="s">
        <v>65</v>
      </c>
      <c r="B2288" s="103" t="s">
        <v>66</v>
      </c>
      <c r="C2288" s="77"/>
      <c r="D2288" s="77"/>
      <c r="E2288" s="77" t="n">
        <f aca="false">SUM(C2288:D2288)</f>
        <v>0</v>
      </c>
      <c r="F2288" s="79"/>
      <c r="G2288" s="88"/>
      <c r="H2288" s="79" t="n">
        <f aca="false">SUM(F2288:G2288)</f>
        <v>0</v>
      </c>
      <c r="I2288" s="77"/>
      <c r="J2288" s="77"/>
      <c r="K2288" s="77" t="n">
        <f aca="false">SUM(I2288:J2288)</f>
        <v>0</v>
      </c>
    </row>
    <row r="2289" customFormat="false" ht="12.8" hidden="false" customHeight="false" outlineLevel="0" collapsed="false">
      <c r="A2289" s="87"/>
      <c r="B2289" s="103"/>
      <c r="C2289" s="77"/>
      <c r="D2289" s="77"/>
      <c r="E2289" s="77" t="n">
        <f aca="false">SUM(C2289:D2289)</f>
        <v>0</v>
      </c>
      <c r="F2289" s="79"/>
      <c r="G2289" s="88"/>
      <c r="H2289" s="79"/>
      <c r="I2289" s="77"/>
      <c r="J2289" s="77"/>
      <c r="K2289" s="77" t="n">
        <f aca="false">SUM(I2289:J2289)</f>
        <v>0</v>
      </c>
    </row>
    <row r="2290" customFormat="false" ht="46.25" hidden="false" customHeight="false" outlineLevel="0" collapsed="false">
      <c r="A2290" s="66" t="s">
        <v>2462</v>
      </c>
      <c r="B2290" s="135" t="s">
        <v>19</v>
      </c>
      <c r="C2290" s="157" t="n">
        <f aca="false">SUM(C2292:C2292)</f>
        <v>4130600</v>
      </c>
      <c r="D2290" s="157" t="n">
        <f aca="false">SUM(D2292)</f>
        <v>0</v>
      </c>
      <c r="E2290" s="157" t="n">
        <f aca="false">SUM(C2290:D2290)</f>
        <v>4130600</v>
      </c>
      <c r="F2290" s="158" t="n">
        <f aca="false">SUM(F2292:F2292)</f>
        <v>4692600</v>
      </c>
      <c r="G2290" s="159"/>
      <c r="H2290" s="158" t="n">
        <f aca="false">SUM(F2290:G2290)</f>
        <v>4692600</v>
      </c>
      <c r="I2290" s="157" t="n">
        <f aca="false">SUM(I2292:I2292)</f>
        <v>5441800</v>
      </c>
      <c r="J2290" s="157" t="n">
        <f aca="false">SUM(J2292)</f>
        <v>0</v>
      </c>
      <c r="K2290" s="157" t="n">
        <f aca="false">SUM(I2290:J2290)</f>
        <v>5441800</v>
      </c>
    </row>
    <row r="2291" customFormat="false" ht="22.35" hidden="false" customHeight="false" outlineLevel="0" collapsed="false">
      <c r="A2291" s="74" t="s">
        <v>27</v>
      </c>
      <c r="B2291" s="167"/>
      <c r="C2291" s="328" t="n">
        <f aca="false">SUM(C2292:C2292)</f>
        <v>4130600</v>
      </c>
      <c r="D2291" s="329"/>
      <c r="E2291" s="123" t="n">
        <f aca="false">SUM(C2291:D2291)</f>
        <v>4130600</v>
      </c>
      <c r="F2291" s="120" t="n">
        <f aca="false">SUM(F2292:F2292)</f>
        <v>4692600</v>
      </c>
      <c r="G2291" s="330"/>
      <c r="H2291" s="124" t="n">
        <f aca="false">SUM(F2291:G2291)</f>
        <v>4692600</v>
      </c>
      <c r="I2291" s="123" t="n">
        <f aca="false">SUM(I2292:I2292)</f>
        <v>5441800</v>
      </c>
      <c r="J2291" s="329"/>
      <c r="K2291" s="123" t="n">
        <f aca="false">SUM(I2291:J2291)</f>
        <v>5441800</v>
      </c>
    </row>
    <row r="2292" customFormat="false" ht="22.35" hidden="false" customHeight="false" outlineLevel="0" collapsed="false">
      <c r="A2292" s="87" t="s">
        <v>2382</v>
      </c>
      <c r="B2292" s="103" t="s">
        <v>858</v>
      </c>
      <c r="C2292" s="123" t="n">
        <v>4130600</v>
      </c>
      <c r="D2292" s="123"/>
      <c r="E2292" s="123" t="n">
        <f aca="false">SUM(C2292:D2292)</f>
        <v>4130600</v>
      </c>
      <c r="F2292" s="124" t="n">
        <v>4692600</v>
      </c>
      <c r="G2292" s="149"/>
      <c r="H2292" s="124" t="n">
        <f aca="false">SUM(F2292:G2292)</f>
        <v>4692600</v>
      </c>
      <c r="I2292" s="123" t="n">
        <v>5441800</v>
      </c>
      <c r="J2292" s="123"/>
      <c r="K2292" s="123" t="n">
        <f aca="false">SUM(I2292:J2292)</f>
        <v>5441800</v>
      </c>
    </row>
    <row r="2293" customFormat="false" ht="12.8" hidden="false" customHeight="false" outlineLevel="0" collapsed="false">
      <c r="A2293" s="87"/>
      <c r="B2293" s="103"/>
      <c r="C2293" s="77"/>
      <c r="D2293" s="77"/>
      <c r="E2293" s="77" t="n">
        <f aca="false">SUM(C2293:D2293)</f>
        <v>0</v>
      </c>
      <c r="F2293" s="79"/>
      <c r="G2293" s="88"/>
      <c r="H2293" s="79"/>
      <c r="I2293" s="77"/>
      <c r="J2293" s="77"/>
      <c r="K2293" s="77" t="n">
        <f aca="false">SUM(I2293:J2293)</f>
        <v>0</v>
      </c>
    </row>
    <row r="2294" customFormat="false" ht="46.25" hidden="false" customHeight="false" outlineLevel="0" collapsed="false">
      <c r="A2294" s="66" t="s">
        <v>2464</v>
      </c>
      <c r="B2294" s="135" t="s">
        <v>19</v>
      </c>
      <c r="C2294" s="139" t="n">
        <f aca="false">SUM(C2296:C2298)</f>
        <v>7146000</v>
      </c>
      <c r="D2294" s="139" t="n">
        <f aca="false">SUM(D2296)</f>
        <v>0</v>
      </c>
      <c r="E2294" s="139" t="n">
        <f aca="false">SUM(C2294:D2294)</f>
        <v>7146000</v>
      </c>
      <c r="F2294" s="109" t="n">
        <f aca="false">SUM(F2296:F2298)</f>
        <v>8848552.7</v>
      </c>
      <c r="G2294" s="110"/>
      <c r="H2294" s="109" t="n">
        <f aca="false">SUM(F2294:G2294)</f>
        <v>8848552.7</v>
      </c>
      <c r="I2294" s="139" t="n">
        <f aca="false">SUM(I2296:I2298)</f>
        <v>9812500</v>
      </c>
      <c r="J2294" s="139" t="n">
        <f aca="false">SUM(J2296)</f>
        <v>0</v>
      </c>
      <c r="K2294" s="139" t="n">
        <f aca="false">SUM(I2294:J2294)</f>
        <v>9812500</v>
      </c>
    </row>
    <row r="2295" customFormat="false" ht="22.35" hidden="false" customHeight="false" outlineLevel="0" collapsed="false">
      <c r="A2295" s="82" t="s">
        <v>27</v>
      </c>
      <c r="B2295" s="167"/>
      <c r="C2295" s="77" t="n">
        <f aca="false">SUM(C2296:C2297)</f>
        <v>7146000</v>
      </c>
      <c r="D2295" s="215"/>
      <c r="E2295" s="77" t="n">
        <f aca="false">SUM(C2295:D2295)</f>
        <v>7146000</v>
      </c>
      <c r="F2295" s="79" t="n">
        <f aca="false">SUM(F2296:F2297)</f>
        <v>8848552.7</v>
      </c>
      <c r="G2295" s="217"/>
      <c r="H2295" s="79" t="n">
        <f aca="false">SUM(F2295:G2295)</f>
        <v>8848552.7</v>
      </c>
      <c r="I2295" s="77" t="n">
        <f aca="false">SUM(I2296:I2297)</f>
        <v>9812500</v>
      </c>
      <c r="J2295" s="215"/>
      <c r="K2295" s="77" t="n">
        <f aca="false">SUM(I2295:J2295)</f>
        <v>9812500</v>
      </c>
    </row>
    <row r="2296" customFormat="false" ht="22.35" hidden="false" customHeight="false" outlineLevel="0" collapsed="false">
      <c r="A2296" s="87" t="s">
        <v>857</v>
      </c>
      <c r="B2296" s="103" t="s">
        <v>858</v>
      </c>
      <c r="C2296" s="77" t="n">
        <v>7146000</v>
      </c>
      <c r="D2296" s="77"/>
      <c r="E2296" s="77" t="n">
        <f aca="false">SUM(C2296:D2296)</f>
        <v>7146000</v>
      </c>
      <c r="F2296" s="79" t="n">
        <v>7919030.43</v>
      </c>
      <c r="G2296" s="88"/>
      <c r="H2296" s="79" t="n">
        <f aca="false">SUM(F2296:G2296)</f>
        <v>7919030.43</v>
      </c>
      <c r="I2296" s="77" t="n">
        <v>9812500</v>
      </c>
      <c r="J2296" s="77"/>
      <c r="K2296" s="77" t="n">
        <f aca="false">SUM(I2296:J2296)</f>
        <v>9812500</v>
      </c>
    </row>
    <row r="2297" customFormat="false" ht="32.8" hidden="false" customHeight="false" outlineLevel="0" collapsed="false">
      <c r="A2297" s="87" t="s">
        <v>177</v>
      </c>
      <c r="B2297" s="54" t="s">
        <v>178</v>
      </c>
      <c r="C2297" s="77"/>
      <c r="D2297" s="77"/>
      <c r="E2297" s="77"/>
      <c r="F2297" s="79" t="n">
        <v>929522.27</v>
      </c>
      <c r="G2297" s="88"/>
      <c r="H2297" s="79" t="n">
        <f aca="false">SUM(F2297:G2297)</f>
        <v>929522.27</v>
      </c>
      <c r="I2297" s="77"/>
      <c r="J2297" s="77"/>
      <c r="K2297" s="77"/>
    </row>
    <row r="2298" customFormat="false" ht="22.35" hidden="false" customHeight="false" outlineLevel="0" collapsed="false">
      <c r="A2298" s="87" t="s">
        <v>65</v>
      </c>
      <c r="B2298" s="103" t="s">
        <v>66</v>
      </c>
      <c r="C2298" s="77"/>
      <c r="D2298" s="77"/>
      <c r="E2298" s="77"/>
      <c r="F2298" s="79"/>
      <c r="G2298" s="88"/>
      <c r="H2298" s="79" t="n">
        <f aca="false">SUM(F2298:G2298)</f>
        <v>0</v>
      </c>
      <c r="I2298" s="77"/>
      <c r="J2298" s="77"/>
      <c r="K2298" s="77" t="n">
        <f aca="false">SUM(I2298:J2298)</f>
        <v>0</v>
      </c>
    </row>
    <row r="2299" customFormat="false" ht="12.8" hidden="false" customHeight="false" outlineLevel="0" collapsed="false">
      <c r="A2299" s="87"/>
      <c r="B2299" s="103"/>
      <c r="C2299" s="331"/>
      <c r="D2299" s="331"/>
      <c r="E2299" s="331" t="n">
        <f aca="false">SUM(C2299:D2299)</f>
        <v>0</v>
      </c>
      <c r="F2299" s="332"/>
      <c r="G2299" s="333"/>
      <c r="H2299" s="332"/>
      <c r="I2299" s="331"/>
      <c r="J2299" s="331"/>
      <c r="K2299" s="331" t="n">
        <f aca="false">SUM(I2299:J2299)</f>
        <v>0</v>
      </c>
    </row>
    <row r="2300" customFormat="false" ht="57.45" hidden="false" customHeight="false" outlineLevel="0" collapsed="false">
      <c r="A2300" s="66" t="s">
        <v>2468</v>
      </c>
      <c r="B2300" s="135" t="s">
        <v>19</v>
      </c>
      <c r="C2300" s="240" t="n">
        <f aca="false">SUM(C2302:C2303)</f>
        <v>7043706</v>
      </c>
      <c r="D2300" s="240" t="n">
        <f aca="false">SUM(D2302:D2302)</f>
        <v>0</v>
      </c>
      <c r="E2300" s="240" t="n">
        <f aca="false">SUM(C2300:D2300)</f>
        <v>7043706</v>
      </c>
      <c r="F2300" s="243" t="n">
        <f aca="false">SUM(F2302:F2303)</f>
        <v>8060771.41</v>
      </c>
      <c r="G2300" s="253"/>
      <c r="H2300" s="243" t="n">
        <f aca="false">SUM(F2300:G2300)</f>
        <v>8060771.41</v>
      </c>
      <c r="I2300" s="240" t="n">
        <f aca="false">SUM(I2302:I2303)</f>
        <v>8636809</v>
      </c>
      <c r="J2300" s="240" t="n">
        <f aca="false">SUM(J2302:J2302)</f>
        <v>0</v>
      </c>
      <c r="K2300" s="240" t="n">
        <f aca="false">SUM(I2300:J2300)</f>
        <v>8636809</v>
      </c>
    </row>
    <row r="2301" customFormat="false" ht="22.35" hidden="false" customHeight="false" outlineLevel="0" collapsed="false">
      <c r="A2301" s="82" t="s">
        <v>27</v>
      </c>
      <c r="B2301" s="303"/>
      <c r="C2301" s="305" t="n">
        <f aca="false">SUM(C2302)</f>
        <v>7043706</v>
      </c>
      <c r="D2301" s="305" t="n">
        <f aca="false">SUM(D2302:D2304)</f>
        <v>0</v>
      </c>
      <c r="E2301" s="305" t="n">
        <f aca="false">SUM(C2301:D2301)</f>
        <v>7043706</v>
      </c>
      <c r="F2301" s="307" t="n">
        <f aca="false">SUM(F2302)</f>
        <v>8060771.41</v>
      </c>
      <c r="G2301" s="308" t="n">
        <f aca="false">SUM(G2302:G2304)</f>
        <v>0</v>
      </c>
      <c r="H2301" s="307" t="n">
        <f aca="false">SUM(F2301:G2301)</f>
        <v>8060771.41</v>
      </c>
      <c r="I2301" s="305" t="n">
        <f aca="false">SUM(I2302)</f>
        <v>8636809</v>
      </c>
      <c r="J2301" s="305" t="n">
        <f aca="false">SUM(J2302:J2304)</f>
        <v>0</v>
      </c>
      <c r="K2301" s="305" t="n">
        <f aca="false">SUM(I2301:J2301)</f>
        <v>8636809</v>
      </c>
    </row>
    <row r="2302" customFormat="false" ht="22.35" hidden="false" customHeight="false" outlineLevel="0" collapsed="false">
      <c r="A2302" s="87" t="s">
        <v>857</v>
      </c>
      <c r="B2302" s="103" t="s">
        <v>858</v>
      </c>
      <c r="C2302" s="94" t="n">
        <v>7043706</v>
      </c>
      <c r="D2302" s="94"/>
      <c r="E2302" s="94" t="n">
        <f aca="false">SUM(C2302:D2302)</f>
        <v>7043706</v>
      </c>
      <c r="F2302" s="95" t="n">
        <v>8060771.41</v>
      </c>
      <c r="G2302" s="96"/>
      <c r="H2302" s="95" t="n">
        <f aca="false">SUM(F2302:G2302)</f>
        <v>8060771.41</v>
      </c>
      <c r="I2302" s="94" t="n">
        <v>8636809</v>
      </c>
      <c r="J2302" s="94"/>
      <c r="K2302" s="94" t="n">
        <f aca="false">SUM(I2302:J2302)</f>
        <v>8636809</v>
      </c>
    </row>
    <row r="2303" customFormat="false" ht="22.35" hidden="false" customHeight="false" outlineLevel="0" collapsed="false">
      <c r="A2303" s="87" t="s">
        <v>65</v>
      </c>
      <c r="B2303" s="54" t="s">
        <v>66</v>
      </c>
      <c r="C2303" s="77"/>
      <c r="D2303" s="77"/>
      <c r="E2303" s="77" t="n">
        <f aca="false">SUM(C2303:D2303)</f>
        <v>0</v>
      </c>
      <c r="F2303" s="79"/>
      <c r="G2303" s="88"/>
      <c r="H2303" s="79" t="n">
        <f aca="false">SUM(F2303:G2303)</f>
        <v>0</v>
      </c>
      <c r="I2303" s="77"/>
      <c r="J2303" s="77"/>
      <c r="K2303" s="77" t="n">
        <f aca="false">SUM(I2303:J2303)</f>
        <v>0</v>
      </c>
    </row>
    <row r="2304" customFormat="false" ht="12.8" hidden="false" customHeight="false" outlineLevel="0" collapsed="false">
      <c r="A2304" s="87"/>
      <c r="B2304" s="103"/>
      <c r="C2304" s="77"/>
      <c r="D2304" s="77"/>
      <c r="E2304" s="77" t="n">
        <f aca="false">SUM(C2304:D2304)</f>
        <v>0</v>
      </c>
      <c r="F2304" s="79"/>
      <c r="G2304" s="88"/>
      <c r="H2304" s="79"/>
      <c r="I2304" s="77"/>
      <c r="J2304" s="77"/>
      <c r="K2304" s="77" t="n">
        <f aca="false">SUM(I2304:J2304)</f>
        <v>0</v>
      </c>
    </row>
    <row r="2305" customFormat="false" ht="35.05" hidden="false" customHeight="false" outlineLevel="0" collapsed="false">
      <c r="A2305" s="66" t="s">
        <v>2471</v>
      </c>
      <c r="B2305" s="135" t="s">
        <v>19</v>
      </c>
      <c r="C2305" s="152" t="n">
        <f aca="false">SUM(C2307:C2307)</f>
        <v>19611000</v>
      </c>
      <c r="D2305" s="139" t="n">
        <f aca="false">SUM(D2307)</f>
        <v>0</v>
      </c>
      <c r="E2305" s="139" t="n">
        <f aca="false">SUM(C2305:D2305)</f>
        <v>19611000</v>
      </c>
      <c r="F2305" s="153" t="n">
        <f aca="false">SUM(F2307:F2307)</f>
        <v>22227547.42</v>
      </c>
      <c r="G2305" s="110"/>
      <c r="H2305" s="109" t="n">
        <f aca="false">SUM(F2305:G2305)</f>
        <v>22227547.42</v>
      </c>
      <c r="I2305" s="139" t="n">
        <f aca="false">SUM(I2307)</f>
        <v>22500000</v>
      </c>
      <c r="J2305" s="139" t="n">
        <f aca="false">SUM(J2307)</f>
        <v>0</v>
      </c>
      <c r="K2305" s="139" t="n">
        <f aca="false">SUM(I2305:J2305)</f>
        <v>22500000</v>
      </c>
    </row>
    <row r="2306" customFormat="false" ht="22.35" hidden="false" customHeight="false" outlineLevel="0" collapsed="false">
      <c r="A2306" s="82" t="s">
        <v>27</v>
      </c>
      <c r="B2306" s="318"/>
      <c r="C2306" s="256" t="n">
        <f aca="false">SUM(C2307)</f>
        <v>19611000</v>
      </c>
      <c r="D2306" s="209"/>
      <c r="E2306" s="77" t="n">
        <f aca="false">SUM(C2306:D2306)</f>
        <v>19611000</v>
      </c>
      <c r="F2306" s="172" t="n">
        <f aca="false">SUM(F2307)</f>
        <v>22227547.42</v>
      </c>
      <c r="G2306" s="235"/>
      <c r="H2306" s="79" t="n">
        <f aca="false">SUM(F2306:G2306)</f>
        <v>22227547.42</v>
      </c>
      <c r="I2306" s="77"/>
      <c r="J2306" s="209"/>
      <c r="K2306" s="77" t="n">
        <f aca="false">SUM(I2306:J2306)</f>
        <v>0</v>
      </c>
    </row>
    <row r="2307" customFormat="false" ht="22.35" hidden="false" customHeight="false" outlineLevel="0" collapsed="false">
      <c r="A2307" s="87" t="s">
        <v>2382</v>
      </c>
      <c r="B2307" s="103" t="s">
        <v>858</v>
      </c>
      <c r="C2307" s="77" t="n">
        <v>19611000</v>
      </c>
      <c r="D2307" s="77"/>
      <c r="E2307" s="77" t="n">
        <f aca="false">SUM(C2307:D2307)</f>
        <v>19611000</v>
      </c>
      <c r="F2307" s="79" t="n">
        <v>22227547.42</v>
      </c>
      <c r="G2307" s="88"/>
      <c r="H2307" s="79" t="n">
        <f aca="false">SUM(F2307:G2307)</f>
        <v>22227547.42</v>
      </c>
      <c r="I2307" s="77" t="n">
        <v>22500000</v>
      </c>
      <c r="J2307" s="77"/>
      <c r="K2307" s="77" t="n">
        <f aca="false">SUM(I2307:J2307)</f>
        <v>22500000</v>
      </c>
    </row>
  </sheetData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2" operator="equal" aboveAverage="0" equalAverage="0" bottom="0" percent="0" rank="0" text="" dxfId="0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3" operator="equal" aboveAverage="0" equalAverage="0" bottom="0" percent="0" rank="0" text="" dxfId="1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4" operator="equal" aboveAverage="0" equalAverage="0" bottom="0" percent="0" rank="0" text="" dxfId="2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5" operator="equal" aboveAverage="0" equalAverage="0" bottom="0" percent="0" rank="0" text="" dxfId="3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6" operator="equal" aboveAverage="0" equalAverage="0" bottom="0" percent="0" rank="0" text="" dxfId="4">
      <formula>"ogółem"</formula>
    </cfRule>
    <cfRule type="cellIs" priority="7" operator="equal" aboveAverage="0" equalAverage="0" bottom="0" percent="0" rank="0" text="" dxfId="5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8" operator="equal" aboveAverage="0" equalAverage="0" bottom="0" percent="0" rank="0" text="" dxfId="6">
      <formula>"Wydatki bieżące"</formula>
    </cfRule>
  </conditionalFormatting>
  <conditionalFormatting sqref="B52:B55">
    <cfRule type="cellIs" priority="9" operator="equal" aboveAverage="0" equalAverage="0" bottom="0" percent="0" rank="0" text="" dxfId="7">
      <formula>"ogółem"</formula>
    </cfRule>
  </conditionalFormatting>
  <conditionalFormatting sqref="A52:A55">
    <cfRule type="cellIs" priority="10" operator="equal" aboveAverage="0" equalAverage="0" bottom="0" percent="0" rank="0" text="" dxfId="8">
      <formula>"Wydatki bieżące"</formula>
    </cfRule>
  </conditionalFormatting>
  <conditionalFormatting sqref="B52:B55">
    <cfRule type="cellIs" priority="11" operator="equal" aboveAverage="0" equalAverage="0" bottom="0" percent="0" rank="0" text="" dxfId="9">
      <formula>"ogółem"</formula>
    </cfRule>
  </conditionalFormatting>
  <conditionalFormatting sqref="A52:A55">
    <cfRule type="cellIs" priority="12" operator="equal" aboveAverage="0" equalAverage="0" bottom="0" percent="0" rank="0" text="" dxfId="10">
      <formula>"Wydatki bieżące"</formula>
    </cfRule>
  </conditionalFormatting>
  <conditionalFormatting sqref="B52:B55">
    <cfRule type="cellIs" priority="13" operator="equal" aboveAverage="0" equalAverage="0" bottom="0" percent="0" rank="0" text="" dxfId="11">
      <formula>"ogółem"</formula>
    </cfRule>
    <cfRule type="cellIs" priority="14" operator="equal" aboveAverage="0" equalAverage="0" bottom="0" percent="0" rank="0" text="" dxfId="12">
      <formula>"ogółem"</formula>
    </cfRule>
  </conditionalFormatting>
  <conditionalFormatting sqref="A52:A55">
    <cfRule type="cellIs" priority="15" operator="equal" aboveAverage="0" equalAverage="0" bottom="0" percent="0" rank="0" text="" dxfId="13">
      <formula>"Wydatki bieżące"</formula>
    </cfRule>
  </conditionalFormatting>
  <conditionalFormatting sqref="A1072">
    <cfRule type="cellIs" priority="16" operator="equal" aboveAverage="0" equalAverage="0" bottom="0" percent="0" rank="0" text="" dxfId="15">
      <formula>"Wydatki bieżące"</formula>
    </cfRule>
  </conditionalFormatting>
  <conditionalFormatting sqref="A1072">
    <cfRule type="cellIs" priority="17" operator="equal" aboveAverage="0" equalAverage="0" bottom="0" percent="0" rank="0" text="" dxfId="17">
      <formula>"Wydatki bieżące"</formula>
    </cfRule>
  </conditionalFormatting>
  <conditionalFormatting sqref="A1072">
    <cfRule type="cellIs" priority="18" operator="equal" aboveAverage="0" equalAverage="0" bottom="0" percent="0" rank="0" text="" dxfId="20">
      <formula>"Wydatki bieżące"</formula>
    </cfRule>
  </conditionalFormatting>
  <conditionalFormatting sqref="A1115">
    <cfRule type="cellIs" priority="19" operator="equal" aboveAverage="0" equalAverage="0" bottom="0" percent="0" rank="0" text="" dxfId="22">
      <formula>"Wydatki bieżące"</formula>
    </cfRule>
  </conditionalFormatting>
  <conditionalFormatting sqref="A1115">
    <cfRule type="cellIs" priority="20" operator="equal" aboveAverage="0" equalAverage="0" bottom="0" percent="0" rank="0" text="" dxfId="24">
      <formula>"Wydatki bieżące"</formula>
    </cfRule>
  </conditionalFormatting>
  <conditionalFormatting sqref="A1115">
    <cfRule type="cellIs" priority="21" operator="equal" aboveAverage="0" equalAverage="0" bottom="0" percent="0" rank="0" text="" dxfId="27">
      <formula>"Wydatki bieżące"</formula>
    </cfRule>
  </conditionalFormatting>
  <conditionalFormatting sqref="A2066">
    <cfRule type="cellIs" priority="22" operator="equal" aboveAverage="0" equalAverage="0" bottom="0" percent="0" rank="0" text="" dxfId="29">
      <formula>"Wydatki bieżące"</formula>
    </cfRule>
  </conditionalFormatting>
  <conditionalFormatting sqref="A2066">
    <cfRule type="cellIs" priority="23" operator="equal" aboveAverage="0" equalAverage="0" bottom="0" percent="0" rank="0" text="" dxfId="31">
      <formula>"Wydatki bieżące"</formula>
    </cfRule>
  </conditionalFormatting>
  <conditionalFormatting sqref="A2066">
    <cfRule type="cellIs" priority="24" operator="equal" aboveAverage="0" equalAverage="0" bottom="0" percent="0" rank="0" text="" dxfId="34">
      <formula>"Wydatki bieżące"</formula>
    </cfRule>
  </conditionalFormatting>
  <conditionalFormatting sqref="B1964">
    <cfRule type="cellIs" priority="25" operator="equal" aboveAverage="0" equalAverage="0" bottom="0" percent="0" rank="0" text="" dxfId="35">
      <formula>"ogółem"</formula>
    </cfRule>
  </conditionalFormatting>
  <conditionalFormatting sqref="A1964">
    <cfRule type="cellIs" priority="26" operator="equal" aboveAverage="0" equalAverage="0" bottom="0" percent="0" rank="0" text="" dxfId="36">
      <formula>"Wydatki bieżące"</formula>
    </cfRule>
  </conditionalFormatting>
  <conditionalFormatting sqref="B1964">
    <cfRule type="cellIs" priority="27" operator="equal" aboveAverage="0" equalAverage="0" bottom="0" percent="0" rank="0" text="" dxfId="37">
      <formula>"ogółem"</formula>
    </cfRule>
  </conditionalFormatting>
  <conditionalFormatting sqref="A1964">
    <cfRule type="cellIs" priority="28" operator="equal" aboveAverage="0" equalAverage="0" bottom="0" percent="0" rank="0" text="" dxfId="38">
      <formula>"Wydatki bieżące"</formula>
    </cfRule>
  </conditionalFormatting>
  <conditionalFormatting sqref="B1964">
    <cfRule type="cellIs" priority="29" operator="equal" aboveAverage="0" equalAverage="0" bottom="0" percent="0" rank="0" text="" dxfId="39">
      <formula>"ogółem"</formula>
    </cfRule>
    <cfRule type="cellIs" priority="30" operator="equal" aboveAverage="0" equalAverage="0" bottom="0" percent="0" rank="0" text="" dxfId="40">
      <formula>"ogółem"</formula>
    </cfRule>
  </conditionalFormatting>
  <conditionalFormatting sqref="A1964">
    <cfRule type="cellIs" priority="31" operator="equal" aboveAverage="0" equalAverage="0" bottom="0" percent="0" rank="0" text="" dxfId="41">
      <formula>"Wydatki bieżące"</formula>
    </cfRule>
  </conditionalFormatting>
  <conditionalFormatting sqref="B1499">
    <cfRule type="cellIs" priority="32" operator="equal" aboveAverage="0" equalAverage="0" bottom="0" percent="0" rank="0" text="" dxfId="42">
      <formula>"ogółem"</formula>
    </cfRule>
  </conditionalFormatting>
  <conditionalFormatting sqref="A1499">
    <cfRule type="cellIs" priority="33" operator="equal" aboveAverage="0" equalAverage="0" bottom="0" percent="0" rank="0" text="" dxfId="43">
      <formula>"Wydatki bieżące"</formula>
    </cfRule>
  </conditionalFormatting>
  <conditionalFormatting sqref="B1499">
    <cfRule type="cellIs" priority="34" operator="equal" aboveAverage="0" equalAverage="0" bottom="0" percent="0" rank="0" text="" dxfId="44">
      <formula>"ogółem"</formula>
    </cfRule>
  </conditionalFormatting>
  <conditionalFormatting sqref="A1499">
    <cfRule type="cellIs" priority="35" operator="equal" aboveAverage="0" equalAverage="0" bottom="0" percent="0" rank="0" text="" dxfId="45">
      <formula>"Wydatki bieżące"</formula>
    </cfRule>
  </conditionalFormatting>
  <conditionalFormatting sqref="B1499">
    <cfRule type="cellIs" priority="36" operator="equal" aboveAverage="0" equalAverage="0" bottom="0" percent="0" rank="0" text="" dxfId="46">
      <formula>"ogółem"</formula>
    </cfRule>
    <cfRule type="cellIs" priority="37" operator="equal" aboveAverage="0" equalAverage="0" bottom="0" percent="0" rank="0" text="" dxfId="47">
      <formula>"ogółem"</formula>
    </cfRule>
  </conditionalFormatting>
  <conditionalFormatting sqref="A1499">
    <cfRule type="cellIs" priority="38" operator="equal" aboveAverage="0" equalAverage="0" bottom="0" percent="0" rank="0" text="" dxfId="48">
      <formula>"Wydatki bieżące"</formula>
    </cfRule>
  </conditionalFormatting>
  <conditionalFormatting sqref="B1848">
    <cfRule type="cellIs" priority="39" operator="equal" aboveAverage="0" equalAverage="0" bottom="0" percent="0" rank="0" text="" dxfId="49">
      <formula>"ogółem"</formula>
    </cfRule>
  </conditionalFormatting>
  <conditionalFormatting sqref="A1848">
    <cfRule type="cellIs" priority="40" operator="equal" aboveAverage="0" equalAverage="0" bottom="0" percent="0" rank="0" text="" dxfId="50">
      <formula>"Wydatki bieżące"</formula>
    </cfRule>
  </conditionalFormatting>
  <conditionalFormatting sqref="B1848">
    <cfRule type="cellIs" priority="41" operator="equal" aboveAverage="0" equalAverage="0" bottom="0" percent="0" rank="0" text="" dxfId="51">
      <formula>"ogółem"</formula>
    </cfRule>
  </conditionalFormatting>
  <conditionalFormatting sqref="A1848">
    <cfRule type="cellIs" priority="42" operator="equal" aboveAverage="0" equalAverage="0" bottom="0" percent="0" rank="0" text="" dxfId="52">
      <formula>"Wydatki bieżące"</formula>
    </cfRule>
  </conditionalFormatting>
  <conditionalFormatting sqref="B1848">
    <cfRule type="cellIs" priority="43" operator="equal" aboveAverage="0" equalAverage="0" bottom="0" percent="0" rank="0" text="" dxfId="53">
      <formula>"ogółem"</formula>
    </cfRule>
    <cfRule type="cellIs" priority="44" operator="equal" aboveAverage="0" equalAverage="0" bottom="0" percent="0" rank="0" text="" dxfId="54">
      <formula>"ogółem"</formula>
    </cfRule>
  </conditionalFormatting>
  <conditionalFormatting sqref="A1848">
    <cfRule type="cellIs" priority="45" operator="equal" aboveAverage="0" equalAverage="0" bottom="0" percent="0" rank="0" text="" dxfId="55">
      <formula>"Wydatki bieżące"</formula>
    </cfRule>
  </conditionalFormatting>
  <conditionalFormatting sqref="B1058">
    <cfRule type="cellIs" priority="46" operator="equal" aboveAverage="0" equalAverage="0" bottom="0" percent="0" rank="0" text="" dxfId="56">
      <formula>"ogółem"</formula>
    </cfRule>
  </conditionalFormatting>
  <conditionalFormatting sqref="A1058">
    <cfRule type="cellIs" priority="47" operator="equal" aboveAverage="0" equalAverage="0" bottom="0" percent="0" rank="0" text="" dxfId="57">
      <formula>"Wydatki bieżące"</formula>
    </cfRule>
  </conditionalFormatting>
  <conditionalFormatting sqref="B1058">
    <cfRule type="cellIs" priority="48" operator="equal" aboveAverage="0" equalAverage="0" bottom="0" percent="0" rank="0" text="" dxfId="58">
      <formula>"ogółem"</formula>
    </cfRule>
  </conditionalFormatting>
  <conditionalFormatting sqref="A1058">
    <cfRule type="cellIs" priority="49" operator="equal" aboveAverage="0" equalAverage="0" bottom="0" percent="0" rank="0" text="" dxfId="59">
      <formula>"Wydatki bieżące"</formula>
    </cfRule>
  </conditionalFormatting>
  <conditionalFormatting sqref="B1058">
    <cfRule type="cellIs" priority="50" operator="equal" aboveAverage="0" equalAverage="0" bottom="0" percent="0" rank="0" text="" dxfId="60">
      <formula>"ogółem"</formula>
    </cfRule>
    <cfRule type="cellIs" priority="51" operator="equal" aboveAverage="0" equalAverage="0" bottom="0" percent="0" rank="0" text="" dxfId="61">
      <formula>"ogółem"</formula>
    </cfRule>
  </conditionalFormatting>
  <conditionalFormatting sqref="A1058">
    <cfRule type="cellIs" priority="52" operator="equal" aboveAverage="0" equalAverage="0" bottom="0" percent="0" rank="0" text="" dxfId="62">
      <formula>"Wydatki bieżące"</formula>
    </cfRule>
  </conditionalFormatting>
  <conditionalFormatting sqref="B1068">
    <cfRule type="cellIs" priority="53" operator="equal" aboveAverage="0" equalAverage="0" bottom="0" percent="0" rank="0" text="" dxfId="63">
      <formula>"ogółem"</formula>
    </cfRule>
  </conditionalFormatting>
  <conditionalFormatting sqref="A1068">
    <cfRule type="cellIs" priority="54" operator="equal" aboveAverage="0" equalAverage="0" bottom="0" percent="0" rank="0" text="" dxfId="64">
      <formula>"Wydatki bieżące"</formula>
    </cfRule>
  </conditionalFormatting>
  <conditionalFormatting sqref="B1068">
    <cfRule type="cellIs" priority="55" operator="equal" aboveAverage="0" equalAverage="0" bottom="0" percent="0" rank="0" text="" dxfId="65">
      <formula>"ogółem"</formula>
    </cfRule>
  </conditionalFormatting>
  <conditionalFormatting sqref="A1068">
    <cfRule type="cellIs" priority="56" operator="equal" aboveAverage="0" equalAverage="0" bottom="0" percent="0" rank="0" text="" dxfId="66">
      <formula>"Wydatki bieżące"</formula>
    </cfRule>
  </conditionalFormatting>
  <conditionalFormatting sqref="B1068">
    <cfRule type="cellIs" priority="57" operator="equal" aboveAverage="0" equalAverage="0" bottom="0" percent="0" rank="0" text="" dxfId="67">
      <formula>"ogółem"</formula>
    </cfRule>
    <cfRule type="cellIs" priority="58" operator="equal" aboveAverage="0" equalAverage="0" bottom="0" percent="0" rank="0" text="" dxfId="68">
      <formula>"ogółem"</formula>
    </cfRule>
  </conditionalFormatting>
  <conditionalFormatting sqref="A1068">
    <cfRule type="cellIs" priority="59" operator="equal" aboveAverage="0" equalAverage="0" bottom="0" percent="0" rank="0" text="" dxfId="69">
      <formula>"Wydatki bieżące"</formula>
    </cfRule>
  </conditionalFormatting>
  <conditionalFormatting sqref="B1070">
    <cfRule type="cellIs" priority="60" operator="equal" aboveAverage="0" equalAverage="0" bottom="0" percent="0" rank="0" text="" dxfId="70">
      <formula>"ogółem"</formula>
    </cfRule>
  </conditionalFormatting>
  <conditionalFormatting sqref="B1070">
    <cfRule type="cellIs" priority="61" operator="equal" aboveAverage="0" equalAverage="0" bottom="0" percent="0" rank="0" text="" dxfId="71">
      <formula>"ogółem"</formula>
    </cfRule>
  </conditionalFormatting>
  <conditionalFormatting sqref="B1070">
    <cfRule type="cellIs" priority="62" operator="equal" aboveAverage="0" equalAverage="0" bottom="0" percent="0" rank="0" text="" dxfId="72">
      <formula>"ogółem"</formula>
    </cfRule>
    <cfRule type="cellIs" priority="63" operator="equal" aboveAverage="0" equalAverage="0" bottom="0" percent="0" rank="0" text="" dxfId="73">
      <formula>"ogółem"</formula>
    </cfRule>
  </conditionalFormatting>
  <conditionalFormatting sqref="B1134">
    <cfRule type="cellIs" priority="64" operator="equal" aboveAverage="0" equalAverage="0" bottom="0" percent="0" rank="0" text="" dxfId="74">
      <formula>"ogółem"</formula>
    </cfRule>
  </conditionalFormatting>
  <conditionalFormatting sqref="A1134">
    <cfRule type="cellIs" priority="65" operator="equal" aboveAverage="0" equalAverage="0" bottom="0" percent="0" rank="0" text="" dxfId="75">
      <formula>"Wydatki bieżące"</formula>
    </cfRule>
  </conditionalFormatting>
  <conditionalFormatting sqref="B1134">
    <cfRule type="cellIs" priority="66" operator="equal" aboveAverage="0" equalAverage="0" bottom="0" percent="0" rank="0" text="" dxfId="76">
      <formula>"ogółem"</formula>
    </cfRule>
  </conditionalFormatting>
  <conditionalFormatting sqref="A1134">
    <cfRule type="cellIs" priority="67" operator="equal" aboveAverage="0" equalAverage="0" bottom="0" percent="0" rank="0" text="" dxfId="77">
      <formula>"Wydatki bieżące"</formula>
    </cfRule>
  </conditionalFormatting>
  <conditionalFormatting sqref="B1134">
    <cfRule type="cellIs" priority="68" operator="equal" aboveAverage="0" equalAverage="0" bottom="0" percent="0" rank="0" text="" dxfId="78">
      <formula>"ogółem"</formula>
    </cfRule>
    <cfRule type="cellIs" priority="69" operator="equal" aboveAverage="0" equalAverage="0" bottom="0" percent="0" rank="0" text="" dxfId="79">
      <formula>"ogółem"</formula>
    </cfRule>
  </conditionalFormatting>
  <conditionalFormatting sqref="A1134">
    <cfRule type="cellIs" priority="70" operator="equal" aboveAverage="0" equalAverage="0" bottom="0" percent="0" rank="0" text="" dxfId="80">
      <formula>"Wydatki bieżące"</formula>
    </cfRule>
  </conditionalFormatting>
  <conditionalFormatting sqref="B1191">
    <cfRule type="cellIs" priority="71" operator="equal" aboveAverage="0" equalAverage="0" bottom="0" percent="0" rank="0" text="" dxfId="81">
      <formula>"ogółem"</formula>
    </cfRule>
  </conditionalFormatting>
  <conditionalFormatting sqref="A1191">
    <cfRule type="cellIs" priority="72" operator="equal" aboveAverage="0" equalAverage="0" bottom="0" percent="0" rank="0" text="" dxfId="82">
      <formula>"Wydatki bieżące"</formula>
    </cfRule>
  </conditionalFormatting>
  <conditionalFormatting sqref="B1191">
    <cfRule type="cellIs" priority="73" operator="equal" aboveAverage="0" equalAverage="0" bottom="0" percent="0" rank="0" text="" dxfId="83">
      <formula>"ogółem"</formula>
    </cfRule>
  </conditionalFormatting>
  <conditionalFormatting sqref="A1191">
    <cfRule type="cellIs" priority="74" operator="equal" aboveAverage="0" equalAverage="0" bottom="0" percent="0" rank="0" text="" dxfId="84">
      <formula>"Wydatki bieżące"</formula>
    </cfRule>
  </conditionalFormatting>
  <conditionalFormatting sqref="B1191">
    <cfRule type="cellIs" priority="75" operator="equal" aboveAverage="0" equalAverage="0" bottom="0" percent="0" rank="0" text="" dxfId="85">
      <formula>"ogółem"</formula>
    </cfRule>
    <cfRule type="cellIs" priority="76" operator="equal" aboveAverage="0" equalAverage="0" bottom="0" percent="0" rank="0" text="" dxfId="86">
      <formula>"ogółem"</formula>
    </cfRule>
  </conditionalFormatting>
  <conditionalFormatting sqref="A1191">
    <cfRule type="cellIs" priority="77" operator="equal" aboveAverage="0" equalAverage="0" bottom="0" percent="0" rank="0" text="" dxfId="87">
      <formula>"Wydatki bieżące"</formula>
    </cfRule>
  </conditionalFormatting>
  <conditionalFormatting sqref="B1202">
    <cfRule type="cellIs" priority="78" operator="equal" aboveAverage="0" equalAverage="0" bottom="0" percent="0" rank="0" text="" dxfId="88">
      <formula>"ogółem"</formula>
    </cfRule>
  </conditionalFormatting>
  <conditionalFormatting sqref="A1202">
    <cfRule type="cellIs" priority="79" operator="equal" aboveAverage="0" equalAverage="0" bottom="0" percent="0" rank="0" text="" dxfId="89">
      <formula>"Wydatki bieżące"</formula>
    </cfRule>
  </conditionalFormatting>
  <conditionalFormatting sqref="B1202">
    <cfRule type="cellIs" priority="80" operator="equal" aboveAverage="0" equalAverage="0" bottom="0" percent="0" rank="0" text="" dxfId="90">
      <formula>"ogółem"</formula>
    </cfRule>
  </conditionalFormatting>
  <conditionalFormatting sqref="A1202">
    <cfRule type="cellIs" priority="81" operator="equal" aboveAverage="0" equalAverage="0" bottom="0" percent="0" rank="0" text="" dxfId="91">
      <formula>"Wydatki bieżące"</formula>
    </cfRule>
  </conditionalFormatting>
  <conditionalFormatting sqref="B1202">
    <cfRule type="cellIs" priority="82" operator="equal" aboveAverage="0" equalAverage="0" bottom="0" percent="0" rank="0" text="" dxfId="92">
      <formula>"ogółem"</formula>
    </cfRule>
    <cfRule type="cellIs" priority="83" operator="equal" aboveAverage="0" equalAverage="0" bottom="0" percent="0" rank="0" text="" dxfId="93">
      <formula>"ogółem"</formula>
    </cfRule>
  </conditionalFormatting>
  <conditionalFormatting sqref="A1202">
    <cfRule type="cellIs" priority="84" operator="equal" aboveAverage="0" equalAverage="0" bottom="0" percent="0" rank="0" text="" dxfId="94">
      <formula>"Wydatki bieżące"</formula>
    </cfRule>
  </conditionalFormatting>
  <conditionalFormatting sqref="B1211">
    <cfRule type="cellIs" priority="85" operator="equal" aboveAverage="0" equalAverage="0" bottom="0" percent="0" rank="0" text="" dxfId="95">
      <formula>"ogółem"</formula>
    </cfRule>
  </conditionalFormatting>
  <conditionalFormatting sqref="A1211">
    <cfRule type="cellIs" priority="86" operator="equal" aboveAverage="0" equalAverage="0" bottom="0" percent="0" rank="0" text="" dxfId="96">
      <formula>"Wydatki bieżące"</formula>
    </cfRule>
  </conditionalFormatting>
  <conditionalFormatting sqref="B1211">
    <cfRule type="cellIs" priority="87" operator="equal" aboveAverage="0" equalAverage="0" bottom="0" percent="0" rank="0" text="" dxfId="97">
      <formula>"ogółem"</formula>
    </cfRule>
  </conditionalFormatting>
  <conditionalFormatting sqref="A1211">
    <cfRule type="cellIs" priority="88" operator="equal" aboveAverage="0" equalAverage="0" bottom="0" percent="0" rank="0" text="" dxfId="98">
      <formula>"Wydatki bieżące"</formula>
    </cfRule>
  </conditionalFormatting>
  <conditionalFormatting sqref="B1211">
    <cfRule type="cellIs" priority="89" operator="equal" aboveAverage="0" equalAverage="0" bottom="0" percent="0" rank="0" text="" dxfId="99">
      <formula>"ogółem"</formula>
    </cfRule>
    <cfRule type="cellIs" priority="90" operator="equal" aboveAverage="0" equalAverage="0" bottom="0" percent="0" rank="0" text="" dxfId="100">
      <formula>"ogółem"</formula>
    </cfRule>
  </conditionalFormatting>
  <conditionalFormatting sqref="A1211">
    <cfRule type="cellIs" priority="91" operator="equal" aboveAverage="0" equalAverage="0" bottom="0" percent="0" rank="0" text="" dxfId="101">
      <formula>"Wydatki bieżące"</formula>
    </cfRule>
  </conditionalFormatting>
  <conditionalFormatting sqref="B1212">
    <cfRule type="cellIs" priority="92" operator="equal" aboveAverage="0" equalAverage="0" bottom="0" percent="0" rank="0" text="" dxfId="102">
      <formula>"ogółem"</formula>
    </cfRule>
  </conditionalFormatting>
  <conditionalFormatting sqref="A1212">
    <cfRule type="cellIs" priority="93" operator="equal" aboveAverage="0" equalAverage="0" bottom="0" percent="0" rank="0" text="" dxfId="103">
      <formula>"Wydatki bieżące"</formula>
    </cfRule>
  </conditionalFormatting>
  <conditionalFormatting sqref="B1212">
    <cfRule type="cellIs" priority="94" operator="equal" aboveAverage="0" equalAverage="0" bottom="0" percent="0" rank="0" text="" dxfId="104">
      <formula>"ogółem"</formula>
    </cfRule>
  </conditionalFormatting>
  <conditionalFormatting sqref="A1212">
    <cfRule type="cellIs" priority="95" operator="equal" aboveAverage="0" equalAverage="0" bottom="0" percent="0" rank="0" text="" dxfId="105">
      <formula>"Wydatki bieżące"</formula>
    </cfRule>
  </conditionalFormatting>
  <conditionalFormatting sqref="B1212">
    <cfRule type="cellIs" priority="96" operator="equal" aboveAverage="0" equalAverage="0" bottom="0" percent="0" rank="0" text="" dxfId="106">
      <formula>"ogółem"</formula>
    </cfRule>
    <cfRule type="cellIs" priority="97" operator="equal" aboveAverage="0" equalAverage="0" bottom="0" percent="0" rank="0" text="" dxfId="107">
      <formula>"ogółem"</formula>
    </cfRule>
  </conditionalFormatting>
  <conditionalFormatting sqref="A1212">
    <cfRule type="cellIs" priority="98" operator="equal" aboveAverage="0" equalAverage="0" bottom="0" percent="0" rank="0" text="" dxfId="108">
      <formula>"Wydatki bieżące"</formula>
    </cfRule>
  </conditionalFormatting>
  <conditionalFormatting sqref="B1145">
    <cfRule type="cellIs" priority="99" operator="equal" aboveAverage="0" equalAverage="0" bottom="0" percent="0" rank="0" text="" dxfId="109">
      <formula>"ogółem"</formula>
    </cfRule>
  </conditionalFormatting>
  <conditionalFormatting sqref="A1145">
    <cfRule type="cellIs" priority="100" operator="equal" aboveAverage="0" equalAverage="0" bottom="0" percent="0" rank="0" text="" dxfId="110">
      <formula>"Wydatki bieżące"</formula>
    </cfRule>
  </conditionalFormatting>
  <conditionalFormatting sqref="B1145">
    <cfRule type="cellIs" priority="101" operator="equal" aboveAverage="0" equalAverage="0" bottom="0" percent="0" rank="0" text="" dxfId="111">
      <formula>"ogółem"</formula>
    </cfRule>
  </conditionalFormatting>
  <conditionalFormatting sqref="A1145">
    <cfRule type="cellIs" priority="102" operator="equal" aboveAverage="0" equalAverage="0" bottom="0" percent="0" rank="0" text="" dxfId="112">
      <formula>"Wydatki bieżące"</formula>
    </cfRule>
  </conditionalFormatting>
  <conditionalFormatting sqref="B1145">
    <cfRule type="cellIs" priority="103" operator="equal" aboveAverage="0" equalAverage="0" bottom="0" percent="0" rank="0" text="" dxfId="113">
      <formula>"ogółem"</formula>
    </cfRule>
    <cfRule type="cellIs" priority="104" operator="equal" aboveAverage="0" equalAverage="0" bottom="0" percent="0" rank="0" text="" dxfId="114">
      <formula>"ogółem"</formula>
    </cfRule>
  </conditionalFormatting>
  <conditionalFormatting sqref="A1145">
    <cfRule type="cellIs" priority="105" operator="equal" aboveAverage="0" equalAverage="0" bottom="0" percent="0" rank="0" text="" dxfId="115">
      <formula>"Wydatki bieżące"</formula>
    </cfRule>
  </conditionalFormatting>
  <conditionalFormatting sqref="B1154">
    <cfRule type="cellIs" priority="106" operator="equal" aboveAverage="0" equalAverage="0" bottom="0" percent="0" rank="0" text="" dxfId="116">
      <formula>"ogółem"</formula>
    </cfRule>
  </conditionalFormatting>
  <conditionalFormatting sqref="A1154">
    <cfRule type="cellIs" priority="107" operator="equal" aboveAverage="0" equalAverage="0" bottom="0" percent="0" rank="0" text="" dxfId="117">
      <formula>"Wydatki bieżące"</formula>
    </cfRule>
  </conditionalFormatting>
  <conditionalFormatting sqref="B1154">
    <cfRule type="cellIs" priority="108" operator="equal" aboveAverage="0" equalAverage="0" bottom="0" percent="0" rank="0" text="" dxfId="118">
      <formula>"ogółem"</formula>
    </cfRule>
  </conditionalFormatting>
  <conditionalFormatting sqref="A1154">
    <cfRule type="cellIs" priority="109" operator="equal" aboveAverage="0" equalAverage="0" bottom="0" percent="0" rank="0" text="" dxfId="119">
      <formula>"Wydatki bieżące"</formula>
    </cfRule>
  </conditionalFormatting>
  <conditionalFormatting sqref="B1154">
    <cfRule type="cellIs" priority="110" operator="equal" aboveAverage="0" equalAverage="0" bottom="0" percent="0" rank="0" text="" dxfId="120">
      <formula>"ogółem"</formula>
    </cfRule>
    <cfRule type="cellIs" priority="111" operator="equal" aboveAverage="0" equalAverage="0" bottom="0" percent="0" rank="0" text="" dxfId="121">
      <formula>"ogółem"</formula>
    </cfRule>
  </conditionalFormatting>
  <conditionalFormatting sqref="A1154">
    <cfRule type="cellIs" priority="112" operator="equal" aboveAverage="0" equalAverage="0" bottom="0" percent="0" rank="0" text="" dxfId="122">
      <formula>"Wydatki bieżące"</formula>
    </cfRule>
  </conditionalFormatting>
  <conditionalFormatting sqref="B1163">
    <cfRule type="cellIs" priority="113" operator="equal" aboveAverage="0" equalAverage="0" bottom="0" percent="0" rank="0" text="" dxfId="123">
      <formula>"ogółem"</formula>
    </cfRule>
  </conditionalFormatting>
  <conditionalFormatting sqref="A1163">
    <cfRule type="cellIs" priority="114" operator="equal" aboveAverage="0" equalAverage="0" bottom="0" percent="0" rank="0" text="" dxfId="124">
      <formula>"Wydatki bieżące"</formula>
    </cfRule>
  </conditionalFormatting>
  <conditionalFormatting sqref="B1163">
    <cfRule type="cellIs" priority="115" operator="equal" aboveAverage="0" equalAverage="0" bottom="0" percent="0" rank="0" text="" dxfId="125">
      <formula>"ogółem"</formula>
    </cfRule>
  </conditionalFormatting>
  <conditionalFormatting sqref="A1163">
    <cfRule type="cellIs" priority="116" operator="equal" aboveAverage="0" equalAverage="0" bottom="0" percent="0" rank="0" text="" dxfId="126">
      <formula>"Wydatki bieżące"</formula>
    </cfRule>
  </conditionalFormatting>
  <conditionalFormatting sqref="B1163">
    <cfRule type="cellIs" priority="117" operator="equal" aboveAverage="0" equalAverage="0" bottom="0" percent="0" rank="0" text="" dxfId="127">
      <formula>"ogółem"</formula>
    </cfRule>
    <cfRule type="cellIs" priority="118" operator="equal" aboveAverage="0" equalAverage="0" bottom="0" percent="0" rank="0" text="" dxfId="128">
      <formula>"ogółem"</formula>
    </cfRule>
  </conditionalFormatting>
  <conditionalFormatting sqref="A1163">
    <cfRule type="cellIs" priority="119" operator="equal" aboveAverage="0" equalAverage="0" bottom="0" percent="0" rank="0" text="" dxfId="129">
      <formula>"Wydatki bieżące"</formula>
    </cfRule>
  </conditionalFormatting>
  <conditionalFormatting sqref="B1171">
    <cfRule type="cellIs" priority="120" operator="equal" aboveAverage="0" equalAverage="0" bottom="0" percent="0" rank="0" text="" dxfId="130">
      <formula>"ogółem"</formula>
    </cfRule>
  </conditionalFormatting>
  <conditionalFormatting sqref="A1171">
    <cfRule type="cellIs" priority="121" operator="equal" aboveAverage="0" equalAverage="0" bottom="0" percent="0" rank="0" text="" dxfId="131">
      <formula>"Wydatki bieżące"</formula>
    </cfRule>
  </conditionalFormatting>
  <conditionalFormatting sqref="B1171">
    <cfRule type="cellIs" priority="122" operator="equal" aboveAverage="0" equalAverage="0" bottom="0" percent="0" rank="0" text="" dxfId="132">
      <formula>"ogółem"</formula>
    </cfRule>
  </conditionalFormatting>
  <conditionalFormatting sqref="A1171">
    <cfRule type="cellIs" priority="123" operator="equal" aboveAverage="0" equalAverage="0" bottom="0" percent="0" rank="0" text="" dxfId="133">
      <formula>"Wydatki bieżące"</formula>
    </cfRule>
  </conditionalFormatting>
  <conditionalFormatting sqref="B1171">
    <cfRule type="cellIs" priority="124" operator="equal" aboveAverage="0" equalAverage="0" bottom="0" percent="0" rank="0" text="" dxfId="134">
      <formula>"ogółem"</formula>
    </cfRule>
    <cfRule type="cellIs" priority="125" operator="equal" aboveAverage="0" equalAverage="0" bottom="0" percent="0" rank="0" text="" dxfId="135">
      <formula>"ogółem"</formula>
    </cfRule>
  </conditionalFormatting>
  <conditionalFormatting sqref="A1171">
    <cfRule type="cellIs" priority="126" operator="equal" aboveAverage="0" equalAverage="0" bottom="0" percent="0" rank="0" text="" dxfId="136">
      <formula>"Wydatki bieżące"</formula>
    </cfRule>
  </conditionalFormatting>
  <conditionalFormatting sqref="B1172">
    <cfRule type="cellIs" priority="127" operator="equal" aboveAverage="0" equalAverage="0" bottom="0" percent="0" rank="0" text="" dxfId="137">
      <formula>"ogółem"</formula>
    </cfRule>
  </conditionalFormatting>
  <conditionalFormatting sqref="A1180">
    <cfRule type="cellIs" priority="128" operator="equal" aboveAverage="0" equalAverage="0" bottom="0" percent="0" rank="0" text="" dxfId="138">
      <formula>"Wydatki bieżące"</formula>
    </cfRule>
  </conditionalFormatting>
  <conditionalFormatting sqref="B1172">
    <cfRule type="cellIs" priority="129" operator="equal" aboveAverage="0" equalAverage="0" bottom="0" percent="0" rank="0" text="" dxfId="139">
      <formula>"ogółem"</formula>
    </cfRule>
  </conditionalFormatting>
  <conditionalFormatting sqref="A1180">
    <cfRule type="cellIs" priority="130" operator="equal" aboveAverage="0" equalAverage="0" bottom="0" percent="0" rank="0" text="" dxfId="140">
      <formula>"Wydatki bieżące"</formula>
    </cfRule>
  </conditionalFormatting>
  <conditionalFormatting sqref="B1172">
    <cfRule type="cellIs" priority="131" operator="equal" aboveAverage="0" equalAverage="0" bottom="0" percent="0" rank="0" text="" dxfId="141">
      <formula>"ogółem"</formula>
    </cfRule>
    <cfRule type="cellIs" priority="132" operator="equal" aboveAverage="0" equalAverage="0" bottom="0" percent="0" rank="0" text="" dxfId="142">
      <formula>"ogółem"</formula>
    </cfRule>
  </conditionalFormatting>
  <conditionalFormatting sqref="A1180">
    <cfRule type="cellIs" priority="133" operator="equal" aboveAverage="0" equalAverage="0" bottom="0" percent="0" rank="0" text="" dxfId="143">
      <formula>"Wydatki bieżące"</formula>
    </cfRule>
  </conditionalFormatting>
  <conditionalFormatting sqref="A1172">
    <cfRule type="cellIs" priority="134" operator="equal" aboveAverage="0" equalAverage="0" bottom="0" percent="0" rank="0" text="" dxfId="144">
      <formula>"Wydatki bieżące"</formula>
    </cfRule>
  </conditionalFormatting>
  <conditionalFormatting sqref="A1172">
    <cfRule type="cellIs" priority="135" operator="equal" aboveAverage="0" equalAverage="0" bottom="0" percent="0" rank="0" text="" dxfId="145">
      <formula>"Wydatki bieżące"</formula>
    </cfRule>
  </conditionalFormatting>
  <conditionalFormatting sqref="A1172">
    <cfRule type="cellIs" priority="136" operator="equal" aboveAverage="0" equalAverage="0" bottom="0" percent="0" rank="0" text="" dxfId="146">
      <formula>"Wydatki bieżące"</formula>
    </cfRule>
  </conditionalFormatting>
  <conditionalFormatting sqref="B1180">
    <cfRule type="cellIs" priority="137" operator="equal" aboveAverage="0" equalAverage="0" bottom="0" percent="0" rank="0" text="" dxfId="147">
      <formula>"ogółem"</formula>
    </cfRule>
  </conditionalFormatting>
  <conditionalFormatting sqref="A662">
    <cfRule type="cellIs" priority="138" operator="equal" aboveAverage="0" equalAverage="0" bottom="0" percent="0" rank="0" text="" dxfId="148">
      <formula>"Wydatki bieżące"</formula>
    </cfRule>
  </conditionalFormatting>
  <conditionalFormatting sqref="B1180">
    <cfRule type="cellIs" priority="139" operator="equal" aboveAverage="0" equalAverage="0" bottom="0" percent="0" rank="0" text="" dxfId="149">
      <formula>"ogółem"</formula>
    </cfRule>
  </conditionalFormatting>
  <conditionalFormatting sqref="A662">
    <cfRule type="cellIs" priority="140" operator="equal" aboveAverage="0" equalAverage="0" bottom="0" percent="0" rank="0" text="" dxfId="150">
      <formula>"Wydatki bieżące"</formula>
    </cfRule>
  </conditionalFormatting>
  <conditionalFormatting sqref="B1180">
    <cfRule type="cellIs" priority="141" operator="equal" aboveAverage="0" equalAverage="0" bottom="0" percent="0" rank="0" text="" dxfId="151">
      <formula>"ogółem"</formula>
    </cfRule>
    <cfRule type="cellIs" priority="142" operator="equal" aboveAverage="0" equalAverage="0" bottom="0" percent="0" rank="0" text="" dxfId="152">
      <formula>"ogółem"</formula>
    </cfRule>
  </conditionalFormatting>
  <conditionalFormatting sqref="A662">
    <cfRule type="cellIs" priority="143" operator="equal" aboveAverage="0" equalAverage="0" bottom="0" percent="0" rank="0" text="" dxfId="153">
      <formula>"Wydatki bieżące"</formula>
    </cfRule>
  </conditionalFormatting>
  <conditionalFormatting sqref="B658:B659">
    <cfRule type="cellIs" priority="144" operator="equal" aboveAverage="0" equalAverage="0" bottom="0" percent="0" rank="0" text="" dxfId="154">
      <formula>"ogółem"</formula>
    </cfRule>
  </conditionalFormatting>
  <conditionalFormatting sqref="A658:A659">
    <cfRule type="cellIs" priority="145" operator="equal" aboveAverage="0" equalAverage="0" bottom="0" percent="0" rank="0" text="" dxfId="155">
      <formula>"Wydatki bieżące"</formula>
    </cfRule>
  </conditionalFormatting>
  <conditionalFormatting sqref="B658:B659">
    <cfRule type="cellIs" priority="146" operator="equal" aboveAverage="0" equalAverage="0" bottom="0" percent="0" rank="0" text="" dxfId="156">
      <formula>"ogółem"</formula>
    </cfRule>
  </conditionalFormatting>
  <conditionalFormatting sqref="A658:A659">
    <cfRule type="cellIs" priority="147" operator="equal" aboveAverage="0" equalAverage="0" bottom="0" percent="0" rank="0" text="" dxfId="157">
      <formula>"Wydatki bieżące"</formula>
    </cfRule>
  </conditionalFormatting>
  <conditionalFormatting sqref="B658:B659">
    <cfRule type="cellIs" priority="148" operator="equal" aboveAverage="0" equalAverage="0" bottom="0" percent="0" rank="0" text="" dxfId="158">
      <formula>"ogółem"</formula>
    </cfRule>
    <cfRule type="cellIs" priority="149" operator="equal" aboveAverage="0" equalAverage="0" bottom="0" percent="0" rank="0" text="" dxfId="159">
      <formula>"ogółem"</formula>
    </cfRule>
  </conditionalFormatting>
  <conditionalFormatting sqref="A658:A659">
    <cfRule type="cellIs" priority="150" operator="equal" aboveAverage="0" equalAverage="0" bottom="0" percent="0" rank="0" text="" dxfId="160">
      <formula>"Wydatki bieżące"</formula>
    </cfRule>
  </conditionalFormatting>
  <conditionalFormatting sqref="B660">
    <cfRule type="cellIs" priority="151" operator="equal" aboveAverage="0" equalAverage="0" bottom="0" percent="0" rank="0" text="" dxfId="161">
      <formula>"ogółem"</formula>
    </cfRule>
  </conditionalFormatting>
  <conditionalFormatting sqref="A660">
    <cfRule type="cellIs" priority="152" operator="equal" aboveAverage="0" equalAverage="0" bottom="0" percent="0" rank="0" text="" dxfId="162">
      <formula>"Wydatki bieżące"</formula>
    </cfRule>
  </conditionalFormatting>
  <conditionalFormatting sqref="B660">
    <cfRule type="cellIs" priority="153" operator="equal" aboveAverage="0" equalAverage="0" bottom="0" percent="0" rank="0" text="" dxfId="163">
      <formula>"ogółem"</formula>
    </cfRule>
  </conditionalFormatting>
  <conditionalFormatting sqref="A660">
    <cfRule type="cellIs" priority="154" operator="equal" aboveAverage="0" equalAverage="0" bottom="0" percent="0" rank="0" text="" dxfId="164">
      <formula>"Wydatki bieżące"</formula>
    </cfRule>
  </conditionalFormatting>
  <conditionalFormatting sqref="B660">
    <cfRule type="cellIs" priority="155" operator="equal" aboveAverage="0" equalAverage="0" bottom="0" percent="0" rank="0" text="" dxfId="165">
      <formula>"ogółem"</formula>
    </cfRule>
    <cfRule type="cellIs" priority="156" operator="equal" aboveAverage="0" equalAverage="0" bottom="0" percent="0" rank="0" text="" dxfId="166">
      <formula>"ogółem"</formula>
    </cfRule>
  </conditionalFormatting>
  <conditionalFormatting sqref="A660">
    <cfRule type="cellIs" priority="157" operator="equal" aboveAverage="0" equalAverage="0" bottom="0" percent="0" rank="0" text="" dxfId="167">
      <formula>"Wydatki bieżące"</formula>
    </cfRule>
  </conditionalFormatting>
  <conditionalFormatting sqref="B661">
    <cfRule type="cellIs" priority="158" operator="equal" aboveAverage="0" equalAverage="0" bottom="0" percent="0" rank="0" text="" dxfId="168">
      <formula>"ogółem"</formula>
    </cfRule>
  </conditionalFormatting>
  <conditionalFormatting sqref="A661">
    <cfRule type="cellIs" priority="159" operator="equal" aboveAverage="0" equalAverage="0" bottom="0" percent="0" rank="0" text="" dxfId="169">
      <formula>"Wydatki bieżące"</formula>
    </cfRule>
  </conditionalFormatting>
  <conditionalFormatting sqref="B661">
    <cfRule type="cellIs" priority="160" operator="equal" aboveAverage="0" equalAverage="0" bottom="0" percent="0" rank="0" text="" dxfId="170">
      <formula>"ogółem"</formula>
    </cfRule>
  </conditionalFormatting>
  <conditionalFormatting sqref="A661">
    <cfRule type="cellIs" priority="161" operator="equal" aboveAverage="0" equalAverage="0" bottom="0" percent="0" rank="0" text="" dxfId="171">
      <formula>"Wydatki bieżące"</formula>
    </cfRule>
  </conditionalFormatting>
  <conditionalFormatting sqref="B661">
    <cfRule type="cellIs" priority="162" operator="equal" aboveAverage="0" equalAverage="0" bottom="0" percent="0" rank="0" text="" dxfId="172">
      <formula>"ogółem"</formula>
    </cfRule>
    <cfRule type="cellIs" priority="163" operator="equal" aboveAverage="0" equalAverage="0" bottom="0" percent="0" rank="0" text="" dxfId="173">
      <formula>"ogółem"</formula>
    </cfRule>
  </conditionalFormatting>
  <conditionalFormatting sqref="A661">
    <cfRule type="cellIs" priority="164" operator="equal" aboveAverage="0" equalAverage="0" bottom="0" percent="0" rank="0" text="" dxfId="174">
      <formula>"Wydatki bieżące"</formula>
    </cfRule>
  </conditionalFormatting>
  <conditionalFormatting sqref="B662">
    <cfRule type="cellIs" priority="165" operator="equal" aboveAverage="0" equalAverage="0" bottom="0" percent="0" rank="0" text="" dxfId="175">
      <formula>"ogółem"</formula>
    </cfRule>
  </conditionalFormatting>
  <conditionalFormatting sqref="A1736">
    <cfRule type="cellIs" priority="166" operator="equal" aboveAverage="0" equalAverage="0" bottom="0" percent="0" rank="0" text="" dxfId="176">
      <formula>"Wydatki bieżące"</formula>
    </cfRule>
  </conditionalFormatting>
  <conditionalFormatting sqref="B662">
    <cfRule type="cellIs" priority="167" operator="equal" aboveAverage="0" equalAverage="0" bottom="0" percent="0" rank="0" text="" dxfId="177">
      <formula>"ogółem"</formula>
    </cfRule>
  </conditionalFormatting>
  <conditionalFormatting sqref="A1736">
    <cfRule type="cellIs" priority="168" operator="equal" aboveAverage="0" equalAverage="0" bottom="0" percent="0" rank="0" text="" dxfId="178">
      <formula>"Wydatki bieżące"</formula>
    </cfRule>
  </conditionalFormatting>
  <conditionalFormatting sqref="B662">
    <cfRule type="cellIs" priority="169" operator="equal" aboveAverage="0" equalAverage="0" bottom="0" percent="0" rank="0" text="" dxfId="179">
      <formula>"ogółem"</formula>
    </cfRule>
    <cfRule type="cellIs" priority="170" operator="equal" aboveAverage="0" equalAverage="0" bottom="0" percent="0" rank="0" text="" dxfId="180">
      <formula>"ogółem"</formula>
    </cfRule>
  </conditionalFormatting>
  <conditionalFormatting sqref="A1736">
    <cfRule type="cellIs" priority="171" operator="equal" aboveAverage="0" equalAverage="0" bottom="0" percent="0" rank="0" text="" dxfId="181">
      <formula>"Wydatki bieżące"</formula>
    </cfRule>
  </conditionalFormatting>
  <conditionalFormatting sqref="B1807">
    <cfRule type="cellIs" priority="172" operator="equal" aboveAverage="0" equalAverage="0" bottom="0" percent="0" rank="0" text="" dxfId="182">
      <formula>"ogółem"</formula>
    </cfRule>
  </conditionalFormatting>
  <conditionalFormatting sqref="B1807">
    <cfRule type="cellIs" priority="173" operator="equal" aboveAverage="0" equalAverage="0" bottom="0" percent="0" rank="0" text="" dxfId="183">
      <formula>"ogółem"</formula>
    </cfRule>
  </conditionalFormatting>
  <conditionalFormatting sqref="B1807">
    <cfRule type="cellIs" priority="174" operator="equal" aboveAverage="0" equalAverage="0" bottom="0" percent="0" rank="0" text="" dxfId="184">
      <formula>"ogółem"</formula>
    </cfRule>
    <cfRule type="cellIs" priority="175" operator="equal" aboveAverage="0" equalAverage="0" bottom="0" percent="0" rank="0" text="" dxfId="185">
      <formula>"ogółem"</formula>
    </cfRule>
  </conditionalFormatting>
  <conditionalFormatting sqref="B1736">
    <cfRule type="cellIs" priority="176" operator="equal" aboveAverage="0" equalAverage="0" bottom="0" percent="0" rank="0" text="" dxfId="186">
      <formula>"ogółem"</formula>
    </cfRule>
  </conditionalFormatting>
  <conditionalFormatting sqref="A1737">
    <cfRule type="cellIs" priority="177" operator="equal" aboveAverage="0" equalAverage="0" bottom="0" percent="0" rank="0" text="" dxfId="187">
      <formula>"Wydatki bieżące"</formula>
    </cfRule>
  </conditionalFormatting>
  <conditionalFormatting sqref="B1736">
    <cfRule type="cellIs" priority="178" operator="equal" aboveAverage="0" equalAverage="0" bottom="0" percent="0" rank="0" text="" dxfId="188">
      <formula>"ogółem"</formula>
    </cfRule>
  </conditionalFormatting>
  <conditionalFormatting sqref="A1737">
    <cfRule type="cellIs" priority="179" operator="equal" aboveAverage="0" equalAverage="0" bottom="0" percent="0" rank="0" text="" dxfId="189">
      <formula>"Wydatki bieżące"</formula>
    </cfRule>
  </conditionalFormatting>
  <conditionalFormatting sqref="B1736">
    <cfRule type="cellIs" priority="180" operator="equal" aboveAverage="0" equalAverage="0" bottom="0" percent="0" rank="0" text="" dxfId="190">
      <formula>"ogółem"</formula>
    </cfRule>
    <cfRule type="cellIs" priority="181" operator="equal" aboveAverage="0" equalAverage="0" bottom="0" percent="0" rank="0" text="" dxfId="191">
      <formula>"ogółem"</formula>
    </cfRule>
  </conditionalFormatting>
  <conditionalFormatting sqref="A1737">
    <cfRule type="cellIs" priority="182" operator="equal" aboveAverage="0" equalAverage="0" bottom="0" percent="0" rank="0" text="" dxfId="192">
      <formula>"Wydatki bieżące"</formula>
    </cfRule>
  </conditionalFormatting>
  <conditionalFormatting sqref="B1737">
    <cfRule type="cellIs" priority="183" operator="equal" aboveAverage="0" equalAverage="0" bottom="0" percent="0" rank="0" text="" dxfId="193">
      <formula>"ogółem"</formula>
    </cfRule>
  </conditionalFormatting>
  <conditionalFormatting sqref="B1737">
    <cfRule type="cellIs" priority="184" operator="equal" aboveAverage="0" equalAverage="0" bottom="0" percent="0" rank="0" text="" dxfId="194">
      <formula>"ogółem"</formula>
    </cfRule>
  </conditionalFormatting>
  <conditionalFormatting sqref="B1737">
    <cfRule type="cellIs" priority="185" operator="equal" aboveAverage="0" equalAverage="0" bottom="0" percent="0" rank="0" text="" dxfId="195">
      <formula>"ogółem"</formula>
    </cfRule>
    <cfRule type="cellIs" priority="186" operator="equal" aboveAverage="0" equalAverage="0" bottom="0" percent="0" rank="0" text="" dxfId="196">
      <formula>"ogółem"</formula>
    </cfRule>
  </conditionalFormatting>
  <conditionalFormatting sqref="B1527">
    <cfRule type="cellIs" priority="187" operator="equal" aboveAverage="0" equalAverage="0" bottom="0" percent="0" rank="0" text="" dxfId="197">
      <formula>"ogółem"</formula>
    </cfRule>
  </conditionalFormatting>
  <conditionalFormatting sqref="A1527">
    <cfRule type="cellIs" priority="188" operator="equal" aboveAverage="0" equalAverage="0" bottom="0" percent="0" rank="0" text="" dxfId="198">
      <formula>"Wydatki bieżące"</formula>
    </cfRule>
  </conditionalFormatting>
  <conditionalFormatting sqref="B1527">
    <cfRule type="cellIs" priority="189" operator="equal" aboveAverage="0" equalAverage="0" bottom="0" percent="0" rank="0" text="" dxfId="199">
      <formula>"ogółem"</formula>
    </cfRule>
  </conditionalFormatting>
  <conditionalFormatting sqref="A1527">
    <cfRule type="cellIs" priority="190" operator="equal" aboveAverage="0" equalAverage="0" bottom="0" percent="0" rank="0" text="" dxfId="200">
      <formula>"Wydatki bieżące"</formula>
    </cfRule>
  </conditionalFormatting>
  <conditionalFormatting sqref="B1527">
    <cfRule type="cellIs" priority="191" operator="equal" aboveAverage="0" equalAverage="0" bottom="0" percent="0" rank="0" text="" dxfId="201">
      <formula>"ogółem"</formula>
    </cfRule>
    <cfRule type="cellIs" priority="192" operator="equal" aboveAverage="0" equalAverage="0" bottom="0" percent="0" rank="0" text="" dxfId="202">
      <formula>"ogółem"</formula>
    </cfRule>
  </conditionalFormatting>
  <conditionalFormatting sqref="A1527">
    <cfRule type="cellIs" priority="193" operator="equal" aboveAverage="0" equalAverage="0" bottom="0" percent="0" rank="0" text="" dxfId="203">
      <formula>"Wydatki bieżące"</formula>
    </cfRule>
  </conditionalFormatting>
  <conditionalFormatting sqref="B1547">
    <cfRule type="cellIs" priority="194" operator="equal" aboveAverage="0" equalAverage="0" bottom="0" percent="0" rank="0" text="" dxfId="204">
      <formula>"ogółem"</formula>
    </cfRule>
  </conditionalFormatting>
  <conditionalFormatting sqref="A1547">
    <cfRule type="cellIs" priority="195" operator="equal" aboveAverage="0" equalAverage="0" bottom="0" percent="0" rank="0" text="" dxfId="205">
      <formula>"Wydatki bieżące"</formula>
    </cfRule>
  </conditionalFormatting>
  <conditionalFormatting sqref="B1547">
    <cfRule type="cellIs" priority="196" operator="equal" aboveAverage="0" equalAverage="0" bottom="0" percent="0" rank="0" text="" dxfId="206">
      <formula>"ogółem"</formula>
    </cfRule>
  </conditionalFormatting>
  <conditionalFormatting sqref="A1547">
    <cfRule type="cellIs" priority="197" operator="equal" aboveAverage="0" equalAverage="0" bottom="0" percent="0" rank="0" text="" dxfId="207">
      <formula>"Wydatki bieżące"</formula>
    </cfRule>
  </conditionalFormatting>
  <conditionalFormatting sqref="B1547">
    <cfRule type="cellIs" priority="198" operator="equal" aboveAverage="0" equalAverage="0" bottom="0" percent="0" rank="0" text="" dxfId="208">
      <formula>"ogółem"</formula>
    </cfRule>
    <cfRule type="cellIs" priority="199" operator="equal" aboveAverage="0" equalAverage="0" bottom="0" percent="0" rank="0" text="" dxfId="209">
      <formula>"ogółem"</formula>
    </cfRule>
  </conditionalFormatting>
  <conditionalFormatting sqref="A1547">
    <cfRule type="cellIs" priority="200" operator="equal" aboveAverage="0" equalAverage="0" bottom="0" percent="0" rank="0" text="" dxfId="210">
      <formula>"Wydatki bieżące"</formula>
    </cfRule>
  </conditionalFormatting>
  <conditionalFormatting sqref="B1560">
    <cfRule type="cellIs" priority="201" operator="equal" aboveAverage="0" equalAverage="0" bottom="0" percent="0" rank="0" text="" dxfId="211">
      <formula>"ogółem"</formula>
    </cfRule>
  </conditionalFormatting>
  <conditionalFormatting sqref="A1560">
    <cfRule type="cellIs" priority="202" operator="equal" aboveAverage="0" equalAverage="0" bottom="0" percent="0" rank="0" text="" dxfId="212">
      <formula>"Wydatki bieżące"</formula>
    </cfRule>
  </conditionalFormatting>
  <conditionalFormatting sqref="B1560">
    <cfRule type="cellIs" priority="203" operator="equal" aboveAverage="0" equalAverage="0" bottom="0" percent="0" rank="0" text="" dxfId="213">
      <formula>"ogółem"</formula>
    </cfRule>
  </conditionalFormatting>
  <conditionalFormatting sqref="A1560">
    <cfRule type="cellIs" priority="204" operator="equal" aboveAverage="0" equalAverage="0" bottom="0" percent="0" rank="0" text="" dxfId="214">
      <formula>"Wydatki bieżące"</formula>
    </cfRule>
  </conditionalFormatting>
  <conditionalFormatting sqref="B1560">
    <cfRule type="cellIs" priority="205" operator="equal" aboveAverage="0" equalAverage="0" bottom="0" percent="0" rank="0" text="" dxfId="215">
      <formula>"ogółem"</formula>
    </cfRule>
    <cfRule type="cellIs" priority="206" operator="equal" aboveAverage="0" equalAverage="0" bottom="0" percent="0" rank="0" text="" dxfId="216">
      <formula>"ogółem"</formula>
    </cfRule>
  </conditionalFormatting>
  <conditionalFormatting sqref="A1560">
    <cfRule type="cellIs" priority="207" operator="equal" aboveAverage="0" equalAverage="0" bottom="0" percent="0" rank="0" text="" dxfId="217">
      <formula>"Wydatki bieżące"</formula>
    </cfRule>
  </conditionalFormatting>
  <conditionalFormatting sqref="B1561">
    <cfRule type="cellIs" priority="208" operator="equal" aboveAverage="0" equalAverage="0" bottom="0" percent="0" rank="0" text="" dxfId="218">
      <formula>"ogółem"</formula>
    </cfRule>
  </conditionalFormatting>
  <conditionalFormatting sqref="A1561">
    <cfRule type="cellIs" priority="209" operator="equal" aboveAverage="0" equalAverage="0" bottom="0" percent="0" rank="0" text="" dxfId="219">
      <formula>"Wydatki bieżące"</formula>
    </cfRule>
  </conditionalFormatting>
  <conditionalFormatting sqref="B1561">
    <cfRule type="cellIs" priority="210" operator="equal" aboveAverage="0" equalAverage="0" bottom="0" percent="0" rank="0" text="" dxfId="220">
      <formula>"ogółem"</formula>
    </cfRule>
  </conditionalFormatting>
  <conditionalFormatting sqref="A1561">
    <cfRule type="cellIs" priority="211" operator="equal" aboveAverage="0" equalAverage="0" bottom="0" percent="0" rank="0" text="" dxfId="221">
      <formula>"Wydatki bieżące"</formula>
    </cfRule>
  </conditionalFormatting>
  <conditionalFormatting sqref="B1561">
    <cfRule type="cellIs" priority="212" operator="equal" aboveAverage="0" equalAverage="0" bottom="0" percent="0" rank="0" text="" dxfId="222">
      <formula>"ogółem"</formula>
    </cfRule>
    <cfRule type="cellIs" priority="213" operator="equal" aboveAverage="0" equalAverage="0" bottom="0" percent="0" rank="0" text="" dxfId="223">
      <formula>"ogółem"</formula>
    </cfRule>
  </conditionalFormatting>
  <conditionalFormatting sqref="A1561">
    <cfRule type="cellIs" priority="214" operator="equal" aboveAverage="0" equalAverage="0" bottom="0" percent="0" rank="0" text="" dxfId="224">
      <formula>"Wydatki bieżące"</formula>
    </cfRule>
  </conditionalFormatting>
  <conditionalFormatting sqref="B1559">
    <cfRule type="cellIs" priority="215" operator="equal" aboveAverage="0" equalAverage="0" bottom="0" percent="0" rank="0" text="" dxfId="225">
      <formula>"ogółem"</formula>
    </cfRule>
  </conditionalFormatting>
  <conditionalFormatting sqref="A1559">
    <cfRule type="cellIs" priority="216" operator="equal" aboveAverage="0" equalAverage="0" bottom="0" percent="0" rank="0" text="" dxfId="226">
      <formula>"Wydatki bieżące"</formula>
    </cfRule>
  </conditionalFormatting>
  <conditionalFormatting sqref="B1559">
    <cfRule type="cellIs" priority="217" operator="equal" aboveAverage="0" equalAverage="0" bottom="0" percent="0" rank="0" text="" dxfId="227">
      <formula>"ogółem"</formula>
    </cfRule>
  </conditionalFormatting>
  <conditionalFormatting sqref="A1559">
    <cfRule type="cellIs" priority="218" operator="equal" aboveAverage="0" equalAverage="0" bottom="0" percent="0" rank="0" text="" dxfId="228">
      <formula>"Wydatki bieżące"</formula>
    </cfRule>
  </conditionalFormatting>
  <conditionalFormatting sqref="B1559">
    <cfRule type="cellIs" priority="219" operator="equal" aboveAverage="0" equalAverage="0" bottom="0" percent="0" rank="0" text="" dxfId="229">
      <formula>"ogółem"</formula>
    </cfRule>
    <cfRule type="cellIs" priority="220" operator="equal" aboveAverage="0" equalAverage="0" bottom="0" percent="0" rank="0" text="" dxfId="230">
      <formula>"ogółem"</formula>
    </cfRule>
  </conditionalFormatting>
  <conditionalFormatting sqref="A1559">
    <cfRule type="cellIs" priority="221" operator="equal" aboveAverage="0" equalAverage="0" bottom="0" percent="0" rank="0" text="" dxfId="231">
      <formula>"Wydatki bieżące"</formula>
    </cfRule>
  </conditionalFormatting>
  <conditionalFormatting sqref="B1572">
    <cfRule type="cellIs" priority="222" operator="equal" aboveAverage="0" equalAverage="0" bottom="0" percent="0" rank="0" text="" dxfId="232">
      <formula>"ogółem"</formula>
    </cfRule>
  </conditionalFormatting>
  <conditionalFormatting sqref="A1572">
    <cfRule type="cellIs" priority="223" operator="equal" aboveAverage="0" equalAverage="0" bottom="0" percent="0" rank="0" text="" dxfId="233">
      <formula>"Wydatki bieżące"</formula>
    </cfRule>
  </conditionalFormatting>
  <conditionalFormatting sqref="B1572">
    <cfRule type="cellIs" priority="224" operator="equal" aboveAverage="0" equalAverage="0" bottom="0" percent="0" rank="0" text="" dxfId="234">
      <formula>"ogółem"</formula>
    </cfRule>
  </conditionalFormatting>
  <conditionalFormatting sqref="A1572">
    <cfRule type="cellIs" priority="225" operator="equal" aboveAverage="0" equalAverage="0" bottom="0" percent="0" rank="0" text="" dxfId="235">
      <formula>"Wydatki bieżące"</formula>
    </cfRule>
  </conditionalFormatting>
  <conditionalFormatting sqref="B1572">
    <cfRule type="cellIs" priority="226" operator="equal" aboveAverage="0" equalAverage="0" bottom="0" percent="0" rank="0" text="" dxfId="236">
      <formula>"ogółem"</formula>
    </cfRule>
    <cfRule type="cellIs" priority="227" operator="equal" aboveAverage="0" equalAverage="0" bottom="0" percent="0" rank="0" text="" dxfId="237">
      <formula>"ogółem"</formula>
    </cfRule>
  </conditionalFormatting>
  <conditionalFormatting sqref="A1572">
    <cfRule type="cellIs" priority="228" operator="equal" aboveAverage="0" equalAverage="0" bottom="0" percent="0" rank="0" text="" dxfId="238">
      <formula>"Wydatki bieżące"</formula>
    </cfRule>
  </conditionalFormatting>
  <conditionalFormatting sqref="B1573">
    <cfRule type="cellIs" priority="229" operator="equal" aboveAverage="0" equalAverage="0" bottom="0" percent="0" rank="0" text="" dxfId="239">
      <formula>"ogółem"</formula>
    </cfRule>
  </conditionalFormatting>
  <conditionalFormatting sqref="A1573">
    <cfRule type="cellIs" priority="230" operator="equal" aboveAverage="0" equalAverage="0" bottom="0" percent="0" rank="0" text="" dxfId="240">
      <formula>"Wydatki bieżące"</formula>
    </cfRule>
  </conditionalFormatting>
  <conditionalFormatting sqref="B1573">
    <cfRule type="cellIs" priority="231" operator="equal" aboveAverage="0" equalAverage="0" bottom="0" percent="0" rank="0" text="" dxfId="241">
      <formula>"ogółem"</formula>
    </cfRule>
  </conditionalFormatting>
  <conditionalFormatting sqref="A1573">
    <cfRule type="cellIs" priority="232" operator="equal" aboveAverage="0" equalAverage="0" bottom="0" percent="0" rank="0" text="" dxfId="242">
      <formula>"Wydatki bieżące"</formula>
    </cfRule>
  </conditionalFormatting>
  <conditionalFormatting sqref="B1573">
    <cfRule type="cellIs" priority="233" operator="equal" aboveAverage="0" equalAverage="0" bottom="0" percent="0" rank="0" text="" dxfId="243">
      <formula>"ogółem"</formula>
    </cfRule>
    <cfRule type="cellIs" priority="234" operator="equal" aboveAverage="0" equalAverage="0" bottom="0" percent="0" rank="0" text="" dxfId="244">
      <formula>"ogółem"</formula>
    </cfRule>
  </conditionalFormatting>
  <conditionalFormatting sqref="A1573">
    <cfRule type="cellIs" priority="235" operator="equal" aboveAverage="0" equalAverage="0" bottom="0" percent="0" rank="0" text="" dxfId="245">
      <formula>"Wydatki bieżące"</formula>
    </cfRule>
  </conditionalFormatting>
  <conditionalFormatting sqref="B1574">
    <cfRule type="cellIs" priority="236" operator="equal" aboveAverage="0" equalAverage="0" bottom="0" percent="0" rank="0" text="" dxfId="246">
      <formula>"ogółem"</formula>
    </cfRule>
  </conditionalFormatting>
  <conditionalFormatting sqref="A1574">
    <cfRule type="cellIs" priority="237" operator="equal" aboveAverage="0" equalAverage="0" bottom="0" percent="0" rank="0" text="" dxfId="247">
      <formula>"Wydatki bieżące"</formula>
    </cfRule>
  </conditionalFormatting>
  <conditionalFormatting sqref="B1574">
    <cfRule type="cellIs" priority="238" operator="equal" aboveAverage="0" equalAverage="0" bottom="0" percent="0" rank="0" text="" dxfId="248">
      <formula>"ogółem"</formula>
    </cfRule>
  </conditionalFormatting>
  <conditionalFormatting sqref="A1574">
    <cfRule type="cellIs" priority="239" operator="equal" aboveAverage="0" equalAverage="0" bottom="0" percent="0" rank="0" text="" dxfId="249">
      <formula>"Wydatki bieżące"</formula>
    </cfRule>
  </conditionalFormatting>
  <conditionalFormatting sqref="B1574">
    <cfRule type="cellIs" priority="240" operator="equal" aboveAverage="0" equalAverage="0" bottom="0" percent="0" rank="0" text="" dxfId="250">
      <formula>"ogółem"</formula>
    </cfRule>
    <cfRule type="cellIs" priority="241" operator="equal" aboveAverage="0" equalAverage="0" bottom="0" percent="0" rank="0" text="" dxfId="251">
      <formula>"ogółem"</formula>
    </cfRule>
  </conditionalFormatting>
  <conditionalFormatting sqref="A1574">
    <cfRule type="cellIs" priority="242" operator="equal" aboveAverage="0" equalAverage="0" bottom="0" percent="0" rank="0" text="" dxfId="252">
      <formula>"Wydatki bieżące"</formula>
    </cfRule>
  </conditionalFormatting>
  <conditionalFormatting sqref="B1583">
    <cfRule type="cellIs" priority="243" operator="equal" aboveAverage="0" equalAverage="0" bottom="0" percent="0" rank="0" text="" dxfId="253">
      <formula>"ogółem"</formula>
    </cfRule>
  </conditionalFormatting>
  <conditionalFormatting sqref="A1583">
    <cfRule type="cellIs" priority="244" operator="equal" aboveAverage="0" equalAverage="0" bottom="0" percent="0" rank="0" text="" dxfId="254">
      <formula>"Wydatki bieżące"</formula>
    </cfRule>
  </conditionalFormatting>
  <conditionalFormatting sqref="B1583">
    <cfRule type="cellIs" priority="245" operator="equal" aboveAverage="0" equalAverage="0" bottom="0" percent="0" rank="0" text="" dxfId="255">
      <formula>"ogółem"</formula>
    </cfRule>
  </conditionalFormatting>
  <conditionalFormatting sqref="A1583">
    <cfRule type="cellIs" priority="246" operator="equal" aboveAverage="0" equalAverage="0" bottom="0" percent="0" rank="0" text="" dxfId="256">
      <formula>"Wydatki bieżące"</formula>
    </cfRule>
  </conditionalFormatting>
  <conditionalFormatting sqref="B1583">
    <cfRule type="cellIs" priority="247" operator="equal" aboveAverage="0" equalAverage="0" bottom="0" percent="0" rank="0" text="" dxfId="257">
      <formula>"ogółem"</formula>
    </cfRule>
    <cfRule type="cellIs" priority="248" operator="equal" aboveAverage="0" equalAverage="0" bottom="0" percent="0" rank="0" text="" dxfId="258">
      <formula>"ogółem"</formula>
    </cfRule>
  </conditionalFormatting>
  <conditionalFormatting sqref="A1583">
    <cfRule type="cellIs" priority="249" operator="equal" aboveAverage="0" equalAverage="0" bottom="0" percent="0" rank="0" text="" dxfId="259">
      <formula>"Wydatki bieżące"</formula>
    </cfRule>
  </conditionalFormatting>
  <conditionalFormatting sqref="B1596">
    <cfRule type="cellIs" priority="250" operator="equal" aboveAverage="0" equalAverage="0" bottom="0" percent="0" rank="0" text="" dxfId="260">
      <formula>"ogółem"</formula>
    </cfRule>
  </conditionalFormatting>
  <conditionalFormatting sqref="A1596">
    <cfRule type="cellIs" priority="251" operator="equal" aboveAverage="0" equalAverage="0" bottom="0" percent="0" rank="0" text="" dxfId="261">
      <formula>"Wydatki bieżące"</formula>
    </cfRule>
  </conditionalFormatting>
  <conditionalFormatting sqref="B1596">
    <cfRule type="cellIs" priority="252" operator="equal" aboveAverage="0" equalAverage="0" bottom="0" percent="0" rank="0" text="" dxfId="262">
      <formula>"ogółem"</formula>
    </cfRule>
  </conditionalFormatting>
  <conditionalFormatting sqref="A1596">
    <cfRule type="cellIs" priority="253" operator="equal" aboveAverage="0" equalAverage="0" bottom="0" percent="0" rank="0" text="" dxfId="263">
      <formula>"Wydatki bieżące"</formula>
    </cfRule>
  </conditionalFormatting>
  <conditionalFormatting sqref="B1596">
    <cfRule type="cellIs" priority="254" operator="equal" aboveAverage="0" equalAverage="0" bottom="0" percent="0" rank="0" text="" dxfId="264">
      <formula>"ogółem"</formula>
    </cfRule>
    <cfRule type="cellIs" priority="255" operator="equal" aboveAverage="0" equalAverage="0" bottom="0" percent="0" rank="0" text="" dxfId="265">
      <formula>"ogółem"</formula>
    </cfRule>
  </conditionalFormatting>
  <conditionalFormatting sqref="A1596">
    <cfRule type="cellIs" priority="256" operator="equal" aboveAverage="0" equalAverage="0" bottom="0" percent="0" rank="0" text="" dxfId="266">
      <formula>"Wydatki bieżące"</formula>
    </cfRule>
  </conditionalFormatting>
  <conditionalFormatting sqref="B1609">
    <cfRule type="cellIs" priority="257" operator="equal" aboveAverage="0" equalAverage="0" bottom="0" percent="0" rank="0" text="" dxfId="267">
      <formula>"ogółem"</formula>
    </cfRule>
  </conditionalFormatting>
  <conditionalFormatting sqref="A1609">
    <cfRule type="cellIs" priority="258" operator="equal" aboveAverage="0" equalAverage="0" bottom="0" percent="0" rank="0" text="" dxfId="268">
      <formula>"Wydatki bieżące"</formula>
    </cfRule>
  </conditionalFormatting>
  <conditionalFormatting sqref="B1609">
    <cfRule type="cellIs" priority="259" operator="equal" aboveAverage="0" equalAverage="0" bottom="0" percent="0" rank="0" text="" dxfId="269">
      <formula>"ogółem"</formula>
    </cfRule>
  </conditionalFormatting>
  <conditionalFormatting sqref="A1609">
    <cfRule type="cellIs" priority="260" operator="equal" aboveAverage="0" equalAverage="0" bottom="0" percent="0" rank="0" text="" dxfId="270">
      <formula>"Wydatki bieżące"</formula>
    </cfRule>
  </conditionalFormatting>
  <conditionalFormatting sqref="B1609">
    <cfRule type="cellIs" priority="261" operator="equal" aboveAverage="0" equalAverage="0" bottom="0" percent="0" rank="0" text="" dxfId="271">
      <formula>"ogółem"</formula>
    </cfRule>
    <cfRule type="cellIs" priority="262" operator="equal" aboveAverage="0" equalAverage="0" bottom="0" percent="0" rank="0" text="" dxfId="272">
      <formula>"ogółem"</formula>
    </cfRule>
  </conditionalFormatting>
  <conditionalFormatting sqref="A1609">
    <cfRule type="cellIs" priority="263" operator="equal" aboveAverage="0" equalAverage="0" bottom="0" percent="0" rank="0" text="" dxfId="273">
      <formula>"Wydatki bieżące"</formula>
    </cfRule>
  </conditionalFormatting>
  <conditionalFormatting sqref="B718">
    <cfRule type="cellIs" priority="264" operator="equal" aboveAverage="0" equalAverage="0" bottom="0" percent="0" rank="0" text="" dxfId="274">
      <formula>"ogółem"</formula>
    </cfRule>
  </conditionalFormatting>
  <conditionalFormatting sqref="A718">
    <cfRule type="cellIs" priority="265" operator="equal" aboveAverage="0" equalAverage="0" bottom="0" percent="0" rank="0" text="" dxfId="275">
      <formula>"Wydatki bieżące"</formula>
    </cfRule>
  </conditionalFormatting>
  <conditionalFormatting sqref="B718">
    <cfRule type="cellIs" priority="266" operator="equal" aboveAverage="0" equalAverage="0" bottom="0" percent="0" rank="0" text="" dxfId="276">
      <formula>"ogółem"</formula>
    </cfRule>
  </conditionalFormatting>
  <conditionalFormatting sqref="A718">
    <cfRule type="cellIs" priority="267" operator="equal" aboveAverage="0" equalAverage="0" bottom="0" percent="0" rank="0" text="" dxfId="277">
      <formula>"Wydatki bieżące"</formula>
    </cfRule>
  </conditionalFormatting>
  <conditionalFormatting sqref="B718">
    <cfRule type="cellIs" priority="268" operator="equal" aboveAverage="0" equalAverage="0" bottom="0" percent="0" rank="0" text="" dxfId="278">
      <formula>"ogółem"</formula>
    </cfRule>
    <cfRule type="cellIs" priority="269" operator="equal" aboveAverage="0" equalAverage="0" bottom="0" percent="0" rank="0" text="" dxfId="279">
      <formula>"ogółem"</formula>
    </cfRule>
  </conditionalFormatting>
  <conditionalFormatting sqref="A718">
    <cfRule type="cellIs" priority="270" operator="equal" aboveAverage="0" equalAverage="0" bottom="0" percent="0" rank="0" text="" dxfId="280">
      <formula>"Wydatki bieżące"</formula>
    </cfRule>
  </conditionalFormatting>
  <conditionalFormatting sqref="B868:B869">
    <cfRule type="cellIs" priority="271" operator="equal" aboveAverage="0" equalAverage="0" bottom="0" percent="0" rank="0" text="" dxfId="281">
      <formula>"ogółem"</formula>
    </cfRule>
  </conditionalFormatting>
  <conditionalFormatting sqref="A868">
    <cfRule type="cellIs" priority="272" operator="equal" aboveAverage="0" equalAverage="0" bottom="0" percent="0" rank="0" text="" dxfId="282">
      <formula>"Wydatki bieżące"</formula>
    </cfRule>
  </conditionalFormatting>
  <conditionalFormatting sqref="B868:B869">
    <cfRule type="cellIs" priority="273" operator="equal" aboveAverage="0" equalAverage="0" bottom="0" percent="0" rank="0" text="" dxfId="283">
      <formula>"ogółem"</formula>
    </cfRule>
  </conditionalFormatting>
  <conditionalFormatting sqref="A868">
    <cfRule type="cellIs" priority="274" operator="equal" aboveAverage="0" equalAverage="0" bottom="0" percent="0" rank="0" text="" dxfId="284">
      <formula>"Wydatki bieżące"</formula>
    </cfRule>
  </conditionalFormatting>
  <conditionalFormatting sqref="B868:B869">
    <cfRule type="cellIs" priority="275" operator="equal" aboveAverage="0" equalAverage="0" bottom="0" percent="0" rank="0" text="" dxfId="285">
      <formula>"ogółem"</formula>
    </cfRule>
    <cfRule type="cellIs" priority="276" operator="equal" aboveAverage="0" equalAverage="0" bottom="0" percent="0" rank="0" text="" dxfId="286">
      <formula>"ogółem"</formula>
    </cfRule>
  </conditionalFormatting>
  <conditionalFormatting sqref="A868">
    <cfRule type="cellIs" priority="277" operator="equal" aboveAverage="0" equalAverage="0" bottom="0" percent="0" rank="0" text="" dxfId="287">
      <formula>"Wydatki bieżące"</formula>
    </cfRule>
  </conditionalFormatting>
  <conditionalFormatting sqref="B766">
    <cfRule type="cellIs" priority="278" operator="equal" aboveAverage="0" equalAverage="0" bottom="0" percent="0" rank="0" text="" dxfId="288">
      <formula>"ogółem"</formula>
    </cfRule>
  </conditionalFormatting>
  <conditionalFormatting sqref="A766">
    <cfRule type="cellIs" priority="279" operator="equal" aboveAverage="0" equalAverage="0" bottom="0" percent="0" rank="0" text="" dxfId="289">
      <formula>"Wydatki bieżące"</formula>
    </cfRule>
  </conditionalFormatting>
  <conditionalFormatting sqref="B766">
    <cfRule type="cellIs" priority="280" operator="equal" aboveAverage="0" equalAverage="0" bottom="0" percent="0" rank="0" text="" dxfId="290">
      <formula>"ogółem"</formula>
    </cfRule>
  </conditionalFormatting>
  <conditionalFormatting sqref="A766">
    <cfRule type="cellIs" priority="281" operator="equal" aboveAverage="0" equalAverage="0" bottom="0" percent="0" rank="0" text="" dxfId="291">
      <formula>"Wydatki bieżące"</formula>
    </cfRule>
  </conditionalFormatting>
  <conditionalFormatting sqref="B766">
    <cfRule type="cellIs" priority="282" operator="equal" aboveAverage="0" equalAverage="0" bottom="0" percent="0" rank="0" text="" dxfId="292">
      <formula>"ogółem"</formula>
    </cfRule>
    <cfRule type="cellIs" priority="283" operator="equal" aboveAverage="0" equalAverage="0" bottom="0" percent="0" rank="0" text="" dxfId="293">
      <formula>"ogółem"</formula>
    </cfRule>
  </conditionalFormatting>
  <conditionalFormatting sqref="A766">
    <cfRule type="cellIs" priority="284" operator="equal" aboveAverage="0" equalAverage="0" bottom="0" percent="0" rank="0" text="" dxfId="294">
      <formula>"Wydatki bieżące"</formula>
    </cfRule>
  </conditionalFormatting>
  <conditionalFormatting sqref="B767">
    <cfRule type="cellIs" priority="285" operator="equal" aboveAverage="0" equalAverage="0" bottom="0" percent="0" rank="0" text="" dxfId="295">
      <formula>"ogółem"</formula>
    </cfRule>
  </conditionalFormatting>
  <conditionalFormatting sqref="A767">
    <cfRule type="cellIs" priority="286" operator="equal" aboveAverage="0" equalAverage="0" bottom="0" percent="0" rank="0" text="" dxfId="296">
      <formula>"Wydatki bieżące"</formula>
    </cfRule>
  </conditionalFormatting>
  <conditionalFormatting sqref="B767">
    <cfRule type="cellIs" priority="287" operator="equal" aboveAverage="0" equalAverage="0" bottom="0" percent="0" rank="0" text="" dxfId="297">
      <formula>"ogółem"</formula>
    </cfRule>
  </conditionalFormatting>
  <conditionalFormatting sqref="A767">
    <cfRule type="cellIs" priority="288" operator="equal" aboveAverage="0" equalAverage="0" bottom="0" percent="0" rank="0" text="" dxfId="298">
      <formula>"Wydatki bieżące"</formula>
    </cfRule>
  </conditionalFormatting>
  <conditionalFormatting sqref="B767">
    <cfRule type="cellIs" priority="289" operator="equal" aboveAverage="0" equalAverage="0" bottom="0" percent="0" rank="0" text="" dxfId="299">
      <formula>"ogółem"</formula>
    </cfRule>
    <cfRule type="cellIs" priority="290" operator="equal" aboveAverage="0" equalAverage="0" bottom="0" percent="0" rank="0" text="" dxfId="300">
      <formula>"ogółem"</formula>
    </cfRule>
  </conditionalFormatting>
  <conditionalFormatting sqref="A767">
    <cfRule type="cellIs" priority="291" operator="equal" aboveAverage="0" equalAverage="0" bottom="0" percent="0" rank="0" text="" dxfId="301">
      <formula>"Wydatki bieżące"</formula>
    </cfRule>
  </conditionalFormatting>
  <conditionalFormatting sqref="B778">
    <cfRule type="cellIs" priority="292" operator="equal" aboveAverage="0" equalAverage="0" bottom="0" percent="0" rank="0" text="" dxfId="302">
      <formula>"ogółem"</formula>
    </cfRule>
  </conditionalFormatting>
  <conditionalFormatting sqref="A778">
    <cfRule type="cellIs" priority="293" operator="equal" aboveAverage="0" equalAverage="0" bottom="0" percent="0" rank="0" text="" dxfId="303">
      <formula>"Wydatki bieżące"</formula>
    </cfRule>
  </conditionalFormatting>
  <conditionalFormatting sqref="B778">
    <cfRule type="cellIs" priority="294" operator="equal" aboveAverage="0" equalAverage="0" bottom="0" percent="0" rank="0" text="" dxfId="304">
      <formula>"ogółem"</formula>
    </cfRule>
  </conditionalFormatting>
  <conditionalFormatting sqref="A778">
    <cfRule type="cellIs" priority="295" operator="equal" aboveAverage="0" equalAverage="0" bottom="0" percent="0" rank="0" text="" dxfId="305">
      <formula>"Wydatki bieżące"</formula>
    </cfRule>
  </conditionalFormatting>
  <conditionalFormatting sqref="B778">
    <cfRule type="cellIs" priority="296" operator="equal" aboveAverage="0" equalAverage="0" bottom="0" percent="0" rank="0" text="" dxfId="306">
      <formula>"ogółem"</formula>
    </cfRule>
    <cfRule type="cellIs" priority="297" operator="equal" aboveAverage="0" equalAverage="0" bottom="0" percent="0" rank="0" text="" dxfId="307">
      <formula>"ogółem"</formula>
    </cfRule>
  </conditionalFormatting>
  <conditionalFormatting sqref="A778">
    <cfRule type="cellIs" priority="298" operator="equal" aboveAverage="0" equalAverage="0" bottom="0" percent="0" rank="0" text="" dxfId="308">
      <formula>"Wydatki bieżące"</formula>
    </cfRule>
  </conditionalFormatting>
  <conditionalFormatting sqref="B779">
    <cfRule type="cellIs" priority="299" operator="equal" aboveAverage="0" equalAverage="0" bottom="0" percent="0" rank="0" text="" dxfId="309">
      <formula>"ogółem"</formula>
    </cfRule>
  </conditionalFormatting>
  <conditionalFormatting sqref="A779">
    <cfRule type="cellIs" priority="300" operator="equal" aboveAverage="0" equalAverage="0" bottom="0" percent="0" rank="0" text="" dxfId="310">
      <formula>"Wydatki bieżące"</formula>
    </cfRule>
  </conditionalFormatting>
  <conditionalFormatting sqref="B779">
    <cfRule type="cellIs" priority="301" operator="equal" aboveAverage="0" equalAverage="0" bottom="0" percent="0" rank="0" text="" dxfId="311">
      <formula>"ogółem"</formula>
    </cfRule>
  </conditionalFormatting>
  <conditionalFormatting sqref="A779">
    <cfRule type="cellIs" priority="302" operator="equal" aboveAverage="0" equalAverage="0" bottom="0" percent="0" rank="0" text="" dxfId="312">
      <formula>"Wydatki bieżące"</formula>
    </cfRule>
  </conditionalFormatting>
  <conditionalFormatting sqref="B779">
    <cfRule type="cellIs" priority="303" operator="equal" aboveAverage="0" equalAverage="0" bottom="0" percent="0" rank="0" text="" dxfId="313">
      <formula>"ogółem"</formula>
    </cfRule>
    <cfRule type="cellIs" priority="304" operator="equal" aboveAverage="0" equalAverage="0" bottom="0" percent="0" rank="0" text="" dxfId="314">
      <formula>"ogółem"</formula>
    </cfRule>
  </conditionalFormatting>
  <conditionalFormatting sqref="A779">
    <cfRule type="cellIs" priority="305" operator="equal" aboveAverage="0" equalAverage="0" bottom="0" percent="0" rank="0" text="" dxfId="315">
      <formula>"Wydatki bieżące"</formula>
    </cfRule>
  </conditionalFormatting>
  <conditionalFormatting sqref="B793">
    <cfRule type="cellIs" priority="306" operator="equal" aboveAverage="0" equalAverage="0" bottom="0" percent="0" rank="0" text="" dxfId="316">
      <formula>"ogółem"</formula>
    </cfRule>
  </conditionalFormatting>
  <conditionalFormatting sqref="A793">
    <cfRule type="cellIs" priority="307" operator="equal" aboveAverage="0" equalAverage="0" bottom="0" percent="0" rank="0" text="" dxfId="317">
      <formula>"Wydatki bieżące"</formula>
    </cfRule>
  </conditionalFormatting>
  <conditionalFormatting sqref="B793">
    <cfRule type="cellIs" priority="308" operator="equal" aboveAverage="0" equalAverage="0" bottom="0" percent="0" rank="0" text="" dxfId="318">
      <formula>"ogółem"</formula>
    </cfRule>
  </conditionalFormatting>
  <conditionalFormatting sqref="A793">
    <cfRule type="cellIs" priority="309" operator="equal" aboveAverage="0" equalAverage="0" bottom="0" percent="0" rank="0" text="" dxfId="319">
      <formula>"Wydatki bieżące"</formula>
    </cfRule>
  </conditionalFormatting>
  <conditionalFormatting sqref="B793">
    <cfRule type="cellIs" priority="310" operator="equal" aboveAverage="0" equalAverage="0" bottom="0" percent="0" rank="0" text="" dxfId="320">
      <formula>"ogółem"</formula>
    </cfRule>
    <cfRule type="cellIs" priority="311" operator="equal" aboveAverage="0" equalAverage="0" bottom="0" percent="0" rank="0" text="" dxfId="321">
      <formula>"ogółem"</formula>
    </cfRule>
  </conditionalFormatting>
  <conditionalFormatting sqref="A793">
    <cfRule type="cellIs" priority="312" operator="equal" aboveAverage="0" equalAverage="0" bottom="0" percent="0" rank="0" text="" dxfId="322">
      <formula>"Wydatki bieżące"</formula>
    </cfRule>
  </conditionalFormatting>
  <conditionalFormatting sqref="B794">
    <cfRule type="cellIs" priority="313" operator="equal" aboveAverage="0" equalAverage="0" bottom="0" percent="0" rank="0" text="" dxfId="323">
      <formula>"ogółem"</formula>
    </cfRule>
  </conditionalFormatting>
  <conditionalFormatting sqref="A794">
    <cfRule type="cellIs" priority="314" operator="equal" aboveAverage="0" equalAverage="0" bottom="0" percent="0" rank="0" text="" dxfId="324">
      <formula>"Wydatki bieżące"</formula>
    </cfRule>
  </conditionalFormatting>
  <conditionalFormatting sqref="B794">
    <cfRule type="cellIs" priority="315" operator="equal" aboveAverage="0" equalAverage="0" bottom="0" percent="0" rank="0" text="" dxfId="325">
      <formula>"ogółem"</formula>
    </cfRule>
  </conditionalFormatting>
  <conditionalFormatting sqref="A794">
    <cfRule type="cellIs" priority="316" operator="equal" aboveAverage="0" equalAverage="0" bottom="0" percent="0" rank="0" text="" dxfId="326">
      <formula>"Wydatki bieżące"</formula>
    </cfRule>
  </conditionalFormatting>
  <conditionalFormatting sqref="B794">
    <cfRule type="cellIs" priority="317" operator="equal" aboveAverage="0" equalAverage="0" bottom="0" percent="0" rank="0" text="" dxfId="327">
      <formula>"ogółem"</formula>
    </cfRule>
    <cfRule type="cellIs" priority="318" operator="equal" aboveAverage="0" equalAverage="0" bottom="0" percent="0" rank="0" text="" dxfId="328">
      <formula>"ogółem"</formula>
    </cfRule>
  </conditionalFormatting>
  <conditionalFormatting sqref="A794">
    <cfRule type="cellIs" priority="319" operator="equal" aboveAverage="0" equalAverage="0" bottom="0" percent="0" rank="0" text="" dxfId="329">
      <formula>"Wydatki bieżące"</formula>
    </cfRule>
  </conditionalFormatting>
  <conditionalFormatting sqref="B806:B807">
    <cfRule type="cellIs" priority="320" operator="equal" aboveAverage="0" equalAverage="0" bottom="0" percent="0" rank="0" text="" dxfId="330">
      <formula>"ogółem"</formula>
    </cfRule>
  </conditionalFormatting>
  <conditionalFormatting sqref="A806:A807">
    <cfRule type="cellIs" priority="321" operator="equal" aboveAverage="0" equalAverage="0" bottom="0" percent="0" rank="0" text="" dxfId="331">
      <formula>"Wydatki bieżące"</formula>
    </cfRule>
  </conditionalFormatting>
  <conditionalFormatting sqref="B806:B807">
    <cfRule type="cellIs" priority="322" operator="equal" aboveAverage="0" equalAverage="0" bottom="0" percent="0" rank="0" text="" dxfId="332">
      <formula>"ogółem"</formula>
    </cfRule>
  </conditionalFormatting>
  <conditionalFormatting sqref="A806:A807">
    <cfRule type="cellIs" priority="323" operator="equal" aboveAverage="0" equalAverage="0" bottom="0" percent="0" rank="0" text="" dxfId="333">
      <formula>"Wydatki bieżące"</formula>
    </cfRule>
  </conditionalFormatting>
  <conditionalFormatting sqref="B806:B807">
    <cfRule type="cellIs" priority="324" operator="equal" aboveAverage="0" equalAverage="0" bottom="0" percent="0" rank="0" text="" dxfId="334">
      <formula>"ogółem"</formula>
    </cfRule>
    <cfRule type="cellIs" priority="325" operator="equal" aboveAverage="0" equalAverage="0" bottom="0" percent="0" rank="0" text="" dxfId="335">
      <formula>"ogółem"</formula>
    </cfRule>
  </conditionalFormatting>
  <conditionalFormatting sqref="A806:A807">
    <cfRule type="cellIs" priority="326" operator="equal" aboveAverage="0" equalAverage="0" bottom="0" percent="0" rank="0" text="" dxfId="336">
      <formula>"Wydatki bieżące"</formula>
    </cfRule>
  </conditionalFormatting>
  <conditionalFormatting sqref="B781">
    <cfRule type="cellIs" priority="327" operator="equal" aboveAverage="0" equalAverage="0" bottom="0" percent="0" rank="0" text="" dxfId="337">
      <formula>"ogółem"</formula>
    </cfRule>
  </conditionalFormatting>
  <conditionalFormatting sqref="A781">
    <cfRule type="cellIs" priority="328" operator="equal" aboveAverage="0" equalAverage="0" bottom="0" percent="0" rank="0" text="" dxfId="338">
      <formula>"Wydatki bieżące"</formula>
    </cfRule>
  </conditionalFormatting>
  <conditionalFormatting sqref="B781">
    <cfRule type="cellIs" priority="329" operator="equal" aboveAverage="0" equalAverage="0" bottom="0" percent="0" rank="0" text="" dxfId="339">
      <formula>"ogółem"</formula>
    </cfRule>
  </conditionalFormatting>
  <conditionalFormatting sqref="A781">
    <cfRule type="cellIs" priority="330" operator="equal" aboveAverage="0" equalAverage="0" bottom="0" percent="0" rank="0" text="" dxfId="340">
      <formula>"Wydatki bieżące"</formula>
    </cfRule>
  </conditionalFormatting>
  <conditionalFormatting sqref="B781">
    <cfRule type="cellIs" priority="331" operator="equal" aboveAverage="0" equalAverage="0" bottom="0" percent="0" rank="0" text="" dxfId="341">
      <formula>"ogółem"</formula>
    </cfRule>
    <cfRule type="cellIs" priority="332" operator="equal" aboveAverage="0" equalAverage="0" bottom="0" percent="0" rank="0" text="" dxfId="342">
      <formula>"ogółem"</formula>
    </cfRule>
  </conditionalFormatting>
  <conditionalFormatting sqref="A781">
    <cfRule type="cellIs" priority="333" operator="equal" aboveAverage="0" equalAverage="0" bottom="0" percent="0" rank="0" text="" dxfId="343">
      <formula>"Wydatki bieżące"</formula>
    </cfRule>
  </conditionalFormatting>
  <conditionalFormatting sqref="B782">
    <cfRule type="cellIs" priority="334" operator="equal" aboveAverage="0" equalAverage="0" bottom="0" percent="0" rank="0" text="" dxfId="344">
      <formula>"ogółem"</formula>
    </cfRule>
  </conditionalFormatting>
  <conditionalFormatting sqref="A782">
    <cfRule type="cellIs" priority="335" operator="equal" aboveAverage="0" equalAverage="0" bottom="0" percent="0" rank="0" text="" dxfId="345">
      <formula>"Wydatki bieżące"</formula>
    </cfRule>
  </conditionalFormatting>
  <conditionalFormatting sqref="B782">
    <cfRule type="cellIs" priority="336" operator="equal" aboveAverage="0" equalAverage="0" bottom="0" percent="0" rank="0" text="" dxfId="346">
      <formula>"ogółem"</formula>
    </cfRule>
  </conditionalFormatting>
  <conditionalFormatting sqref="A782">
    <cfRule type="cellIs" priority="337" operator="equal" aboveAverage="0" equalAverage="0" bottom="0" percent="0" rank="0" text="" dxfId="347">
      <formula>"Wydatki bieżące"</formula>
    </cfRule>
  </conditionalFormatting>
  <conditionalFormatting sqref="B782">
    <cfRule type="cellIs" priority="338" operator="equal" aboveAverage="0" equalAverage="0" bottom="0" percent="0" rank="0" text="" dxfId="348">
      <formula>"ogółem"</formula>
    </cfRule>
    <cfRule type="cellIs" priority="339" operator="equal" aboveAverage="0" equalAverage="0" bottom="0" percent="0" rank="0" text="" dxfId="349">
      <formula>"ogółem"</formula>
    </cfRule>
  </conditionalFormatting>
  <conditionalFormatting sqref="A782">
    <cfRule type="cellIs" priority="340" operator="equal" aboveAverage="0" equalAverage="0" bottom="0" percent="0" rank="0" text="" dxfId="350">
      <formula>"Wydatki bieżące"</formula>
    </cfRule>
  </conditionalFormatting>
  <conditionalFormatting sqref="B792">
    <cfRule type="cellIs" priority="341" operator="equal" aboveAverage="0" equalAverage="0" bottom="0" percent="0" rank="0" text="" dxfId="351">
      <formula>"ogółem"</formula>
    </cfRule>
  </conditionalFormatting>
  <conditionalFormatting sqref="A792">
    <cfRule type="cellIs" priority="342" operator="equal" aboveAverage="0" equalAverage="0" bottom="0" percent="0" rank="0" text="" dxfId="352">
      <formula>"Wydatki bieżące"</formula>
    </cfRule>
  </conditionalFormatting>
  <conditionalFormatting sqref="B792">
    <cfRule type="cellIs" priority="343" operator="equal" aboveAverage="0" equalAverage="0" bottom="0" percent="0" rank="0" text="" dxfId="353">
      <formula>"ogółem"</formula>
    </cfRule>
  </conditionalFormatting>
  <conditionalFormatting sqref="A792">
    <cfRule type="cellIs" priority="344" operator="equal" aboveAverage="0" equalAverage="0" bottom="0" percent="0" rank="0" text="" dxfId="354">
      <formula>"Wydatki bieżące"</formula>
    </cfRule>
  </conditionalFormatting>
  <conditionalFormatting sqref="B792">
    <cfRule type="cellIs" priority="345" operator="equal" aboveAverage="0" equalAverage="0" bottom="0" percent="0" rank="0" text="" dxfId="355">
      <formula>"ogółem"</formula>
    </cfRule>
    <cfRule type="cellIs" priority="346" operator="equal" aboveAverage="0" equalAverage="0" bottom="0" percent="0" rank="0" text="" dxfId="356">
      <formula>"ogółem"</formula>
    </cfRule>
  </conditionalFormatting>
  <conditionalFormatting sqref="A792">
    <cfRule type="cellIs" priority="347" operator="equal" aboveAverage="0" equalAverage="0" bottom="0" percent="0" rank="0" text="" dxfId="357">
      <formula>"Wydatki bieżące"</formula>
    </cfRule>
  </conditionalFormatting>
  <conditionalFormatting sqref="B818">
    <cfRule type="cellIs" priority="348" operator="equal" aboveAverage="0" equalAverage="0" bottom="0" percent="0" rank="0" text="" dxfId="358">
      <formula>"ogółem"</formula>
    </cfRule>
  </conditionalFormatting>
  <conditionalFormatting sqref="A818">
    <cfRule type="cellIs" priority="349" operator="equal" aboveAverage="0" equalAverage="0" bottom="0" percent="0" rank="0" text="" dxfId="359">
      <formula>"Wydatki bieżące"</formula>
    </cfRule>
  </conditionalFormatting>
  <conditionalFormatting sqref="B818">
    <cfRule type="cellIs" priority="350" operator="equal" aboveAverage="0" equalAverage="0" bottom="0" percent="0" rank="0" text="" dxfId="360">
      <formula>"ogółem"</formula>
    </cfRule>
  </conditionalFormatting>
  <conditionalFormatting sqref="A818">
    <cfRule type="cellIs" priority="351" operator="equal" aboveAverage="0" equalAverage="0" bottom="0" percent="0" rank="0" text="" dxfId="361">
      <formula>"Wydatki bieżące"</formula>
    </cfRule>
  </conditionalFormatting>
  <conditionalFormatting sqref="B818">
    <cfRule type="cellIs" priority="352" operator="equal" aboveAverage="0" equalAverage="0" bottom="0" percent="0" rank="0" text="" dxfId="362">
      <formula>"ogółem"</formula>
    </cfRule>
    <cfRule type="cellIs" priority="353" operator="equal" aboveAverage="0" equalAverage="0" bottom="0" percent="0" rank="0" text="" dxfId="363">
      <formula>"ogółem"</formula>
    </cfRule>
  </conditionalFormatting>
  <conditionalFormatting sqref="A818">
    <cfRule type="cellIs" priority="354" operator="equal" aboveAverage="0" equalAverage="0" bottom="0" percent="0" rank="0" text="" dxfId="364">
      <formula>"Wydatki bieżące"</formula>
    </cfRule>
  </conditionalFormatting>
  <conditionalFormatting sqref="B832">
    <cfRule type="cellIs" priority="355" operator="equal" aboveAverage="0" equalAverage="0" bottom="0" percent="0" rank="0" text="" dxfId="365">
      <formula>"ogółem"</formula>
    </cfRule>
  </conditionalFormatting>
  <conditionalFormatting sqref="A832">
    <cfRule type="cellIs" priority="356" operator="equal" aboveAverage="0" equalAverage="0" bottom="0" percent="0" rank="0" text="" dxfId="366">
      <formula>"Wydatki bieżące"</formula>
    </cfRule>
  </conditionalFormatting>
  <conditionalFormatting sqref="B832">
    <cfRule type="cellIs" priority="357" operator="equal" aboveAverage="0" equalAverage="0" bottom="0" percent="0" rank="0" text="" dxfId="367">
      <formula>"ogółem"</formula>
    </cfRule>
  </conditionalFormatting>
  <conditionalFormatting sqref="A832">
    <cfRule type="cellIs" priority="358" operator="equal" aboveAverage="0" equalAverage="0" bottom="0" percent="0" rank="0" text="" dxfId="368">
      <formula>"Wydatki bieżące"</formula>
    </cfRule>
  </conditionalFormatting>
  <conditionalFormatting sqref="B832">
    <cfRule type="cellIs" priority="359" operator="equal" aboveAverage="0" equalAverage="0" bottom="0" percent="0" rank="0" text="" dxfId="369">
      <formula>"ogółem"</formula>
    </cfRule>
    <cfRule type="cellIs" priority="360" operator="equal" aboveAverage="0" equalAverage="0" bottom="0" percent="0" rank="0" text="" dxfId="370">
      <formula>"ogółem"</formula>
    </cfRule>
  </conditionalFormatting>
  <conditionalFormatting sqref="A832">
    <cfRule type="cellIs" priority="361" operator="equal" aboveAverage="0" equalAverage="0" bottom="0" percent="0" rank="0" text="" dxfId="371">
      <formula>"Wydatki bieżące"</formula>
    </cfRule>
  </conditionalFormatting>
  <conditionalFormatting sqref="B833">
    <cfRule type="cellIs" priority="362" operator="equal" aboveAverage="0" equalAverage="0" bottom="0" percent="0" rank="0" text="" dxfId="372">
      <formula>"ogółem"</formula>
    </cfRule>
  </conditionalFormatting>
  <conditionalFormatting sqref="A833">
    <cfRule type="cellIs" priority="363" operator="equal" aboveAverage="0" equalAverage="0" bottom="0" percent="0" rank="0" text="" dxfId="373">
      <formula>"Wydatki bieżące"</formula>
    </cfRule>
  </conditionalFormatting>
  <conditionalFormatting sqref="B833">
    <cfRule type="cellIs" priority="364" operator="equal" aboveAverage="0" equalAverage="0" bottom="0" percent="0" rank="0" text="" dxfId="374">
      <formula>"ogółem"</formula>
    </cfRule>
  </conditionalFormatting>
  <conditionalFormatting sqref="A833">
    <cfRule type="cellIs" priority="365" operator="equal" aboveAverage="0" equalAverage="0" bottom="0" percent="0" rank="0" text="" dxfId="375">
      <formula>"Wydatki bieżące"</formula>
    </cfRule>
  </conditionalFormatting>
  <conditionalFormatting sqref="B833">
    <cfRule type="cellIs" priority="366" operator="equal" aboveAverage="0" equalAverage="0" bottom="0" percent="0" rank="0" text="" dxfId="376">
      <formula>"ogółem"</formula>
    </cfRule>
    <cfRule type="cellIs" priority="367" operator="equal" aboveAverage="0" equalAverage="0" bottom="0" percent="0" rank="0" text="" dxfId="377">
      <formula>"ogółem"</formula>
    </cfRule>
  </conditionalFormatting>
  <conditionalFormatting sqref="A833">
    <cfRule type="cellIs" priority="368" operator="equal" aboveAverage="0" equalAverage="0" bottom="0" percent="0" rank="0" text="" dxfId="378">
      <formula>"Wydatki bieżące"</formula>
    </cfRule>
  </conditionalFormatting>
  <conditionalFormatting sqref="B819">
    <cfRule type="cellIs" priority="369" operator="equal" aboveAverage="0" equalAverage="0" bottom="0" percent="0" rank="0" text="" dxfId="379">
      <formula>"ogółem"</formula>
    </cfRule>
  </conditionalFormatting>
  <conditionalFormatting sqref="A819">
    <cfRule type="cellIs" priority="370" operator="equal" aboveAverage="0" equalAverage="0" bottom="0" percent="0" rank="0" text="" dxfId="380">
      <formula>"Wydatki bieżące"</formula>
    </cfRule>
  </conditionalFormatting>
  <conditionalFormatting sqref="B819">
    <cfRule type="cellIs" priority="371" operator="equal" aboveAverage="0" equalAverage="0" bottom="0" percent="0" rank="0" text="" dxfId="381">
      <formula>"ogółem"</formula>
    </cfRule>
  </conditionalFormatting>
  <conditionalFormatting sqref="A819">
    <cfRule type="cellIs" priority="372" operator="equal" aboveAverage="0" equalAverage="0" bottom="0" percent="0" rank="0" text="" dxfId="382">
      <formula>"Wydatki bieżące"</formula>
    </cfRule>
  </conditionalFormatting>
  <conditionalFormatting sqref="B819">
    <cfRule type="cellIs" priority="373" operator="equal" aboveAverage="0" equalAverage="0" bottom="0" percent="0" rank="0" text="" dxfId="383">
      <formula>"ogółem"</formula>
    </cfRule>
    <cfRule type="cellIs" priority="374" operator="equal" aboveAverage="0" equalAverage="0" bottom="0" percent="0" rank="0" text="" dxfId="384">
      <formula>"ogółem"</formula>
    </cfRule>
  </conditionalFormatting>
  <conditionalFormatting sqref="A819">
    <cfRule type="cellIs" priority="375" operator="equal" aboveAverage="0" equalAverage="0" bottom="0" percent="0" rank="0" text="" dxfId="385">
      <formula>"Wydatki bieżące"</formula>
    </cfRule>
  </conditionalFormatting>
  <conditionalFormatting sqref="A834">
    <cfRule type="cellIs" priority="376" operator="equal" aboveAverage="0" equalAverage="0" bottom="0" percent="0" rank="0" text="" dxfId="386">
      <formula>"Wydatki bieżące"</formula>
    </cfRule>
  </conditionalFormatting>
  <conditionalFormatting sqref="B820">
    <cfRule type="cellIs" priority="377" operator="equal" aboveAverage="0" equalAverage="0" bottom="0" percent="0" rank="0" text="" dxfId="387">
      <formula>"ogółem"</formula>
    </cfRule>
  </conditionalFormatting>
  <conditionalFormatting sqref="A820">
    <cfRule type="cellIs" priority="378" operator="equal" aboveAverage="0" equalAverage="0" bottom="0" percent="0" rank="0" text="" dxfId="388">
      <formula>"Wydatki bieżące"</formula>
    </cfRule>
  </conditionalFormatting>
  <conditionalFormatting sqref="B820">
    <cfRule type="cellIs" priority="379" operator="equal" aboveAverage="0" equalAverage="0" bottom="0" percent="0" rank="0" text="" dxfId="389">
      <formula>"ogółem"</formula>
    </cfRule>
  </conditionalFormatting>
  <conditionalFormatting sqref="A820">
    <cfRule type="cellIs" priority="380" operator="equal" aboveAverage="0" equalAverage="0" bottom="0" percent="0" rank="0" text="" dxfId="390">
      <formula>"Wydatki bieżące"</formula>
    </cfRule>
  </conditionalFormatting>
  <conditionalFormatting sqref="B820">
    <cfRule type="cellIs" priority="381" operator="equal" aboveAverage="0" equalAverage="0" bottom="0" percent="0" rank="0" text="" dxfId="391">
      <formula>"ogółem"</formula>
    </cfRule>
    <cfRule type="cellIs" priority="382" operator="equal" aboveAverage="0" equalAverage="0" bottom="0" percent="0" rank="0" text="" dxfId="392">
      <formula>"ogółem"</formula>
    </cfRule>
  </conditionalFormatting>
  <conditionalFormatting sqref="A820">
    <cfRule type="cellIs" priority="383" operator="equal" aboveAverage="0" equalAverage="0" bottom="0" percent="0" rank="0" text="" dxfId="393">
      <formula>"Wydatki bieżące"</formula>
    </cfRule>
  </conditionalFormatting>
  <conditionalFormatting sqref="B834">
    <cfRule type="cellIs" priority="384" operator="equal" aboveAverage="0" equalAverage="0" bottom="0" percent="0" rank="0" text="" dxfId="394">
      <formula>"ogółem"</formula>
    </cfRule>
  </conditionalFormatting>
  <conditionalFormatting sqref="A834">
    <cfRule type="cellIs" priority="385" operator="equal" aboveAverage="0" equalAverage="0" bottom="0" percent="0" rank="0" text="" dxfId="395">
      <formula>"Wydatki bieżące"</formula>
    </cfRule>
  </conditionalFormatting>
  <conditionalFormatting sqref="B834">
    <cfRule type="cellIs" priority="386" operator="equal" aboveAverage="0" equalAverage="0" bottom="0" percent="0" rank="0" text="" dxfId="396">
      <formula>"ogółem"</formula>
    </cfRule>
  </conditionalFormatting>
  <conditionalFormatting sqref="A834">
    <cfRule type="cellIs" priority="387" operator="equal" aboveAverage="0" equalAverage="0" bottom="0" percent="0" rank="0" text="" dxfId="397">
      <formula>"Wydatki bieżące"</formula>
    </cfRule>
  </conditionalFormatting>
  <conditionalFormatting sqref="B834">
    <cfRule type="cellIs" priority="388" operator="equal" aboveAverage="0" equalAverage="0" bottom="0" percent="0" rank="0" text="" dxfId="398">
      <formula>"ogółem"</formula>
    </cfRule>
    <cfRule type="cellIs" priority="389" operator="equal" aboveAverage="0" equalAverage="0" bottom="0" percent="0" rank="0" text="" dxfId="399">
      <formula>"ogółem"</formula>
    </cfRule>
  </conditionalFormatting>
  <conditionalFormatting sqref="B844">
    <cfRule type="cellIs" priority="390" operator="equal" aboveAverage="0" equalAverage="0" bottom="0" percent="0" rank="0" text="" dxfId="400">
      <formula>"ogółem"</formula>
    </cfRule>
  </conditionalFormatting>
  <conditionalFormatting sqref="A844">
    <cfRule type="cellIs" priority="391" operator="equal" aboveAverage="0" equalAverage="0" bottom="0" percent="0" rank="0" text="" dxfId="401">
      <formula>"Wydatki bieżące"</formula>
    </cfRule>
  </conditionalFormatting>
  <conditionalFormatting sqref="B844">
    <cfRule type="cellIs" priority="392" operator="equal" aboveAverage="0" equalAverage="0" bottom="0" percent="0" rank="0" text="" dxfId="402">
      <formula>"ogółem"</formula>
    </cfRule>
  </conditionalFormatting>
  <conditionalFormatting sqref="A844">
    <cfRule type="cellIs" priority="393" operator="equal" aboveAverage="0" equalAverage="0" bottom="0" percent="0" rank="0" text="" dxfId="403">
      <formula>"Wydatki bieżące"</formula>
    </cfRule>
  </conditionalFormatting>
  <conditionalFormatting sqref="B844">
    <cfRule type="cellIs" priority="394" operator="equal" aboveAverage="0" equalAverage="0" bottom="0" percent="0" rank="0" text="" dxfId="404">
      <formula>"ogółem"</formula>
    </cfRule>
    <cfRule type="cellIs" priority="395" operator="equal" aboveAverage="0" equalAverage="0" bottom="0" percent="0" rank="0" text="" dxfId="405">
      <formula>"ogółem"</formula>
    </cfRule>
  </conditionalFormatting>
  <conditionalFormatting sqref="A844">
    <cfRule type="cellIs" priority="396" operator="equal" aboveAverage="0" equalAverage="0" bottom="0" percent="0" rank="0" text="" dxfId="406">
      <formula>"Wydatki bieżące"</formula>
    </cfRule>
  </conditionalFormatting>
  <conditionalFormatting sqref="B845">
    <cfRule type="cellIs" priority="397" operator="equal" aboveAverage="0" equalAverage="0" bottom="0" percent="0" rank="0" text="" dxfId="407">
      <formula>"ogółem"</formula>
    </cfRule>
  </conditionalFormatting>
  <conditionalFormatting sqref="A845">
    <cfRule type="cellIs" priority="398" operator="equal" aboveAverage="0" equalAverage="0" bottom="0" percent="0" rank="0" text="" dxfId="408">
      <formula>"Wydatki bieżące"</formula>
    </cfRule>
  </conditionalFormatting>
  <conditionalFormatting sqref="B845">
    <cfRule type="cellIs" priority="399" operator="equal" aboveAverage="0" equalAverage="0" bottom="0" percent="0" rank="0" text="" dxfId="409">
      <formula>"ogółem"</formula>
    </cfRule>
  </conditionalFormatting>
  <conditionalFormatting sqref="A845">
    <cfRule type="cellIs" priority="400" operator="equal" aboveAverage="0" equalAverage="0" bottom="0" percent="0" rank="0" text="" dxfId="410">
      <formula>"Wydatki bieżące"</formula>
    </cfRule>
  </conditionalFormatting>
  <conditionalFormatting sqref="B845">
    <cfRule type="cellIs" priority="401" operator="equal" aboveAverage="0" equalAverage="0" bottom="0" percent="0" rank="0" text="" dxfId="411">
      <formula>"ogółem"</formula>
    </cfRule>
    <cfRule type="cellIs" priority="402" operator="equal" aboveAverage="0" equalAverage="0" bottom="0" percent="0" rank="0" text="" dxfId="412">
      <formula>"ogółem"</formula>
    </cfRule>
  </conditionalFormatting>
  <conditionalFormatting sqref="A845">
    <cfRule type="cellIs" priority="403" operator="equal" aboveAverage="0" equalAverage="0" bottom="0" percent="0" rank="0" text="" dxfId="413">
      <formula>"Wydatki bieżące"</formula>
    </cfRule>
  </conditionalFormatting>
  <conditionalFormatting sqref="B846">
    <cfRule type="cellIs" priority="404" operator="equal" aboveAverage="0" equalAverage="0" bottom="0" percent="0" rank="0" text="" dxfId="414">
      <formula>"ogółem"</formula>
    </cfRule>
  </conditionalFormatting>
  <conditionalFormatting sqref="A846">
    <cfRule type="cellIs" priority="405" operator="equal" aboveAverage="0" equalAverage="0" bottom="0" percent="0" rank="0" text="" dxfId="415">
      <formula>"Wydatki bieżące"</formula>
    </cfRule>
  </conditionalFormatting>
  <conditionalFormatting sqref="B846">
    <cfRule type="cellIs" priority="406" operator="equal" aboveAverage="0" equalAverage="0" bottom="0" percent="0" rank="0" text="" dxfId="416">
      <formula>"ogółem"</formula>
    </cfRule>
  </conditionalFormatting>
  <conditionalFormatting sqref="A846">
    <cfRule type="cellIs" priority="407" operator="equal" aboveAverage="0" equalAverage="0" bottom="0" percent="0" rank="0" text="" dxfId="417">
      <formula>"Wydatki bieżące"</formula>
    </cfRule>
  </conditionalFormatting>
  <conditionalFormatting sqref="B846">
    <cfRule type="cellIs" priority="408" operator="equal" aboveAverage="0" equalAverage="0" bottom="0" percent="0" rank="0" text="" dxfId="418">
      <formula>"ogółem"</formula>
    </cfRule>
    <cfRule type="cellIs" priority="409" operator="equal" aboveAverage="0" equalAverage="0" bottom="0" percent="0" rank="0" text="" dxfId="419">
      <formula>"ogółem"</formula>
    </cfRule>
  </conditionalFormatting>
  <conditionalFormatting sqref="A846">
    <cfRule type="cellIs" priority="410" operator="equal" aboveAverage="0" equalAverage="0" bottom="0" percent="0" rank="0" text="" dxfId="420">
      <formula>"Wydatki bieżące"</formula>
    </cfRule>
  </conditionalFormatting>
  <conditionalFormatting sqref="B1236">
    <cfRule type="cellIs" priority="411" operator="equal" aboveAverage="0" equalAverage="0" bottom="0" percent="0" rank="0" text="" dxfId="421">
      <formula>"ogółem"</formula>
    </cfRule>
  </conditionalFormatting>
  <conditionalFormatting sqref="A1236">
    <cfRule type="cellIs" priority="412" operator="equal" aboveAverage="0" equalAverage="0" bottom="0" percent="0" rank="0" text="" dxfId="422">
      <formula>"Wydatki bieżące"</formula>
    </cfRule>
  </conditionalFormatting>
  <conditionalFormatting sqref="B1236">
    <cfRule type="cellIs" priority="413" operator="equal" aboveAverage="0" equalAverage="0" bottom="0" percent="0" rank="0" text="" dxfId="423">
      <formula>"ogółem"</formula>
    </cfRule>
  </conditionalFormatting>
  <conditionalFormatting sqref="A1236">
    <cfRule type="cellIs" priority="414" operator="equal" aboveAverage="0" equalAverage="0" bottom="0" percent="0" rank="0" text="" dxfId="424">
      <formula>"Wydatki bieżące"</formula>
    </cfRule>
  </conditionalFormatting>
  <conditionalFormatting sqref="B1236">
    <cfRule type="cellIs" priority="415" operator="equal" aboveAverage="0" equalAverage="0" bottom="0" percent="0" rank="0" text="" dxfId="425">
      <formula>"ogółem"</formula>
    </cfRule>
    <cfRule type="cellIs" priority="416" operator="equal" aboveAverage="0" equalAverage="0" bottom="0" percent="0" rank="0" text="" dxfId="426">
      <formula>"ogółem"</formula>
    </cfRule>
  </conditionalFormatting>
  <conditionalFormatting sqref="A1236">
    <cfRule type="cellIs" priority="417" operator="equal" aboveAverage="0" equalAverage="0" bottom="0" percent="0" rank="0" text="" dxfId="427">
      <formula>"Wydatki bieżące"</formula>
    </cfRule>
  </conditionalFormatting>
  <conditionalFormatting sqref="B1225">
    <cfRule type="cellIs" priority="418" operator="equal" aboveAverage="0" equalAverage="0" bottom="0" percent="0" rank="0" text="" dxfId="428">
      <formula>"ogółem"</formula>
    </cfRule>
  </conditionalFormatting>
  <conditionalFormatting sqref="A1225">
    <cfRule type="cellIs" priority="419" operator="equal" aboveAverage="0" equalAverage="0" bottom="0" percent="0" rank="0" text="" dxfId="429">
      <formula>"Wydatki bieżące"</formula>
    </cfRule>
  </conditionalFormatting>
  <conditionalFormatting sqref="B1225">
    <cfRule type="cellIs" priority="420" operator="equal" aboveAverage="0" equalAverage="0" bottom="0" percent="0" rank="0" text="" dxfId="430">
      <formula>"ogółem"</formula>
    </cfRule>
  </conditionalFormatting>
  <conditionalFormatting sqref="A1225">
    <cfRule type="cellIs" priority="421" operator="equal" aboveAverage="0" equalAverage="0" bottom="0" percent="0" rank="0" text="" dxfId="431">
      <formula>"Wydatki bieżące"</formula>
    </cfRule>
  </conditionalFormatting>
  <conditionalFormatting sqref="B1225">
    <cfRule type="cellIs" priority="422" operator="equal" aboveAverage="0" equalAverage="0" bottom="0" percent="0" rank="0" text="" dxfId="432">
      <formula>"ogółem"</formula>
    </cfRule>
    <cfRule type="cellIs" priority="423" operator="equal" aboveAverage="0" equalAverage="0" bottom="0" percent="0" rank="0" text="" dxfId="433">
      <formula>"ogółem"</formula>
    </cfRule>
  </conditionalFormatting>
  <conditionalFormatting sqref="A1225">
    <cfRule type="cellIs" priority="424" operator="equal" aboveAverage="0" equalAverage="0" bottom="0" percent="0" rank="0" text="" dxfId="434">
      <formula>"Wydatki bieżące"</formula>
    </cfRule>
  </conditionalFormatting>
  <conditionalFormatting sqref="B1237">
    <cfRule type="cellIs" priority="425" operator="equal" aboveAverage="0" equalAverage="0" bottom="0" percent="0" rank="0" text="" dxfId="435">
      <formula>"ogółem"</formula>
    </cfRule>
  </conditionalFormatting>
  <conditionalFormatting sqref="A1237">
    <cfRule type="cellIs" priority="426" operator="equal" aboveAverage="0" equalAverage="0" bottom="0" percent="0" rank="0" text="" dxfId="436">
      <formula>"Wydatki bieżące"</formula>
    </cfRule>
  </conditionalFormatting>
  <conditionalFormatting sqref="B1237">
    <cfRule type="cellIs" priority="427" operator="equal" aboveAverage="0" equalAverage="0" bottom="0" percent="0" rank="0" text="" dxfId="437">
      <formula>"ogółem"</formula>
    </cfRule>
  </conditionalFormatting>
  <conditionalFormatting sqref="A1237">
    <cfRule type="cellIs" priority="428" operator="equal" aboveAverage="0" equalAverage="0" bottom="0" percent="0" rank="0" text="" dxfId="438">
      <formula>"Wydatki bieżące"</formula>
    </cfRule>
  </conditionalFormatting>
  <conditionalFormatting sqref="B1237">
    <cfRule type="cellIs" priority="429" operator="equal" aboveAverage="0" equalAverage="0" bottom="0" percent="0" rank="0" text="" dxfId="439">
      <formula>"ogółem"</formula>
    </cfRule>
    <cfRule type="cellIs" priority="430" operator="equal" aboveAverage="0" equalAverage="0" bottom="0" percent="0" rank="0" text="" dxfId="440">
      <formula>"ogółem"</formula>
    </cfRule>
  </conditionalFormatting>
  <conditionalFormatting sqref="A1237">
    <cfRule type="cellIs" priority="431" operator="equal" aboveAverage="0" equalAverage="0" bottom="0" percent="0" rank="0" text="" dxfId="441">
      <formula>"Wydatki bieżące"</formula>
    </cfRule>
  </conditionalFormatting>
  <conditionalFormatting sqref="B1250">
    <cfRule type="cellIs" priority="432" operator="equal" aboveAverage="0" equalAverage="0" bottom="0" percent="0" rank="0" text="" dxfId="442">
      <formula>"ogółem"</formula>
    </cfRule>
  </conditionalFormatting>
  <conditionalFormatting sqref="A1250">
    <cfRule type="cellIs" priority="433" operator="equal" aboveAverage="0" equalAverage="0" bottom="0" percent="0" rank="0" text="" dxfId="443">
      <formula>"Wydatki bieżące"</formula>
    </cfRule>
  </conditionalFormatting>
  <conditionalFormatting sqref="B1250">
    <cfRule type="cellIs" priority="434" operator="equal" aboveAverage="0" equalAverage="0" bottom="0" percent="0" rank="0" text="" dxfId="444">
      <formula>"ogółem"</formula>
    </cfRule>
  </conditionalFormatting>
  <conditionalFormatting sqref="A1250">
    <cfRule type="cellIs" priority="435" operator="equal" aboveAverage="0" equalAverage="0" bottom="0" percent="0" rank="0" text="" dxfId="445">
      <formula>"Wydatki bieżące"</formula>
    </cfRule>
  </conditionalFormatting>
  <conditionalFormatting sqref="B1250">
    <cfRule type="cellIs" priority="436" operator="equal" aboveAverage="0" equalAverage="0" bottom="0" percent="0" rank="0" text="" dxfId="446">
      <formula>"ogółem"</formula>
    </cfRule>
    <cfRule type="cellIs" priority="437" operator="equal" aboveAverage="0" equalAverage="0" bottom="0" percent="0" rank="0" text="" dxfId="447">
      <formula>"ogółem"</formula>
    </cfRule>
  </conditionalFormatting>
  <conditionalFormatting sqref="A1250">
    <cfRule type="cellIs" priority="438" operator="equal" aboveAverage="0" equalAverage="0" bottom="0" percent="0" rank="0" text="" dxfId="448">
      <formula>"Wydatki bieżące"</formula>
    </cfRule>
  </conditionalFormatting>
  <conditionalFormatting sqref="B1251">
    <cfRule type="cellIs" priority="439" operator="equal" aboveAverage="0" equalAverage="0" bottom="0" percent="0" rank="0" text="" dxfId="449">
      <formula>"ogółem"</formula>
    </cfRule>
  </conditionalFormatting>
  <conditionalFormatting sqref="A1332">
    <cfRule type="cellIs" priority="440" operator="equal" aboveAverage="0" equalAverage="0" bottom="0" percent="0" rank="0" text="" dxfId="450">
      <formula>"Wydatki bieżące"</formula>
    </cfRule>
  </conditionalFormatting>
  <conditionalFormatting sqref="B1251">
    <cfRule type="cellIs" priority="441" operator="equal" aboveAverage="0" equalAverage="0" bottom="0" percent="0" rank="0" text="" dxfId="451">
      <formula>"ogółem"</formula>
    </cfRule>
  </conditionalFormatting>
  <conditionalFormatting sqref="A1332">
    <cfRule type="cellIs" priority="442" operator="equal" aboveAverage="0" equalAverage="0" bottom="0" percent="0" rank="0" text="" dxfId="452">
      <formula>"Wydatki bieżące"</formula>
    </cfRule>
  </conditionalFormatting>
  <conditionalFormatting sqref="B1251">
    <cfRule type="cellIs" priority="443" operator="equal" aboveAverage="0" equalAverage="0" bottom="0" percent="0" rank="0" text="" dxfId="453">
      <formula>"ogółem"</formula>
    </cfRule>
    <cfRule type="cellIs" priority="444" operator="equal" aboveAverage="0" equalAverage="0" bottom="0" percent="0" rank="0" text="" dxfId="454">
      <formula>"ogółem"</formula>
    </cfRule>
  </conditionalFormatting>
  <conditionalFormatting sqref="A1332">
    <cfRule type="cellIs" priority="445" operator="equal" aboveAverage="0" equalAverage="0" bottom="0" percent="0" rank="0" text="" dxfId="455">
      <formula>"Wydatki bieżące"</formula>
    </cfRule>
  </conditionalFormatting>
  <conditionalFormatting sqref="A1251">
    <cfRule type="cellIs" priority="446" operator="equal" aboveAverage="0" equalAverage="0" bottom="0" percent="0" rank="0" text="" dxfId="456">
      <formula>"Wydatki bieżące"</formula>
    </cfRule>
  </conditionalFormatting>
  <conditionalFormatting sqref="A1251">
    <cfRule type="cellIs" priority="447" operator="equal" aboveAverage="0" equalAverage="0" bottom="0" percent="0" rank="0" text="" dxfId="457">
      <formula>"Wydatki bieżące"</formula>
    </cfRule>
  </conditionalFormatting>
  <conditionalFormatting sqref="A1251">
    <cfRule type="cellIs" priority="448" operator="equal" aboveAverage="0" equalAverage="0" bottom="0" percent="0" rank="0" text="" dxfId="458">
      <formula>"Wydatki bieżące"</formula>
    </cfRule>
  </conditionalFormatting>
  <conditionalFormatting sqref="B1265:B1266">
    <cfRule type="cellIs" priority="449" operator="equal" aboveAverage="0" equalAverage="0" bottom="0" percent="0" rank="0" text="" dxfId="459">
      <formula>"ogółem"</formula>
    </cfRule>
  </conditionalFormatting>
  <conditionalFormatting sqref="A1265">
    <cfRule type="cellIs" priority="450" operator="equal" aboveAverage="0" equalAverage="0" bottom="0" percent="0" rank="0" text="" dxfId="460">
      <formula>"Wydatki bieżące"</formula>
    </cfRule>
  </conditionalFormatting>
  <conditionalFormatting sqref="B1265:B1266">
    <cfRule type="cellIs" priority="451" operator="equal" aboveAverage="0" equalAverage="0" bottom="0" percent="0" rank="0" text="" dxfId="461">
      <formula>"ogółem"</formula>
    </cfRule>
  </conditionalFormatting>
  <conditionalFormatting sqref="A1265">
    <cfRule type="cellIs" priority="452" operator="equal" aboveAverage="0" equalAverage="0" bottom="0" percent="0" rank="0" text="" dxfId="462">
      <formula>"Wydatki bieżące"</formula>
    </cfRule>
  </conditionalFormatting>
  <conditionalFormatting sqref="B1265:B1266">
    <cfRule type="cellIs" priority="453" operator="equal" aboveAverage="0" equalAverage="0" bottom="0" percent="0" rank="0" text="" dxfId="463">
      <formula>"ogółem"</formula>
    </cfRule>
    <cfRule type="cellIs" priority="454" operator="equal" aboveAverage="0" equalAverage="0" bottom="0" percent="0" rank="0" text="" dxfId="464">
      <formula>"ogółem"</formula>
    </cfRule>
  </conditionalFormatting>
  <conditionalFormatting sqref="A1265">
    <cfRule type="cellIs" priority="455" operator="equal" aboveAverage="0" equalAverage="0" bottom="0" percent="0" rank="0" text="" dxfId="465">
      <formula>"Wydatki bieżące"</formula>
    </cfRule>
  </conditionalFormatting>
  <conditionalFormatting sqref="B1332">
    <cfRule type="cellIs" priority="456" operator="equal" aboveAverage="0" equalAverage="0" bottom="0" percent="0" rank="0" text="" dxfId="466">
      <formula>"ogółem"</formula>
    </cfRule>
  </conditionalFormatting>
  <conditionalFormatting sqref="A1372">
    <cfRule type="cellIs" priority="457" operator="equal" aboveAverage="0" equalAverage="0" bottom="0" percent="0" rank="0" text="" dxfId="467">
      <formula>"Wydatki bieżące"</formula>
    </cfRule>
  </conditionalFormatting>
  <conditionalFormatting sqref="B1332">
    <cfRule type="cellIs" priority="458" operator="equal" aboveAverage="0" equalAverage="0" bottom="0" percent="0" rank="0" text="" dxfId="468">
      <formula>"ogółem"</formula>
    </cfRule>
  </conditionalFormatting>
  <conditionalFormatting sqref="A1372">
    <cfRule type="cellIs" priority="459" operator="equal" aboveAverage="0" equalAverage="0" bottom="0" percent="0" rank="0" text="" dxfId="469">
      <formula>"Wydatki bieżące"</formula>
    </cfRule>
  </conditionalFormatting>
  <conditionalFormatting sqref="B1332">
    <cfRule type="cellIs" priority="460" operator="equal" aboveAverage="0" equalAverage="0" bottom="0" percent="0" rank="0" text="" dxfId="470">
      <formula>"ogółem"</formula>
    </cfRule>
    <cfRule type="cellIs" priority="461" operator="equal" aboveAverage="0" equalAverage="0" bottom="0" percent="0" rank="0" text="" dxfId="471">
      <formula>"ogółem"</formula>
    </cfRule>
  </conditionalFormatting>
  <conditionalFormatting sqref="A1372">
    <cfRule type="cellIs" priority="462" operator="equal" aboveAverage="0" equalAverage="0" bottom="0" percent="0" rank="0" text="" dxfId="472">
      <formula>"Wydatki bieżące"</formula>
    </cfRule>
  </conditionalFormatting>
  <conditionalFormatting sqref="B1280">
    <cfRule type="cellIs" priority="463" operator="equal" aboveAverage="0" equalAverage="0" bottom="0" percent="0" rank="0" text="" dxfId="473">
      <formula>"ogółem"</formula>
    </cfRule>
  </conditionalFormatting>
  <conditionalFormatting sqref="A1280">
    <cfRule type="cellIs" priority="464" operator="equal" aboveAverage="0" equalAverage="0" bottom="0" percent="0" rank="0" text="" dxfId="474">
      <formula>"Wydatki bieżące"</formula>
    </cfRule>
  </conditionalFormatting>
  <conditionalFormatting sqref="B1280">
    <cfRule type="cellIs" priority="465" operator="equal" aboveAverage="0" equalAverage="0" bottom="0" percent="0" rank="0" text="" dxfId="475">
      <formula>"ogółem"</formula>
    </cfRule>
  </conditionalFormatting>
  <conditionalFormatting sqref="A1280">
    <cfRule type="cellIs" priority="466" operator="equal" aboveAverage="0" equalAverage="0" bottom="0" percent="0" rank="0" text="" dxfId="476">
      <formula>"Wydatki bieżące"</formula>
    </cfRule>
  </conditionalFormatting>
  <conditionalFormatting sqref="B1280">
    <cfRule type="cellIs" priority="467" operator="equal" aboveAverage="0" equalAverage="0" bottom="0" percent="0" rank="0" text="" dxfId="477">
      <formula>"ogółem"</formula>
    </cfRule>
    <cfRule type="cellIs" priority="468" operator="equal" aboveAverage="0" equalAverage="0" bottom="0" percent="0" rank="0" text="" dxfId="478">
      <formula>"ogółem"</formula>
    </cfRule>
  </conditionalFormatting>
  <conditionalFormatting sqref="A1280">
    <cfRule type="cellIs" priority="469" operator="equal" aboveAverage="0" equalAverage="0" bottom="0" percent="0" rank="0" text="" dxfId="479">
      <formula>"Wydatki bieżące"</formula>
    </cfRule>
  </conditionalFormatting>
  <conditionalFormatting sqref="B1293">
    <cfRule type="cellIs" priority="470" operator="equal" aboveAverage="0" equalAverage="0" bottom="0" percent="0" rank="0" text="" dxfId="480">
      <formula>"ogółem"</formula>
    </cfRule>
  </conditionalFormatting>
  <conditionalFormatting sqref="A1293">
    <cfRule type="cellIs" priority="471" operator="equal" aboveAverage="0" equalAverage="0" bottom="0" percent="0" rank="0" text="" dxfId="481">
      <formula>"Wydatki bieżące"</formula>
    </cfRule>
  </conditionalFormatting>
  <conditionalFormatting sqref="B1293">
    <cfRule type="cellIs" priority="472" operator="equal" aboveAverage="0" equalAverage="0" bottom="0" percent="0" rank="0" text="" dxfId="482">
      <formula>"ogółem"</formula>
    </cfRule>
  </conditionalFormatting>
  <conditionalFormatting sqref="A1293">
    <cfRule type="cellIs" priority="473" operator="equal" aboveAverage="0" equalAverage="0" bottom="0" percent="0" rank="0" text="" dxfId="483">
      <formula>"Wydatki bieżące"</formula>
    </cfRule>
  </conditionalFormatting>
  <conditionalFormatting sqref="B1293">
    <cfRule type="cellIs" priority="474" operator="equal" aboveAverage="0" equalAverage="0" bottom="0" percent="0" rank="0" text="" dxfId="484">
      <formula>"ogółem"</formula>
    </cfRule>
    <cfRule type="cellIs" priority="475" operator="equal" aboveAverage="0" equalAverage="0" bottom="0" percent="0" rank="0" text="" dxfId="485">
      <formula>"ogółem"</formula>
    </cfRule>
  </conditionalFormatting>
  <conditionalFormatting sqref="A1293">
    <cfRule type="cellIs" priority="476" operator="equal" aboveAverage="0" equalAverage="0" bottom="0" percent="0" rank="0" text="" dxfId="486">
      <formula>"Wydatki bieżące"</formula>
    </cfRule>
  </conditionalFormatting>
  <conditionalFormatting sqref="B1303">
    <cfRule type="cellIs" priority="477" operator="equal" aboveAverage="0" equalAverage="0" bottom="0" percent="0" rank="0" text="" dxfId="487">
      <formula>"ogółem"</formula>
    </cfRule>
  </conditionalFormatting>
  <conditionalFormatting sqref="A1303">
    <cfRule type="cellIs" priority="478" operator="equal" aboveAverage="0" equalAverage="0" bottom="0" percent="0" rank="0" text="" dxfId="488">
      <formula>"Wydatki bieżące"</formula>
    </cfRule>
  </conditionalFormatting>
  <conditionalFormatting sqref="B1303">
    <cfRule type="cellIs" priority="479" operator="equal" aboveAverage="0" equalAverage="0" bottom="0" percent="0" rank="0" text="" dxfId="489">
      <formula>"ogółem"</formula>
    </cfRule>
  </conditionalFormatting>
  <conditionalFormatting sqref="A1303">
    <cfRule type="cellIs" priority="480" operator="equal" aboveAverage="0" equalAverage="0" bottom="0" percent="0" rank="0" text="" dxfId="490">
      <formula>"Wydatki bieżące"</formula>
    </cfRule>
  </conditionalFormatting>
  <conditionalFormatting sqref="B1303">
    <cfRule type="cellIs" priority="481" operator="equal" aboveAverage="0" equalAverage="0" bottom="0" percent="0" rank="0" text="" dxfId="491">
      <formula>"ogółem"</formula>
    </cfRule>
    <cfRule type="cellIs" priority="482" operator="equal" aboveAverage="0" equalAverage="0" bottom="0" percent="0" rank="0" text="" dxfId="492">
      <formula>"ogółem"</formula>
    </cfRule>
  </conditionalFormatting>
  <conditionalFormatting sqref="A1303">
    <cfRule type="cellIs" priority="483" operator="equal" aboveAverage="0" equalAverage="0" bottom="0" percent="0" rank="0" text="" dxfId="493">
      <formula>"Wydatki bieżące"</formula>
    </cfRule>
  </conditionalFormatting>
  <conditionalFormatting sqref="B1318:B1319">
    <cfRule type="cellIs" priority="484" operator="equal" aboveAverage="0" equalAverage="0" bottom="0" percent="0" rank="0" text="" dxfId="494">
      <formula>"ogółem"</formula>
    </cfRule>
  </conditionalFormatting>
  <conditionalFormatting sqref="A1318">
    <cfRule type="cellIs" priority="485" operator="equal" aboveAverage="0" equalAverage="0" bottom="0" percent="0" rank="0" text="" dxfId="495">
      <formula>"Wydatki bieżące"</formula>
    </cfRule>
  </conditionalFormatting>
  <conditionalFormatting sqref="B1318:B1319">
    <cfRule type="cellIs" priority="486" operator="equal" aboveAverage="0" equalAverage="0" bottom="0" percent="0" rank="0" text="" dxfId="496">
      <formula>"ogółem"</formula>
    </cfRule>
  </conditionalFormatting>
  <conditionalFormatting sqref="A1318">
    <cfRule type="cellIs" priority="487" operator="equal" aboveAverage="0" equalAverage="0" bottom="0" percent="0" rank="0" text="" dxfId="497">
      <formula>"Wydatki bieżące"</formula>
    </cfRule>
  </conditionalFormatting>
  <conditionalFormatting sqref="B1318:B1319">
    <cfRule type="cellIs" priority="488" operator="equal" aboveAverage="0" equalAverage="0" bottom="0" percent="0" rank="0" text="" dxfId="498">
      <formula>"ogółem"</formula>
    </cfRule>
    <cfRule type="cellIs" priority="489" operator="equal" aboveAverage="0" equalAverage="0" bottom="0" percent="0" rank="0" text="" dxfId="499">
      <formula>"ogółem"</formula>
    </cfRule>
  </conditionalFormatting>
  <conditionalFormatting sqref="A1318">
    <cfRule type="cellIs" priority="490" operator="equal" aboveAverage="0" equalAverage="0" bottom="0" percent="0" rank="0" text="" dxfId="500">
      <formula>"Wydatki bieżące"</formula>
    </cfRule>
  </conditionalFormatting>
  <conditionalFormatting sqref="B1331">
    <cfRule type="cellIs" priority="491" operator="equal" aboveAverage="0" equalAverage="0" bottom="0" percent="0" rank="0" text="" dxfId="501">
      <formula>"ogółem"</formula>
    </cfRule>
  </conditionalFormatting>
  <conditionalFormatting sqref="A1331">
    <cfRule type="cellIs" priority="492" operator="equal" aboveAverage="0" equalAverage="0" bottom="0" percent="0" rank="0" text="" dxfId="502">
      <formula>"Wydatki bieżące"</formula>
    </cfRule>
  </conditionalFormatting>
  <conditionalFormatting sqref="B1331">
    <cfRule type="cellIs" priority="493" operator="equal" aboveAverage="0" equalAverage="0" bottom="0" percent="0" rank="0" text="" dxfId="503">
      <formula>"ogółem"</formula>
    </cfRule>
  </conditionalFormatting>
  <conditionalFormatting sqref="A1331">
    <cfRule type="cellIs" priority="494" operator="equal" aboveAverage="0" equalAverage="0" bottom="0" percent="0" rank="0" text="" dxfId="504">
      <formula>"Wydatki bieżące"</formula>
    </cfRule>
  </conditionalFormatting>
  <conditionalFormatting sqref="B1331">
    <cfRule type="cellIs" priority="495" operator="equal" aboveAverage="0" equalAverage="0" bottom="0" percent="0" rank="0" text="" dxfId="505">
      <formula>"ogółem"</formula>
    </cfRule>
    <cfRule type="cellIs" priority="496" operator="equal" aboveAverage="0" equalAverage="0" bottom="0" percent="0" rank="0" text="" dxfId="506">
      <formula>"ogółem"</formula>
    </cfRule>
  </conditionalFormatting>
  <conditionalFormatting sqref="A1331">
    <cfRule type="cellIs" priority="497" operator="equal" aboveAverage="0" equalAverage="0" bottom="0" percent="0" rank="0" text="" dxfId="507">
      <formula>"Wydatki bieżące"</formula>
    </cfRule>
  </conditionalFormatting>
  <conditionalFormatting sqref="B1372">
    <cfRule type="cellIs" priority="498" operator="equal" aboveAverage="0" equalAverage="0" bottom="0" percent="0" rank="0" text="" dxfId="508">
      <formula>"ogółem"</formula>
    </cfRule>
  </conditionalFormatting>
  <conditionalFormatting sqref="B1372">
    <cfRule type="cellIs" priority="499" operator="equal" aboveAverage="0" equalAverage="0" bottom="0" percent="0" rank="0" text="" dxfId="509">
      <formula>"ogółem"</formula>
    </cfRule>
  </conditionalFormatting>
  <conditionalFormatting sqref="B1372">
    <cfRule type="cellIs" priority="500" operator="equal" aboveAverage="0" equalAverage="0" bottom="0" percent="0" rank="0" text="" dxfId="510">
      <formula>"ogółem"</formula>
    </cfRule>
    <cfRule type="cellIs" priority="501" operator="equal" aboveAverage="0" equalAverage="0" bottom="0" percent="0" rank="0" text="" dxfId="511">
      <formula>"ogółem"</formula>
    </cfRule>
  </conditionalFormatting>
  <conditionalFormatting sqref="A1333">
    <cfRule type="cellIs" priority="502" operator="equal" aboveAverage="0" equalAverage="0" bottom="0" percent="0" rank="0" text="" dxfId="512">
      <formula>"Wydatki bieżące"</formula>
    </cfRule>
  </conditionalFormatting>
  <conditionalFormatting sqref="A1333">
    <cfRule type="cellIs" priority="503" operator="equal" aboveAverage="0" equalAverage="0" bottom="0" percent="0" rank="0" text="" dxfId="513">
      <formula>"Wydatki bieżące"</formula>
    </cfRule>
  </conditionalFormatting>
  <conditionalFormatting sqref="A1333">
    <cfRule type="cellIs" priority="504" operator="equal" aboveAverage="0" equalAverage="0" bottom="0" percent="0" rank="0" text="" dxfId="514">
      <formula>"Wydatki bieżące"</formula>
    </cfRule>
  </conditionalFormatting>
  <conditionalFormatting sqref="B1333:B1334">
    <cfRule type="cellIs" priority="505" operator="equal" aboveAverage="0" equalAverage="0" bottom="0" percent="0" rank="0" text="" dxfId="515">
      <formula>"ogółem"</formula>
    </cfRule>
  </conditionalFormatting>
  <conditionalFormatting sqref="B1333:B1334">
    <cfRule type="cellIs" priority="506" operator="equal" aboveAverage="0" equalAverage="0" bottom="0" percent="0" rank="0" text="" dxfId="516">
      <formula>"ogółem"</formula>
    </cfRule>
  </conditionalFormatting>
  <conditionalFormatting sqref="B1333:B1334">
    <cfRule type="cellIs" priority="507" operator="equal" aboveAverage="0" equalAverage="0" bottom="0" percent="0" rank="0" text="" dxfId="517">
      <formula>"ogółem"</formula>
    </cfRule>
    <cfRule type="cellIs" priority="508" operator="equal" aboveAverage="0" equalAverage="0" bottom="0" percent="0" rank="0" text="" dxfId="518">
      <formula>"ogółem"</formula>
    </cfRule>
  </conditionalFormatting>
  <conditionalFormatting sqref="A1345">
    <cfRule type="cellIs" priority="509" operator="equal" aboveAverage="0" equalAverage="0" bottom="0" percent="0" rank="0" text="" dxfId="519">
      <formula>"Wydatki bieżące"</formula>
    </cfRule>
  </conditionalFormatting>
  <conditionalFormatting sqref="A1345">
    <cfRule type="cellIs" priority="510" operator="equal" aboveAverage="0" equalAverage="0" bottom="0" percent="0" rank="0" text="" dxfId="520">
      <formula>"Wydatki bieżące"</formula>
    </cfRule>
  </conditionalFormatting>
  <conditionalFormatting sqref="A1345">
    <cfRule type="cellIs" priority="511" operator="equal" aboveAverage="0" equalAverage="0" bottom="0" percent="0" rank="0" text="" dxfId="521">
      <formula>"Wydatki bieżące"</formula>
    </cfRule>
  </conditionalFormatting>
  <conditionalFormatting sqref="B1345">
    <cfRule type="cellIs" priority="512" operator="equal" aboveAverage="0" equalAverage="0" bottom="0" percent="0" rank="0" text="" dxfId="522">
      <formula>"ogółem"</formula>
    </cfRule>
  </conditionalFormatting>
  <conditionalFormatting sqref="B1345">
    <cfRule type="cellIs" priority="513" operator="equal" aboveAverage="0" equalAverage="0" bottom="0" percent="0" rank="0" text="" dxfId="523">
      <formula>"ogółem"</formula>
    </cfRule>
  </conditionalFormatting>
  <conditionalFormatting sqref="B1345">
    <cfRule type="cellIs" priority="514" operator="equal" aboveAverage="0" equalAverage="0" bottom="0" percent="0" rank="0" text="" dxfId="524">
      <formula>"ogółem"</formula>
    </cfRule>
    <cfRule type="cellIs" priority="515" operator="equal" aboveAverage="0" equalAverage="0" bottom="0" percent="0" rank="0" text="" dxfId="525">
      <formula>"ogółem"</formula>
    </cfRule>
  </conditionalFormatting>
  <conditionalFormatting sqref="B1473">
    <cfRule type="cellIs" priority="516" operator="equal" aboveAverage="0" equalAverage="0" bottom="0" percent="0" rank="0" text="" dxfId="526">
      <formula>"ogółem"</formula>
    </cfRule>
  </conditionalFormatting>
  <conditionalFormatting sqref="A1473">
    <cfRule type="cellIs" priority="517" operator="equal" aboveAverage="0" equalAverage="0" bottom="0" percent="0" rank="0" text="" dxfId="527">
      <formula>"Wydatki bieżące"</formula>
    </cfRule>
  </conditionalFormatting>
  <conditionalFormatting sqref="B1473">
    <cfRule type="cellIs" priority="518" operator="equal" aboveAverage="0" equalAverage="0" bottom="0" percent="0" rank="0" text="" dxfId="528">
      <formula>"ogółem"</formula>
    </cfRule>
  </conditionalFormatting>
  <conditionalFormatting sqref="A1473">
    <cfRule type="cellIs" priority="519" operator="equal" aboveAverage="0" equalAverage="0" bottom="0" percent="0" rank="0" text="" dxfId="529">
      <formula>"Wydatki bieżące"</formula>
    </cfRule>
  </conditionalFormatting>
  <conditionalFormatting sqref="B1473">
    <cfRule type="cellIs" priority="520" operator="equal" aboveAverage="0" equalAverage="0" bottom="0" percent="0" rank="0" text="" dxfId="530">
      <formula>"ogółem"</formula>
    </cfRule>
    <cfRule type="cellIs" priority="521" operator="equal" aboveAverage="0" equalAverage="0" bottom="0" percent="0" rank="0" text="" dxfId="531">
      <formula>"ogółem"</formula>
    </cfRule>
  </conditionalFormatting>
  <conditionalFormatting sqref="A1473">
    <cfRule type="cellIs" priority="522" operator="equal" aboveAverage="0" equalAverage="0" bottom="0" percent="0" rank="0" text="" dxfId="532">
      <formula>"Wydatki bieżące"</formula>
    </cfRule>
  </conditionalFormatting>
  <conditionalFormatting sqref="B1474">
    <cfRule type="cellIs" priority="523" operator="equal" aboveAverage="0" equalAverage="0" bottom="0" percent="0" rank="0" text="" dxfId="533">
      <formula>"ogółem"</formula>
    </cfRule>
  </conditionalFormatting>
  <conditionalFormatting sqref="A1474">
    <cfRule type="cellIs" priority="524" operator="equal" aboveAverage="0" equalAverage="0" bottom="0" percent="0" rank="0" text="" dxfId="534">
      <formula>"Wydatki bieżące"</formula>
    </cfRule>
  </conditionalFormatting>
  <conditionalFormatting sqref="B1474">
    <cfRule type="cellIs" priority="525" operator="equal" aboveAverage="0" equalAverage="0" bottom="0" percent="0" rank="0" text="" dxfId="535">
      <formula>"ogółem"</formula>
    </cfRule>
  </conditionalFormatting>
  <conditionalFormatting sqref="A1474">
    <cfRule type="cellIs" priority="526" operator="equal" aboveAverage="0" equalAverage="0" bottom="0" percent="0" rank="0" text="" dxfId="536">
      <formula>"Wydatki bieżące"</formula>
    </cfRule>
  </conditionalFormatting>
  <conditionalFormatting sqref="B1474">
    <cfRule type="cellIs" priority="527" operator="equal" aboveAverage="0" equalAverage="0" bottom="0" percent="0" rank="0" text="" dxfId="537">
      <formula>"ogółem"</formula>
    </cfRule>
    <cfRule type="cellIs" priority="528" operator="equal" aboveAverage="0" equalAverage="0" bottom="0" percent="0" rank="0" text="" dxfId="538">
      <formula>"ogółem"</formula>
    </cfRule>
  </conditionalFormatting>
  <conditionalFormatting sqref="A1474">
    <cfRule type="cellIs" priority="529" operator="equal" aboveAverage="0" equalAverage="0" bottom="0" percent="0" rank="0" text="" dxfId="539">
      <formula>"Wydatki bieżące"</formula>
    </cfRule>
  </conditionalFormatting>
  <conditionalFormatting sqref="B1475">
    <cfRule type="cellIs" priority="530" operator="equal" aboveAverage="0" equalAverage="0" bottom="0" percent="0" rank="0" text="" dxfId="540">
      <formula>"ogółem"</formula>
    </cfRule>
  </conditionalFormatting>
  <conditionalFormatting sqref="A1475">
    <cfRule type="cellIs" priority="531" operator="equal" aboveAverage="0" equalAverage="0" bottom="0" percent="0" rank="0" text="" dxfId="541">
      <formula>"Wydatki bieżące"</formula>
    </cfRule>
  </conditionalFormatting>
  <conditionalFormatting sqref="B1475">
    <cfRule type="cellIs" priority="532" operator="equal" aboveAverage="0" equalAverage="0" bottom="0" percent="0" rank="0" text="" dxfId="542">
      <formula>"ogółem"</formula>
    </cfRule>
  </conditionalFormatting>
  <conditionalFormatting sqref="A1475">
    <cfRule type="cellIs" priority="533" operator="equal" aboveAverage="0" equalAverage="0" bottom="0" percent="0" rank="0" text="" dxfId="543">
      <formula>"Wydatki bieżące"</formula>
    </cfRule>
  </conditionalFormatting>
  <conditionalFormatting sqref="B1475">
    <cfRule type="cellIs" priority="534" operator="equal" aboveAverage="0" equalAverage="0" bottom="0" percent="0" rank="0" text="" dxfId="544">
      <formula>"ogółem"</formula>
    </cfRule>
    <cfRule type="cellIs" priority="535" operator="equal" aboveAverage="0" equalAverage="0" bottom="0" percent="0" rank="0" text="" dxfId="545">
      <formula>"ogółem"</formula>
    </cfRule>
  </conditionalFormatting>
  <conditionalFormatting sqref="A1475">
    <cfRule type="cellIs" priority="536" operator="equal" aboveAverage="0" equalAverage="0" bottom="0" percent="0" rank="0" text="" dxfId="546">
      <formula>"Wydatki bieżące"</formula>
    </cfRule>
  </conditionalFormatting>
  <conditionalFormatting sqref="A1360">
    <cfRule type="cellIs" priority="537" operator="equal" aboveAverage="0" equalAverage="0" bottom="0" percent="0" rank="0" text="" dxfId="547">
      <formula>"Wydatki bieżące"</formula>
    </cfRule>
  </conditionalFormatting>
  <conditionalFormatting sqref="A1360">
    <cfRule type="cellIs" priority="538" operator="equal" aboveAverage="0" equalAverage="0" bottom="0" percent="0" rank="0" text="" dxfId="548">
      <formula>"Wydatki bieżące"</formula>
    </cfRule>
  </conditionalFormatting>
  <conditionalFormatting sqref="A1360">
    <cfRule type="cellIs" priority="539" operator="equal" aboveAverage="0" equalAverage="0" bottom="0" percent="0" rank="0" text="" dxfId="549">
      <formula>"Wydatki bieżące"</formula>
    </cfRule>
  </conditionalFormatting>
  <conditionalFormatting sqref="B1360">
    <cfRule type="cellIs" priority="540" operator="equal" aboveAverage="0" equalAverage="0" bottom="0" percent="0" rank="0" text="" dxfId="550">
      <formula>"ogółem"</formula>
    </cfRule>
  </conditionalFormatting>
  <conditionalFormatting sqref="B1360">
    <cfRule type="cellIs" priority="541" operator="equal" aboveAverage="0" equalAverage="0" bottom="0" percent="0" rank="0" text="" dxfId="551">
      <formula>"ogółem"</formula>
    </cfRule>
  </conditionalFormatting>
  <conditionalFormatting sqref="B1360">
    <cfRule type="cellIs" priority="542" operator="equal" aboveAverage="0" equalAverage="0" bottom="0" percent="0" rank="0" text="" dxfId="552">
      <formula>"ogółem"</formula>
    </cfRule>
    <cfRule type="cellIs" priority="543" operator="equal" aboveAverage="0" equalAverage="0" bottom="0" percent="0" rank="0" text="" dxfId="553">
      <formula>"ogółem"</formula>
    </cfRule>
  </conditionalFormatting>
  <conditionalFormatting sqref="A1371">
    <cfRule type="cellIs" priority="544" operator="equal" aboveAverage="0" equalAverage="0" bottom="0" percent="0" rank="0" text="" dxfId="554">
      <formula>"Wydatki bieżące"</formula>
    </cfRule>
  </conditionalFormatting>
  <conditionalFormatting sqref="A1371">
    <cfRule type="cellIs" priority="545" operator="equal" aboveAverage="0" equalAverage="0" bottom="0" percent="0" rank="0" text="" dxfId="555">
      <formula>"Wydatki bieżące"</formula>
    </cfRule>
  </conditionalFormatting>
  <conditionalFormatting sqref="A1371">
    <cfRule type="cellIs" priority="546" operator="equal" aboveAverage="0" equalAverage="0" bottom="0" percent="0" rank="0" text="" dxfId="556">
      <formula>"Wydatki bieżące"</formula>
    </cfRule>
  </conditionalFormatting>
  <conditionalFormatting sqref="B1371">
    <cfRule type="cellIs" priority="547" operator="equal" aboveAverage="0" equalAverage="0" bottom="0" percent="0" rank="0" text="" dxfId="557">
      <formula>"ogółem"</formula>
    </cfRule>
  </conditionalFormatting>
  <conditionalFormatting sqref="B1371">
    <cfRule type="cellIs" priority="548" operator="equal" aboveAverage="0" equalAverage="0" bottom="0" percent="0" rank="0" text="" dxfId="558">
      <formula>"ogółem"</formula>
    </cfRule>
  </conditionalFormatting>
  <conditionalFormatting sqref="B1371">
    <cfRule type="cellIs" priority="549" operator="equal" aboveAverage="0" equalAverage="0" bottom="0" percent="0" rank="0" text="" dxfId="559">
      <formula>"ogółem"</formula>
    </cfRule>
    <cfRule type="cellIs" priority="550" operator="equal" aboveAverage="0" equalAverage="0" bottom="0" percent="0" rank="0" text="" dxfId="560">
      <formula>"ogółem"</formula>
    </cfRule>
  </conditionalFormatting>
  <conditionalFormatting sqref="A1384">
    <cfRule type="cellIs" priority="551" operator="equal" aboveAverage="0" equalAverage="0" bottom="0" percent="0" rank="0" text="" dxfId="561">
      <formula>"Wydatki bieżące"</formula>
    </cfRule>
  </conditionalFormatting>
  <conditionalFormatting sqref="A1384">
    <cfRule type="cellIs" priority="552" operator="equal" aboveAverage="0" equalAverage="0" bottom="0" percent="0" rank="0" text="" dxfId="562">
      <formula>"Wydatki bieżące"</formula>
    </cfRule>
  </conditionalFormatting>
  <conditionalFormatting sqref="A1384">
    <cfRule type="cellIs" priority="553" operator="equal" aboveAverage="0" equalAverage="0" bottom="0" percent="0" rank="0" text="" dxfId="563">
      <formula>"Wydatki bieżące"</formula>
    </cfRule>
  </conditionalFormatting>
  <conditionalFormatting sqref="B1384:B1386">
    <cfRule type="cellIs" priority="554" operator="equal" aboveAverage="0" equalAverage="0" bottom="0" percent="0" rank="0" text="" dxfId="564">
      <formula>"ogółem"</formula>
    </cfRule>
  </conditionalFormatting>
  <conditionalFormatting sqref="B1384:B1386">
    <cfRule type="cellIs" priority="555" operator="equal" aboveAverage="0" equalAverage="0" bottom="0" percent="0" rank="0" text="" dxfId="565">
      <formula>"ogółem"</formula>
    </cfRule>
  </conditionalFormatting>
  <conditionalFormatting sqref="B1384:B1386">
    <cfRule type="cellIs" priority="556" operator="equal" aboveAverage="0" equalAverage="0" bottom="0" percent="0" rank="0" text="" dxfId="566">
      <formula>"ogółem"</formula>
    </cfRule>
    <cfRule type="cellIs" priority="557" operator="equal" aboveAverage="0" equalAverage="0" bottom="0" percent="0" rank="0" text="" dxfId="567">
      <formula>"ogółem"</formula>
    </cfRule>
  </conditionalFormatting>
  <conditionalFormatting sqref="A1397">
    <cfRule type="cellIs" priority="558" operator="equal" aboveAverage="0" equalAverage="0" bottom="0" percent="0" rank="0" text="" dxfId="568">
      <formula>"Wydatki bieżące"</formula>
    </cfRule>
  </conditionalFormatting>
  <conditionalFormatting sqref="A1397">
    <cfRule type="cellIs" priority="559" operator="equal" aboveAverage="0" equalAverage="0" bottom="0" percent="0" rank="0" text="" dxfId="569">
      <formula>"Wydatki bieżące"</formula>
    </cfRule>
  </conditionalFormatting>
  <conditionalFormatting sqref="A1397">
    <cfRule type="cellIs" priority="560" operator="equal" aboveAverage="0" equalAverage="0" bottom="0" percent="0" rank="0" text="" dxfId="570">
      <formula>"Wydatki bieżące"</formula>
    </cfRule>
  </conditionalFormatting>
  <conditionalFormatting sqref="B1397:B1398">
    <cfRule type="cellIs" priority="561" operator="equal" aboveAverage="0" equalAverage="0" bottom="0" percent="0" rank="0" text="" dxfId="571">
      <formula>"ogółem"</formula>
    </cfRule>
  </conditionalFormatting>
  <conditionalFormatting sqref="B1397:B1398">
    <cfRule type="cellIs" priority="562" operator="equal" aboveAverage="0" equalAverage="0" bottom="0" percent="0" rank="0" text="" dxfId="572">
      <formula>"ogółem"</formula>
    </cfRule>
  </conditionalFormatting>
  <conditionalFormatting sqref="B1397:B1398">
    <cfRule type="cellIs" priority="563" operator="equal" aboveAverage="0" equalAverage="0" bottom="0" percent="0" rank="0" text="" dxfId="573">
      <formula>"ogółem"</formula>
    </cfRule>
    <cfRule type="cellIs" priority="564" operator="equal" aboveAverage="0" equalAverage="0" bottom="0" percent="0" rank="0" text="" dxfId="574">
      <formula>"ogółem"</formula>
    </cfRule>
  </conditionalFormatting>
  <conditionalFormatting sqref="A1410">
    <cfRule type="cellIs" priority="565" operator="equal" aboveAverage="0" equalAverage="0" bottom="0" percent="0" rank="0" text="" dxfId="575">
      <formula>"Wydatki bieżące"</formula>
    </cfRule>
  </conditionalFormatting>
  <conditionalFormatting sqref="A1410">
    <cfRule type="cellIs" priority="566" operator="equal" aboveAverage="0" equalAverage="0" bottom="0" percent="0" rank="0" text="" dxfId="576">
      <formula>"Wydatki bieżące"</formula>
    </cfRule>
  </conditionalFormatting>
  <conditionalFormatting sqref="A1410">
    <cfRule type="cellIs" priority="567" operator="equal" aboveAverage="0" equalAverage="0" bottom="0" percent="0" rank="0" text="" dxfId="577">
      <formula>"Wydatki bieżące"</formula>
    </cfRule>
  </conditionalFormatting>
  <conditionalFormatting sqref="B1410">
    <cfRule type="cellIs" priority="568" operator="equal" aboveAverage="0" equalAverage="0" bottom="0" percent="0" rank="0" text="" dxfId="578">
      <formula>"ogółem"</formula>
    </cfRule>
  </conditionalFormatting>
  <conditionalFormatting sqref="B1410">
    <cfRule type="cellIs" priority="569" operator="equal" aboveAverage="0" equalAverage="0" bottom="0" percent="0" rank="0" text="" dxfId="579">
      <formula>"ogółem"</formula>
    </cfRule>
  </conditionalFormatting>
  <conditionalFormatting sqref="B1410">
    <cfRule type="cellIs" priority="570" operator="equal" aboveAverage="0" equalAverage="0" bottom="0" percent="0" rank="0" text="" dxfId="580">
      <formula>"ogółem"</formula>
    </cfRule>
    <cfRule type="cellIs" priority="571" operator="equal" aboveAverage="0" equalAverage="0" bottom="0" percent="0" rank="0" text="" dxfId="581">
      <formula>"ogółem"</formula>
    </cfRule>
  </conditionalFormatting>
  <conditionalFormatting sqref="B995:B996">
    <cfRule type="cellIs" priority="572" operator="equal" aboveAverage="0" equalAverage="0" bottom="0" percent="0" rank="0" text="" dxfId="582">
      <formula>"ogółem"</formula>
    </cfRule>
  </conditionalFormatting>
  <conditionalFormatting sqref="A995:A996">
    <cfRule type="cellIs" priority="573" operator="equal" aboveAverage="0" equalAverage="0" bottom="0" percent="0" rank="0" text="" dxfId="583">
      <formula>"Wydatki bieżące"</formula>
    </cfRule>
  </conditionalFormatting>
  <conditionalFormatting sqref="B995:B996">
    <cfRule type="cellIs" priority="574" operator="equal" aboveAverage="0" equalAverage="0" bottom="0" percent="0" rank="0" text="" dxfId="584">
      <formula>"ogółem"</formula>
    </cfRule>
  </conditionalFormatting>
  <conditionalFormatting sqref="A995:A996">
    <cfRule type="cellIs" priority="575" operator="equal" aboveAverage="0" equalAverage="0" bottom="0" percent="0" rank="0" text="" dxfId="585">
      <formula>"Wydatki bieżące"</formula>
    </cfRule>
  </conditionalFormatting>
  <conditionalFormatting sqref="B995:B996">
    <cfRule type="cellIs" priority="576" operator="equal" aboveAverage="0" equalAverage="0" bottom="0" percent="0" rank="0" text="" dxfId="586">
      <formula>"ogółem"</formula>
    </cfRule>
    <cfRule type="cellIs" priority="577" operator="equal" aboveAverage="0" equalAverage="0" bottom="0" percent="0" rank="0" text="" dxfId="587">
      <formula>"ogółem"</formula>
    </cfRule>
  </conditionalFormatting>
  <conditionalFormatting sqref="A995:A996">
    <cfRule type="cellIs" priority="578" operator="equal" aboveAverage="0" equalAverage="0" bottom="0" percent="0" rank="0" text="" dxfId="588">
      <formula>"Wydatki bieżące"</formula>
    </cfRule>
  </conditionalFormatting>
  <conditionalFormatting sqref="B997">
    <cfRule type="cellIs" priority="579" operator="equal" aboveAverage="0" equalAverage="0" bottom="0" percent="0" rank="0" text="" dxfId="589">
      <formula>"ogółem"</formula>
    </cfRule>
  </conditionalFormatting>
  <conditionalFormatting sqref="A997">
    <cfRule type="cellIs" priority="580" operator="equal" aboveAverage="0" equalAverage="0" bottom="0" percent="0" rank="0" text="" dxfId="590">
      <formula>"Wydatki bieżące"</formula>
    </cfRule>
  </conditionalFormatting>
  <conditionalFormatting sqref="B997">
    <cfRule type="cellIs" priority="581" operator="equal" aboveAverage="0" equalAverage="0" bottom="0" percent="0" rank="0" text="" dxfId="591">
      <formula>"ogółem"</formula>
    </cfRule>
  </conditionalFormatting>
  <conditionalFormatting sqref="A997">
    <cfRule type="cellIs" priority="582" operator="equal" aboveAverage="0" equalAverage="0" bottom="0" percent="0" rank="0" text="" dxfId="592">
      <formula>"Wydatki bieżące"</formula>
    </cfRule>
  </conditionalFormatting>
  <conditionalFormatting sqref="B997">
    <cfRule type="cellIs" priority="583" operator="equal" aboveAverage="0" equalAverage="0" bottom="0" percent="0" rank="0" text="" dxfId="593">
      <formula>"ogółem"</formula>
    </cfRule>
    <cfRule type="cellIs" priority="584" operator="equal" aboveAverage="0" equalAverage="0" bottom="0" percent="0" rank="0" text="" dxfId="594">
      <formula>"ogółem"</formula>
    </cfRule>
  </conditionalFormatting>
  <conditionalFormatting sqref="A997">
    <cfRule type="cellIs" priority="585" operator="equal" aboveAverage="0" equalAverage="0" bottom="0" percent="0" rank="0" text="" dxfId="595">
      <formula>"Wydatki bieżące"</formula>
    </cfRule>
  </conditionalFormatting>
  <conditionalFormatting sqref="B962:B963">
    <cfRule type="cellIs" priority="586" operator="equal" aboveAverage="0" equalAverage="0" bottom="0" percent="0" rank="0" text="" dxfId="596">
      <formula>"ogółem"</formula>
    </cfRule>
  </conditionalFormatting>
  <conditionalFormatting sqref="A962:A963">
    <cfRule type="cellIs" priority="587" operator="equal" aboveAverage="0" equalAverage="0" bottom="0" percent="0" rank="0" text="" dxfId="597">
      <formula>"Wydatki bieżące"</formula>
    </cfRule>
  </conditionalFormatting>
  <conditionalFormatting sqref="B962:B963">
    <cfRule type="cellIs" priority="588" operator="equal" aboveAverage="0" equalAverage="0" bottom="0" percent="0" rank="0" text="" dxfId="598">
      <formula>"ogółem"</formula>
    </cfRule>
  </conditionalFormatting>
  <conditionalFormatting sqref="A962:A963">
    <cfRule type="cellIs" priority="589" operator="equal" aboveAverage="0" equalAverage="0" bottom="0" percent="0" rank="0" text="" dxfId="599">
      <formula>"Wydatki bieżące"</formula>
    </cfRule>
  </conditionalFormatting>
  <conditionalFormatting sqref="B962:B963">
    <cfRule type="cellIs" priority="590" operator="equal" aboveAverage="0" equalAverage="0" bottom="0" percent="0" rank="0" text="" dxfId="600">
      <formula>"ogółem"</formula>
    </cfRule>
    <cfRule type="cellIs" priority="591" operator="equal" aboveAverage="0" equalAverage="0" bottom="0" percent="0" rank="0" text="" dxfId="601">
      <formula>"ogółem"</formula>
    </cfRule>
  </conditionalFormatting>
  <conditionalFormatting sqref="A962:A963">
    <cfRule type="cellIs" priority="592" operator="equal" aboveAverage="0" equalAverage="0" bottom="0" percent="0" rank="0" text="" dxfId="602">
      <formula>"Wydatki bieżące"</formula>
    </cfRule>
  </conditionalFormatting>
  <conditionalFormatting sqref="A881">
    <cfRule type="cellIs" priority="593" operator="equal" aboveAverage="0" equalAverage="0" bottom="0" percent="0" rank="0" text="" dxfId="603">
      <formula>"Wydatki bieżące"</formula>
    </cfRule>
  </conditionalFormatting>
  <conditionalFormatting sqref="B964">
    <cfRule type="cellIs" priority="594" operator="equal" aboveAverage="0" equalAverage="0" bottom="0" percent="0" rank="0" text="" dxfId="604">
      <formula>"ogółem"</formula>
    </cfRule>
  </conditionalFormatting>
  <conditionalFormatting sqref="A964">
    <cfRule type="cellIs" priority="595" operator="equal" aboveAverage="0" equalAverage="0" bottom="0" percent="0" rank="0" text="" dxfId="605">
      <formula>"Wydatki bieżące"</formula>
    </cfRule>
  </conditionalFormatting>
  <conditionalFormatting sqref="B964">
    <cfRule type="cellIs" priority="596" operator="equal" aboveAverage="0" equalAverage="0" bottom="0" percent="0" rank="0" text="" dxfId="606">
      <formula>"ogółem"</formula>
    </cfRule>
  </conditionalFormatting>
  <conditionalFormatting sqref="A964">
    <cfRule type="cellIs" priority="597" operator="equal" aboveAverage="0" equalAverage="0" bottom="0" percent="0" rank="0" text="" dxfId="607">
      <formula>"Wydatki bieżące"</formula>
    </cfRule>
  </conditionalFormatting>
  <conditionalFormatting sqref="B964">
    <cfRule type="cellIs" priority="598" operator="equal" aboveAverage="0" equalAverage="0" bottom="0" percent="0" rank="0" text="" dxfId="608">
      <formula>"ogółem"</formula>
    </cfRule>
    <cfRule type="cellIs" priority="599" operator="equal" aboveAverage="0" equalAverage="0" bottom="0" percent="0" rank="0" text="" dxfId="609">
      <formula>"ogółem"</formula>
    </cfRule>
  </conditionalFormatting>
  <conditionalFormatting sqref="A964">
    <cfRule type="cellIs" priority="600" operator="equal" aboveAverage="0" equalAverage="0" bottom="0" percent="0" rank="0" text="" dxfId="610">
      <formula>"Wydatki bieżące"</formula>
    </cfRule>
  </conditionalFormatting>
  <conditionalFormatting sqref="B974:B975">
    <cfRule type="cellIs" priority="601" operator="equal" aboveAverage="0" equalAverage="0" bottom="0" percent="0" rank="0" text="" dxfId="611">
      <formula>"ogółem"</formula>
    </cfRule>
  </conditionalFormatting>
  <conditionalFormatting sqref="A974:A975">
    <cfRule type="cellIs" priority="602" operator="equal" aboveAverage="0" equalAverage="0" bottom="0" percent="0" rank="0" text="" dxfId="612">
      <formula>"Wydatki bieżące"</formula>
    </cfRule>
  </conditionalFormatting>
  <conditionalFormatting sqref="B974:B975">
    <cfRule type="cellIs" priority="603" operator="equal" aboveAverage="0" equalAverage="0" bottom="0" percent="0" rank="0" text="" dxfId="613">
      <formula>"ogółem"</formula>
    </cfRule>
  </conditionalFormatting>
  <conditionalFormatting sqref="A974:A975">
    <cfRule type="cellIs" priority="604" operator="equal" aboveAverage="0" equalAverage="0" bottom="0" percent="0" rank="0" text="" dxfId="614">
      <formula>"Wydatki bieżące"</formula>
    </cfRule>
  </conditionalFormatting>
  <conditionalFormatting sqref="B974:B975">
    <cfRule type="cellIs" priority="605" operator="equal" aboveAverage="0" equalAverage="0" bottom="0" percent="0" rank="0" text="" dxfId="615">
      <formula>"ogółem"</formula>
    </cfRule>
    <cfRule type="cellIs" priority="606" operator="equal" aboveAverage="0" equalAverage="0" bottom="0" percent="0" rank="0" text="" dxfId="616">
      <formula>"ogółem"</formula>
    </cfRule>
  </conditionalFormatting>
  <conditionalFormatting sqref="A974:A975">
    <cfRule type="cellIs" priority="607" operator="equal" aboveAverage="0" equalAverage="0" bottom="0" percent="0" rank="0" text="" dxfId="617">
      <formula>"Wydatki bieżące"</formula>
    </cfRule>
  </conditionalFormatting>
  <conditionalFormatting sqref="A1422">
    <cfRule type="cellIs" priority="608" operator="equal" aboveAverage="0" equalAverage="0" bottom="0" percent="0" rank="0" text="" dxfId="618">
      <formula>"Wydatki bieżące"</formula>
    </cfRule>
  </conditionalFormatting>
  <conditionalFormatting sqref="A1422">
    <cfRule type="cellIs" priority="609" operator="equal" aboveAverage="0" equalAverage="0" bottom="0" percent="0" rank="0" text="" dxfId="619">
      <formula>"Wydatki bieżące"</formula>
    </cfRule>
  </conditionalFormatting>
  <conditionalFormatting sqref="A1422">
    <cfRule type="cellIs" priority="610" operator="equal" aboveAverage="0" equalAverage="0" bottom="0" percent="0" rank="0" text="" dxfId="620">
      <formula>"Wydatki bieżące"</formula>
    </cfRule>
  </conditionalFormatting>
  <conditionalFormatting sqref="B1422">
    <cfRule type="cellIs" priority="611" operator="equal" aboveAverage="0" equalAverage="0" bottom="0" percent="0" rank="0" text="" dxfId="621">
      <formula>"ogółem"</formula>
    </cfRule>
  </conditionalFormatting>
  <conditionalFormatting sqref="B1422">
    <cfRule type="cellIs" priority="612" operator="equal" aboveAverage="0" equalAverage="0" bottom="0" percent="0" rank="0" text="" dxfId="622">
      <formula>"ogółem"</formula>
    </cfRule>
  </conditionalFormatting>
  <conditionalFormatting sqref="B1422">
    <cfRule type="cellIs" priority="613" operator="equal" aboveAverage="0" equalAverage="0" bottom="0" percent="0" rank="0" text="" dxfId="623">
      <formula>"ogółem"</formula>
    </cfRule>
    <cfRule type="cellIs" priority="614" operator="equal" aboveAverage="0" equalAverage="0" bottom="0" percent="0" rank="0" text="" dxfId="624">
      <formula>"ogółem"</formula>
    </cfRule>
  </conditionalFormatting>
  <conditionalFormatting sqref="B881">
    <cfRule type="cellIs" priority="615" operator="equal" aboveAverage="0" equalAverage="0" bottom="0" percent="0" rank="0" text="" dxfId="625">
      <formula>"ogółem"</formula>
    </cfRule>
  </conditionalFormatting>
  <conditionalFormatting sqref="A881">
    <cfRule type="cellIs" priority="616" operator="equal" aboveAverage="0" equalAverage="0" bottom="0" percent="0" rank="0" text="" dxfId="626">
      <formula>"Wydatki bieżące"</formula>
    </cfRule>
  </conditionalFormatting>
  <conditionalFormatting sqref="B881">
    <cfRule type="cellIs" priority="617" operator="equal" aboveAverage="0" equalAverage="0" bottom="0" percent="0" rank="0" text="" dxfId="627">
      <formula>"ogółem"</formula>
    </cfRule>
  </conditionalFormatting>
  <conditionalFormatting sqref="A881">
    <cfRule type="cellIs" priority="618" operator="equal" aboveAverage="0" equalAverage="0" bottom="0" percent="0" rank="0" text="" dxfId="628">
      <formula>"Wydatki bieżące"</formula>
    </cfRule>
  </conditionalFormatting>
  <conditionalFormatting sqref="B881">
    <cfRule type="cellIs" priority="619" operator="equal" aboveAverage="0" equalAverage="0" bottom="0" percent="0" rank="0" text="" dxfId="629">
      <formula>"ogółem"</formula>
    </cfRule>
    <cfRule type="cellIs" priority="620" operator="equal" aboveAverage="0" equalAverage="0" bottom="0" percent="0" rank="0" text="" dxfId="630">
      <formula>"ogółem"</formula>
    </cfRule>
  </conditionalFormatting>
  <conditionalFormatting sqref="A919">
    <cfRule type="cellIs" priority="621" operator="equal" aboveAverage="0" equalAverage="0" bottom="0" percent="0" rank="0" text="" dxfId="631">
      <formula>"Wydatki bieżące"</formula>
    </cfRule>
  </conditionalFormatting>
  <conditionalFormatting sqref="B906">
    <cfRule type="cellIs" priority="622" operator="equal" aboveAverage="0" equalAverage="0" bottom="0" percent="0" rank="0" text="" dxfId="632">
      <formula>"ogółem"</formula>
    </cfRule>
  </conditionalFormatting>
  <conditionalFormatting sqref="A906">
    <cfRule type="cellIs" priority="623" operator="equal" aboveAverage="0" equalAverage="0" bottom="0" percent="0" rank="0" text="" dxfId="633">
      <formula>"Wydatki bieżące"</formula>
    </cfRule>
  </conditionalFormatting>
  <conditionalFormatting sqref="B906">
    <cfRule type="cellIs" priority="624" operator="equal" aboveAverage="0" equalAverage="0" bottom="0" percent="0" rank="0" text="" dxfId="634">
      <formula>"ogółem"</formula>
    </cfRule>
  </conditionalFormatting>
  <conditionalFormatting sqref="A906">
    <cfRule type="cellIs" priority="625" operator="equal" aboveAverage="0" equalAverage="0" bottom="0" percent="0" rank="0" text="" dxfId="635">
      <formula>"Wydatki bieżące"</formula>
    </cfRule>
  </conditionalFormatting>
  <conditionalFormatting sqref="B906">
    <cfRule type="cellIs" priority="626" operator="equal" aboveAverage="0" equalAverage="0" bottom="0" percent="0" rank="0" text="" dxfId="636">
      <formula>"ogółem"</formula>
    </cfRule>
    <cfRule type="cellIs" priority="627" operator="equal" aboveAverage="0" equalAverage="0" bottom="0" percent="0" rank="0" text="" dxfId="637">
      <formula>"ogółem"</formula>
    </cfRule>
  </conditionalFormatting>
  <conditionalFormatting sqref="A906">
    <cfRule type="cellIs" priority="628" operator="equal" aboveAverage="0" equalAverage="0" bottom="0" percent="0" rank="0" text="" dxfId="638">
      <formula>"Wydatki bieżące"</formula>
    </cfRule>
  </conditionalFormatting>
  <conditionalFormatting sqref="A907">
    <cfRule type="cellIs" priority="629" operator="equal" aboveAverage="0" equalAverage="0" bottom="0" percent="0" rank="0" text="" dxfId="639">
      <formula>"Wydatki bieżące"</formula>
    </cfRule>
  </conditionalFormatting>
  <conditionalFormatting sqref="B907">
    <cfRule type="cellIs" priority="630" operator="equal" aboveAverage="0" equalAverage="0" bottom="0" percent="0" rank="0" text="" dxfId="640">
      <formula>"ogółem"</formula>
    </cfRule>
  </conditionalFormatting>
  <conditionalFormatting sqref="A907">
    <cfRule type="cellIs" priority="631" operator="equal" aboveAverage="0" equalAverage="0" bottom="0" percent="0" rank="0" text="" dxfId="641">
      <formula>"Wydatki bieżące"</formula>
    </cfRule>
  </conditionalFormatting>
  <conditionalFormatting sqref="B907">
    <cfRule type="cellIs" priority="632" operator="equal" aboveAverage="0" equalAverage="0" bottom="0" percent="0" rank="0" text="" dxfId="642">
      <formula>"ogółem"</formula>
    </cfRule>
  </conditionalFormatting>
  <conditionalFormatting sqref="A907">
    <cfRule type="cellIs" priority="633" operator="equal" aboveAverage="0" equalAverage="0" bottom="0" percent="0" rank="0" text="" dxfId="643">
      <formula>"Wydatki bieżące"</formula>
    </cfRule>
  </conditionalFormatting>
  <conditionalFormatting sqref="B907">
    <cfRule type="cellIs" priority="634" operator="equal" aboveAverage="0" equalAverage="0" bottom="0" percent="0" rank="0" text="" dxfId="644">
      <formula>"ogółem"</formula>
    </cfRule>
    <cfRule type="cellIs" priority="635" operator="equal" aboveAverage="0" equalAverage="0" bottom="0" percent="0" rank="0" text="" dxfId="645">
      <formula>"ogółem"</formula>
    </cfRule>
  </conditionalFormatting>
  <conditionalFormatting sqref="B908:B910">
    <cfRule type="cellIs" priority="636" operator="equal" aboveAverage="0" equalAverage="0" bottom="0" percent="0" rank="0" text="" dxfId="646">
      <formula>"ogółem"</formula>
    </cfRule>
  </conditionalFormatting>
  <conditionalFormatting sqref="A908">
    <cfRule type="cellIs" priority="637" operator="equal" aboveAverage="0" equalAverage="0" bottom="0" percent="0" rank="0" text="" dxfId="647">
      <formula>"Wydatki bieżące"</formula>
    </cfRule>
  </conditionalFormatting>
  <conditionalFormatting sqref="B908:B910">
    <cfRule type="cellIs" priority="638" operator="equal" aboveAverage="0" equalAverage="0" bottom="0" percent="0" rank="0" text="" dxfId="648">
      <formula>"ogółem"</formula>
    </cfRule>
  </conditionalFormatting>
  <conditionalFormatting sqref="A908">
    <cfRule type="cellIs" priority="639" operator="equal" aboveAverage="0" equalAverage="0" bottom="0" percent="0" rank="0" text="" dxfId="649">
      <formula>"Wydatki bieżące"</formula>
    </cfRule>
  </conditionalFormatting>
  <conditionalFormatting sqref="B908:B910">
    <cfRule type="cellIs" priority="640" operator="equal" aboveAverage="0" equalAverage="0" bottom="0" percent="0" rank="0" text="" dxfId="650">
      <formula>"ogółem"</formula>
    </cfRule>
    <cfRule type="cellIs" priority="641" operator="equal" aboveAverage="0" equalAverage="0" bottom="0" percent="0" rank="0" text="" dxfId="651">
      <formula>"ogółem"</formula>
    </cfRule>
  </conditionalFormatting>
  <conditionalFormatting sqref="A908">
    <cfRule type="cellIs" priority="642" operator="equal" aboveAverage="0" equalAverage="0" bottom="0" percent="0" rank="0" text="" dxfId="652">
      <formula>"Wydatki bieżące"</formula>
    </cfRule>
  </conditionalFormatting>
  <conditionalFormatting sqref="A918">
    <cfRule type="cellIs" priority="643" operator="equal" aboveAverage="0" equalAverage="0" bottom="0" percent="0" rank="0" text="" dxfId="653">
      <formula>"Wydatki bieżące"</formula>
    </cfRule>
  </conditionalFormatting>
  <conditionalFormatting sqref="B918">
    <cfRule type="cellIs" priority="644" operator="equal" aboveAverage="0" equalAverage="0" bottom="0" percent="0" rank="0" text="" dxfId="654">
      <formula>"ogółem"</formula>
    </cfRule>
  </conditionalFormatting>
  <conditionalFormatting sqref="A918">
    <cfRule type="cellIs" priority="645" operator="equal" aboveAverage="0" equalAverage="0" bottom="0" percent="0" rank="0" text="" dxfId="655">
      <formula>"Wydatki bieżące"</formula>
    </cfRule>
  </conditionalFormatting>
  <conditionalFormatting sqref="B918">
    <cfRule type="cellIs" priority="646" operator="equal" aboveAverage="0" equalAverage="0" bottom="0" percent="0" rank="0" text="" dxfId="656">
      <formula>"ogółem"</formula>
    </cfRule>
  </conditionalFormatting>
  <conditionalFormatting sqref="A918">
    <cfRule type="cellIs" priority="647" operator="equal" aboveAverage="0" equalAverage="0" bottom="0" percent="0" rank="0" text="" dxfId="657">
      <formula>"Wydatki bieżące"</formula>
    </cfRule>
  </conditionalFormatting>
  <conditionalFormatting sqref="B918">
    <cfRule type="cellIs" priority="648" operator="equal" aboveAverage="0" equalAverage="0" bottom="0" percent="0" rank="0" text="" dxfId="658">
      <formula>"ogółem"</formula>
    </cfRule>
    <cfRule type="cellIs" priority="649" operator="equal" aboveAverage="0" equalAverage="0" bottom="0" percent="0" rank="0" text="" dxfId="659">
      <formula>"ogółem"</formula>
    </cfRule>
  </conditionalFormatting>
  <conditionalFormatting sqref="B919">
    <cfRule type="cellIs" priority="650" operator="equal" aboveAverage="0" equalAverage="0" bottom="0" percent="0" rank="0" text="" dxfId="660">
      <formula>"ogółem"</formula>
    </cfRule>
  </conditionalFormatting>
  <conditionalFormatting sqref="A919">
    <cfRule type="cellIs" priority="651" operator="equal" aboveAverage="0" equalAverage="0" bottom="0" percent="0" rank="0" text="" dxfId="661">
      <formula>"Wydatki bieżące"</formula>
    </cfRule>
  </conditionalFormatting>
  <conditionalFormatting sqref="B919">
    <cfRule type="cellIs" priority="652" operator="equal" aboveAverage="0" equalAverage="0" bottom="0" percent="0" rank="0" text="" dxfId="662">
      <formula>"ogółem"</formula>
    </cfRule>
  </conditionalFormatting>
  <conditionalFormatting sqref="A919">
    <cfRule type="cellIs" priority="653" operator="equal" aboveAverage="0" equalAverage="0" bottom="0" percent="0" rank="0" text="" dxfId="663">
      <formula>"Wydatki bieżące"</formula>
    </cfRule>
  </conditionalFormatting>
  <conditionalFormatting sqref="B919">
    <cfRule type="cellIs" priority="654" operator="equal" aboveAverage="0" equalAverage="0" bottom="0" percent="0" rank="0" text="" dxfId="664">
      <formula>"ogółem"</formula>
    </cfRule>
    <cfRule type="cellIs" priority="655" operator="equal" aboveAverage="0" equalAverage="0" bottom="0" percent="0" rank="0" text="" dxfId="665">
      <formula>"ogółem"</formula>
    </cfRule>
  </conditionalFormatting>
  <conditionalFormatting sqref="B929:B930">
    <cfRule type="cellIs" priority="656" operator="equal" aboveAverage="0" equalAverage="0" bottom="0" percent="0" rank="0" text="" dxfId="666">
      <formula>"ogółem"</formula>
    </cfRule>
  </conditionalFormatting>
  <conditionalFormatting sqref="A929:A930">
    <cfRule type="cellIs" priority="657" operator="equal" aboveAverage="0" equalAverage="0" bottom="0" percent="0" rank="0" text="" dxfId="667">
      <formula>"Wydatki bieżące"</formula>
    </cfRule>
  </conditionalFormatting>
  <conditionalFormatting sqref="B929:B930">
    <cfRule type="cellIs" priority="658" operator="equal" aboveAverage="0" equalAverage="0" bottom="0" percent="0" rank="0" text="" dxfId="668">
      <formula>"ogółem"</formula>
    </cfRule>
  </conditionalFormatting>
  <conditionalFormatting sqref="A929:A930">
    <cfRule type="cellIs" priority="659" operator="equal" aboveAverage="0" equalAverage="0" bottom="0" percent="0" rank="0" text="" dxfId="669">
      <formula>"Wydatki bieżące"</formula>
    </cfRule>
  </conditionalFormatting>
  <conditionalFormatting sqref="B929:B930">
    <cfRule type="cellIs" priority="660" operator="equal" aboveAverage="0" equalAverage="0" bottom="0" percent="0" rank="0" text="" dxfId="670">
      <formula>"ogółem"</formula>
    </cfRule>
    <cfRule type="cellIs" priority="661" operator="equal" aboveAverage="0" equalAverage="0" bottom="0" percent="0" rank="0" text="" dxfId="671">
      <formula>"ogółem"</formula>
    </cfRule>
  </conditionalFormatting>
  <conditionalFormatting sqref="A929:A930">
    <cfRule type="cellIs" priority="662" operator="equal" aboveAverage="0" equalAverage="0" bottom="0" percent="0" rank="0" text="" dxfId="672">
      <formula>"Wydatki bieżące"</formula>
    </cfRule>
  </conditionalFormatting>
  <conditionalFormatting sqref="A931">
    <cfRule type="cellIs" priority="663" operator="equal" aboveAverage="0" equalAverage="0" bottom="0" percent="0" rank="0" text="" dxfId="673">
      <formula>"Wydatki bieżące"</formula>
    </cfRule>
  </conditionalFormatting>
  <conditionalFormatting sqref="B931">
    <cfRule type="cellIs" priority="664" operator="equal" aboveAverage="0" equalAverage="0" bottom="0" percent="0" rank="0" text="" dxfId="674">
      <formula>"ogółem"</formula>
    </cfRule>
  </conditionalFormatting>
  <conditionalFormatting sqref="A931">
    <cfRule type="cellIs" priority="665" operator="equal" aboveAverage="0" equalAverage="0" bottom="0" percent="0" rank="0" text="" dxfId="675">
      <formula>"Wydatki bieżące"</formula>
    </cfRule>
  </conditionalFormatting>
  <conditionalFormatting sqref="B931">
    <cfRule type="cellIs" priority="666" operator="equal" aboveAverage="0" equalAverage="0" bottom="0" percent="0" rank="0" text="" dxfId="676">
      <formula>"ogółem"</formula>
    </cfRule>
  </conditionalFormatting>
  <conditionalFormatting sqref="A931">
    <cfRule type="cellIs" priority="667" operator="equal" aboveAverage="0" equalAverage="0" bottom="0" percent="0" rank="0" text="" dxfId="677">
      <formula>"Wydatki bieżące"</formula>
    </cfRule>
  </conditionalFormatting>
  <conditionalFormatting sqref="B931">
    <cfRule type="cellIs" priority="668" operator="equal" aboveAverage="0" equalAverage="0" bottom="0" percent="0" rank="0" text="" dxfId="678">
      <formula>"ogółem"</formula>
    </cfRule>
    <cfRule type="cellIs" priority="669" operator="equal" aboveAverage="0" equalAverage="0" bottom="0" percent="0" rank="0" text="" dxfId="679">
      <formula>"ogółem"</formula>
    </cfRule>
  </conditionalFormatting>
  <conditionalFormatting sqref="B949">
    <cfRule type="cellIs" priority="670" operator="equal" aboveAverage="0" equalAverage="0" bottom="0" percent="0" rank="0" text="" dxfId="680">
      <formula>"ogółem"</formula>
    </cfRule>
  </conditionalFormatting>
  <conditionalFormatting sqref="A949">
    <cfRule type="cellIs" priority="671" operator="equal" aboveAverage="0" equalAverage="0" bottom="0" percent="0" rank="0" text="" dxfId="681">
      <formula>"Wydatki bieżące"</formula>
    </cfRule>
  </conditionalFormatting>
  <conditionalFormatting sqref="B949">
    <cfRule type="cellIs" priority="672" operator="equal" aboveAverage="0" equalAverage="0" bottom="0" percent="0" rank="0" text="" dxfId="682">
      <formula>"ogółem"</formula>
    </cfRule>
  </conditionalFormatting>
  <conditionalFormatting sqref="A949">
    <cfRule type="cellIs" priority="673" operator="equal" aboveAverage="0" equalAverage="0" bottom="0" percent="0" rank="0" text="" dxfId="683">
      <formula>"Wydatki bieżące"</formula>
    </cfRule>
  </conditionalFormatting>
  <conditionalFormatting sqref="B949">
    <cfRule type="cellIs" priority="674" operator="equal" aboveAverage="0" equalAverage="0" bottom="0" percent="0" rank="0" text="" dxfId="684">
      <formula>"ogółem"</formula>
    </cfRule>
    <cfRule type="cellIs" priority="675" operator="equal" aboveAverage="0" equalAverage="0" bottom="0" percent="0" rank="0" text="" dxfId="685">
      <formula>"ogółem"</formula>
    </cfRule>
  </conditionalFormatting>
  <conditionalFormatting sqref="A949">
    <cfRule type="cellIs" priority="676" operator="equal" aboveAverage="0" equalAverage="0" bottom="0" percent="0" rank="0" text="" dxfId="686">
      <formula>"Wydatki bieżące"</formula>
    </cfRule>
  </conditionalFormatting>
  <conditionalFormatting sqref="A950">
    <cfRule type="cellIs" priority="677" operator="equal" aboveAverage="0" equalAverage="0" bottom="0" percent="0" rank="0" text="" dxfId="687">
      <formula>"Wydatki bieżące"</formula>
    </cfRule>
  </conditionalFormatting>
  <conditionalFormatting sqref="B950:B953">
    <cfRule type="cellIs" priority="678" operator="equal" aboveAverage="0" equalAverage="0" bottom="0" percent="0" rank="0" text="" dxfId="688">
      <formula>"ogółem"</formula>
    </cfRule>
  </conditionalFormatting>
  <conditionalFormatting sqref="A950">
    <cfRule type="cellIs" priority="679" operator="equal" aboveAverage="0" equalAverage="0" bottom="0" percent="0" rank="0" text="" dxfId="689">
      <formula>"Wydatki bieżące"</formula>
    </cfRule>
  </conditionalFormatting>
  <conditionalFormatting sqref="B950:B953">
    <cfRule type="cellIs" priority="680" operator="equal" aboveAverage="0" equalAverage="0" bottom="0" percent="0" rank="0" text="" dxfId="690">
      <formula>"ogółem"</formula>
    </cfRule>
  </conditionalFormatting>
  <conditionalFormatting sqref="A950">
    <cfRule type="cellIs" priority="681" operator="equal" aboveAverage="0" equalAverage="0" bottom="0" percent="0" rank="0" text="" dxfId="691">
      <formula>"Wydatki bieżące"</formula>
    </cfRule>
  </conditionalFormatting>
  <conditionalFormatting sqref="B950:B953">
    <cfRule type="cellIs" priority="682" operator="equal" aboveAverage="0" equalAverage="0" bottom="0" percent="0" rank="0" text="" dxfId="692">
      <formula>"ogółem"</formula>
    </cfRule>
    <cfRule type="cellIs" priority="683" operator="equal" aboveAverage="0" equalAverage="0" bottom="0" percent="0" rank="0" text="" dxfId="693">
      <formula>"ogółem"</formula>
    </cfRule>
  </conditionalFormatting>
  <conditionalFormatting sqref="B954">
    <cfRule type="cellIs" priority="684" operator="equal" aboveAverage="0" equalAverage="0" bottom="0" percent="0" rank="0" text="" dxfId="694">
      <formula>"ogółem"</formula>
    </cfRule>
  </conditionalFormatting>
  <conditionalFormatting sqref="A954">
    <cfRule type="cellIs" priority="685" operator="equal" aboveAverage="0" equalAverage="0" bottom="0" percent="0" rank="0" text="" dxfId="695">
      <formula>"Wydatki bieżące"</formula>
    </cfRule>
  </conditionalFormatting>
  <conditionalFormatting sqref="B954">
    <cfRule type="cellIs" priority="686" operator="equal" aboveAverage="0" equalAverage="0" bottom="0" percent="0" rank="0" text="" dxfId="696">
      <formula>"ogółem"</formula>
    </cfRule>
  </conditionalFormatting>
  <conditionalFormatting sqref="A954">
    <cfRule type="cellIs" priority="687" operator="equal" aboveAverage="0" equalAverage="0" bottom="0" percent="0" rank="0" text="" dxfId="697">
      <formula>"Wydatki bieżące"</formula>
    </cfRule>
  </conditionalFormatting>
  <conditionalFormatting sqref="B954">
    <cfRule type="cellIs" priority="688" operator="equal" aboveAverage="0" equalAverage="0" bottom="0" percent="0" rank="0" text="" dxfId="698">
      <formula>"ogółem"</formula>
    </cfRule>
    <cfRule type="cellIs" priority="689" operator="equal" aboveAverage="0" equalAverage="0" bottom="0" percent="0" rank="0" text="" dxfId="699">
      <formula>"ogółem"</formula>
    </cfRule>
  </conditionalFormatting>
  <conditionalFormatting sqref="A954">
    <cfRule type="cellIs" priority="690" operator="equal" aboveAverage="0" equalAverage="0" bottom="0" percent="0" rank="0" text="" dxfId="700">
      <formula>"Wydatki bieżące"</formula>
    </cfRule>
  </conditionalFormatting>
  <conditionalFormatting sqref="B893:B897">
    <cfRule type="cellIs" priority="691" operator="equal" aboveAverage="0" equalAverage="0" bottom="0" percent="0" rank="0" text="" dxfId="701">
      <formula>"ogółem"</formula>
    </cfRule>
  </conditionalFormatting>
  <conditionalFormatting sqref="A893:A895">
    <cfRule type="cellIs" priority="692" operator="equal" aboveAverage="0" equalAverage="0" bottom="0" percent="0" rank="0" text="" dxfId="702">
      <formula>"Wydatki bieżące"</formula>
    </cfRule>
  </conditionalFormatting>
  <conditionalFormatting sqref="B893:B897">
    <cfRule type="cellIs" priority="693" operator="equal" aboveAverage="0" equalAverage="0" bottom="0" percent="0" rank="0" text="" dxfId="703">
      <formula>"ogółem"</formula>
    </cfRule>
  </conditionalFormatting>
  <conditionalFormatting sqref="A893:A895">
    <cfRule type="cellIs" priority="694" operator="equal" aboveAverage="0" equalAverage="0" bottom="0" percent="0" rank="0" text="" dxfId="704">
      <formula>"Wydatki bieżące"</formula>
    </cfRule>
  </conditionalFormatting>
  <conditionalFormatting sqref="B893:B897">
    <cfRule type="cellIs" priority="695" operator="equal" aboveAverage="0" equalAverage="0" bottom="0" percent="0" rank="0" text="" dxfId="705">
      <formula>"ogółem"</formula>
    </cfRule>
    <cfRule type="cellIs" priority="696" operator="equal" aboveAverage="0" equalAverage="0" bottom="0" percent="0" rank="0" text="" dxfId="706">
      <formula>"ogółem"</formula>
    </cfRule>
  </conditionalFormatting>
  <conditionalFormatting sqref="A893:A895">
    <cfRule type="cellIs" priority="697" operator="equal" aboveAverage="0" equalAverage="0" bottom="0" percent="0" rank="0" text="" dxfId="707">
      <formula>"Wydatki bieżące"</formula>
    </cfRule>
  </conditionalFormatting>
  <conditionalFormatting sqref="A1434">
    <cfRule type="cellIs" priority="698" operator="equal" aboveAverage="0" equalAverage="0" bottom="0" percent="0" rank="0" text="" dxfId="708">
      <formula>"Wydatki bieżące"</formula>
    </cfRule>
  </conditionalFormatting>
  <conditionalFormatting sqref="A1434">
    <cfRule type="cellIs" priority="699" operator="equal" aboveAverage="0" equalAverage="0" bottom="0" percent="0" rank="0" text="" dxfId="709">
      <formula>"Wydatki bieżące"</formula>
    </cfRule>
  </conditionalFormatting>
  <conditionalFormatting sqref="A1434">
    <cfRule type="cellIs" priority="700" operator="equal" aboveAverage="0" equalAverage="0" bottom="0" percent="0" rank="0" text="" dxfId="710">
      <formula>"Wydatki bieżące"</formula>
    </cfRule>
  </conditionalFormatting>
  <conditionalFormatting sqref="B1434:B1436">
    <cfRule type="cellIs" priority="701" operator="equal" aboveAverage="0" equalAverage="0" bottom="0" percent="0" rank="0" text="" dxfId="711">
      <formula>"ogółem"</formula>
    </cfRule>
  </conditionalFormatting>
  <conditionalFormatting sqref="B1434:B1436">
    <cfRule type="cellIs" priority="702" operator="equal" aboveAverage="0" equalAverage="0" bottom="0" percent="0" rank="0" text="" dxfId="712">
      <formula>"ogółem"</formula>
    </cfRule>
  </conditionalFormatting>
  <conditionalFormatting sqref="B1434:B1436">
    <cfRule type="cellIs" priority="703" operator="equal" aboveAverage="0" equalAverage="0" bottom="0" percent="0" rank="0" text="" dxfId="713">
      <formula>"ogółem"</formula>
    </cfRule>
    <cfRule type="cellIs" priority="704" operator="equal" aboveAverage="0" equalAverage="0" bottom="0" percent="0" rank="0" text="" dxfId="714">
      <formula>"ogółem"</formula>
    </cfRule>
  </conditionalFormatting>
  <conditionalFormatting sqref="A1444">
    <cfRule type="cellIs" priority="705" operator="equal" aboveAverage="0" equalAverage="0" bottom="0" percent="0" rank="0" text="" dxfId="715">
      <formula>"Wydatki bieżące"</formula>
    </cfRule>
  </conditionalFormatting>
  <conditionalFormatting sqref="A1444">
    <cfRule type="cellIs" priority="706" operator="equal" aboveAverage="0" equalAverage="0" bottom="0" percent="0" rank="0" text="" dxfId="716">
      <formula>"Wydatki bieżące"</formula>
    </cfRule>
  </conditionalFormatting>
  <conditionalFormatting sqref="A1444">
    <cfRule type="cellIs" priority="707" operator="equal" aboveAverage="0" equalAverage="0" bottom="0" percent="0" rank="0" text="" dxfId="717">
      <formula>"Wydatki bieżące"</formula>
    </cfRule>
  </conditionalFormatting>
  <conditionalFormatting sqref="B1444">
    <cfRule type="cellIs" priority="708" operator="equal" aboveAverage="0" equalAverage="0" bottom="0" percent="0" rank="0" text="" dxfId="718">
      <formula>"ogółem"</formula>
    </cfRule>
  </conditionalFormatting>
  <conditionalFormatting sqref="B1444">
    <cfRule type="cellIs" priority="709" operator="equal" aboveAverage="0" equalAverage="0" bottom="0" percent="0" rank="0" text="" dxfId="719">
      <formula>"ogółem"</formula>
    </cfRule>
  </conditionalFormatting>
  <conditionalFormatting sqref="B1444">
    <cfRule type="cellIs" priority="710" operator="equal" aboveAverage="0" equalAverage="0" bottom="0" percent="0" rank="0" text="" dxfId="720">
      <formula>"ogółem"</formula>
    </cfRule>
    <cfRule type="cellIs" priority="711" operator="equal" aboveAverage="0" equalAverage="0" bottom="0" percent="0" rank="0" text="" dxfId="721">
      <formula>"ogółem"</formula>
    </cfRule>
  </conditionalFormatting>
  <conditionalFormatting sqref="A1445">
    <cfRule type="cellIs" priority="712" operator="equal" aboveAverage="0" equalAverage="0" bottom="0" percent="0" rank="0" text="" dxfId="722">
      <formula>"Wydatki bieżące"</formula>
    </cfRule>
  </conditionalFormatting>
  <conditionalFormatting sqref="A1445">
    <cfRule type="cellIs" priority="713" operator="equal" aboveAverage="0" equalAverage="0" bottom="0" percent="0" rank="0" text="" dxfId="723">
      <formula>"Wydatki bieżące"</formula>
    </cfRule>
  </conditionalFormatting>
  <conditionalFormatting sqref="A1445">
    <cfRule type="cellIs" priority="714" operator="equal" aboveAverage="0" equalAverage="0" bottom="0" percent="0" rank="0" text="" dxfId="724">
      <formula>"Wydatki bieżące"</formula>
    </cfRule>
  </conditionalFormatting>
  <conditionalFormatting sqref="B1445">
    <cfRule type="cellIs" priority="715" operator="equal" aboveAverage="0" equalAverage="0" bottom="0" percent="0" rank="0" text="" dxfId="725">
      <formula>"ogółem"</formula>
    </cfRule>
  </conditionalFormatting>
  <conditionalFormatting sqref="B1445">
    <cfRule type="cellIs" priority="716" operator="equal" aboveAverage="0" equalAverage="0" bottom="0" percent="0" rank="0" text="" dxfId="726">
      <formula>"ogółem"</formula>
    </cfRule>
  </conditionalFormatting>
  <conditionalFormatting sqref="B1445">
    <cfRule type="cellIs" priority="717" operator="equal" aboveAverage="0" equalAverage="0" bottom="0" percent="0" rank="0" text="" dxfId="727">
      <formula>"ogółem"</formula>
    </cfRule>
    <cfRule type="cellIs" priority="718" operator="equal" aboveAverage="0" equalAverage="0" bottom="0" percent="0" rank="0" text="" dxfId="728">
      <formula>"ogółem"</formula>
    </cfRule>
  </conditionalFormatting>
  <conditionalFormatting sqref="B1537">
    <cfRule type="cellIs" priority="719" operator="equal" aboveAverage="0" equalAverage="0" bottom="0" percent="0" rank="0" text="" dxfId="729">
      <formula>"ogółem"</formula>
    </cfRule>
  </conditionalFormatting>
  <conditionalFormatting sqref="A1537">
    <cfRule type="cellIs" priority="720" operator="equal" aboveAverage="0" equalAverage="0" bottom="0" percent="0" rank="0" text="" dxfId="730">
      <formula>"Wydatki bieżące"</formula>
    </cfRule>
  </conditionalFormatting>
  <conditionalFormatting sqref="B1537">
    <cfRule type="cellIs" priority="721" operator="equal" aboveAverage="0" equalAverage="0" bottom="0" percent="0" rank="0" text="" dxfId="731">
      <formula>"ogółem"</formula>
    </cfRule>
  </conditionalFormatting>
  <conditionalFormatting sqref="A1537">
    <cfRule type="cellIs" priority="722" operator="equal" aboveAverage="0" equalAverage="0" bottom="0" percent="0" rank="0" text="" dxfId="732">
      <formula>"Wydatki bieżące"</formula>
    </cfRule>
  </conditionalFormatting>
  <conditionalFormatting sqref="B1537">
    <cfRule type="cellIs" priority="723" operator="equal" aboveAverage="0" equalAverage="0" bottom="0" percent="0" rank="0" text="" dxfId="733">
      <formula>"ogółem"</formula>
    </cfRule>
    <cfRule type="cellIs" priority="724" operator="equal" aboveAverage="0" equalAverage="0" bottom="0" percent="0" rank="0" text="" dxfId="734">
      <formula>"ogółem"</formula>
    </cfRule>
  </conditionalFormatting>
  <conditionalFormatting sqref="A1537">
    <cfRule type="cellIs" priority="725" operator="equal" aboveAverage="0" equalAverage="0" bottom="0" percent="0" rank="0" text="" dxfId="735">
      <formula>"Wydatki bieżące"</formula>
    </cfRule>
  </conditionalFormatting>
  <conditionalFormatting sqref="B1538">
    <cfRule type="cellIs" priority="726" operator="equal" aboveAverage="0" equalAverage="0" bottom="0" percent="0" rank="0" text="" dxfId="736">
      <formula>"ogółem"</formula>
    </cfRule>
  </conditionalFormatting>
  <conditionalFormatting sqref="A1538">
    <cfRule type="cellIs" priority="727" operator="equal" aboveAverage="0" equalAverage="0" bottom="0" percent="0" rank="0" text="" dxfId="737">
      <formula>"Wydatki bieżące"</formula>
    </cfRule>
  </conditionalFormatting>
  <conditionalFormatting sqref="B1538">
    <cfRule type="cellIs" priority="728" operator="equal" aboveAverage="0" equalAverage="0" bottom="0" percent="0" rank="0" text="" dxfId="738">
      <formula>"ogółem"</formula>
    </cfRule>
  </conditionalFormatting>
  <conditionalFormatting sqref="A1538">
    <cfRule type="cellIs" priority="729" operator="equal" aboveAverage="0" equalAverage="0" bottom="0" percent="0" rank="0" text="" dxfId="739">
      <formula>"Wydatki bieżące"</formula>
    </cfRule>
  </conditionalFormatting>
  <conditionalFormatting sqref="B1538">
    <cfRule type="cellIs" priority="730" operator="equal" aboveAverage="0" equalAverage="0" bottom="0" percent="0" rank="0" text="" dxfId="740">
      <formula>"ogółem"</formula>
    </cfRule>
    <cfRule type="cellIs" priority="731" operator="equal" aboveAverage="0" equalAverage="0" bottom="0" percent="0" rank="0" text="" dxfId="741">
      <formula>"ogółem"</formula>
    </cfRule>
  </conditionalFormatting>
  <conditionalFormatting sqref="A1538">
    <cfRule type="cellIs" priority="732" operator="equal" aboveAverage="0" equalAverage="0" bottom="0" percent="0" rank="0" text="" dxfId="742">
      <formula>"Wydatki bieżące"</formula>
    </cfRule>
  </conditionalFormatting>
  <conditionalFormatting sqref="A1462">
    <cfRule type="cellIs" priority="733" operator="equal" aboveAverage="0" equalAverage="0" bottom="0" percent="0" rank="0" text="" dxfId="743">
      <formula>"Wydatki bieżące"</formula>
    </cfRule>
  </conditionalFormatting>
  <conditionalFormatting sqref="A1462">
    <cfRule type="cellIs" priority="734" operator="equal" aboveAverage="0" equalAverage="0" bottom="0" percent="0" rank="0" text="" dxfId="744">
      <formula>"Wydatki bieżące"</formula>
    </cfRule>
  </conditionalFormatting>
  <conditionalFormatting sqref="A1462">
    <cfRule type="cellIs" priority="735" operator="equal" aboveAverage="0" equalAverage="0" bottom="0" percent="0" rank="0" text="" dxfId="745">
      <formula>"Wydatki bieżące"</formula>
    </cfRule>
  </conditionalFormatting>
  <conditionalFormatting sqref="B1462:B1463">
    <cfRule type="cellIs" priority="736" operator="equal" aboveAverage="0" equalAverage="0" bottom="0" percent="0" rank="0" text="" dxfId="746">
      <formula>"ogółem"</formula>
    </cfRule>
  </conditionalFormatting>
  <conditionalFormatting sqref="B1462:B1463">
    <cfRule type="cellIs" priority="737" operator="equal" aboveAverage="0" equalAverage="0" bottom="0" percent="0" rank="0" text="" dxfId="747">
      <formula>"ogółem"</formula>
    </cfRule>
  </conditionalFormatting>
  <conditionalFormatting sqref="B1462:B1463">
    <cfRule type="cellIs" priority="738" operator="equal" aboveAverage="0" equalAverage="0" bottom="0" percent="0" rank="0" text="" dxfId="748">
      <formula>"ogółem"</formula>
    </cfRule>
    <cfRule type="cellIs" priority="739" operator="equal" aboveAverage="0" equalAverage="0" bottom="0" percent="0" rank="0" text="" dxfId="749">
      <formula>"ogółem"</formula>
    </cfRule>
  </conditionalFormatting>
  <conditionalFormatting sqref="A1454">
    <cfRule type="cellIs" priority="740" operator="equal" aboveAverage="0" equalAverage="0" bottom="0" percent="0" rank="0" text="" dxfId="750">
      <formula>"Wydatki bieżące"</formula>
    </cfRule>
  </conditionalFormatting>
  <conditionalFormatting sqref="A1454">
    <cfRule type="cellIs" priority="741" operator="equal" aboveAverage="0" equalAverage="0" bottom="0" percent="0" rank="0" text="" dxfId="751">
      <formula>"Wydatki bieżące"</formula>
    </cfRule>
  </conditionalFormatting>
  <conditionalFormatting sqref="A1454">
    <cfRule type="cellIs" priority="742" operator="equal" aboveAverage="0" equalAverage="0" bottom="0" percent="0" rank="0" text="" dxfId="752">
      <formula>"Wydatki bieżące"</formula>
    </cfRule>
  </conditionalFormatting>
  <conditionalFormatting sqref="B1454">
    <cfRule type="cellIs" priority="743" operator="equal" aboveAverage="0" equalAverage="0" bottom="0" percent="0" rank="0" text="" dxfId="753">
      <formula>"ogółem"</formula>
    </cfRule>
  </conditionalFormatting>
  <conditionalFormatting sqref="B1454">
    <cfRule type="cellIs" priority="744" operator="equal" aboveAverage="0" equalAverage="0" bottom="0" percent="0" rank="0" text="" dxfId="754">
      <formula>"ogółem"</formula>
    </cfRule>
  </conditionalFormatting>
  <conditionalFormatting sqref="B1454">
    <cfRule type="cellIs" priority="745" operator="equal" aboveAverage="0" equalAverage="0" bottom="0" percent="0" rank="0" text="" dxfId="755">
      <formula>"ogółem"</formula>
    </cfRule>
    <cfRule type="cellIs" priority="746" operator="equal" aboveAverage="0" equalAverage="0" bottom="0" percent="0" rank="0" text="" dxfId="756">
      <formula>"ogółem"</formula>
    </cfRule>
  </conditionalFormatting>
  <conditionalFormatting sqref="B1072">
    <cfRule type="cellIs" priority="747" operator="equal" aboveAverage="0" equalAverage="0" bottom="0" percent="0" rank="0" text="" dxfId="757">
      <formula>"ogółem"</formula>
    </cfRule>
  </conditionalFormatting>
  <conditionalFormatting sqref="B1072">
    <cfRule type="cellIs" priority="748" operator="equal" aboveAverage="0" equalAverage="0" bottom="0" percent="0" rank="0" text="" dxfId="758">
      <formula>"ogółem"</formula>
    </cfRule>
  </conditionalFormatting>
  <conditionalFormatting sqref="B1072">
    <cfRule type="cellIs" priority="749" operator="equal" aboveAverage="0" equalAverage="0" bottom="0" percent="0" rank="0" text="" dxfId="759">
      <formula>"ogółem"</formula>
    </cfRule>
    <cfRule type="cellIs" priority="750" operator="equal" aboveAverage="0" equalAverage="0" bottom="0" percent="0" rank="0" text="" dxfId="760">
      <formula>"ogółem"</formula>
    </cfRule>
  </conditionalFormatting>
  <conditionalFormatting sqref="B1107">
    <cfRule type="cellIs" priority="751" operator="equal" aboveAverage="0" equalAverage="0" bottom="0" percent="0" rank="0" text="" dxfId="761">
      <formula>"ogółem"</formula>
    </cfRule>
  </conditionalFormatting>
  <conditionalFormatting sqref="B1107">
    <cfRule type="cellIs" priority="752" operator="equal" aboveAverage="0" equalAverage="0" bottom="0" percent="0" rank="0" text="" dxfId="762">
      <formula>"ogółem"</formula>
    </cfRule>
  </conditionalFormatting>
  <conditionalFormatting sqref="B1107">
    <cfRule type="cellIs" priority="753" operator="equal" aboveAverage="0" equalAverage="0" bottom="0" percent="0" rank="0" text="" dxfId="763">
      <formula>"ogółem"</formula>
    </cfRule>
    <cfRule type="cellIs" priority="754" operator="equal" aboveAverage="0" equalAverage="0" bottom="0" percent="0" rank="0" text="" dxfId="764">
      <formula>"ogółem"</formula>
    </cfRule>
  </conditionalFormatting>
  <conditionalFormatting sqref="B1115">
    <cfRule type="cellIs" priority="755" operator="equal" aboveAverage="0" equalAverage="0" bottom="0" percent="0" rank="0" text="" dxfId="765">
      <formula>"ogółem"</formula>
    </cfRule>
  </conditionalFormatting>
  <conditionalFormatting sqref="B1115">
    <cfRule type="cellIs" priority="756" operator="equal" aboveAverage="0" equalAverage="0" bottom="0" percent="0" rank="0" text="" dxfId="766">
      <formula>"ogółem"</formula>
    </cfRule>
  </conditionalFormatting>
  <conditionalFormatting sqref="B1115">
    <cfRule type="cellIs" priority="757" operator="equal" aboveAverage="0" equalAverage="0" bottom="0" percent="0" rank="0" text="" dxfId="767">
      <formula>"ogółem"</formula>
    </cfRule>
    <cfRule type="cellIs" priority="758" operator="equal" aboveAverage="0" equalAverage="0" bottom="0" percent="0" rank="0" text="" dxfId="768">
      <formula>"ogółem"</formula>
    </cfRule>
  </conditionalFormatting>
  <conditionalFormatting sqref="B1146">
    <cfRule type="cellIs" priority="759" operator="equal" aboveAverage="0" equalAverage="0" bottom="0" percent="0" rank="0" text="" dxfId="769">
      <formula>"ogółem"</formula>
    </cfRule>
  </conditionalFormatting>
  <conditionalFormatting sqref="B1146">
    <cfRule type="cellIs" priority="760" operator="equal" aboveAverage="0" equalAverage="0" bottom="0" percent="0" rank="0" text="" dxfId="770">
      <formula>"ogółem"</formula>
    </cfRule>
  </conditionalFormatting>
  <conditionalFormatting sqref="B1146">
    <cfRule type="cellIs" priority="761" operator="equal" aboveAverage="0" equalAverage="0" bottom="0" percent="0" rank="0" text="" dxfId="771">
      <formula>"ogółem"</formula>
    </cfRule>
    <cfRule type="cellIs" priority="762" operator="equal" aboveAverage="0" equalAverage="0" bottom="0" percent="0" rank="0" text="" dxfId="772">
      <formula>"ogółem"</formula>
    </cfRule>
  </conditionalFormatting>
  <conditionalFormatting sqref="B1182">
    <cfRule type="cellIs" priority="763" operator="equal" aboveAverage="0" equalAverage="0" bottom="0" percent="0" rank="0" text="" dxfId="773">
      <formula>"ogółem"</formula>
    </cfRule>
  </conditionalFormatting>
  <conditionalFormatting sqref="B1182">
    <cfRule type="cellIs" priority="764" operator="equal" aboveAverage="0" equalAverage="0" bottom="0" percent="0" rank="0" text="" dxfId="774">
      <formula>"ogółem"</formula>
    </cfRule>
  </conditionalFormatting>
  <conditionalFormatting sqref="B1182">
    <cfRule type="cellIs" priority="765" operator="equal" aboveAverage="0" equalAverage="0" bottom="0" percent="0" rank="0" text="" dxfId="775">
      <formula>"ogółem"</formula>
    </cfRule>
    <cfRule type="cellIs" priority="766" operator="equal" aboveAverage="0" equalAverage="0" bottom="0" percent="0" rank="0" text="" dxfId="776">
      <formula>"ogółem"</formula>
    </cfRule>
  </conditionalFormatting>
  <conditionalFormatting sqref="B1213">
    <cfRule type="cellIs" priority="767" operator="equal" aboveAverage="0" equalAverage="0" bottom="0" percent="0" rank="0" text="" dxfId="777">
      <formula>"ogółem"</formula>
    </cfRule>
  </conditionalFormatting>
  <conditionalFormatting sqref="B1213">
    <cfRule type="cellIs" priority="768" operator="equal" aboveAverage="0" equalAverage="0" bottom="0" percent="0" rank="0" text="" dxfId="778">
      <formula>"ogółem"</formula>
    </cfRule>
  </conditionalFormatting>
  <conditionalFormatting sqref="B1213">
    <cfRule type="cellIs" priority="769" operator="equal" aboveAverage="0" equalAverage="0" bottom="0" percent="0" rank="0" text="" dxfId="779">
      <formula>"ogółem"</formula>
    </cfRule>
    <cfRule type="cellIs" priority="770" operator="equal" aboveAverage="0" equalAverage="0" bottom="0" percent="0" rank="0" text="" dxfId="780">
      <formula>"ogółem"</formula>
    </cfRule>
  </conditionalFormatting>
  <conditionalFormatting sqref="B1423">
    <cfRule type="cellIs" priority="771" operator="equal" aboveAverage="0" equalAverage="0" bottom="0" percent="0" rank="0" text="" dxfId="781">
      <formula>"ogółem"</formula>
    </cfRule>
  </conditionalFormatting>
  <conditionalFormatting sqref="B1423">
    <cfRule type="cellIs" priority="772" operator="equal" aboveAverage="0" equalAverage="0" bottom="0" percent="0" rank="0" text="" dxfId="782">
      <formula>"ogółem"</formula>
    </cfRule>
  </conditionalFormatting>
  <conditionalFormatting sqref="B1423">
    <cfRule type="cellIs" priority="773" operator="equal" aboveAverage="0" equalAverage="0" bottom="0" percent="0" rank="0" text="" dxfId="783">
      <formula>"ogółem"</formula>
    </cfRule>
    <cfRule type="cellIs" priority="774" operator="equal" aboveAverage="0" equalAverage="0" bottom="0" percent="0" rank="0" text="" dxfId="784">
      <formula>"ogółem"</formula>
    </cfRule>
  </conditionalFormatting>
  <conditionalFormatting sqref="B1598">
    <cfRule type="cellIs" priority="775" operator="equal" aboveAverage="0" equalAverage="0" bottom="0" percent="0" rank="0" text="" dxfId="785">
      <formula>"ogółem"</formula>
    </cfRule>
  </conditionalFormatting>
  <conditionalFormatting sqref="B1598">
    <cfRule type="cellIs" priority="776" operator="equal" aboveAverage="0" equalAverage="0" bottom="0" percent="0" rank="0" text="" dxfId="786">
      <formula>"ogółem"</formula>
    </cfRule>
  </conditionalFormatting>
  <conditionalFormatting sqref="B1598">
    <cfRule type="cellIs" priority="777" operator="equal" aboveAverage="0" equalAverage="0" bottom="0" percent="0" rank="0" text="" dxfId="787">
      <formula>"ogółem"</formula>
    </cfRule>
    <cfRule type="cellIs" priority="778" operator="equal" aboveAverage="0" equalAverage="0" bottom="0" percent="0" rank="0" text="" dxfId="788">
      <formula>"ogółem"</formula>
    </cfRule>
  </conditionalFormatting>
  <conditionalFormatting sqref="B2066:B2067">
    <cfRule type="cellIs" priority="779" operator="equal" aboveAverage="0" equalAverage="0" bottom="0" percent="0" rank="0" text="" dxfId="789">
      <formula>"ogółem"</formula>
    </cfRule>
  </conditionalFormatting>
  <conditionalFormatting sqref="B2066:B2067">
    <cfRule type="cellIs" priority="780" operator="equal" aboveAverage="0" equalAverage="0" bottom="0" percent="0" rank="0" text="" dxfId="790">
      <formula>"ogółem"</formula>
    </cfRule>
  </conditionalFormatting>
  <conditionalFormatting sqref="B2066:B2067">
    <cfRule type="cellIs" priority="781" operator="equal" aboveAverage="0" equalAverage="0" bottom="0" percent="0" rank="0" text="" dxfId="791">
      <formula>"ogółem"</formula>
    </cfRule>
    <cfRule type="cellIs" priority="782" operator="equal" aboveAverage="0" equalAverage="0" bottom="0" percent="0" rank="0" text="" dxfId="792">
      <formula>"ogółem"</formula>
    </cfRule>
  </conditionalFormatting>
  <conditionalFormatting sqref="B2085:B2086">
    <cfRule type="cellIs" priority="783" operator="equal" aboveAverage="0" equalAverage="0" bottom="0" percent="0" rank="0" text="" dxfId="793">
      <formula>"ogółem"</formula>
    </cfRule>
  </conditionalFormatting>
  <conditionalFormatting sqref="B2085:B2086">
    <cfRule type="cellIs" priority="784" operator="equal" aboveAverage="0" equalAverage="0" bottom="0" percent="0" rank="0" text="" dxfId="794">
      <formula>"ogółem"</formula>
    </cfRule>
  </conditionalFormatting>
  <conditionalFormatting sqref="B2085:B2086">
    <cfRule type="cellIs" priority="785" operator="equal" aboveAverage="0" equalAverage="0" bottom="0" percent="0" rank="0" text="" dxfId="795">
      <formula>"ogółem"</formula>
    </cfRule>
    <cfRule type="cellIs" priority="786" operator="equal" aboveAverage="0" equalAverage="0" bottom="0" percent="0" rank="0" text="" dxfId="796">
      <formula>"ogółem"</formula>
    </cfRule>
  </conditionalFormatting>
  <conditionalFormatting sqref="B2101">
    <cfRule type="cellIs" priority="787" operator="equal" aboveAverage="0" equalAverage="0" bottom="0" percent="0" rank="0" text="" dxfId="797">
      <formula>"ogółem"</formula>
    </cfRule>
  </conditionalFormatting>
  <conditionalFormatting sqref="B2101">
    <cfRule type="cellIs" priority="788" operator="equal" aboveAverage="0" equalAverage="0" bottom="0" percent="0" rank="0" text="" dxfId="798">
      <formula>"ogółem"</formula>
    </cfRule>
  </conditionalFormatting>
  <conditionalFormatting sqref="B2101">
    <cfRule type="cellIs" priority="789" operator="equal" aboveAverage="0" equalAverage="0" bottom="0" percent="0" rank="0" text="" dxfId="799">
      <formula>"ogółem"</formula>
    </cfRule>
    <cfRule type="cellIs" priority="790" operator="equal" aboveAverage="0" equalAverage="0" bottom="0" percent="0" rank="0" text="" dxfId="800">
      <formula>"ogółem"</formula>
    </cfRule>
  </conditionalFormatting>
  <conditionalFormatting sqref="B2121:B2122">
    <cfRule type="cellIs" priority="791" operator="equal" aboveAverage="0" equalAverage="0" bottom="0" percent="0" rank="0" text="" dxfId="801">
      <formula>"ogółem"</formula>
    </cfRule>
  </conditionalFormatting>
  <conditionalFormatting sqref="B2121:B2122">
    <cfRule type="cellIs" priority="792" operator="equal" aboveAverage="0" equalAverage="0" bottom="0" percent="0" rank="0" text="" dxfId="802">
      <formula>"ogółem"</formula>
    </cfRule>
  </conditionalFormatting>
  <conditionalFormatting sqref="B2121:B2122">
    <cfRule type="cellIs" priority="793" operator="equal" aboveAverage="0" equalAverage="0" bottom="0" percent="0" rank="0" text="" dxfId="803">
      <formula>"ogółem"</formula>
    </cfRule>
    <cfRule type="cellIs" priority="794" operator="equal" aboveAverage="0" equalAverage="0" bottom="0" percent="0" rank="0" text="" dxfId="804">
      <formula>"ogółem"</formula>
    </cfRule>
  </conditionalFormatting>
  <conditionalFormatting sqref="B2130:B2131">
    <cfRule type="cellIs" priority="795" operator="equal" aboveAverage="0" equalAverage="0" bottom="0" percent="0" rank="0" text="" dxfId="805">
      <formula>"ogółem"</formula>
    </cfRule>
  </conditionalFormatting>
  <conditionalFormatting sqref="B2130:B2131">
    <cfRule type="cellIs" priority="796" operator="equal" aboveAverage="0" equalAverage="0" bottom="0" percent="0" rank="0" text="" dxfId="806">
      <formula>"ogółem"</formula>
    </cfRule>
  </conditionalFormatting>
  <conditionalFormatting sqref="B2130:B2131">
    <cfRule type="cellIs" priority="797" operator="equal" aboveAverage="0" equalAverage="0" bottom="0" percent="0" rank="0" text="" dxfId="807">
      <formula>"ogółem"</formula>
    </cfRule>
    <cfRule type="cellIs" priority="798" operator="equal" aboveAverage="0" equalAverage="0" bottom="0" percent="0" rank="0" text="" dxfId="808">
      <formula>"ogółem"</formula>
    </cfRule>
  </conditionalFormatting>
  <conditionalFormatting sqref="B2144:B2145">
    <cfRule type="cellIs" priority="799" operator="equal" aboveAverage="0" equalAverage="0" bottom="0" percent="0" rank="0" text="" dxfId="809">
      <formula>"ogółem"</formula>
    </cfRule>
  </conditionalFormatting>
  <conditionalFormatting sqref="B2144:B2145">
    <cfRule type="cellIs" priority="800" operator="equal" aboveAverage="0" equalAverage="0" bottom="0" percent="0" rank="0" text="" dxfId="810">
      <formula>"ogółem"</formula>
    </cfRule>
  </conditionalFormatting>
  <conditionalFormatting sqref="B2144:B2145">
    <cfRule type="cellIs" priority="801" operator="equal" aboveAverage="0" equalAverage="0" bottom="0" percent="0" rank="0" text="" dxfId="811">
      <formula>"ogółem"</formula>
    </cfRule>
    <cfRule type="cellIs" priority="802" operator="equal" aboveAverage="0" equalAverage="0" bottom="0" percent="0" rank="0" text="" dxfId="812">
      <formula>"ogółem"</formula>
    </cfRule>
  </conditionalFormatting>
  <conditionalFormatting sqref="B2179">
    <cfRule type="cellIs" priority="803" operator="equal" aboveAverage="0" equalAverage="0" bottom="0" percent="0" rank="0" text="" dxfId="813">
      <formula>"ogółem"</formula>
    </cfRule>
  </conditionalFormatting>
  <conditionalFormatting sqref="B2179">
    <cfRule type="cellIs" priority="804" operator="equal" aboveAverage="0" equalAverage="0" bottom="0" percent="0" rank="0" text="" dxfId="814">
      <formula>"ogółem"</formula>
    </cfRule>
  </conditionalFormatting>
  <conditionalFormatting sqref="B2179">
    <cfRule type="cellIs" priority="805" operator="equal" aboveAverage="0" equalAverage="0" bottom="0" percent="0" rank="0" text="" dxfId="815">
      <formula>"ogółem"</formula>
    </cfRule>
    <cfRule type="cellIs" priority="806" operator="equal" aboveAverage="0" equalAverage="0" bottom="0" percent="0" rank="0" text="" dxfId="816">
      <formula>"ogółem"</formula>
    </cfRule>
  </conditionalFormatting>
  <conditionalFormatting sqref="B2185">
    <cfRule type="cellIs" priority="807" operator="equal" aboveAverage="0" equalAverage="0" bottom="0" percent="0" rank="0" text="" dxfId="817">
      <formula>"ogółem"</formula>
    </cfRule>
  </conditionalFormatting>
  <conditionalFormatting sqref="B2185">
    <cfRule type="cellIs" priority="808" operator="equal" aboveAverage="0" equalAverage="0" bottom="0" percent="0" rank="0" text="" dxfId="818">
      <formula>"ogółem"</formula>
    </cfRule>
  </conditionalFormatting>
  <conditionalFormatting sqref="B2185">
    <cfRule type="cellIs" priority="809" operator="equal" aboveAverage="0" equalAverage="0" bottom="0" percent="0" rank="0" text="" dxfId="819">
      <formula>"ogółem"</formula>
    </cfRule>
    <cfRule type="cellIs" priority="810" operator="equal" aboveAverage="0" equalAverage="0" bottom="0" percent="0" rank="0" text="" dxfId="820">
      <formula>"ogółem"</formula>
    </cfRule>
  </conditionalFormatting>
  <conditionalFormatting sqref="B1028">
    <cfRule type="cellIs" priority="811" operator="equal" aboveAverage="0" equalAverage="0" bottom="0" percent="0" rank="0" text="" dxfId="821">
      <formula>"ogółem"</formula>
    </cfRule>
  </conditionalFormatting>
  <conditionalFormatting sqref="A1028">
    <cfRule type="cellIs" priority="812" operator="equal" aboveAverage="0" equalAverage="0" bottom="0" percent="0" rank="0" text="" dxfId="822">
      <formula>"Wydatki bieżące"</formula>
    </cfRule>
  </conditionalFormatting>
  <conditionalFormatting sqref="B1028">
    <cfRule type="cellIs" priority="813" operator="equal" aboveAverage="0" equalAverage="0" bottom="0" percent="0" rank="0" text="" dxfId="823">
      <formula>"ogółem"</formula>
    </cfRule>
  </conditionalFormatting>
  <conditionalFormatting sqref="A1028">
    <cfRule type="cellIs" priority="814" operator="equal" aboveAverage="0" equalAverage="0" bottom="0" percent="0" rank="0" text="" dxfId="824">
      <formula>"Wydatki bieżące"</formula>
    </cfRule>
  </conditionalFormatting>
  <conditionalFormatting sqref="B1028">
    <cfRule type="cellIs" priority="815" operator="equal" aboveAverage="0" equalAverage="0" bottom="0" percent="0" rank="0" text="" dxfId="825">
      <formula>"ogółem"</formula>
    </cfRule>
    <cfRule type="cellIs" priority="816" operator="equal" aboveAverage="0" equalAverage="0" bottom="0" percent="0" rank="0" text="" dxfId="826">
      <formula>"ogółem"</formula>
    </cfRule>
  </conditionalFormatting>
  <conditionalFormatting sqref="A1028">
    <cfRule type="cellIs" priority="817" operator="equal" aboveAverage="0" equalAverage="0" bottom="0" percent="0" rank="0" text="" dxfId="827">
      <formula>"Wydatki bieżące"</formula>
    </cfRule>
  </conditionalFormatting>
  <conditionalFormatting sqref="B1727:B1728">
    <cfRule type="cellIs" priority="818" operator="equal" aboveAverage="0" equalAverage="0" bottom="0" percent="0" rank="0" text="" dxfId="828">
      <formula>"ogółem"</formula>
    </cfRule>
  </conditionalFormatting>
  <conditionalFormatting sqref="A1727:A1728">
    <cfRule type="cellIs" priority="819" operator="equal" aboveAverage="0" equalAverage="0" bottom="0" percent="0" rank="0" text="" dxfId="829">
      <formula>"Wydatki bieżące"</formula>
    </cfRule>
  </conditionalFormatting>
  <conditionalFormatting sqref="B1727:B1728">
    <cfRule type="cellIs" priority="820" operator="equal" aboveAverage="0" equalAverage="0" bottom="0" percent="0" rank="0" text="" dxfId="830">
      <formula>"ogółem"</formula>
    </cfRule>
  </conditionalFormatting>
  <conditionalFormatting sqref="A1727:A1728">
    <cfRule type="cellIs" priority="821" operator="equal" aboveAverage="0" equalAverage="0" bottom="0" percent="0" rank="0" text="" dxfId="831">
      <formula>"Wydatki bieżące"</formula>
    </cfRule>
  </conditionalFormatting>
  <conditionalFormatting sqref="B1727:B1728">
    <cfRule type="cellIs" priority="822" operator="equal" aboveAverage="0" equalAverage="0" bottom="0" percent="0" rank="0" text="" dxfId="832">
      <formula>"ogółem"</formula>
    </cfRule>
    <cfRule type="cellIs" priority="823" operator="equal" aboveAverage="0" equalAverage="0" bottom="0" percent="0" rank="0" text="" dxfId="833">
      <formula>"ogółem"</formula>
    </cfRule>
  </conditionalFormatting>
  <conditionalFormatting sqref="A1727:A1728">
    <cfRule type="cellIs" priority="824" operator="equal" aboveAverage="0" equalAverage="0" bottom="0" percent="0" rank="0" text="" dxfId="834">
      <formula>"Wydatki bieżące"</formula>
    </cfRule>
  </conditionalFormatting>
  <conditionalFormatting sqref="B1744">
    <cfRule type="cellIs" priority="825" operator="equal" aboveAverage="0" equalAverage="0" bottom="0" percent="0" rank="0" text="" dxfId="835">
      <formula>"ogółem"</formula>
    </cfRule>
  </conditionalFormatting>
  <conditionalFormatting sqref="A1744">
    <cfRule type="cellIs" priority="826" operator="equal" aboveAverage="0" equalAverage="0" bottom="0" percent="0" rank="0" text="" dxfId="836">
      <formula>"Wydatki bieżące"</formula>
    </cfRule>
  </conditionalFormatting>
  <conditionalFormatting sqref="B1744">
    <cfRule type="cellIs" priority="827" operator="equal" aboveAverage="0" equalAverage="0" bottom="0" percent="0" rank="0" text="" dxfId="837">
      <formula>"ogółem"</formula>
    </cfRule>
  </conditionalFormatting>
  <conditionalFormatting sqref="A1744">
    <cfRule type="cellIs" priority="828" operator="equal" aboveAverage="0" equalAverage="0" bottom="0" percent="0" rank="0" text="" dxfId="838">
      <formula>"Wydatki bieżące"</formula>
    </cfRule>
  </conditionalFormatting>
  <conditionalFormatting sqref="B1744">
    <cfRule type="cellIs" priority="829" operator="equal" aboveAverage="0" equalAverage="0" bottom="0" percent="0" rank="0" text="" dxfId="839">
      <formula>"ogółem"</formula>
    </cfRule>
    <cfRule type="cellIs" priority="830" operator="equal" aboveAverage="0" equalAverage="0" bottom="0" percent="0" rank="0" text="" dxfId="840">
      <formula>"ogółem"</formula>
    </cfRule>
  </conditionalFormatting>
  <conditionalFormatting sqref="A1744">
    <cfRule type="cellIs" priority="831" operator="equal" aboveAverage="0" equalAverage="0" bottom="0" percent="0" rank="0" text="" dxfId="841">
      <formula>"Wydatki bieżące"</formula>
    </cfRule>
  </conditionalFormatting>
  <conditionalFormatting sqref="B1655">
    <cfRule type="cellIs" priority="832" operator="equal" aboveAverage="0" equalAverage="0" bottom="0" percent="0" rank="0" text="" dxfId="842">
      <formula>"ogółem"</formula>
    </cfRule>
  </conditionalFormatting>
  <conditionalFormatting sqref="A1655">
    <cfRule type="cellIs" priority="833" operator="equal" aboveAverage="0" equalAverage="0" bottom="0" percent="0" rank="0" text="" dxfId="843">
      <formula>"Wydatki bieżące"</formula>
    </cfRule>
  </conditionalFormatting>
  <conditionalFormatting sqref="B1655">
    <cfRule type="cellIs" priority="834" operator="equal" aboveAverage="0" equalAverage="0" bottom="0" percent="0" rank="0" text="" dxfId="844">
      <formula>"ogółem"</formula>
    </cfRule>
  </conditionalFormatting>
  <conditionalFormatting sqref="A1655">
    <cfRule type="cellIs" priority="835" operator="equal" aboveAverage="0" equalAverage="0" bottom="0" percent="0" rank="0" text="" dxfId="845">
      <formula>"Wydatki bieżące"</formula>
    </cfRule>
  </conditionalFormatting>
  <conditionalFormatting sqref="B1655">
    <cfRule type="cellIs" priority="836" operator="equal" aboveAverage="0" equalAverage="0" bottom="0" percent="0" rank="0" text="" dxfId="846">
      <formula>"ogółem"</formula>
    </cfRule>
    <cfRule type="cellIs" priority="837" operator="equal" aboveAverage="0" equalAverage="0" bottom="0" percent="0" rank="0" text="" dxfId="847">
      <formula>"ogółem"</formula>
    </cfRule>
  </conditionalFormatting>
  <conditionalFormatting sqref="A1655">
    <cfRule type="cellIs" priority="838" operator="equal" aboveAverage="0" equalAverage="0" bottom="0" percent="0" rank="0" text="" dxfId="848">
      <formula>"Wydatki bieżące"</formula>
    </cfRule>
  </conditionalFormatting>
  <conditionalFormatting sqref="B740">
    <cfRule type="cellIs" priority="839" operator="equal" aboveAverage="0" equalAverage="0" bottom="0" percent="0" rank="0" text="" dxfId="849">
      <formula>"ogółem"</formula>
    </cfRule>
  </conditionalFormatting>
  <conditionalFormatting sqref="A740">
    <cfRule type="cellIs" priority="840" operator="equal" aboveAverage="0" equalAverage="0" bottom="0" percent="0" rank="0" text="" dxfId="850">
      <formula>"Wydatki bieżące"</formula>
    </cfRule>
  </conditionalFormatting>
  <conditionalFormatting sqref="B740">
    <cfRule type="cellIs" priority="841" operator="equal" aboveAverage="0" equalAverage="0" bottom="0" percent="0" rank="0" text="" dxfId="851">
      <formula>"ogółem"</formula>
    </cfRule>
  </conditionalFormatting>
  <conditionalFormatting sqref="A740">
    <cfRule type="cellIs" priority="842" operator="equal" aboveAverage="0" equalAverage="0" bottom="0" percent="0" rank="0" text="" dxfId="852">
      <formula>"Wydatki bieżące"</formula>
    </cfRule>
  </conditionalFormatting>
  <conditionalFormatting sqref="B740">
    <cfRule type="cellIs" priority="843" operator="equal" aboveAverage="0" equalAverage="0" bottom="0" percent="0" rank="0" text="" dxfId="853">
      <formula>"ogółem"</formula>
    </cfRule>
    <cfRule type="cellIs" priority="844" operator="equal" aboveAverage="0" equalAverage="0" bottom="0" percent="0" rank="0" text="" dxfId="854">
      <formula>"ogółem"</formula>
    </cfRule>
  </conditionalFormatting>
  <conditionalFormatting sqref="A740">
    <cfRule type="cellIs" priority="845" operator="equal" aboveAverage="0" equalAverage="0" bottom="0" percent="0" rank="0" text="" dxfId="855">
      <formula>"Wydatki bieżące"</formula>
    </cfRule>
  </conditionalFormatting>
  <conditionalFormatting sqref="B828">
    <cfRule type="cellIs" priority="846" operator="equal" aboveAverage="0" equalAverage="0" bottom="0" percent="0" rank="0" text="" dxfId="856">
      <formula>"ogółem"</formula>
    </cfRule>
  </conditionalFormatting>
  <conditionalFormatting sqref="A828">
    <cfRule type="cellIs" priority="847" operator="equal" aboveAverage="0" equalAverage="0" bottom="0" percent="0" rank="0" text="" dxfId="857">
      <formula>"Wydatki bieżące"</formula>
    </cfRule>
  </conditionalFormatting>
  <conditionalFormatting sqref="B828">
    <cfRule type="cellIs" priority="848" operator="equal" aboveAverage="0" equalAverage="0" bottom="0" percent="0" rank="0" text="" dxfId="858">
      <formula>"ogółem"</formula>
    </cfRule>
  </conditionalFormatting>
  <conditionalFormatting sqref="A828">
    <cfRule type="cellIs" priority="849" operator="equal" aboveAverage="0" equalAverage="0" bottom="0" percent="0" rank="0" text="" dxfId="859">
      <formula>"Wydatki bieżące"</formula>
    </cfRule>
  </conditionalFormatting>
  <conditionalFormatting sqref="B828">
    <cfRule type="cellIs" priority="850" operator="equal" aboveAverage="0" equalAverage="0" bottom="0" percent="0" rank="0" text="" dxfId="860">
      <formula>"ogółem"</formula>
    </cfRule>
    <cfRule type="cellIs" priority="851" operator="equal" aboveAverage="0" equalAverage="0" bottom="0" percent="0" rank="0" text="" dxfId="861">
      <formula>"ogółem"</formula>
    </cfRule>
  </conditionalFormatting>
  <conditionalFormatting sqref="A828">
    <cfRule type="cellIs" priority="852" operator="equal" aboveAverage="0" equalAverage="0" bottom="0" percent="0" rank="0" text="" dxfId="862">
      <formula>"Wydatki bieżące"</formula>
    </cfRule>
  </conditionalFormatting>
  <conditionalFormatting sqref="B1069">
    <cfRule type="cellIs" priority="853" operator="equal" aboveAverage="0" equalAverage="0" bottom="0" percent="0" rank="0" text="" dxfId="863">
      <formula>"ogółem"</formula>
    </cfRule>
  </conditionalFormatting>
  <conditionalFormatting sqref="A1069">
    <cfRule type="cellIs" priority="854" operator="equal" aboveAverage="0" equalAverage="0" bottom="0" percent="0" rank="0" text="" dxfId="864">
      <formula>"Wydatki bieżące"</formula>
    </cfRule>
  </conditionalFormatting>
  <conditionalFormatting sqref="B1069">
    <cfRule type="cellIs" priority="855" operator="equal" aboveAverage="0" equalAverage="0" bottom="0" percent="0" rank="0" text="" dxfId="865">
      <formula>"ogółem"</formula>
    </cfRule>
  </conditionalFormatting>
  <conditionalFormatting sqref="A1069">
    <cfRule type="cellIs" priority="856" operator="equal" aboveAverage="0" equalAverage="0" bottom="0" percent="0" rank="0" text="" dxfId="866">
      <formula>"Wydatki bieżące"</formula>
    </cfRule>
  </conditionalFormatting>
  <conditionalFormatting sqref="B1069">
    <cfRule type="cellIs" priority="857" operator="equal" aboveAverage="0" equalAverage="0" bottom="0" percent="0" rank="0" text="" dxfId="867">
      <formula>"ogółem"</formula>
    </cfRule>
    <cfRule type="cellIs" priority="858" operator="equal" aboveAverage="0" equalAverage="0" bottom="0" percent="0" rank="0" text="" dxfId="868">
      <formula>"ogółem"</formula>
    </cfRule>
  </conditionalFormatting>
  <conditionalFormatting sqref="A1069">
    <cfRule type="cellIs" priority="859" operator="equal" aboveAverage="0" equalAverage="0" bottom="0" percent="0" rank="0" text="" dxfId="869">
      <formula>"Wydatki bieżące"</formula>
    </cfRule>
  </conditionalFormatting>
  <conditionalFormatting sqref="B1113">
    <cfRule type="cellIs" priority="860" operator="equal" aboveAverage="0" equalAverage="0" bottom="0" percent="0" rank="0" text="" dxfId="870">
      <formula>"ogółem"</formula>
    </cfRule>
  </conditionalFormatting>
  <conditionalFormatting sqref="A1113">
    <cfRule type="cellIs" priority="861" operator="equal" aboveAverage="0" equalAverage="0" bottom="0" percent="0" rank="0" text="" dxfId="871">
      <formula>"Wydatki bieżące"</formula>
    </cfRule>
  </conditionalFormatting>
  <conditionalFormatting sqref="B1113">
    <cfRule type="cellIs" priority="862" operator="equal" aboveAverage="0" equalAverage="0" bottom="0" percent="0" rank="0" text="" dxfId="872">
      <formula>"ogółem"</formula>
    </cfRule>
  </conditionalFormatting>
  <conditionalFormatting sqref="A1113">
    <cfRule type="cellIs" priority="863" operator="equal" aboveAverage="0" equalAverage="0" bottom="0" percent="0" rank="0" text="" dxfId="873">
      <formula>"Wydatki bieżące"</formula>
    </cfRule>
  </conditionalFormatting>
  <conditionalFormatting sqref="B1113">
    <cfRule type="cellIs" priority="864" operator="equal" aboveAverage="0" equalAverage="0" bottom="0" percent="0" rank="0" text="" dxfId="874">
      <formula>"ogółem"</formula>
    </cfRule>
    <cfRule type="cellIs" priority="865" operator="equal" aboveAverage="0" equalAverage="0" bottom="0" percent="0" rank="0" text="" dxfId="875">
      <formula>"ogółem"</formula>
    </cfRule>
  </conditionalFormatting>
  <conditionalFormatting sqref="A1113">
    <cfRule type="cellIs" priority="866" operator="equal" aboveAverage="0" equalAverage="0" bottom="0" percent="0" rank="0" text="" dxfId="876">
      <formula>"Wydatki bieżące"</formula>
    </cfRule>
  </conditionalFormatting>
  <conditionalFormatting sqref="A1123">
    <cfRule type="cellIs" priority="867" operator="equal" aboveAverage="0" equalAverage="0" bottom="0" percent="0" rank="0" text="" dxfId="877">
      <formula>"Wydatki bieżące"</formula>
    </cfRule>
  </conditionalFormatting>
  <conditionalFormatting sqref="B1123">
    <cfRule type="cellIs" priority="868" operator="equal" aboveAverage="0" equalAverage="0" bottom="0" percent="0" rank="0" text="" dxfId="878">
      <formula>"ogółem"</formula>
    </cfRule>
  </conditionalFormatting>
  <conditionalFormatting sqref="A1123">
    <cfRule type="cellIs" priority="869" operator="equal" aboveAverage="0" equalAverage="0" bottom="0" percent="0" rank="0" text="" dxfId="879">
      <formula>"Wydatki bieżące"</formula>
    </cfRule>
  </conditionalFormatting>
  <conditionalFormatting sqref="B1123">
    <cfRule type="cellIs" priority="870" operator="equal" aboveAverage="0" equalAverage="0" bottom="0" percent="0" rank="0" text="" dxfId="880">
      <formula>"ogółem"</formula>
    </cfRule>
  </conditionalFormatting>
  <conditionalFormatting sqref="A1123">
    <cfRule type="cellIs" priority="871" operator="equal" aboveAverage="0" equalAverage="0" bottom="0" percent="0" rank="0" text="" dxfId="881">
      <formula>"Wydatki bieżące"</formula>
    </cfRule>
  </conditionalFormatting>
  <conditionalFormatting sqref="B1123">
    <cfRule type="cellIs" priority="872" operator="equal" aboveAverage="0" equalAverage="0" bottom="0" percent="0" rank="0" text="" dxfId="882">
      <formula>"ogółem"</formula>
    </cfRule>
    <cfRule type="cellIs" priority="873" operator="equal" aboveAverage="0" equalAverage="0" bottom="0" percent="0" rank="0" text="" dxfId="883">
      <formula>"ogółem"</formula>
    </cfRule>
  </conditionalFormatting>
  <conditionalFormatting sqref="A1189">
    <cfRule type="cellIs" priority="874" operator="equal" aboveAverage="0" equalAverage="0" bottom="0" percent="0" rank="0" text="" dxfId="884">
      <formula>"Wydatki bieżące"</formula>
    </cfRule>
  </conditionalFormatting>
  <conditionalFormatting sqref="B1188">
    <cfRule type="cellIs" priority="875" operator="equal" aboveAverage="0" equalAverage="0" bottom="0" percent="0" rank="0" text="" dxfId="885">
      <formula>"ogółem"</formula>
    </cfRule>
  </conditionalFormatting>
  <conditionalFormatting sqref="A1188">
    <cfRule type="cellIs" priority="876" operator="equal" aboveAverage="0" equalAverage="0" bottom="0" percent="0" rank="0" text="" dxfId="886">
      <formula>"Wydatki bieżące"</formula>
    </cfRule>
  </conditionalFormatting>
  <conditionalFormatting sqref="B1188">
    <cfRule type="cellIs" priority="877" operator="equal" aboveAverage="0" equalAverage="0" bottom="0" percent="0" rank="0" text="" dxfId="887">
      <formula>"ogółem"</formula>
    </cfRule>
  </conditionalFormatting>
  <conditionalFormatting sqref="A1188">
    <cfRule type="cellIs" priority="878" operator="equal" aboveAverage="0" equalAverage="0" bottom="0" percent="0" rank="0" text="" dxfId="888">
      <formula>"Wydatki bieżące"</formula>
    </cfRule>
  </conditionalFormatting>
  <conditionalFormatting sqref="B1188">
    <cfRule type="cellIs" priority="879" operator="equal" aboveAverage="0" equalAverage="0" bottom="0" percent="0" rank="0" text="" dxfId="889">
      <formula>"ogółem"</formula>
    </cfRule>
    <cfRule type="cellIs" priority="880" operator="equal" aboveAverage="0" equalAverage="0" bottom="0" percent="0" rank="0" text="" dxfId="890">
      <formula>"ogółem"</formula>
    </cfRule>
  </conditionalFormatting>
  <conditionalFormatting sqref="A1188">
    <cfRule type="cellIs" priority="881" operator="equal" aboveAverage="0" equalAverage="0" bottom="0" percent="0" rank="0" text="" dxfId="891">
      <formula>"Wydatki bieżące"</formula>
    </cfRule>
  </conditionalFormatting>
  <conditionalFormatting sqref="B1189">
    <cfRule type="cellIs" priority="882" operator="equal" aboveAverage="0" equalAverage="0" bottom="0" percent="0" rank="0" text="" dxfId="892">
      <formula>"ogółem"</formula>
    </cfRule>
  </conditionalFormatting>
  <conditionalFormatting sqref="A1189">
    <cfRule type="cellIs" priority="883" operator="equal" aboveAverage="0" equalAverage="0" bottom="0" percent="0" rank="0" text="" dxfId="893">
      <formula>"Wydatki bieżące"</formula>
    </cfRule>
  </conditionalFormatting>
  <conditionalFormatting sqref="B1189">
    <cfRule type="cellIs" priority="884" operator="equal" aboveAverage="0" equalAverage="0" bottom="0" percent="0" rank="0" text="" dxfId="894">
      <formula>"ogółem"</formula>
    </cfRule>
  </conditionalFormatting>
  <conditionalFormatting sqref="A1189">
    <cfRule type="cellIs" priority="885" operator="equal" aboveAverage="0" equalAverage="0" bottom="0" percent="0" rank="0" text="" dxfId="895">
      <formula>"Wydatki bieżące"</formula>
    </cfRule>
  </conditionalFormatting>
  <conditionalFormatting sqref="B1189">
    <cfRule type="cellIs" priority="886" operator="equal" aboveAverage="0" equalAverage="0" bottom="0" percent="0" rank="0" text="" dxfId="896">
      <formula>"ogółem"</formula>
    </cfRule>
    <cfRule type="cellIs" priority="887" operator="equal" aboveAverage="0" equalAverage="0" bottom="0" percent="0" rank="0" text="" dxfId="897">
      <formula>"ogółem"</formula>
    </cfRule>
  </conditionalFormatting>
  <conditionalFormatting sqref="A1151">
    <cfRule type="cellIs" priority="888" operator="equal" aboveAverage="0" equalAverage="0" bottom="0" percent="0" rank="0" text="" dxfId="898">
      <formula>"Wydatki bieżące"</formula>
    </cfRule>
  </conditionalFormatting>
  <conditionalFormatting sqref="B1151">
    <cfRule type="cellIs" priority="889" operator="equal" aboveAverage="0" equalAverage="0" bottom="0" percent="0" rank="0" text="" dxfId="899">
      <formula>"ogółem"</formula>
    </cfRule>
  </conditionalFormatting>
  <conditionalFormatting sqref="A1151">
    <cfRule type="cellIs" priority="890" operator="equal" aboveAverage="0" equalAverage="0" bottom="0" percent="0" rank="0" text="" dxfId="900">
      <formula>"Wydatki bieżące"</formula>
    </cfRule>
  </conditionalFormatting>
  <conditionalFormatting sqref="B1151">
    <cfRule type="cellIs" priority="891" operator="equal" aboveAverage="0" equalAverage="0" bottom="0" percent="0" rank="0" text="" dxfId="901">
      <formula>"ogółem"</formula>
    </cfRule>
  </conditionalFormatting>
  <conditionalFormatting sqref="A1151">
    <cfRule type="cellIs" priority="892" operator="equal" aboveAverage="0" equalAverage="0" bottom="0" percent="0" rank="0" text="" dxfId="902">
      <formula>"Wydatki bieżące"</formula>
    </cfRule>
  </conditionalFormatting>
  <conditionalFormatting sqref="B1151">
    <cfRule type="cellIs" priority="893" operator="equal" aboveAverage="0" equalAverage="0" bottom="0" percent="0" rank="0" text="" dxfId="903">
      <formula>"ogółem"</formula>
    </cfRule>
    <cfRule type="cellIs" priority="894" operator="equal" aboveAverage="0" equalAverage="0" bottom="0" percent="0" rank="0" text="" dxfId="904">
      <formula>"ogółem"</formula>
    </cfRule>
  </conditionalFormatting>
  <conditionalFormatting sqref="A1339">
    <cfRule type="cellIs" priority="895" operator="equal" aboveAverage="0" equalAverage="0" bottom="0" percent="0" rank="0" text="" dxfId="905">
      <formula>"Wydatki bieżące"</formula>
    </cfRule>
  </conditionalFormatting>
  <conditionalFormatting sqref="B1339">
    <cfRule type="cellIs" priority="896" operator="equal" aboveAverage="0" equalAverage="0" bottom="0" percent="0" rank="0" text="" dxfId="906">
      <formula>"ogółem"</formula>
    </cfRule>
  </conditionalFormatting>
  <conditionalFormatting sqref="A1339">
    <cfRule type="cellIs" priority="897" operator="equal" aboveAverage="0" equalAverage="0" bottom="0" percent="0" rank="0" text="" dxfId="907">
      <formula>"Wydatki bieżące"</formula>
    </cfRule>
  </conditionalFormatting>
  <conditionalFormatting sqref="B1339">
    <cfRule type="cellIs" priority="898" operator="equal" aboveAverage="0" equalAverage="0" bottom="0" percent="0" rank="0" text="" dxfId="908">
      <formula>"ogółem"</formula>
    </cfRule>
  </conditionalFormatting>
  <conditionalFormatting sqref="A1339">
    <cfRule type="cellIs" priority="899" operator="equal" aboveAverage="0" equalAverage="0" bottom="0" percent="0" rank="0" text="" dxfId="909">
      <formula>"Wydatki bieżące"</formula>
    </cfRule>
  </conditionalFormatting>
  <conditionalFormatting sqref="B1339">
    <cfRule type="cellIs" priority="900" operator="equal" aboveAverage="0" equalAverage="0" bottom="0" percent="0" rank="0" text="" dxfId="910">
      <formula>"ogółem"</formula>
    </cfRule>
    <cfRule type="cellIs" priority="901" operator="equal" aboveAverage="0" equalAverage="0" bottom="0" percent="0" rank="0" text="" dxfId="911">
      <formula>"ogółem"</formula>
    </cfRule>
  </conditionalFormatting>
  <conditionalFormatting sqref="A1353">
    <cfRule type="cellIs" priority="902" operator="equal" aboveAverage="0" equalAverage="0" bottom="0" percent="0" rank="0" text="" dxfId="912">
      <formula>"Wydatki bieżące"</formula>
    </cfRule>
  </conditionalFormatting>
  <conditionalFormatting sqref="B1353">
    <cfRule type="cellIs" priority="903" operator="equal" aboveAverage="0" equalAverage="0" bottom="0" percent="0" rank="0" text="" dxfId="913">
      <formula>"ogółem"</formula>
    </cfRule>
  </conditionalFormatting>
  <conditionalFormatting sqref="A1353">
    <cfRule type="cellIs" priority="904" operator="equal" aboveAverage="0" equalAverage="0" bottom="0" percent="0" rank="0" text="" dxfId="914">
      <formula>"Wydatki bieżące"</formula>
    </cfRule>
  </conditionalFormatting>
  <conditionalFormatting sqref="B1353">
    <cfRule type="cellIs" priority="905" operator="equal" aboveAverage="0" equalAverage="0" bottom="0" percent="0" rank="0" text="" dxfId="915">
      <formula>"ogółem"</formula>
    </cfRule>
  </conditionalFormatting>
  <conditionalFormatting sqref="A1353">
    <cfRule type="cellIs" priority="906" operator="equal" aboveAverage="0" equalAverage="0" bottom="0" percent="0" rank="0" text="" dxfId="916">
      <formula>"Wydatki bieżące"</formula>
    </cfRule>
  </conditionalFormatting>
  <conditionalFormatting sqref="B1353">
    <cfRule type="cellIs" priority="907" operator="equal" aboveAverage="0" equalAverage="0" bottom="0" percent="0" rank="0" text="" dxfId="917">
      <formula>"ogółem"</formula>
    </cfRule>
    <cfRule type="cellIs" priority="908" operator="equal" aboveAverage="0" equalAverage="0" bottom="0" percent="0" rank="0" text="" dxfId="918">
      <formula>"ogółem"</formula>
    </cfRule>
  </conditionalFormatting>
  <conditionalFormatting sqref="B1403">
    <cfRule type="cellIs" priority="909" operator="equal" aboveAverage="0" equalAverage="0" bottom="0" percent="0" rank="0" text="" dxfId="919">
      <formula>"ogółem"</formula>
    </cfRule>
  </conditionalFormatting>
  <conditionalFormatting sqref="A1403">
    <cfRule type="cellIs" priority="910" operator="equal" aboveAverage="0" equalAverage="0" bottom="0" percent="0" rank="0" text="" dxfId="920">
      <formula>"Wydatki bieżące"</formula>
    </cfRule>
  </conditionalFormatting>
  <conditionalFormatting sqref="B1403">
    <cfRule type="cellIs" priority="911" operator="equal" aboveAverage="0" equalAverage="0" bottom="0" percent="0" rank="0" text="" dxfId="921">
      <formula>"ogółem"</formula>
    </cfRule>
  </conditionalFormatting>
  <conditionalFormatting sqref="A1403">
    <cfRule type="cellIs" priority="912" operator="equal" aboveAverage="0" equalAverage="0" bottom="0" percent="0" rank="0" text="" dxfId="922">
      <formula>"Wydatki bieżące"</formula>
    </cfRule>
  </conditionalFormatting>
  <conditionalFormatting sqref="B1403">
    <cfRule type="cellIs" priority="913" operator="equal" aboveAverage="0" equalAverage="0" bottom="0" percent="0" rank="0" text="" dxfId="923">
      <formula>"ogółem"</formula>
    </cfRule>
    <cfRule type="cellIs" priority="914" operator="equal" aboveAverage="0" equalAverage="0" bottom="0" percent="0" rank="0" text="" dxfId="924">
      <formula>"ogółem"</formula>
    </cfRule>
  </conditionalFormatting>
  <conditionalFormatting sqref="A1403">
    <cfRule type="cellIs" priority="915" operator="equal" aboveAverage="0" equalAverage="0" bottom="0" percent="0" rank="0" text="" dxfId="925">
      <formula>"Wydatki bieżące"</formula>
    </cfRule>
  </conditionalFormatting>
  <conditionalFormatting sqref="B1417">
    <cfRule type="cellIs" priority="916" operator="equal" aboveAverage="0" equalAverage="0" bottom="0" percent="0" rank="0" text="" dxfId="926">
      <formula>"ogółem"</formula>
    </cfRule>
  </conditionalFormatting>
  <conditionalFormatting sqref="A1417">
    <cfRule type="cellIs" priority="917" operator="equal" aboveAverage="0" equalAverage="0" bottom="0" percent="0" rank="0" text="" dxfId="927">
      <formula>"Wydatki bieżące"</formula>
    </cfRule>
  </conditionalFormatting>
  <conditionalFormatting sqref="B1417">
    <cfRule type="cellIs" priority="918" operator="equal" aboveAverage="0" equalAverage="0" bottom="0" percent="0" rank="0" text="" dxfId="928">
      <formula>"ogółem"</formula>
    </cfRule>
  </conditionalFormatting>
  <conditionalFormatting sqref="A1417">
    <cfRule type="cellIs" priority="919" operator="equal" aboveAverage="0" equalAverage="0" bottom="0" percent="0" rank="0" text="" dxfId="929">
      <formula>"Wydatki bieżące"</formula>
    </cfRule>
  </conditionalFormatting>
  <conditionalFormatting sqref="B1417">
    <cfRule type="cellIs" priority="920" operator="equal" aboveAverage="0" equalAverage="0" bottom="0" percent="0" rank="0" text="" dxfId="930">
      <formula>"ogółem"</formula>
    </cfRule>
    <cfRule type="cellIs" priority="921" operator="equal" aboveAverage="0" equalAverage="0" bottom="0" percent="0" rank="0" text="" dxfId="931">
      <formula>"ogółem"</formula>
    </cfRule>
  </conditionalFormatting>
  <conditionalFormatting sqref="A1417">
    <cfRule type="cellIs" priority="922" operator="equal" aboveAverage="0" equalAverage="0" bottom="0" percent="0" rank="0" text="" dxfId="932">
      <formula>"Wydatki bieżące"</formula>
    </cfRule>
  </conditionalFormatting>
  <conditionalFormatting sqref="B961">
    <cfRule type="cellIs" priority="923" operator="equal" aboveAverage="0" equalAverage="0" bottom="0" percent="0" rank="0" text="" dxfId="933">
      <formula>"ogółem"</formula>
    </cfRule>
  </conditionalFormatting>
  <conditionalFormatting sqref="A961">
    <cfRule type="cellIs" priority="924" operator="equal" aboveAverage="0" equalAverage="0" bottom="0" percent="0" rank="0" text="" dxfId="934">
      <formula>"Wydatki bieżące"</formula>
    </cfRule>
  </conditionalFormatting>
  <conditionalFormatting sqref="B961">
    <cfRule type="cellIs" priority="925" operator="equal" aboveAverage="0" equalAverage="0" bottom="0" percent="0" rank="0" text="" dxfId="935">
      <formula>"ogółem"</formula>
    </cfRule>
  </conditionalFormatting>
  <conditionalFormatting sqref="A961">
    <cfRule type="cellIs" priority="926" operator="equal" aboveAverage="0" equalAverage="0" bottom="0" percent="0" rank="0" text="" dxfId="936">
      <formula>"Wydatki bieżące"</formula>
    </cfRule>
  </conditionalFormatting>
  <conditionalFormatting sqref="B961">
    <cfRule type="cellIs" priority="927" operator="equal" aboveAverage="0" equalAverage="0" bottom="0" percent="0" rank="0" text="" dxfId="937">
      <formula>"ogółem"</formula>
    </cfRule>
    <cfRule type="cellIs" priority="928" operator="equal" aboveAverage="0" equalAverage="0" bottom="0" percent="0" rank="0" text="" dxfId="938">
      <formula>"ogółem"</formula>
    </cfRule>
  </conditionalFormatting>
  <conditionalFormatting sqref="A961">
    <cfRule type="cellIs" priority="929" operator="equal" aboveAverage="0" equalAverage="0" bottom="0" percent="0" rank="0" text="" dxfId="939">
      <formula>"Wydatki bieżące"</formula>
    </cfRule>
  </conditionalFormatting>
  <conditionalFormatting sqref="B1429">
    <cfRule type="cellIs" priority="930" operator="equal" aboveAverage="0" equalAverage="0" bottom="0" percent="0" rank="0" text="" dxfId="940">
      <formula>"ogółem"</formula>
    </cfRule>
  </conditionalFormatting>
  <conditionalFormatting sqref="A1429">
    <cfRule type="cellIs" priority="931" operator="equal" aboveAverage="0" equalAverage="0" bottom="0" percent="0" rank="0" text="" dxfId="941">
      <formula>"Wydatki bieżące"</formula>
    </cfRule>
  </conditionalFormatting>
  <conditionalFormatting sqref="B1429">
    <cfRule type="cellIs" priority="932" operator="equal" aboveAverage="0" equalAverage="0" bottom="0" percent="0" rank="0" text="" dxfId="942">
      <formula>"ogółem"</formula>
    </cfRule>
  </conditionalFormatting>
  <conditionalFormatting sqref="A1429">
    <cfRule type="cellIs" priority="933" operator="equal" aboveAverage="0" equalAverage="0" bottom="0" percent="0" rank="0" text="" dxfId="943">
      <formula>"Wydatki bieżące"</formula>
    </cfRule>
  </conditionalFormatting>
  <conditionalFormatting sqref="B1429">
    <cfRule type="cellIs" priority="934" operator="equal" aboveAverage="0" equalAverage="0" bottom="0" percent="0" rank="0" text="" dxfId="944">
      <formula>"ogółem"</formula>
    </cfRule>
    <cfRule type="cellIs" priority="935" operator="equal" aboveAverage="0" equalAverage="0" bottom="0" percent="0" rank="0" text="" dxfId="945">
      <formula>"ogółem"</formula>
    </cfRule>
  </conditionalFormatting>
  <conditionalFormatting sqref="A1429">
    <cfRule type="cellIs" priority="936" operator="equal" aboveAverage="0" equalAverage="0" bottom="0" percent="0" rank="0" text="" dxfId="946">
      <formula>"Wydatki bieżące"</formula>
    </cfRule>
  </conditionalFormatting>
  <conditionalFormatting sqref="B1983">
    <cfRule type="cellIs" priority="937" operator="equal" aboveAverage="0" equalAverage="0" bottom="0" percent="0" rank="0" text="" dxfId="947">
      <formula>"ogółem"</formula>
    </cfRule>
  </conditionalFormatting>
  <conditionalFormatting sqref="A1983">
    <cfRule type="cellIs" priority="938" operator="equal" aboveAverage="0" equalAverage="0" bottom="0" percent="0" rank="0" text="" dxfId="948">
      <formula>"Wydatki bieżące"</formula>
    </cfRule>
  </conditionalFormatting>
  <conditionalFormatting sqref="B1983">
    <cfRule type="cellIs" priority="939" operator="equal" aboveAverage="0" equalAverage="0" bottom="0" percent="0" rank="0" text="" dxfId="949">
      <formula>"ogółem"</formula>
    </cfRule>
  </conditionalFormatting>
  <conditionalFormatting sqref="A1983">
    <cfRule type="cellIs" priority="940" operator="equal" aboveAverage="0" equalAverage="0" bottom="0" percent="0" rank="0" text="" dxfId="950">
      <formula>"Wydatki bieżące"</formula>
    </cfRule>
  </conditionalFormatting>
  <conditionalFormatting sqref="B1983">
    <cfRule type="cellIs" priority="941" operator="equal" aboveAverage="0" equalAverage="0" bottom="0" percent="0" rank="0" text="" dxfId="951">
      <formula>"ogółem"</formula>
    </cfRule>
    <cfRule type="cellIs" priority="942" operator="equal" aboveAverage="0" equalAverage="0" bottom="0" percent="0" rank="0" text="" dxfId="952">
      <formula>"ogółem"</formula>
    </cfRule>
  </conditionalFormatting>
  <conditionalFormatting sqref="A1983">
    <cfRule type="cellIs" priority="943" operator="equal" aboveAverage="0" equalAverage="0" bottom="0" percent="0" rank="0" text="" dxfId="953">
      <formula>"Wydatki bieżące"</formula>
    </cfRule>
  </conditionalFormatting>
  <conditionalFormatting sqref="B290">
    <cfRule type="cellIs" priority="944" operator="equal" aboveAverage="0" equalAverage="0" bottom="0" percent="0" rank="0" text="" dxfId="954">
      <formula>"ogółem"</formula>
    </cfRule>
  </conditionalFormatting>
  <conditionalFormatting sqref="A290">
    <cfRule type="cellIs" priority="945" operator="equal" aboveAverage="0" equalAverage="0" bottom="0" percent="0" rank="0" text="" dxfId="955">
      <formula>"Wydatki bieżące"</formula>
    </cfRule>
  </conditionalFormatting>
  <conditionalFormatting sqref="B290">
    <cfRule type="cellIs" priority="946" operator="equal" aboveAverage="0" equalAverage="0" bottom="0" percent="0" rank="0" text="" dxfId="956">
      <formula>"ogółem"</formula>
    </cfRule>
  </conditionalFormatting>
  <conditionalFormatting sqref="A290">
    <cfRule type="cellIs" priority="947" operator="equal" aboveAverage="0" equalAverage="0" bottom="0" percent="0" rank="0" text="" dxfId="957">
      <formula>"Wydatki bieżące"</formula>
    </cfRule>
  </conditionalFormatting>
  <conditionalFormatting sqref="B290">
    <cfRule type="cellIs" priority="948" operator="equal" aboveAverage="0" equalAverage="0" bottom="0" percent="0" rank="0" text="" dxfId="958">
      <formula>"ogółem"</formula>
    </cfRule>
    <cfRule type="cellIs" priority="949" operator="equal" aboveAverage="0" equalAverage="0" bottom="0" percent="0" rank="0" text="" dxfId="959">
      <formula>"ogółem"</formula>
    </cfRule>
  </conditionalFormatting>
  <conditionalFormatting sqref="A290">
    <cfRule type="cellIs" priority="950" operator="equal" aboveAverage="0" equalAverage="0" bottom="0" percent="0" rank="0" text="" dxfId="960">
      <formula>"Wydatki bieżące"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7"/>
  <sheetViews>
    <sheetView showFormulas="false" showGridLines="true" showRowColHeaders="true" showZeros="true" rightToLeft="false" tabSelected="false" showOutlineSymbols="true" defaultGridColor="true" view="normal" topLeftCell="A2197" colorId="64" zoomScale="100" zoomScaleNormal="100" zoomScalePageLayoutView="100" workbookViewId="0">
      <selection pane="topLeft" activeCell="G2315" activeCellId="1" sqref="C1:E1 G2315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62" t="s">
        <v>9</v>
      </c>
      <c r="B1" s="63" t="s">
        <v>10</v>
      </c>
      <c r="C1" s="64" t="s">
        <v>22</v>
      </c>
      <c r="D1" s="64" t="s">
        <v>23</v>
      </c>
      <c r="E1" s="65" t="s">
        <v>24</v>
      </c>
    </row>
    <row r="2" customFormat="false" ht="57.45" hidden="false" customHeight="false" outlineLevel="0" collapsed="false">
      <c r="A2" s="66" t="s">
        <v>26</v>
      </c>
      <c r="B2" s="67" t="s">
        <v>19</v>
      </c>
      <c r="C2" s="69" t="n">
        <f aca="false">SUM(C4:C8)</f>
        <v>5136119</v>
      </c>
      <c r="D2" s="69" t="n">
        <f aca="false">SUM(D4:D8)</f>
        <v>4361460</v>
      </c>
      <c r="E2" s="69" t="n">
        <f aca="false">SUM(C2:D2)</f>
        <v>9497579</v>
      </c>
    </row>
    <row r="3" customFormat="false" ht="22.35" hidden="false" customHeight="false" outlineLevel="0" collapsed="false">
      <c r="A3" s="74" t="s">
        <v>27</v>
      </c>
      <c r="B3" s="75"/>
      <c r="C3" s="77" t="n">
        <f aca="false">SUM(C4:C7)</f>
        <v>5076119</v>
      </c>
      <c r="D3" s="78" t="n">
        <f aca="false">SUM(D4:D7)</f>
        <v>4361460</v>
      </c>
      <c r="E3" s="77" t="n">
        <f aca="false">SUM(C3:D3)</f>
        <v>9437579</v>
      </c>
    </row>
    <row r="4" customFormat="false" ht="43.25" hidden="false" customHeight="false" outlineLevel="0" collapsed="false">
      <c r="A4" s="82" t="s">
        <v>29</v>
      </c>
      <c r="B4" s="54" t="n">
        <v>0</v>
      </c>
      <c r="C4" s="77"/>
      <c r="D4" s="83" t="n">
        <v>281385</v>
      </c>
      <c r="E4" s="77" t="n">
        <f aca="false">SUM(C4:D4)</f>
        <v>281385</v>
      </c>
    </row>
    <row r="5" customFormat="false" ht="32.8" hidden="false" customHeight="false" outlineLevel="0" collapsed="false">
      <c r="A5" s="82" t="s">
        <v>30</v>
      </c>
      <c r="B5" s="54" t="s">
        <v>31</v>
      </c>
      <c r="C5" s="77" t="n">
        <v>4040000</v>
      </c>
      <c r="D5" s="77" t="n">
        <v>4080075</v>
      </c>
      <c r="E5" s="77" t="n">
        <f aca="false">SUM(C5:D5)</f>
        <v>8120075</v>
      </c>
    </row>
    <row r="6" customFormat="false" ht="32.8" hidden="false" customHeight="false" outlineLevel="0" collapsed="false">
      <c r="A6" s="87" t="s">
        <v>33</v>
      </c>
      <c r="B6" s="54" t="s">
        <v>34</v>
      </c>
      <c r="C6" s="77" t="n">
        <v>1036119</v>
      </c>
      <c r="D6" s="77"/>
      <c r="E6" s="77" t="n">
        <f aca="false">SUM(C6:D6)</f>
        <v>1036119</v>
      </c>
    </row>
    <row r="7" customFormat="false" ht="43.25" hidden="false" customHeight="false" outlineLevel="0" collapsed="false">
      <c r="A7" s="82" t="s">
        <v>36</v>
      </c>
      <c r="B7" s="54" t="s">
        <v>37</v>
      </c>
      <c r="C7" s="77"/>
      <c r="D7" s="77"/>
      <c r="E7" s="77" t="n">
        <f aca="false">SUM(C7:D7)</f>
        <v>0</v>
      </c>
    </row>
    <row r="8" customFormat="false" ht="43.25" hidden="false" customHeight="false" outlineLevel="0" collapsed="false">
      <c r="A8" s="82" t="s">
        <v>39</v>
      </c>
      <c r="B8" s="54" t="s">
        <v>40</v>
      </c>
      <c r="C8" s="77" t="n">
        <v>60000</v>
      </c>
      <c r="D8" s="77"/>
      <c r="E8" s="77" t="n">
        <f aca="false">SUM(C8:D8)</f>
        <v>60000</v>
      </c>
    </row>
    <row r="9" customFormat="false" ht="12.8" hidden="false" customHeight="false" outlineLevel="0" collapsed="false">
      <c r="A9" s="82"/>
      <c r="B9" s="54"/>
      <c r="C9" s="77"/>
      <c r="D9" s="77"/>
      <c r="E9" s="77" t="n">
        <f aca="false">SUM(C9:D9)</f>
        <v>0</v>
      </c>
    </row>
    <row r="10" customFormat="false" ht="35.05" hidden="false" customHeight="false" outlineLevel="0" collapsed="false">
      <c r="A10" s="66" t="s">
        <v>41</v>
      </c>
      <c r="B10" s="67" t="s">
        <v>19</v>
      </c>
      <c r="C10" s="69" t="n">
        <f aca="false">SUM(C12:C13)</f>
        <v>500000</v>
      </c>
      <c r="D10" s="69" t="n">
        <f aca="false">SUM(D12:D13)</f>
        <v>2532461</v>
      </c>
      <c r="E10" s="69" t="n">
        <f aca="false">SUM(C10:D10)</f>
        <v>3032461</v>
      </c>
    </row>
    <row r="11" customFormat="false" ht="22.35" hidden="false" customHeight="false" outlineLevel="0" collapsed="false">
      <c r="A11" s="74" t="s">
        <v>27</v>
      </c>
      <c r="B11" s="75"/>
      <c r="C11" s="78" t="n">
        <f aca="false">SUM(C12:C13)</f>
        <v>500000</v>
      </c>
      <c r="D11" s="78" t="n">
        <f aca="false">SUM(D12:D13)</f>
        <v>2532461</v>
      </c>
      <c r="E11" s="77" t="n">
        <f aca="false">SUM(C11:D11)</f>
        <v>3032461</v>
      </c>
    </row>
    <row r="12" customFormat="false" ht="43.25" hidden="false" customHeight="false" outlineLevel="0" collapsed="false">
      <c r="A12" s="82" t="s">
        <v>29</v>
      </c>
      <c r="B12" s="54" t="n">
        <v>0</v>
      </c>
      <c r="C12" s="77"/>
      <c r="D12" s="83" t="n">
        <v>281385</v>
      </c>
      <c r="E12" s="77" t="n">
        <f aca="false">SUM(C12:D12)</f>
        <v>281385</v>
      </c>
    </row>
    <row r="13" customFormat="false" ht="53.7" hidden="false" customHeight="false" outlineLevel="0" collapsed="false">
      <c r="A13" s="82" t="s">
        <v>42</v>
      </c>
      <c r="B13" s="54" t="s">
        <v>43</v>
      </c>
      <c r="C13" s="77" t="n">
        <v>500000</v>
      </c>
      <c r="D13" s="77" t="n">
        <v>2251076</v>
      </c>
      <c r="E13" s="77" t="n">
        <f aca="false">SUM(C13:D13)</f>
        <v>2751076</v>
      </c>
    </row>
    <row r="14" customFormat="false" ht="12.8" hidden="false" customHeight="false" outlineLevel="0" collapsed="false">
      <c r="A14" s="91"/>
      <c r="B14" s="92"/>
      <c r="C14" s="94"/>
      <c r="D14" s="94"/>
      <c r="E14" s="94" t="n">
        <f aca="false">SUM(C14:D14)</f>
        <v>0</v>
      </c>
    </row>
    <row r="15" customFormat="false" ht="57.45" hidden="false" customHeight="false" outlineLevel="0" collapsed="false">
      <c r="A15" s="66" t="s">
        <v>45</v>
      </c>
      <c r="B15" s="67" t="s">
        <v>19</v>
      </c>
      <c r="C15" s="69" t="n">
        <f aca="false">SUM(C18:C18)</f>
        <v>90000</v>
      </c>
      <c r="D15" s="69" t="n">
        <f aca="false">SUM(D17:D18)</f>
        <v>4080076</v>
      </c>
      <c r="E15" s="69" t="n">
        <f aca="false">SUM(C15:D15)</f>
        <v>4170076</v>
      </c>
    </row>
    <row r="16" customFormat="false" ht="22.35" hidden="false" customHeight="false" outlineLevel="0" collapsed="false">
      <c r="A16" s="99" t="s">
        <v>27</v>
      </c>
      <c r="B16" s="100"/>
      <c r="C16" s="78" t="n">
        <f aca="false">SUM(C18:C18)</f>
        <v>90000</v>
      </c>
      <c r="D16" s="78" t="n">
        <f aca="false">SUM(D17:D19)</f>
        <v>4080076</v>
      </c>
      <c r="E16" s="78" t="n">
        <f aca="false">SUM(C16:D16)</f>
        <v>4170076</v>
      </c>
    </row>
    <row r="17" customFormat="false" ht="43.25" hidden="false" customHeight="false" outlineLevel="0" collapsed="false">
      <c r="A17" s="87" t="s">
        <v>46</v>
      </c>
      <c r="B17" s="103" t="n">
        <v>0</v>
      </c>
      <c r="C17" s="77"/>
      <c r="D17" s="83" t="n">
        <v>590908</v>
      </c>
      <c r="E17" s="77" t="n">
        <f aca="false">SUM(C17:D17)</f>
        <v>590908</v>
      </c>
    </row>
    <row r="18" customFormat="false" ht="43.25" hidden="false" customHeight="false" outlineLevel="0" collapsed="false">
      <c r="A18" s="82" t="s">
        <v>47</v>
      </c>
      <c r="B18" s="54" t="s">
        <v>48</v>
      </c>
      <c r="C18" s="77" t="n">
        <v>90000</v>
      </c>
      <c r="D18" s="77" t="n">
        <v>3489168</v>
      </c>
      <c r="E18" s="77" t="n">
        <f aca="false">SUM(C18:D18)</f>
        <v>3579168</v>
      </c>
    </row>
    <row r="19" customFormat="false" ht="12.8" hidden="false" customHeight="false" outlineLevel="0" collapsed="false">
      <c r="A19" s="82"/>
      <c r="B19" s="54"/>
      <c r="C19" s="77"/>
      <c r="D19" s="77"/>
      <c r="E19" s="77" t="n">
        <f aca="false">SUM(C19:D19)</f>
        <v>0</v>
      </c>
    </row>
    <row r="20" customFormat="false" ht="46.25" hidden="false" customHeight="false" outlineLevel="0" collapsed="false">
      <c r="A20" s="66" t="s">
        <v>50</v>
      </c>
      <c r="B20" s="67" t="s">
        <v>19</v>
      </c>
      <c r="C20" s="69" t="n">
        <f aca="false">SUM(C23:C28)</f>
        <v>200000</v>
      </c>
      <c r="D20" s="69" t="n">
        <f aca="false">SUM(D22:D28)</f>
        <v>2497288</v>
      </c>
      <c r="E20" s="69" t="n">
        <f aca="false">SUM(C20:D20)</f>
        <v>2697288</v>
      </c>
    </row>
    <row r="21" customFormat="false" ht="22.35" hidden="false" customHeight="false" outlineLevel="0" collapsed="false">
      <c r="A21" s="74" t="s">
        <v>27</v>
      </c>
      <c r="B21" s="75"/>
      <c r="C21" s="77" t="n">
        <f aca="false">SUM(C22:C25)</f>
        <v>200000</v>
      </c>
      <c r="D21" s="78" t="n">
        <f aca="false">SUM(D22:D25)</f>
        <v>2497288</v>
      </c>
      <c r="E21" s="77" t="n">
        <f aca="false">SUM(C21:D21)</f>
        <v>2697288</v>
      </c>
    </row>
    <row r="22" customFormat="false" ht="43.25" hidden="false" customHeight="false" outlineLevel="0" collapsed="false">
      <c r="A22" s="82" t="s">
        <v>29</v>
      </c>
      <c r="B22" s="54" t="n">
        <v>0</v>
      </c>
      <c r="C22" s="77"/>
      <c r="D22" s="83" t="n">
        <v>386904</v>
      </c>
      <c r="E22" s="77" t="n">
        <f aca="false">SUM(C22:D22)</f>
        <v>386904</v>
      </c>
    </row>
    <row r="23" customFormat="false" ht="43.25" hidden="false" customHeight="false" outlineLevel="0" collapsed="false">
      <c r="A23" s="82" t="s">
        <v>51</v>
      </c>
      <c r="B23" s="54" t="s">
        <v>52</v>
      </c>
      <c r="C23" s="77" t="n">
        <v>200000</v>
      </c>
      <c r="D23" s="77" t="n">
        <v>1336577</v>
      </c>
      <c r="E23" s="77" t="n">
        <f aca="false">SUM(C23:D23)</f>
        <v>1536577</v>
      </c>
    </row>
    <row r="24" customFormat="false" ht="22.35" hidden="false" customHeight="false" outlineLevel="0" collapsed="false">
      <c r="A24" s="82" t="s">
        <v>54</v>
      </c>
      <c r="B24" s="54" t="s">
        <v>55</v>
      </c>
      <c r="C24" s="77"/>
      <c r="D24" s="77" t="n">
        <v>703461</v>
      </c>
      <c r="E24" s="77" t="n">
        <f aca="false">SUM(C24:D24)</f>
        <v>703461</v>
      </c>
    </row>
    <row r="25" customFormat="false" ht="43.25" hidden="false" customHeight="false" outlineLevel="0" collapsed="false">
      <c r="A25" s="82" t="s">
        <v>57</v>
      </c>
      <c r="B25" s="54" t="s">
        <v>58</v>
      </c>
      <c r="C25" s="77"/>
      <c r="D25" s="77" t="n">
        <v>70346</v>
      </c>
      <c r="E25" s="77" t="n">
        <f aca="false">SUM(C25:D25)</f>
        <v>70346</v>
      </c>
    </row>
    <row r="26" customFormat="false" ht="74.6" hidden="false" customHeight="false" outlineLevel="0" collapsed="false">
      <c r="A26" s="82" t="s">
        <v>59</v>
      </c>
      <c r="B26" s="54" t="s">
        <v>60</v>
      </c>
      <c r="C26" s="77"/>
      <c r="D26" s="77"/>
      <c r="E26" s="77" t="n">
        <f aca="false">SUM(C26:D26)</f>
        <v>0</v>
      </c>
    </row>
    <row r="27" customFormat="false" ht="32.8" hidden="false" customHeight="false" outlineLevel="0" collapsed="false">
      <c r="A27" s="82" t="s">
        <v>62</v>
      </c>
      <c r="B27" s="54" t="s">
        <v>63</v>
      </c>
      <c r="C27" s="77"/>
      <c r="D27" s="77"/>
      <c r="E27" s="77" t="n">
        <f aca="false">SUM(C27:D27)</f>
        <v>0</v>
      </c>
    </row>
    <row r="28" customFormat="false" ht="22.35" hidden="false" customHeight="false" outlineLevel="0" collapsed="false">
      <c r="A28" s="82" t="s">
        <v>65</v>
      </c>
      <c r="B28" s="54" t="s">
        <v>66</v>
      </c>
      <c r="C28" s="77"/>
      <c r="D28" s="77"/>
      <c r="E28" s="77" t="n">
        <f aca="false">SUM(C28:D28)</f>
        <v>0</v>
      </c>
    </row>
    <row r="29" customFormat="false" ht="12.8" hidden="false" customHeight="false" outlineLevel="0" collapsed="false">
      <c r="A29" s="82"/>
      <c r="B29" s="54"/>
      <c r="C29" s="77"/>
      <c r="D29" s="77"/>
      <c r="E29" s="77" t="n">
        <f aca="false">SUM(C29:D29)</f>
        <v>0</v>
      </c>
    </row>
    <row r="30" customFormat="false" ht="57.45" hidden="false" customHeight="false" outlineLevel="0" collapsed="false">
      <c r="A30" s="66" t="s">
        <v>68</v>
      </c>
      <c r="B30" s="67" t="s">
        <v>19</v>
      </c>
      <c r="C30" s="69" t="n">
        <f aca="false">SUM(C32:C36)</f>
        <v>820000</v>
      </c>
      <c r="D30" s="69" t="n">
        <f aca="false">SUM(D32:D35)</f>
        <v>2954538</v>
      </c>
      <c r="E30" s="69" t="n">
        <f aca="false">SUM(C30:D30)</f>
        <v>3774538</v>
      </c>
    </row>
    <row r="31" customFormat="false" ht="22.35" hidden="false" customHeight="false" outlineLevel="0" collapsed="false">
      <c r="A31" s="74" t="s">
        <v>27</v>
      </c>
      <c r="B31" s="75"/>
      <c r="C31" s="77" t="n">
        <f aca="false">SUM(C33:C35)</f>
        <v>820000</v>
      </c>
      <c r="D31" s="78" t="n">
        <f aca="false">SUM(D32:D35)</f>
        <v>2954538</v>
      </c>
      <c r="E31" s="77" t="n">
        <f aca="false">SUM(C31:D31)</f>
        <v>3774538</v>
      </c>
    </row>
    <row r="32" customFormat="false" ht="43.25" hidden="false" customHeight="false" outlineLevel="0" collapsed="false">
      <c r="A32" s="82" t="s">
        <v>29</v>
      </c>
      <c r="B32" s="54" t="n">
        <v>0</v>
      </c>
      <c r="C32" s="77"/>
      <c r="D32" s="83" t="n">
        <v>422077</v>
      </c>
      <c r="E32" s="77" t="n">
        <f aca="false">SUM(C32:D32)</f>
        <v>422077</v>
      </c>
    </row>
    <row r="33" customFormat="false" ht="43.25" hidden="false" customHeight="false" outlineLevel="0" collapsed="false">
      <c r="A33" s="82" t="s">
        <v>69</v>
      </c>
      <c r="B33" s="54" t="s">
        <v>70</v>
      </c>
      <c r="C33" s="77" t="n">
        <v>34500</v>
      </c>
      <c r="D33" s="77" t="n">
        <v>844154</v>
      </c>
      <c r="E33" s="77" t="n">
        <f aca="false">SUM(C33:D33)</f>
        <v>878654</v>
      </c>
    </row>
    <row r="34" customFormat="false" ht="32.8" hidden="false" customHeight="false" outlineLevel="0" collapsed="false">
      <c r="A34" s="82" t="s">
        <v>72</v>
      </c>
      <c r="B34" s="54" t="s">
        <v>73</v>
      </c>
      <c r="C34" s="77" t="n">
        <v>70000</v>
      </c>
      <c r="D34" s="77" t="n">
        <v>703461</v>
      </c>
      <c r="E34" s="77" t="n">
        <f aca="false">SUM(C34:D34)</f>
        <v>773461</v>
      </c>
    </row>
    <row r="35" customFormat="false" ht="43.25" hidden="false" customHeight="false" outlineLevel="0" collapsed="false">
      <c r="A35" s="82" t="s">
        <v>75</v>
      </c>
      <c r="B35" s="54" t="s">
        <v>76</v>
      </c>
      <c r="C35" s="77" t="n">
        <v>715500</v>
      </c>
      <c r="D35" s="77" t="n">
        <v>984846</v>
      </c>
      <c r="E35" s="77" t="n">
        <f aca="false">SUM(C35:D35)</f>
        <v>1700346</v>
      </c>
    </row>
    <row r="36" customFormat="false" ht="22.35" hidden="false" customHeight="false" outlineLevel="0" collapsed="false">
      <c r="A36" s="82" t="s">
        <v>65</v>
      </c>
      <c r="B36" s="54" t="s">
        <v>66</v>
      </c>
      <c r="C36" s="77"/>
      <c r="D36" s="77"/>
      <c r="E36" s="77"/>
    </row>
    <row r="37" customFormat="false" ht="12.8" hidden="false" customHeight="false" outlineLevel="0" collapsed="false">
      <c r="A37" s="82"/>
      <c r="B37" s="54"/>
      <c r="C37" s="77"/>
      <c r="D37" s="77"/>
      <c r="E37" s="77" t="n">
        <f aca="false">SUM(C37:D37)</f>
        <v>0</v>
      </c>
    </row>
    <row r="38" customFormat="false" ht="46.25" hidden="false" customHeight="false" outlineLevel="0" collapsed="false">
      <c r="A38" s="105" t="s">
        <v>79</v>
      </c>
      <c r="B38" s="106" t="s">
        <v>19</v>
      </c>
      <c r="C38" s="108" t="n">
        <f aca="false">SUM(C40:C50)</f>
        <v>32072500</v>
      </c>
      <c r="D38" s="108" t="n">
        <f aca="false">SUM(D40:D50)</f>
        <v>19134148</v>
      </c>
      <c r="E38" s="108" t="n">
        <f aca="false">SUM(C38:D38)</f>
        <v>51206648</v>
      </c>
    </row>
    <row r="39" customFormat="false" ht="22.35" hidden="false" customHeight="false" outlineLevel="0" collapsed="false">
      <c r="A39" s="87" t="s">
        <v>27</v>
      </c>
      <c r="B39" s="113"/>
      <c r="C39" s="77" t="n">
        <f aca="false">SUM(C40:C49)</f>
        <v>32072500</v>
      </c>
      <c r="D39" s="77" t="n">
        <f aca="false">SUM(D40:D49)</f>
        <v>19134148</v>
      </c>
      <c r="E39" s="77" t="n">
        <f aca="false">SUM(C39:D39)</f>
        <v>51206648</v>
      </c>
    </row>
    <row r="40" customFormat="false" ht="43.25" hidden="false" customHeight="false" outlineLevel="0" collapsed="false">
      <c r="A40" s="82" t="s">
        <v>29</v>
      </c>
      <c r="B40" s="54" t="n">
        <v>0</v>
      </c>
      <c r="C40" s="77"/>
      <c r="D40" s="77" t="n">
        <v>1688307</v>
      </c>
      <c r="E40" s="77" t="n">
        <f aca="false">SUM(C40:D40)</f>
        <v>1688307</v>
      </c>
    </row>
    <row r="41" customFormat="false" ht="53.7" hidden="false" customHeight="false" outlineLevel="0" collapsed="false">
      <c r="A41" s="87" t="s">
        <v>80</v>
      </c>
      <c r="B41" s="103" t="s">
        <v>81</v>
      </c>
      <c r="C41" s="77" t="n">
        <v>31855000</v>
      </c>
      <c r="D41" s="77" t="n">
        <v>16531341</v>
      </c>
      <c r="E41" s="77" t="n">
        <f aca="false">SUM(C41:D41)</f>
        <v>48386341</v>
      </c>
    </row>
    <row r="42" customFormat="false" ht="32.8" hidden="false" customHeight="false" outlineLevel="0" collapsed="false">
      <c r="A42" s="87" t="s">
        <v>33</v>
      </c>
      <c r="B42" s="54" t="s">
        <v>34</v>
      </c>
      <c r="C42" s="77" t="n">
        <v>47500</v>
      </c>
      <c r="D42" s="77"/>
      <c r="E42" s="77" t="n">
        <f aca="false">SUM(C42:D42)</f>
        <v>47500</v>
      </c>
    </row>
    <row r="43" customFormat="false" ht="32.8" hidden="false" customHeight="false" outlineLevel="0" collapsed="false">
      <c r="A43" s="87" t="s">
        <v>84</v>
      </c>
      <c r="B43" s="54" t="s">
        <v>85</v>
      </c>
      <c r="C43" s="77"/>
      <c r="D43" s="77" t="n">
        <v>281385</v>
      </c>
      <c r="E43" s="77" t="n">
        <f aca="false">SUM(C43:D43)</f>
        <v>281385</v>
      </c>
    </row>
    <row r="44" customFormat="false" ht="53.7" hidden="false" customHeight="false" outlineLevel="0" collapsed="false">
      <c r="A44" s="87" t="s">
        <v>87</v>
      </c>
      <c r="B44" s="54" t="s">
        <v>88</v>
      </c>
      <c r="C44" s="77"/>
      <c r="D44" s="77"/>
      <c r="E44" s="77" t="n">
        <f aca="false">SUM(C44:D44)</f>
        <v>0</v>
      </c>
    </row>
    <row r="45" customFormat="false" ht="32.8" hidden="false" customHeight="false" outlineLevel="0" collapsed="false">
      <c r="A45" s="87" t="s">
        <v>90</v>
      </c>
      <c r="B45" s="54" t="s">
        <v>91</v>
      </c>
      <c r="C45" s="77"/>
      <c r="D45" s="77" t="n">
        <v>281385</v>
      </c>
      <c r="E45" s="77" t="n">
        <f aca="false">SUM(C45:D45)</f>
        <v>281385</v>
      </c>
    </row>
    <row r="46" customFormat="false" ht="22.35" hidden="false" customHeight="false" outlineLevel="0" collapsed="false">
      <c r="A46" s="87" t="s">
        <v>93</v>
      </c>
      <c r="B46" s="54" t="s">
        <v>94</v>
      </c>
      <c r="C46" s="77" t="n">
        <v>170000</v>
      </c>
      <c r="D46" s="77" t="n">
        <v>70346</v>
      </c>
      <c r="E46" s="77" t="n">
        <f aca="false">SUM(C46:D46)</f>
        <v>240346</v>
      </c>
    </row>
    <row r="47" customFormat="false" ht="32.8" hidden="false" customHeight="false" outlineLevel="0" collapsed="false">
      <c r="A47" s="87" t="s">
        <v>96</v>
      </c>
      <c r="B47" s="54" t="s">
        <v>97</v>
      </c>
      <c r="C47" s="77"/>
      <c r="D47" s="77"/>
      <c r="E47" s="77" t="n">
        <f aca="false">SUM(C47:D47)</f>
        <v>0</v>
      </c>
    </row>
    <row r="48" customFormat="false" ht="74.6" hidden="false" customHeight="false" outlineLevel="0" collapsed="false">
      <c r="A48" s="87" t="s">
        <v>99</v>
      </c>
      <c r="B48" s="54" t="s">
        <v>100</v>
      </c>
      <c r="C48" s="77"/>
      <c r="D48" s="77" t="n">
        <v>140692</v>
      </c>
      <c r="E48" s="77" t="n">
        <f aca="false">SUM(C48:D48)</f>
        <v>140692</v>
      </c>
    </row>
    <row r="49" customFormat="false" ht="64.15" hidden="false" customHeight="false" outlineLevel="0" collapsed="false">
      <c r="A49" s="87" t="s">
        <v>102</v>
      </c>
      <c r="B49" s="54" t="s">
        <v>103</v>
      </c>
      <c r="C49" s="77"/>
      <c r="D49" s="77" t="n">
        <v>140692</v>
      </c>
      <c r="E49" s="77" t="n">
        <f aca="false">SUM(C49:D49)</f>
        <v>140692</v>
      </c>
    </row>
    <row r="50" customFormat="false" ht="22.35" hidden="false" customHeight="false" outlineLevel="0" collapsed="false">
      <c r="A50" s="87" t="s">
        <v>65</v>
      </c>
      <c r="B50" s="54" t="s">
        <v>66</v>
      </c>
      <c r="C50" s="77"/>
      <c r="D50" s="77"/>
      <c r="E50" s="77" t="n">
        <f aca="false">SUM(C50:D50)</f>
        <v>0</v>
      </c>
    </row>
    <row r="51" customFormat="false" ht="12.8" hidden="false" customHeight="false" outlineLevel="0" collapsed="false">
      <c r="A51" s="87"/>
      <c r="B51" s="54"/>
      <c r="C51" s="77"/>
      <c r="D51" s="77"/>
      <c r="E51" s="77"/>
    </row>
    <row r="52" customFormat="false" ht="46.25" hidden="false" customHeight="false" outlineLevel="0" collapsed="false">
      <c r="A52" s="66" t="s">
        <v>105</v>
      </c>
      <c r="B52" s="116" t="s">
        <v>19</v>
      </c>
      <c r="C52" s="69" t="n">
        <f aca="false">SUM(C54:C56)</f>
        <v>80000</v>
      </c>
      <c r="D52" s="69" t="n">
        <f aca="false">SUM(D54:D56)</f>
        <v>5064921</v>
      </c>
      <c r="E52" s="69" t="n">
        <f aca="false">SUM(C52:D52)</f>
        <v>5144921</v>
      </c>
    </row>
    <row r="53" customFormat="false" ht="22.35" hidden="false" customHeight="false" outlineLevel="0" collapsed="false">
      <c r="A53" s="87" t="s">
        <v>27</v>
      </c>
      <c r="B53" s="100"/>
      <c r="C53" s="119" t="n">
        <f aca="false">SUM(C54:C55)</f>
        <v>80000</v>
      </c>
      <c r="D53" s="119" t="n">
        <f aca="false">SUM(D54:D55)</f>
        <v>5064921</v>
      </c>
      <c r="E53" s="119" t="n">
        <f aca="false">SUM(C53:D53)</f>
        <v>5144921</v>
      </c>
    </row>
    <row r="54" customFormat="false" ht="43.25" hidden="false" customHeight="false" outlineLevel="0" collapsed="false">
      <c r="A54" s="87" t="s">
        <v>29</v>
      </c>
      <c r="B54" s="103" t="n">
        <v>0</v>
      </c>
      <c r="C54" s="123"/>
      <c r="D54" s="83" t="n">
        <v>703461</v>
      </c>
      <c r="E54" s="123" t="n">
        <f aca="false">SUM(C54:D54)</f>
        <v>703461</v>
      </c>
    </row>
    <row r="55" customFormat="false" ht="64.15" hidden="false" customHeight="false" outlineLevel="0" collapsed="false">
      <c r="A55" s="87" t="s">
        <v>106</v>
      </c>
      <c r="B55" s="103" t="s">
        <v>107</v>
      </c>
      <c r="C55" s="123" t="n">
        <v>80000</v>
      </c>
      <c r="D55" s="77" t="n">
        <v>4361460</v>
      </c>
      <c r="E55" s="123" t="n">
        <f aca="false">SUM(C55:D55)</f>
        <v>4441460</v>
      </c>
    </row>
    <row r="56" customFormat="false" ht="12.8" hidden="false" customHeight="false" outlineLevel="0" collapsed="false">
      <c r="A56" s="87"/>
      <c r="B56" s="54"/>
      <c r="C56" s="77"/>
      <c r="D56" s="77"/>
      <c r="E56" s="77"/>
    </row>
    <row r="57" customFormat="false" ht="35.05" hidden="false" customHeight="false" outlineLevel="0" collapsed="false">
      <c r="A57" s="66" t="s">
        <v>109</v>
      </c>
      <c r="B57" s="116" t="s">
        <v>19</v>
      </c>
      <c r="C57" s="69" t="n">
        <f aca="false">SUM(C59:C66)</f>
        <v>2949000</v>
      </c>
      <c r="D57" s="69" t="n">
        <f aca="false">SUM(D59:D66)</f>
        <v>6471844</v>
      </c>
      <c r="E57" s="69" t="n">
        <f aca="false">SUM(C57:D57)</f>
        <v>9420844</v>
      </c>
    </row>
    <row r="58" customFormat="false" ht="22.35" hidden="false" customHeight="false" outlineLevel="0" collapsed="false">
      <c r="A58" s="87" t="s">
        <v>27</v>
      </c>
      <c r="B58" s="100"/>
      <c r="C58" s="119" t="n">
        <f aca="false">SUM(C59:C66)</f>
        <v>2949000</v>
      </c>
      <c r="D58" s="119" t="n">
        <f aca="false">SUM(D59:D66)</f>
        <v>6471844</v>
      </c>
      <c r="E58" s="119" t="n">
        <f aca="false">SUM(C58:D58)</f>
        <v>9420844</v>
      </c>
    </row>
    <row r="59" customFormat="false" ht="43.25" hidden="false" customHeight="false" outlineLevel="0" collapsed="false">
      <c r="A59" s="87" t="s">
        <v>29</v>
      </c>
      <c r="B59" s="103" t="n">
        <v>0</v>
      </c>
      <c r="C59" s="123"/>
      <c r="D59" s="83" t="n">
        <v>844153</v>
      </c>
      <c r="E59" s="123" t="n">
        <f aca="false">SUM(C59:D59)</f>
        <v>844153</v>
      </c>
    </row>
    <row r="60" customFormat="false" ht="22.35" hidden="false" customHeight="false" outlineLevel="0" collapsed="false">
      <c r="A60" s="87" t="s">
        <v>110</v>
      </c>
      <c r="B60" s="103" t="s">
        <v>111</v>
      </c>
      <c r="C60" s="123" t="n">
        <v>424300</v>
      </c>
      <c r="D60" s="77" t="n">
        <v>1125538</v>
      </c>
      <c r="E60" s="123" t="n">
        <f aca="false">SUM(C60:D60)</f>
        <v>1549838</v>
      </c>
    </row>
    <row r="61" customFormat="false" ht="53.7" hidden="false" customHeight="false" outlineLevel="0" collapsed="false">
      <c r="A61" s="82" t="s">
        <v>112</v>
      </c>
      <c r="B61" s="103" t="s">
        <v>113</v>
      </c>
      <c r="C61" s="123"/>
      <c r="D61" s="77" t="n">
        <v>281385</v>
      </c>
      <c r="E61" s="123" t="n">
        <f aca="false">SUM(C61:D61)</f>
        <v>281385</v>
      </c>
    </row>
    <row r="62" customFormat="false" ht="22.35" hidden="false" customHeight="false" outlineLevel="0" collapsed="false">
      <c r="A62" s="82" t="s">
        <v>115</v>
      </c>
      <c r="B62" s="103" t="s">
        <v>116</v>
      </c>
      <c r="C62" s="123" t="n">
        <v>421700</v>
      </c>
      <c r="D62" s="77" t="n">
        <v>1245127</v>
      </c>
      <c r="E62" s="123" t="n">
        <f aca="false">SUM(C62:D62)</f>
        <v>1666827</v>
      </c>
    </row>
    <row r="63" customFormat="false" ht="74.6" hidden="false" customHeight="false" outlineLevel="0" collapsed="false">
      <c r="A63" s="82" t="s">
        <v>118</v>
      </c>
      <c r="B63" s="103" t="s">
        <v>119</v>
      </c>
      <c r="C63" s="123"/>
      <c r="D63" s="77" t="n">
        <v>2532460</v>
      </c>
      <c r="E63" s="123" t="n">
        <f aca="false">SUM(C63:D63)</f>
        <v>2532460</v>
      </c>
    </row>
    <row r="64" customFormat="false" ht="22.35" hidden="false" customHeight="false" outlineLevel="0" collapsed="false">
      <c r="A64" s="126" t="s">
        <v>121</v>
      </c>
      <c r="B64" s="127" t="s">
        <v>122</v>
      </c>
      <c r="C64" s="129"/>
      <c r="D64" s="130" t="n">
        <v>281385</v>
      </c>
      <c r="E64" s="129" t="n">
        <f aca="false">SUM(C64:D64)</f>
        <v>281385</v>
      </c>
    </row>
    <row r="65" customFormat="false" ht="43.25" hidden="false" customHeight="false" outlineLevel="0" collapsed="false">
      <c r="A65" s="82" t="s">
        <v>124</v>
      </c>
      <c r="B65" s="103" t="s">
        <v>125</v>
      </c>
      <c r="C65" s="123" t="n">
        <v>693000</v>
      </c>
      <c r="D65" s="77" t="n">
        <v>140692</v>
      </c>
      <c r="E65" s="123" t="n">
        <f aca="false">SUM(C65:D65)</f>
        <v>833692</v>
      </c>
    </row>
    <row r="66" customFormat="false" ht="85.05" hidden="false" customHeight="false" outlineLevel="0" collapsed="false">
      <c r="A66" s="82" t="s">
        <v>127</v>
      </c>
      <c r="B66" s="103" t="s">
        <v>128</v>
      </c>
      <c r="C66" s="123" t="n">
        <v>1410000</v>
      </c>
      <c r="D66" s="77" t="n">
        <v>21104</v>
      </c>
      <c r="E66" s="123" t="n">
        <f aca="false">SUM(C66:D66)</f>
        <v>1431104</v>
      </c>
    </row>
    <row r="67" customFormat="false" ht="12.8" hidden="false" customHeight="false" outlineLevel="0" collapsed="false">
      <c r="A67" s="82"/>
      <c r="B67" s="103"/>
      <c r="C67" s="123"/>
      <c r="D67" s="77"/>
      <c r="E67" s="123" t="n">
        <f aca="false">SUM(C67:D67)</f>
        <v>0</v>
      </c>
    </row>
    <row r="68" customFormat="false" ht="46.25" hidden="false" customHeight="false" outlineLevel="0" collapsed="false">
      <c r="A68" s="66" t="s">
        <v>130</v>
      </c>
      <c r="B68" s="135" t="s">
        <v>19</v>
      </c>
      <c r="C68" s="69" t="n">
        <f aca="false">SUM(C70:C72)</f>
        <v>3100000</v>
      </c>
      <c r="D68" s="69" t="n">
        <f aca="false">SUM(D70:D72)</f>
        <v>4220768</v>
      </c>
      <c r="E68" s="69" t="n">
        <f aca="false">SUM(C68:D68)</f>
        <v>7320768</v>
      </c>
    </row>
    <row r="69" customFormat="false" ht="22.35" hidden="false" customHeight="false" outlineLevel="0" collapsed="false">
      <c r="A69" s="87" t="s">
        <v>27</v>
      </c>
      <c r="B69" s="103"/>
      <c r="C69" s="83" t="n">
        <f aca="false">SUM(C70:C72)</f>
        <v>3100000</v>
      </c>
      <c r="D69" s="83" t="n">
        <f aca="false">SUM(D70:D72)</f>
        <v>4220768</v>
      </c>
      <c r="E69" s="83" t="n">
        <f aca="false">SUM(C69:D69)</f>
        <v>7320768</v>
      </c>
    </row>
    <row r="70" customFormat="false" ht="43.25" hidden="false" customHeight="false" outlineLevel="0" collapsed="false">
      <c r="A70" s="87" t="s">
        <v>29</v>
      </c>
      <c r="B70" s="103" t="n">
        <v>0</v>
      </c>
      <c r="C70" s="83"/>
      <c r="D70" s="83" t="n">
        <v>738634</v>
      </c>
      <c r="E70" s="83" t="n">
        <f aca="false">SUM(C70:D70)</f>
        <v>738634</v>
      </c>
    </row>
    <row r="71" customFormat="false" ht="32.8" hidden="false" customHeight="false" outlineLevel="0" collapsed="false">
      <c r="A71" s="82" t="s">
        <v>131</v>
      </c>
      <c r="B71" s="54" t="s">
        <v>132</v>
      </c>
      <c r="C71" s="77" t="n">
        <v>3030000</v>
      </c>
      <c r="D71" s="77" t="n">
        <v>3475099</v>
      </c>
      <c r="E71" s="77" t="n">
        <f aca="false">SUM(C71:D71)</f>
        <v>6505099</v>
      </c>
    </row>
    <row r="72" customFormat="false" ht="32.8" hidden="false" customHeight="false" outlineLevel="0" collapsed="false">
      <c r="A72" s="82" t="s">
        <v>134</v>
      </c>
      <c r="B72" s="54" t="s">
        <v>135</v>
      </c>
      <c r="C72" s="77" t="n">
        <v>70000</v>
      </c>
      <c r="D72" s="77" t="n">
        <v>7035</v>
      </c>
      <c r="E72" s="77" t="n">
        <f aca="false">SUM(C72:D72)</f>
        <v>77035</v>
      </c>
    </row>
    <row r="73" customFormat="false" ht="12.8" hidden="false" customHeight="false" outlineLevel="0" collapsed="false">
      <c r="A73" s="82"/>
      <c r="B73" s="54"/>
      <c r="C73" s="77"/>
      <c r="D73" s="77"/>
      <c r="E73" s="77" t="n">
        <f aca="false">SUM(C73:D73)</f>
        <v>0</v>
      </c>
    </row>
    <row r="74" customFormat="false" ht="46.25" hidden="false" customHeight="false" outlineLevel="0" collapsed="false">
      <c r="A74" s="66" t="s">
        <v>137</v>
      </c>
      <c r="B74" s="116" t="s">
        <v>19</v>
      </c>
      <c r="C74" s="139" t="n">
        <f aca="false">SUM(C76:C91)</f>
        <v>152912881</v>
      </c>
      <c r="D74" s="139" t="n">
        <f aca="false">SUM(D76:D91)</f>
        <v>15194764</v>
      </c>
      <c r="E74" s="139" t="n">
        <f aca="false">SUM(C74:D74)</f>
        <v>168107645</v>
      </c>
    </row>
    <row r="75" customFormat="false" ht="22.35" hidden="false" customHeight="false" outlineLevel="0" collapsed="false">
      <c r="A75" s="82" t="s">
        <v>27</v>
      </c>
      <c r="B75" s="103"/>
      <c r="C75" s="77" t="n">
        <f aca="false">SUM(C76:C91)</f>
        <v>152912881</v>
      </c>
      <c r="D75" s="77" t="n">
        <f aca="false">SUM(D76:D91)</f>
        <v>15194764</v>
      </c>
      <c r="E75" s="77" t="n">
        <f aca="false">SUM(C75:D75)</f>
        <v>168107645</v>
      </c>
    </row>
    <row r="76" customFormat="false" ht="43.25" hidden="false" customHeight="false" outlineLevel="0" collapsed="false">
      <c r="A76" s="82" t="s">
        <v>29</v>
      </c>
      <c r="B76" s="103" t="n">
        <v>0</v>
      </c>
      <c r="C76" s="77"/>
      <c r="D76" s="77" t="n">
        <v>1406923</v>
      </c>
      <c r="E76" s="77" t="n">
        <f aca="false">SUM(C76:D76)</f>
        <v>1406923</v>
      </c>
    </row>
    <row r="77" customFormat="false" ht="53.7" hidden="false" customHeight="false" outlineLevel="0" collapsed="false">
      <c r="A77" s="82" t="s">
        <v>138</v>
      </c>
      <c r="B77" s="103" t="s">
        <v>139</v>
      </c>
      <c r="C77" s="77" t="n">
        <v>19395000</v>
      </c>
      <c r="D77" s="77" t="n">
        <v>2813845</v>
      </c>
      <c r="E77" s="77" t="n">
        <f aca="false">SUM(C77:D77)</f>
        <v>22208845</v>
      </c>
    </row>
    <row r="78" customFormat="false" ht="53.7" hidden="false" customHeight="false" outlineLevel="0" collapsed="false">
      <c r="A78" s="82" t="s">
        <v>141</v>
      </c>
      <c r="B78" s="103" t="s">
        <v>142</v>
      </c>
      <c r="C78" s="77"/>
      <c r="D78" s="77"/>
      <c r="E78" s="77" t="n">
        <f aca="false">SUM(C78:D78)</f>
        <v>0</v>
      </c>
    </row>
    <row r="79" customFormat="false" ht="85.05" hidden="false" customHeight="false" outlineLevel="0" collapsed="false">
      <c r="A79" s="87" t="s">
        <v>144</v>
      </c>
      <c r="B79" s="103" t="s">
        <v>145</v>
      </c>
      <c r="C79" s="77" t="n">
        <v>132837881</v>
      </c>
      <c r="D79" s="77" t="n">
        <v>7597382</v>
      </c>
      <c r="E79" s="77" t="n">
        <f aca="false">SUM(C79:D79)</f>
        <v>140435263</v>
      </c>
    </row>
    <row r="80" customFormat="false" ht="53.7" hidden="false" customHeight="false" outlineLevel="0" collapsed="false">
      <c r="A80" s="82" t="s">
        <v>146</v>
      </c>
      <c r="B80" s="103" t="s">
        <v>147</v>
      </c>
      <c r="C80" s="77"/>
      <c r="D80" s="77" t="n">
        <v>140692</v>
      </c>
      <c r="E80" s="77" t="n">
        <f aca="false">SUM(C80:D80)</f>
        <v>140692</v>
      </c>
    </row>
    <row r="81" customFormat="false" ht="53.7" hidden="false" customHeight="false" outlineLevel="0" collapsed="false">
      <c r="A81" s="82" t="s">
        <v>149</v>
      </c>
      <c r="B81" s="103" t="s">
        <v>150</v>
      </c>
      <c r="C81" s="77"/>
      <c r="D81" s="77" t="n">
        <v>703461</v>
      </c>
      <c r="E81" s="77" t="n">
        <f aca="false">SUM(C81:D81)</f>
        <v>703461</v>
      </c>
    </row>
    <row r="82" customFormat="false" ht="53.7" hidden="false" customHeight="false" outlineLevel="0" collapsed="false">
      <c r="A82" s="82" t="s">
        <v>152</v>
      </c>
      <c r="B82" s="103" t="s">
        <v>153</v>
      </c>
      <c r="C82" s="77" t="n">
        <v>380000</v>
      </c>
      <c r="D82" s="77" t="n">
        <v>70346</v>
      </c>
      <c r="E82" s="77" t="n">
        <f aca="false">SUM(C82:D82)</f>
        <v>450346</v>
      </c>
    </row>
    <row r="83" customFormat="false" ht="32.8" hidden="false" customHeight="false" outlineLevel="0" collapsed="false">
      <c r="A83" s="82" t="s">
        <v>155</v>
      </c>
      <c r="B83" s="103" t="s">
        <v>156</v>
      </c>
      <c r="C83" s="77" t="n">
        <v>80000</v>
      </c>
      <c r="D83" s="77" t="n">
        <v>562769</v>
      </c>
      <c r="E83" s="77" t="n">
        <f aca="false">SUM(C83:D83)</f>
        <v>642769</v>
      </c>
    </row>
    <row r="84" customFormat="false" ht="22.35" hidden="false" customHeight="false" outlineLevel="0" collapsed="false">
      <c r="A84" s="82" t="s">
        <v>158</v>
      </c>
      <c r="B84" s="103" t="s">
        <v>159</v>
      </c>
      <c r="C84" s="77" t="n">
        <v>200000</v>
      </c>
      <c r="D84" s="77" t="n">
        <v>140692</v>
      </c>
      <c r="E84" s="77" t="n">
        <f aca="false">SUM(C84:D84)</f>
        <v>340692</v>
      </c>
    </row>
    <row r="85" customFormat="false" ht="22.35" hidden="false" customHeight="false" outlineLevel="0" collapsed="false">
      <c r="A85" s="82" t="s">
        <v>161</v>
      </c>
      <c r="B85" s="103" t="s">
        <v>162</v>
      </c>
      <c r="C85" s="77"/>
      <c r="D85" s="77" t="n">
        <v>7035</v>
      </c>
      <c r="E85" s="77" t="n">
        <f aca="false">SUM(C85:D85)</f>
        <v>7035</v>
      </c>
    </row>
    <row r="86" customFormat="false" ht="43.25" hidden="false" customHeight="false" outlineLevel="0" collapsed="false">
      <c r="A86" s="82" t="s">
        <v>164</v>
      </c>
      <c r="B86" s="103" t="s">
        <v>165</v>
      </c>
      <c r="C86" s="77"/>
      <c r="D86" s="77" t="n">
        <v>422077</v>
      </c>
      <c r="E86" s="77" t="n">
        <f aca="false">SUM(C86:D86)</f>
        <v>422077</v>
      </c>
    </row>
    <row r="87" customFormat="false" ht="22.35" hidden="false" customHeight="false" outlineLevel="0" collapsed="false">
      <c r="A87" s="82" t="s">
        <v>167</v>
      </c>
      <c r="B87" s="103" t="s">
        <v>168</v>
      </c>
      <c r="C87" s="77" t="n">
        <v>20000</v>
      </c>
      <c r="D87" s="77" t="n">
        <v>211039</v>
      </c>
      <c r="E87" s="77" t="n">
        <f aca="false">SUM(C87:D87)</f>
        <v>231039</v>
      </c>
    </row>
    <row r="88" customFormat="false" ht="22.35" hidden="false" customHeight="false" outlineLevel="0" collapsed="false">
      <c r="A88" s="82" t="s">
        <v>170</v>
      </c>
      <c r="B88" s="103" t="s">
        <v>171</v>
      </c>
      <c r="C88" s="77"/>
      <c r="D88" s="77" t="n">
        <v>28138</v>
      </c>
      <c r="E88" s="77" t="n">
        <f aca="false">SUM(C88:D88)</f>
        <v>28138</v>
      </c>
    </row>
    <row r="89" customFormat="false" ht="43.25" hidden="false" customHeight="false" outlineLevel="0" collapsed="false">
      <c r="A89" s="82" t="s">
        <v>173</v>
      </c>
      <c r="B89" s="103" t="s">
        <v>174</v>
      </c>
      <c r="C89" s="77"/>
      <c r="D89" s="77" t="n">
        <v>1083330</v>
      </c>
      <c r="E89" s="77" t="n">
        <f aca="false">SUM(C89:D89)</f>
        <v>1083330</v>
      </c>
    </row>
    <row r="90" customFormat="false" ht="22.35" hidden="false" customHeight="false" outlineLevel="0" collapsed="false">
      <c r="A90" s="82" t="s">
        <v>175</v>
      </c>
      <c r="B90" s="103" t="s">
        <v>176</v>
      </c>
      <c r="C90" s="77"/>
      <c r="D90" s="77" t="n">
        <v>7035</v>
      </c>
      <c r="E90" s="77" t="n">
        <f aca="false">SUM(C90:D90)</f>
        <v>7035</v>
      </c>
    </row>
    <row r="91" customFormat="false" ht="32.8" hidden="false" customHeight="false" outlineLevel="0" collapsed="false">
      <c r="A91" s="82" t="s">
        <v>177</v>
      </c>
      <c r="B91" s="54" t="s">
        <v>178</v>
      </c>
      <c r="C91" s="77"/>
      <c r="D91" s="77"/>
      <c r="E91" s="77" t="n">
        <f aca="false">SUM(C91:D91)</f>
        <v>0</v>
      </c>
    </row>
    <row r="92" customFormat="false" ht="12.8" hidden="false" customHeight="false" outlineLevel="0" collapsed="false">
      <c r="A92" s="82"/>
      <c r="B92" s="103"/>
      <c r="C92" s="77"/>
      <c r="D92" s="77"/>
      <c r="E92" s="77"/>
    </row>
    <row r="93" customFormat="false" ht="35.05" hidden="false" customHeight="false" outlineLevel="0" collapsed="false">
      <c r="A93" s="66" t="s">
        <v>180</v>
      </c>
      <c r="B93" s="67" t="s">
        <v>19</v>
      </c>
      <c r="C93" s="139" t="n">
        <f aca="false">SUM(C96:C96)</f>
        <v>130000</v>
      </c>
      <c r="D93" s="139" t="n">
        <f aca="false">SUM(D95:D96)</f>
        <v>11536766</v>
      </c>
      <c r="E93" s="139" t="n">
        <f aca="false">SUM(C93:D93)</f>
        <v>11666766</v>
      </c>
    </row>
    <row r="94" customFormat="false" ht="22.35" hidden="false" customHeight="false" outlineLevel="0" collapsed="false">
      <c r="A94" s="82" t="s">
        <v>27</v>
      </c>
      <c r="B94" s="141"/>
      <c r="C94" s="77" t="n">
        <f aca="false">SUM(C95:C96)</f>
        <v>130000</v>
      </c>
      <c r="D94" s="143" t="n">
        <f aca="false">SUM(D95:D96)</f>
        <v>11536766</v>
      </c>
      <c r="E94" s="77" t="n">
        <f aca="false">SUM(C94:D94)</f>
        <v>11666766</v>
      </c>
    </row>
    <row r="95" customFormat="false" ht="43.25" hidden="false" customHeight="false" outlineLevel="0" collapsed="false">
      <c r="A95" s="82" t="s">
        <v>29</v>
      </c>
      <c r="B95" s="54" t="n">
        <v>0</v>
      </c>
      <c r="C95" s="77"/>
      <c r="D95" s="143" t="n">
        <v>703461</v>
      </c>
      <c r="E95" s="77" t="n">
        <f aca="false">SUM(C95:D95)</f>
        <v>703461</v>
      </c>
    </row>
    <row r="96" customFormat="false" ht="105.95" hidden="false" customHeight="false" outlineLevel="0" collapsed="false">
      <c r="A96" s="82" t="s">
        <v>181</v>
      </c>
      <c r="B96" s="54" t="s">
        <v>182</v>
      </c>
      <c r="C96" s="77" t="n">
        <v>130000</v>
      </c>
      <c r="D96" s="77" t="n">
        <v>10833305</v>
      </c>
      <c r="E96" s="77" t="n">
        <f aca="false">SUM(C96:D96)</f>
        <v>10963305</v>
      </c>
    </row>
    <row r="97" customFormat="false" ht="12.8" hidden="false" customHeight="false" outlineLevel="0" collapsed="false">
      <c r="A97" s="82"/>
      <c r="B97" s="54"/>
      <c r="C97" s="77"/>
      <c r="D97" s="77"/>
      <c r="E97" s="77" t="n">
        <f aca="false">SUM(C97:D97)</f>
        <v>0</v>
      </c>
    </row>
    <row r="98" customFormat="false" ht="46.25" hidden="false" customHeight="false" outlineLevel="0" collapsed="false">
      <c r="A98" s="66" t="s">
        <v>184</v>
      </c>
      <c r="B98" s="67" t="s">
        <v>19</v>
      </c>
      <c r="C98" s="139" t="n">
        <f aca="false">SUM(C100:C103)</f>
        <v>380000</v>
      </c>
      <c r="D98" s="69" t="n">
        <f aca="false">SUM(D100:D103)</f>
        <v>28138453</v>
      </c>
      <c r="E98" s="139" t="n">
        <f aca="false">SUM(C98:D98)</f>
        <v>28518453</v>
      </c>
    </row>
    <row r="99" customFormat="false" ht="22.35" hidden="false" customHeight="false" outlineLevel="0" collapsed="false">
      <c r="A99" s="82" t="s">
        <v>27</v>
      </c>
      <c r="B99" s="54"/>
      <c r="C99" s="77" t="n">
        <f aca="false">SUM(C100:C103)</f>
        <v>380000</v>
      </c>
      <c r="D99" s="83" t="n">
        <f aca="false">SUM(D100:D103)</f>
        <v>28138453</v>
      </c>
      <c r="E99" s="77" t="n">
        <f aca="false">SUM(C99:D99)</f>
        <v>28518453</v>
      </c>
    </row>
    <row r="100" customFormat="false" ht="43.25" hidden="false" customHeight="false" outlineLevel="0" collapsed="false">
      <c r="A100" s="82" t="s">
        <v>29</v>
      </c>
      <c r="B100" s="54" t="n">
        <v>0</v>
      </c>
      <c r="C100" s="77"/>
      <c r="D100" s="83" t="n">
        <v>3657999</v>
      </c>
      <c r="E100" s="77" t="n">
        <f aca="false">SUM(C100:D100)</f>
        <v>3657999</v>
      </c>
    </row>
    <row r="101" customFormat="false" ht="126.85" hidden="false" customHeight="false" outlineLevel="0" collapsed="false">
      <c r="A101" s="82" t="s">
        <v>185</v>
      </c>
      <c r="B101" s="54" t="s">
        <v>186</v>
      </c>
      <c r="C101" s="77" t="n">
        <v>122000</v>
      </c>
      <c r="D101" s="77" t="n">
        <v>9975082</v>
      </c>
      <c r="E101" s="77" t="n">
        <f aca="false">SUM(C101:D101)</f>
        <v>10097082</v>
      </c>
    </row>
    <row r="102" customFormat="false" ht="64.15" hidden="false" customHeight="false" outlineLevel="0" collapsed="false">
      <c r="A102" s="82" t="s">
        <v>188</v>
      </c>
      <c r="B102" s="54" t="s">
        <v>189</v>
      </c>
      <c r="C102" s="77" t="n">
        <v>258000</v>
      </c>
      <c r="D102" s="77" t="n">
        <v>14491303</v>
      </c>
      <c r="E102" s="77" t="n">
        <f aca="false">SUM(C102:D102)</f>
        <v>14749303</v>
      </c>
    </row>
    <row r="103" customFormat="false" ht="85.05" hidden="false" customHeight="false" outlineLevel="0" collapsed="false">
      <c r="A103" s="82" t="s">
        <v>191</v>
      </c>
      <c r="B103" s="54" t="s">
        <v>192</v>
      </c>
      <c r="C103" s="77"/>
      <c r="D103" s="77" t="n">
        <v>14069</v>
      </c>
      <c r="E103" s="77" t="n">
        <f aca="false">SUM(C103:D103)</f>
        <v>14069</v>
      </c>
    </row>
    <row r="104" customFormat="false" ht="12.8" hidden="false" customHeight="false" outlineLevel="0" collapsed="false">
      <c r="A104" s="82"/>
      <c r="B104" s="54"/>
      <c r="C104" s="77"/>
      <c r="D104" s="77"/>
      <c r="E104" s="77"/>
    </row>
    <row r="105" customFormat="false" ht="68.65" hidden="false" customHeight="false" outlineLevel="0" collapsed="false">
      <c r="A105" s="66" t="s">
        <v>194</v>
      </c>
      <c r="B105" s="127" t="s">
        <v>19</v>
      </c>
      <c r="C105" s="139" t="n">
        <f aca="false">SUM(C107:C122)</f>
        <v>4150080</v>
      </c>
      <c r="D105" s="139" t="n">
        <f aca="false">SUM(D107:D122)</f>
        <v>6471844</v>
      </c>
      <c r="E105" s="139" t="n">
        <f aca="false">SUM(C105:D105)</f>
        <v>10621924</v>
      </c>
    </row>
    <row r="106" customFormat="false" ht="22.35" hidden="false" customHeight="false" outlineLevel="0" collapsed="false">
      <c r="A106" s="99" t="s">
        <v>27</v>
      </c>
      <c r="B106" s="100"/>
      <c r="C106" s="145" t="n">
        <f aca="false">SUM(C107:C120)</f>
        <v>4150080</v>
      </c>
      <c r="D106" s="145" t="n">
        <f aca="false">SUM(D107:D120)</f>
        <v>6471844</v>
      </c>
      <c r="E106" s="145" t="n">
        <f aca="false">SUM(C106:D106)</f>
        <v>10621924</v>
      </c>
    </row>
    <row r="107" customFormat="false" ht="43.25" hidden="false" customHeight="false" outlineLevel="0" collapsed="false">
      <c r="A107" s="87" t="s">
        <v>29</v>
      </c>
      <c r="B107" s="103" t="n">
        <v>0</v>
      </c>
      <c r="C107" s="77"/>
      <c r="D107" s="77" t="n">
        <v>745669</v>
      </c>
      <c r="E107" s="77" t="n">
        <f aca="false">SUM(C107:D107)</f>
        <v>745669</v>
      </c>
    </row>
    <row r="108" customFormat="false" ht="64.15" hidden="false" customHeight="false" outlineLevel="0" collapsed="false">
      <c r="A108" s="82" t="s">
        <v>195</v>
      </c>
      <c r="B108" s="103" t="s">
        <v>196</v>
      </c>
      <c r="C108" s="77" t="n">
        <v>56000</v>
      </c>
      <c r="D108" s="77" t="n">
        <v>844154</v>
      </c>
      <c r="E108" s="77" t="n">
        <f aca="false">SUM(C108:D108)</f>
        <v>900154</v>
      </c>
    </row>
    <row r="109" customFormat="false" ht="32.8" hidden="false" customHeight="false" outlineLevel="0" collapsed="false">
      <c r="A109" s="87" t="s">
        <v>198</v>
      </c>
      <c r="B109" s="103" t="s">
        <v>199</v>
      </c>
      <c r="C109" s="77" t="n">
        <v>73680</v>
      </c>
      <c r="D109" s="77" t="n">
        <v>422077</v>
      </c>
      <c r="E109" s="77" t="n">
        <f aca="false">SUM(C109:D109)</f>
        <v>495757</v>
      </c>
    </row>
    <row r="110" customFormat="false" ht="105.95" hidden="false" customHeight="false" outlineLevel="0" collapsed="false">
      <c r="A110" s="82" t="s">
        <v>201</v>
      </c>
      <c r="B110" s="103" t="s">
        <v>202</v>
      </c>
      <c r="C110" s="77" t="n">
        <v>187000</v>
      </c>
      <c r="D110" s="77" t="n">
        <v>1829000</v>
      </c>
      <c r="E110" s="77" t="n">
        <f aca="false">SUM(C110:D110)</f>
        <v>2016000</v>
      </c>
    </row>
    <row r="111" customFormat="false" ht="85.05" hidden="false" customHeight="false" outlineLevel="0" collapsed="false">
      <c r="A111" s="82" t="s">
        <v>204</v>
      </c>
      <c r="B111" s="103" t="s">
        <v>205</v>
      </c>
      <c r="C111" s="77" t="n">
        <v>751500</v>
      </c>
      <c r="D111" s="77" t="n">
        <v>379869</v>
      </c>
      <c r="E111" s="77" t="n">
        <f aca="false">SUM(C111:D111)</f>
        <v>1131369</v>
      </c>
    </row>
    <row r="112" customFormat="false" ht="74.6" hidden="false" customHeight="false" outlineLevel="0" collapsed="false">
      <c r="A112" s="87" t="s">
        <v>207</v>
      </c>
      <c r="B112" s="54" t="s">
        <v>208</v>
      </c>
      <c r="C112" s="77" t="n">
        <v>410000</v>
      </c>
      <c r="D112" s="77" t="n">
        <v>703461</v>
      </c>
      <c r="E112" s="77" t="n">
        <f aca="false">SUM(C112:D112)</f>
        <v>1113461</v>
      </c>
    </row>
    <row r="113" customFormat="false" ht="53.7" hidden="false" customHeight="false" outlineLevel="0" collapsed="false">
      <c r="A113" s="82" t="s">
        <v>210</v>
      </c>
      <c r="B113" s="103" t="s">
        <v>211</v>
      </c>
      <c r="C113" s="77" t="n">
        <v>1801400</v>
      </c>
      <c r="D113" s="77" t="n">
        <v>675323</v>
      </c>
      <c r="E113" s="77" t="n">
        <f aca="false">SUM(C113:D113)</f>
        <v>2476723</v>
      </c>
    </row>
    <row r="114" customFormat="false" ht="32.8" hidden="false" customHeight="false" outlineLevel="0" collapsed="false">
      <c r="A114" s="82" t="s">
        <v>213</v>
      </c>
      <c r="B114" s="103" t="s">
        <v>214</v>
      </c>
      <c r="C114" s="77" t="n">
        <v>21100</v>
      </c>
      <c r="D114" s="77" t="n">
        <v>562769</v>
      </c>
      <c r="E114" s="77" t="n">
        <f aca="false">SUM(C114:D114)</f>
        <v>583869</v>
      </c>
    </row>
    <row r="115" customFormat="false" ht="64.15" hidden="false" customHeight="false" outlineLevel="0" collapsed="false">
      <c r="A115" s="87" t="s">
        <v>216</v>
      </c>
      <c r="B115" s="103" t="s">
        <v>217</v>
      </c>
      <c r="C115" s="77"/>
      <c r="D115" s="77" t="n">
        <v>309522</v>
      </c>
      <c r="E115" s="77" t="n">
        <f aca="false">SUM(C115:D115)</f>
        <v>309522</v>
      </c>
    </row>
    <row r="116" customFormat="false" ht="32.8" hidden="false" customHeight="false" outlineLevel="0" collapsed="false">
      <c r="A116" s="87" t="s">
        <v>219</v>
      </c>
      <c r="B116" s="54" t="s">
        <v>220</v>
      </c>
      <c r="C116" s="77" t="n">
        <v>269400</v>
      </c>
      <c r="D116" s="77"/>
      <c r="E116" s="77" t="n">
        <f aca="false">SUM(C116:D116)</f>
        <v>269400</v>
      </c>
    </row>
    <row r="117" customFormat="false" ht="32.8" hidden="false" customHeight="false" outlineLevel="0" collapsed="false">
      <c r="A117" s="87" t="s">
        <v>222</v>
      </c>
      <c r="B117" s="54" t="s">
        <v>223</v>
      </c>
      <c r="C117" s="77" t="n">
        <v>208500</v>
      </c>
      <c r="D117" s="77"/>
      <c r="E117" s="77" t="n">
        <f aca="false">SUM(C117:D117)</f>
        <v>208500</v>
      </c>
    </row>
    <row r="118" customFormat="false" ht="32.8" hidden="false" customHeight="false" outlineLevel="0" collapsed="false">
      <c r="A118" s="87" t="s">
        <v>33</v>
      </c>
      <c r="B118" s="54" t="s">
        <v>34</v>
      </c>
      <c r="C118" s="77" t="n">
        <v>371500</v>
      </c>
      <c r="D118" s="77"/>
      <c r="E118" s="77" t="n">
        <f aca="false">SUM(C118:D118)</f>
        <v>371500</v>
      </c>
    </row>
    <row r="119" customFormat="false" ht="116.4" hidden="false" customHeight="false" outlineLevel="0" collapsed="false">
      <c r="A119" s="87" t="s">
        <v>225</v>
      </c>
      <c r="B119" s="54" t="s">
        <v>226</v>
      </c>
      <c r="C119" s="77"/>
      <c r="D119" s="77"/>
      <c r="E119" s="77"/>
    </row>
    <row r="120" customFormat="false" ht="32.8" hidden="false" customHeight="false" outlineLevel="0" collapsed="false">
      <c r="A120" s="87" t="s">
        <v>177</v>
      </c>
      <c r="B120" s="54" t="s">
        <v>178</v>
      </c>
      <c r="C120" s="77"/>
      <c r="D120" s="77"/>
      <c r="E120" s="77" t="n">
        <f aca="false">SUM(C120:D120)</f>
        <v>0</v>
      </c>
    </row>
    <row r="121" customFormat="false" ht="32.8" hidden="false" customHeight="false" outlineLevel="0" collapsed="false">
      <c r="A121" s="87" t="s">
        <v>62</v>
      </c>
      <c r="B121" s="54" t="s">
        <v>63</v>
      </c>
      <c r="C121" s="77"/>
      <c r="D121" s="77"/>
      <c r="E121" s="77" t="n">
        <f aca="false">SUM(C121:D121)</f>
        <v>0</v>
      </c>
    </row>
    <row r="122" customFormat="false" ht="22.35" hidden="false" customHeight="false" outlineLevel="0" collapsed="false">
      <c r="A122" s="87" t="s">
        <v>65</v>
      </c>
      <c r="B122" s="54" t="s">
        <v>66</v>
      </c>
      <c r="C122" s="77"/>
      <c r="D122" s="77"/>
      <c r="E122" s="77" t="n">
        <f aca="false">SUM(C122:D122)</f>
        <v>0</v>
      </c>
    </row>
    <row r="123" customFormat="false" ht="12.8" hidden="false" customHeight="false" outlineLevel="0" collapsed="false">
      <c r="A123" s="150"/>
      <c r="B123" s="127"/>
      <c r="C123" s="130"/>
      <c r="D123" s="130"/>
      <c r="E123" s="130"/>
    </row>
    <row r="124" customFormat="false" ht="35.05" hidden="false" customHeight="false" outlineLevel="0" collapsed="false">
      <c r="A124" s="66" t="s">
        <v>230</v>
      </c>
      <c r="B124" s="67" t="s">
        <v>19</v>
      </c>
      <c r="C124" s="139" t="n">
        <f aca="false">SUM(C126:C130)</f>
        <v>395895265</v>
      </c>
      <c r="D124" s="139" t="n">
        <f aca="false">SUM(D126:D130)</f>
        <v>10692612</v>
      </c>
      <c r="E124" s="139" t="n">
        <f aca="false">SUM(C124:D124)</f>
        <v>406587877</v>
      </c>
    </row>
    <row r="125" customFormat="false" ht="22.35" hidden="false" customHeight="false" outlineLevel="0" collapsed="false">
      <c r="A125" s="99" t="s">
        <v>27</v>
      </c>
      <c r="B125" s="100"/>
      <c r="C125" s="78" t="n">
        <f aca="false">SUM(C126:C130)</f>
        <v>395895265</v>
      </c>
      <c r="D125" s="78" t="n">
        <f aca="false">SUM(D126:D130)</f>
        <v>10692612</v>
      </c>
      <c r="E125" s="78" t="n">
        <f aca="false">SUM(C125:D125)</f>
        <v>406587877</v>
      </c>
    </row>
    <row r="126" customFormat="false" ht="43.25" hidden="false" customHeight="false" outlineLevel="0" collapsed="false">
      <c r="A126" s="87" t="s">
        <v>29</v>
      </c>
      <c r="B126" s="103" t="n">
        <v>0</v>
      </c>
      <c r="C126" s="77"/>
      <c r="D126" s="83" t="n">
        <v>1125538</v>
      </c>
      <c r="E126" s="77" t="n">
        <f aca="false">SUM(C126:D126)</f>
        <v>1125538</v>
      </c>
    </row>
    <row r="127" customFormat="false" ht="95.5" hidden="false" customHeight="false" outlineLevel="0" collapsed="false">
      <c r="A127" s="87" t="s">
        <v>231</v>
      </c>
      <c r="B127" s="103" t="s">
        <v>232</v>
      </c>
      <c r="C127" s="77"/>
      <c r="D127" s="77" t="n">
        <v>4924229</v>
      </c>
      <c r="E127" s="77" t="n">
        <f aca="false">SUM(C127:D127)</f>
        <v>4924229</v>
      </c>
    </row>
    <row r="128" customFormat="false" ht="85.05" hidden="false" customHeight="false" outlineLevel="0" collapsed="false">
      <c r="A128" s="87" t="s">
        <v>234</v>
      </c>
      <c r="B128" s="103" t="s">
        <v>235</v>
      </c>
      <c r="C128" s="77" t="n">
        <v>80000</v>
      </c>
      <c r="D128" s="77" t="n">
        <v>3376615</v>
      </c>
      <c r="E128" s="77" t="n">
        <f aca="false">SUM(C128:D128)</f>
        <v>3456615</v>
      </c>
    </row>
    <row r="129" customFormat="false" ht="95.5" hidden="false" customHeight="false" outlineLevel="0" collapsed="false">
      <c r="A129" s="87" t="s">
        <v>237</v>
      </c>
      <c r="B129" s="103" t="s">
        <v>238</v>
      </c>
      <c r="C129" s="77" t="n">
        <f aca="false">368920000+25887922+10343-3000</f>
        <v>394815265</v>
      </c>
      <c r="D129" s="77" t="n">
        <v>703461</v>
      </c>
      <c r="E129" s="77" t="n">
        <f aca="false">SUM(C129:D129)</f>
        <v>395518726</v>
      </c>
    </row>
    <row r="130" customFormat="false" ht="74.6" hidden="false" customHeight="false" outlineLevel="0" collapsed="false">
      <c r="A130" s="87" t="s">
        <v>240</v>
      </c>
      <c r="B130" s="103" t="s">
        <v>241</v>
      </c>
      <c r="C130" s="77" t="n">
        <v>1000000</v>
      </c>
      <c r="D130" s="77" t="n">
        <v>562769</v>
      </c>
      <c r="E130" s="77" t="n">
        <f aca="false">SUM(C130:D130)</f>
        <v>1562769</v>
      </c>
    </row>
    <row r="131" customFormat="false" ht="12.8" hidden="false" customHeight="false" outlineLevel="0" collapsed="false">
      <c r="A131" s="87"/>
      <c r="B131" s="103"/>
      <c r="C131" s="77"/>
      <c r="D131" s="77"/>
      <c r="E131" s="77"/>
    </row>
    <row r="132" customFormat="false" ht="46.25" hidden="false" customHeight="false" outlineLevel="0" collapsed="false">
      <c r="A132" s="66" t="s">
        <v>243</v>
      </c>
      <c r="B132" s="135" t="s">
        <v>19</v>
      </c>
      <c r="C132" s="139" t="n">
        <f aca="false">SUM(C134:C141)</f>
        <v>412544</v>
      </c>
      <c r="D132" s="139" t="n">
        <f aca="false">SUM(D134:D141)</f>
        <v>9285689</v>
      </c>
      <c r="E132" s="152" t="n">
        <f aca="false">SUM(C132:D132)</f>
        <v>9698233</v>
      </c>
    </row>
    <row r="133" customFormat="false" ht="22.35" hidden="false" customHeight="false" outlineLevel="0" collapsed="false">
      <c r="A133" s="74" t="s">
        <v>27</v>
      </c>
      <c r="B133" s="75"/>
      <c r="C133" s="78" t="n">
        <f aca="false">SUM(C134:C140)</f>
        <v>412544</v>
      </c>
      <c r="D133" s="78" t="n">
        <f aca="false">SUM(D134:D140)</f>
        <v>9285689</v>
      </c>
      <c r="E133" s="119" t="n">
        <f aca="false">SUM(C133:D133)</f>
        <v>9698233</v>
      </c>
    </row>
    <row r="134" customFormat="false" ht="43.25" hidden="false" customHeight="false" outlineLevel="0" collapsed="false">
      <c r="A134" s="82" t="s">
        <v>29</v>
      </c>
      <c r="B134" s="54" t="n">
        <v>0</v>
      </c>
      <c r="C134" s="123"/>
      <c r="D134" s="83" t="n">
        <v>1231057</v>
      </c>
      <c r="E134" s="123" t="n">
        <f aca="false">SUM(C134:D134)</f>
        <v>1231057</v>
      </c>
    </row>
    <row r="135" customFormat="false" ht="116.4" hidden="false" customHeight="false" outlineLevel="0" collapsed="false">
      <c r="A135" s="82" t="s">
        <v>244</v>
      </c>
      <c r="B135" s="103" t="s">
        <v>245</v>
      </c>
      <c r="C135" s="123"/>
      <c r="D135" s="77"/>
      <c r="E135" s="123" t="n">
        <f aca="false">SUM(C135:D135)</f>
        <v>0</v>
      </c>
    </row>
    <row r="136" customFormat="false" ht="64.15" hidden="false" customHeight="false" outlineLevel="0" collapsed="false">
      <c r="A136" s="82" t="s">
        <v>247</v>
      </c>
      <c r="B136" s="103" t="s">
        <v>248</v>
      </c>
      <c r="C136" s="123" t="n">
        <v>273394</v>
      </c>
      <c r="D136" s="77" t="n">
        <v>1612333</v>
      </c>
      <c r="E136" s="123" t="n">
        <f aca="false">SUM(C136:D136)</f>
        <v>1885727</v>
      </c>
    </row>
    <row r="137" customFormat="false" ht="64.15" hidden="false" customHeight="false" outlineLevel="0" collapsed="false">
      <c r="A137" s="82" t="s">
        <v>250</v>
      </c>
      <c r="B137" s="103" t="s">
        <v>251</v>
      </c>
      <c r="C137" s="123" t="n">
        <v>136150</v>
      </c>
      <c r="D137" s="77" t="n">
        <v>6290351</v>
      </c>
      <c r="E137" s="123" t="n">
        <f aca="false">SUM(C137:D137)</f>
        <v>6426501</v>
      </c>
    </row>
    <row r="138" customFormat="false" ht="32.8" hidden="false" customHeight="false" outlineLevel="0" collapsed="false">
      <c r="A138" s="82" t="s">
        <v>253</v>
      </c>
      <c r="B138" s="103" t="s">
        <v>254</v>
      </c>
      <c r="C138" s="123"/>
      <c r="D138" s="77"/>
      <c r="E138" s="123"/>
    </row>
    <row r="139" customFormat="false" ht="137.3" hidden="false" customHeight="false" outlineLevel="0" collapsed="false">
      <c r="A139" s="82" t="s">
        <v>255</v>
      </c>
      <c r="B139" s="103" t="s">
        <v>256</v>
      </c>
      <c r="C139" s="123"/>
      <c r="D139" s="77" t="n">
        <v>46429</v>
      </c>
      <c r="E139" s="123" t="n">
        <f aca="false">SUM(C139:D139)</f>
        <v>46429</v>
      </c>
    </row>
    <row r="140" customFormat="false" ht="74.6" hidden="false" customHeight="false" outlineLevel="0" collapsed="false">
      <c r="A140" s="82" t="s">
        <v>258</v>
      </c>
      <c r="B140" s="103" t="s">
        <v>259</v>
      </c>
      <c r="C140" s="123" t="n">
        <v>3000</v>
      </c>
      <c r="D140" s="77" t="n">
        <v>105519</v>
      </c>
      <c r="E140" s="123" t="n">
        <f aca="false">SUM(C140:D140)</f>
        <v>108519</v>
      </c>
    </row>
    <row r="141" customFormat="false" ht="22.35" hidden="false" customHeight="false" outlineLevel="0" collapsed="false">
      <c r="A141" s="82" t="s">
        <v>65</v>
      </c>
      <c r="B141" s="54" t="s">
        <v>66</v>
      </c>
      <c r="C141" s="123"/>
      <c r="D141" s="77"/>
      <c r="E141" s="123" t="n">
        <f aca="false">SUM(C141:D141)</f>
        <v>0</v>
      </c>
    </row>
    <row r="142" customFormat="false" ht="12.8" hidden="false" customHeight="false" outlineLevel="0" collapsed="false">
      <c r="A142" s="82"/>
      <c r="B142" s="103"/>
      <c r="C142" s="83"/>
      <c r="D142" s="77"/>
      <c r="E142" s="83"/>
    </row>
    <row r="143" customFormat="false" ht="57.45" hidden="false" customHeight="false" outlineLevel="0" collapsed="false">
      <c r="A143" s="66" t="s">
        <v>261</v>
      </c>
      <c r="B143" s="135" t="s">
        <v>19</v>
      </c>
      <c r="C143" s="69" t="n">
        <f aca="false">SUM(C146:C153)</f>
        <v>5000000</v>
      </c>
      <c r="D143" s="157" t="n">
        <f aca="false">SUM(D145:D153)</f>
        <v>6331152</v>
      </c>
      <c r="E143" s="69" t="n">
        <f aca="false">SUM(C143:D143)</f>
        <v>11331152</v>
      </c>
    </row>
    <row r="144" customFormat="false" ht="22.35" hidden="false" customHeight="false" outlineLevel="0" collapsed="false">
      <c r="A144" s="82" t="s">
        <v>27</v>
      </c>
      <c r="B144" s="54"/>
      <c r="C144" s="77" t="n">
        <f aca="false">SUM(C145:C152)</f>
        <v>5000000</v>
      </c>
      <c r="D144" s="77" t="n">
        <f aca="false">SUM(D145:D152)</f>
        <v>6331152</v>
      </c>
      <c r="E144" s="77" t="n">
        <f aca="false">SUM(C144:D144)</f>
        <v>11331152</v>
      </c>
    </row>
    <row r="145" customFormat="false" ht="43.25" hidden="false" customHeight="false" outlineLevel="0" collapsed="false">
      <c r="A145" s="82" t="s">
        <v>29</v>
      </c>
      <c r="B145" s="54" t="n">
        <v>0</v>
      </c>
      <c r="C145" s="94"/>
      <c r="D145" s="77" t="n">
        <v>984846</v>
      </c>
      <c r="E145" s="94" t="n">
        <f aca="false">SUM(C145:D145)</f>
        <v>984846</v>
      </c>
    </row>
    <row r="146" customFormat="false" ht="22.35" hidden="false" customHeight="false" outlineLevel="0" collapsed="false">
      <c r="A146" s="82" t="s">
        <v>262</v>
      </c>
      <c r="B146" s="54" t="s">
        <v>263</v>
      </c>
      <c r="C146" s="94" t="n">
        <v>1000000</v>
      </c>
      <c r="D146" s="94" t="n">
        <v>1266230</v>
      </c>
      <c r="E146" s="94" t="n">
        <f aca="false">SUM(C146:D146)</f>
        <v>2266230</v>
      </c>
    </row>
    <row r="147" customFormat="false" ht="22.35" hidden="false" customHeight="false" outlineLevel="0" collapsed="false">
      <c r="A147" s="82" t="s">
        <v>265</v>
      </c>
      <c r="B147" s="54" t="s">
        <v>266</v>
      </c>
      <c r="C147" s="94" t="n">
        <v>3180000</v>
      </c>
      <c r="D147" s="77" t="n">
        <v>1125538</v>
      </c>
      <c r="E147" s="94" t="n">
        <f aca="false">SUM(C147:D147)</f>
        <v>4305538</v>
      </c>
    </row>
    <row r="148" customFormat="false" ht="32.8" hidden="false" customHeight="false" outlineLevel="0" collapsed="false">
      <c r="A148" s="82" t="s">
        <v>268</v>
      </c>
      <c r="B148" s="54" t="s">
        <v>269</v>
      </c>
      <c r="C148" s="94" t="n">
        <v>350000</v>
      </c>
      <c r="D148" s="77" t="n">
        <v>703461</v>
      </c>
      <c r="E148" s="94" t="n">
        <f aca="false">SUM(C148:D148)</f>
        <v>1053461</v>
      </c>
    </row>
    <row r="149" customFormat="false" ht="32.8" hidden="false" customHeight="false" outlineLevel="0" collapsed="false">
      <c r="A149" s="82" t="s">
        <v>271</v>
      </c>
      <c r="B149" s="54" t="s">
        <v>272</v>
      </c>
      <c r="C149" s="94" t="n">
        <v>330000</v>
      </c>
      <c r="D149" s="77" t="n">
        <v>844154</v>
      </c>
      <c r="E149" s="94" t="n">
        <f aca="false">SUM(C149:D149)</f>
        <v>1174154</v>
      </c>
    </row>
    <row r="150" customFormat="false" ht="32.8" hidden="false" customHeight="false" outlineLevel="0" collapsed="false">
      <c r="A150" s="82" t="s">
        <v>274</v>
      </c>
      <c r="B150" s="54" t="s">
        <v>275</v>
      </c>
      <c r="C150" s="94" t="n">
        <v>100000</v>
      </c>
      <c r="D150" s="77" t="n">
        <v>984846</v>
      </c>
      <c r="E150" s="94" t="n">
        <f aca="false">SUM(C150:D150)</f>
        <v>1084846</v>
      </c>
    </row>
    <row r="151" customFormat="false" ht="32.8" hidden="false" customHeight="false" outlineLevel="0" collapsed="false">
      <c r="A151" s="82" t="s">
        <v>277</v>
      </c>
      <c r="B151" s="54" t="s">
        <v>278</v>
      </c>
      <c r="C151" s="94" t="n">
        <v>40000</v>
      </c>
      <c r="D151" s="77" t="n">
        <v>422077</v>
      </c>
      <c r="E151" s="94" t="n">
        <f aca="false">SUM(C151:D151)</f>
        <v>462077</v>
      </c>
    </row>
    <row r="152" customFormat="false" ht="43.25" hidden="false" customHeight="false" outlineLevel="0" collapsed="false">
      <c r="A152" s="82" t="s">
        <v>280</v>
      </c>
      <c r="B152" s="55" t="s">
        <v>281</v>
      </c>
      <c r="C152" s="94"/>
      <c r="D152" s="77"/>
      <c r="E152" s="94" t="n">
        <f aca="false">SUM(C152:D152)</f>
        <v>0</v>
      </c>
    </row>
    <row r="153" customFormat="false" ht="12.8" hidden="false" customHeight="false" outlineLevel="0" collapsed="false">
      <c r="A153" s="82"/>
      <c r="B153" s="54"/>
      <c r="C153" s="94"/>
      <c r="D153" s="77"/>
      <c r="E153" s="94"/>
    </row>
    <row r="154" customFormat="false" ht="35.05" hidden="false" customHeight="false" outlineLevel="0" collapsed="false">
      <c r="A154" s="105" t="s">
        <v>283</v>
      </c>
      <c r="B154" s="160" t="s">
        <v>19</v>
      </c>
      <c r="C154" s="69" t="n">
        <f aca="false">SUM(C156:C163)</f>
        <v>7060460</v>
      </c>
      <c r="D154" s="69" t="n">
        <f aca="false">SUM(D156:D163)</f>
        <v>4642845</v>
      </c>
      <c r="E154" s="69" t="n">
        <f aca="false">SUM(C154:D154)</f>
        <v>11703305</v>
      </c>
    </row>
    <row r="155" customFormat="false" ht="22.35" hidden="false" customHeight="false" outlineLevel="0" collapsed="false">
      <c r="A155" s="87" t="s">
        <v>27</v>
      </c>
      <c r="B155" s="100"/>
      <c r="C155" s="119" t="n">
        <f aca="false">SUM(C156:C162)</f>
        <v>7060460</v>
      </c>
      <c r="D155" s="119" t="n">
        <f aca="false">SUM(D156:D162)</f>
        <v>4642845</v>
      </c>
      <c r="E155" s="119" t="n">
        <f aca="false">SUM(C155:D155)</f>
        <v>11703305</v>
      </c>
    </row>
    <row r="156" customFormat="false" ht="43.25" hidden="false" customHeight="false" outlineLevel="0" collapsed="false">
      <c r="A156" s="82" t="s">
        <v>29</v>
      </c>
      <c r="B156" s="54" t="n">
        <v>0</v>
      </c>
      <c r="C156" s="123"/>
      <c r="D156" s="83" t="n">
        <v>879326</v>
      </c>
      <c r="E156" s="123" t="n">
        <f aca="false">SUM(C156:D156)</f>
        <v>879326</v>
      </c>
    </row>
    <row r="157" customFormat="false" ht="43.25" hidden="false" customHeight="false" outlineLevel="0" collapsed="false">
      <c r="A157" s="82" t="s">
        <v>284</v>
      </c>
      <c r="B157" s="54" t="s">
        <v>285</v>
      </c>
      <c r="C157" s="123"/>
      <c r="D157" s="77" t="n">
        <v>844154</v>
      </c>
      <c r="E157" s="123" t="n">
        <f aca="false">SUM(C157:D157)</f>
        <v>844154</v>
      </c>
    </row>
    <row r="158" customFormat="false" ht="22.35" hidden="false" customHeight="false" outlineLevel="0" collapsed="false">
      <c r="A158" s="82" t="s">
        <v>287</v>
      </c>
      <c r="B158" s="54" t="s">
        <v>288</v>
      </c>
      <c r="C158" s="83" t="n">
        <v>5310260</v>
      </c>
      <c r="D158" s="77" t="n">
        <v>1399888</v>
      </c>
      <c r="E158" s="83" t="n">
        <f aca="false">SUM(C158:D158)</f>
        <v>6710148</v>
      </c>
    </row>
    <row r="159" customFormat="false" ht="32.8" hidden="false" customHeight="false" outlineLevel="0" collapsed="false">
      <c r="A159" s="82" t="s">
        <v>290</v>
      </c>
      <c r="B159" s="54" t="s">
        <v>291</v>
      </c>
      <c r="C159" s="83" t="n">
        <v>1643000</v>
      </c>
      <c r="D159" s="77" t="n">
        <v>1371750</v>
      </c>
      <c r="E159" s="83" t="n">
        <f aca="false">SUM(C159:D159)</f>
        <v>3014750</v>
      </c>
    </row>
    <row r="160" customFormat="false" ht="22.35" hidden="false" customHeight="false" outlineLevel="0" collapsed="false">
      <c r="A160" s="82" t="s">
        <v>293</v>
      </c>
      <c r="B160" s="54" t="s">
        <v>294</v>
      </c>
      <c r="C160" s="83"/>
      <c r="D160" s="77"/>
      <c r="E160" s="83" t="n">
        <f aca="false">SUM(C160:D160)</f>
        <v>0</v>
      </c>
    </row>
    <row r="161" customFormat="false" ht="53.7" hidden="false" customHeight="false" outlineLevel="0" collapsed="false">
      <c r="A161" s="82" t="s">
        <v>296</v>
      </c>
      <c r="B161" s="54" t="s">
        <v>297</v>
      </c>
      <c r="C161" s="83"/>
      <c r="D161" s="77" t="n">
        <v>70346</v>
      </c>
      <c r="E161" s="83" t="n">
        <f aca="false">SUM(C161:D161)</f>
        <v>70346</v>
      </c>
    </row>
    <row r="162" customFormat="false" ht="22.35" hidden="false" customHeight="false" outlineLevel="0" collapsed="false">
      <c r="A162" s="82" t="s">
        <v>298</v>
      </c>
      <c r="B162" s="54" t="s">
        <v>299</v>
      </c>
      <c r="C162" s="83" t="n">
        <v>107200</v>
      </c>
      <c r="D162" s="77" t="n">
        <v>77381</v>
      </c>
      <c r="E162" s="83" t="n">
        <f aca="false">SUM(C162:D162)</f>
        <v>184581</v>
      </c>
    </row>
    <row r="163" customFormat="false" ht="22.35" hidden="false" customHeight="false" outlineLevel="0" collapsed="false">
      <c r="A163" s="82" t="s">
        <v>65</v>
      </c>
      <c r="B163" s="54" t="s">
        <v>66</v>
      </c>
      <c r="C163" s="123"/>
      <c r="D163" s="77"/>
      <c r="E163" s="123" t="n">
        <f aca="false">SUM(C163:D163)</f>
        <v>0</v>
      </c>
    </row>
    <row r="164" customFormat="false" ht="12.8" hidden="false" customHeight="false" outlineLevel="0" collapsed="false">
      <c r="A164" s="82"/>
      <c r="B164" s="54"/>
      <c r="C164" s="143"/>
      <c r="D164" s="143"/>
      <c r="E164" s="143"/>
    </row>
    <row r="165" customFormat="false" ht="35.05" hidden="false" customHeight="false" outlineLevel="0" collapsed="false">
      <c r="A165" s="66" t="s">
        <v>301</v>
      </c>
      <c r="B165" s="67" t="s">
        <v>19</v>
      </c>
      <c r="C165" s="69" t="n">
        <f aca="false">SUM(C167:C180)</f>
        <v>705184840</v>
      </c>
      <c r="D165" s="69" t="n">
        <f aca="false">SUM(D167:D180)</f>
        <v>11114689</v>
      </c>
      <c r="E165" s="69" t="n">
        <f aca="false">SUM(C165:D165)</f>
        <v>716299529</v>
      </c>
    </row>
    <row r="166" customFormat="false" ht="22.35" hidden="false" customHeight="false" outlineLevel="0" collapsed="false">
      <c r="A166" s="87" t="s">
        <v>27</v>
      </c>
      <c r="B166" s="103"/>
      <c r="C166" s="83" t="n">
        <f aca="false">SUM(C167:C179)</f>
        <v>705184840</v>
      </c>
      <c r="D166" s="83" t="n">
        <f aca="false">SUM(D167:D179)</f>
        <v>11114689</v>
      </c>
      <c r="E166" s="83" t="n">
        <f aca="false">SUM(C166:D166)</f>
        <v>716299529</v>
      </c>
    </row>
    <row r="167" customFormat="false" ht="43.25" hidden="false" customHeight="false" outlineLevel="0" collapsed="false">
      <c r="A167" s="87" t="s">
        <v>29</v>
      </c>
      <c r="B167" s="103" t="n">
        <v>0</v>
      </c>
      <c r="C167" s="83"/>
      <c r="D167" s="83" t="n">
        <v>1083330</v>
      </c>
      <c r="E167" s="83" t="n">
        <f aca="false">SUM(C167:D167)</f>
        <v>1083330</v>
      </c>
    </row>
    <row r="168" customFormat="false" ht="64.15" hidden="false" customHeight="false" outlineLevel="0" collapsed="false">
      <c r="A168" s="87" t="s">
        <v>302</v>
      </c>
      <c r="B168" s="103" t="s">
        <v>303</v>
      </c>
      <c r="C168" s="83" t="n">
        <v>6122000</v>
      </c>
      <c r="D168" s="83" t="n">
        <v>3207784</v>
      </c>
      <c r="E168" s="83" t="n">
        <f aca="false">SUM(C168:D168)</f>
        <v>9329784</v>
      </c>
    </row>
    <row r="169" customFormat="false" ht="32.8" hidden="false" customHeight="false" outlineLevel="0" collapsed="false">
      <c r="A169" s="87" t="s">
        <v>305</v>
      </c>
      <c r="B169" s="103" t="s">
        <v>306</v>
      </c>
      <c r="C169" s="83" t="n">
        <v>355000</v>
      </c>
      <c r="D169" s="83" t="n">
        <v>1034088</v>
      </c>
      <c r="E169" s="83" t="n">
        <f aca="false">SUM(C169:D169)</f>
        <v>1389088</v>
      </c>
    </row>
    <row r="170" customFormat="false" ht="64.15" hidden="false" customHeight="false" outlineLevel="0" collapsed="false">
      <c r="A170" s="87" t="s">
        <v>308</v>
      </c>
      <c r="B170" s="103" t="s">
        <v>309</v>
      </c>
      <c r="C170" s="83" t="n">
        <v>1030740</v>
      </c>
      <c r="D170" s="83" t="n">
        <v>70347</v>
      </c>
      <c r="E170" s="83" t="n">
        <f aca="false">SUM(C170:D170)</f>
        <v>1101087</v>
      </c>
    </row>
    <row r="171" customFormat="false" ht="85.05" hidden="false" customHeight="false" outlineLevel="0" collapsed="false">
      <c r="A171" s="87" t="s">
        <v>311</v>
      </c>
      <c r="B171" s="103" t="s">
        <v>312</v>
      </c>
      <c r="C171" s="83" t="n">
        <v>670200000</v>
      </c>
      <c r="D171" s="83" t="n">
        <v>2532461</v>
      </c>
      <c r="E171" s="83" t="n">
        <f aca="false">SUM(C171:D171)</f>
        <v>672732461</v>
      </c>
    </row>
    <row r="172" customFormat="false" ht="43.25" hidden="false" customHeight="false" outlineLevel="0" collapsed="false">
      <c r="A172" s="87" t="s">
        <v>314</v>
      </c>
      <c r="B172" s="103" t="s">
        <v>315</v>
      </c>
      <c r="C172" s="83" t="n">
        <v>7423200</v>
      </c>
      <c r="D172" s="83" t="n">
        <v>1125538</v>
      </c>
      <c r="E172" s="83" t="n">
        <f aca="false">SUM(C172:D172)</f>
        <v>8548738</v>
      </c>
    </row>
    <row r="173" customFormat="false" ht="32.8" hidden="false" customHeight="false" outlineLevel="0" collapsed="false">
      <c r="A173" s="87" t="s">
        <v>317</v>
      </c>
      <c r="B173" s="103" t="s">
        <v>318</v>
      </c>
      <c r="C173" s="83" t="n">
        <v>17553900</v>
      </c>
      <c r="D173" s="83" t="n">
        <v>1498372</v>
      </c>
      <c r="E173" s="83" t="n">
        <f aca="false">SUM(C173:D173)</f>
        <v>19052272</v>
      </c>
    </row>
    <row r="174" customFormat="false" ht="74.6" hidden="false" customHeight="false" outlineLevel="0" collapsed="false">
      <c r="A174" s="87" t="s">
        <v>320</v>
      </c>
      <c r="B174" s="103" t="s">
        <v>321</v>
      </c>
      <c r="C174" s="83" t="n">
        <v>2500000</v>
      </c>
      <c r="D174" s="83" t="n">
        <v>562769</v>
      </c>
      <c r="E174" s="83" t="n">
        <f aca="false">SUM(C174:D174)</f>
        <v>3062769</v>
      </c>
    </row>
    <row r="175" customFormat="false" ht="32.8" hidden="false" customHeight="false" outlineLevel="0" collapsed="false">
      <c r="A175" s="87" t="s">
        <v>323</v>
      </c>
      <c r="B175" s="103" t="s">
        <v>324</v>
      </c>
      <c r="C175" s="83"/>
      <c r="D175" s="83"/>
      <c r="E175" s="83"/>
    </row>
    <row r="176" customFormat="false" ht="43.25" hidden="false" customHeight="false" outlineLevel="0" collapsed="false">
      <c r="A176" s="87" t="s">
        <v>325</v>
      </c>
      <c r="B176" s="103" t="s">
        <v>326</v>
      </c>
      <c r="C176" s="83"/>
      <c r="D176" s="83"/>
      <c r="E176" s="83" t="n">
        <f aca="false">SUM(C176:D176)</f>
        <v>0</v>
      </c>
    </row>
    <row r="177" customFormat="false" ht="22.35" hidden="false" customHeight="false" outlineLevel="0" collapsed="false">
      <c r="A177" s="87" t="s">
        <v>328</v>
      </c>
      <c r="B177" s="104" t="s">
        <v>329</v>
      </c>
      <c r="C177" s="83"/>
      <c r="D177" s="83"/>
      <c r="E177" s="83" t="n">
        <f aca="false">SUM(C177:D177)</f>
        <v>0</v>
      </c>
    </row>
    <row r="178" customFormat="false" ht="32.8" hidden="false" customHeight="false" outlineLevel="0" collapsed="false">
      <c r="A178" s="87" t="s">
        <v>177</v>
      </c>
      <c r="B178" s="54" t="s">
        <v>178</v>
      </c>
      <c r="C178" s="83"/>
      <c r="D178" s="83"/>
      <c r="E178" s="83" t="n">
        <f aca="false">SUM(C178:D178)</f>
        <v>0</v>
      </c>
    </row>
    <row r="179" customFormat="false" ht="32.8" hidden="false" customHeight="false" outlineLevel="0" collapsed="false">
      <c r="A179" s="87" t="s">
        <v>33</v>
      </c>
      <c r="B179" s="104" t="s">
        <v>34</v>
      </c>
      <c r="C179" s="83"/>
      <c r="D179" s="83"/>
      <c r="E179" s="83" t="n">
        <f aca="false">SUM(C179:D179)</f>
        <v>0</v>
      </c>
    </row>
    <row r="180" customFormat="false" ht="22.35" hidden="false" customHeight="false" outlineLevel="0" collapsed="false">
      <c r="A180" s="87" t="s">
        <v>65</v>
      </c>
      <c r="B180" s="54" t="s">
        <v>66</v>
      </c>
      <c r="C180" s="83"/>
      <c r="D180" s="83"/>
      <c r="E180" s="83" t="n">
        <f aca="false">SUM(C180:D180)</f>
        <v>0</v>
      </c>
    </row>
    <row r="181" customFormat="false" ht="12.8" hidden="false" customHeight="false" outlineLevel="0" collapsed="false">
      <c r="A181" s="150"/>
      <c r="B181" s="127"/>
      <c r="C181" s="130"/>
      <c r="D181" s="130"/>
      <c r="E181" s="130" t="n">
        <f aca="false">SUM(C181:D181)</f>
        <v>0</v>
      </c>
    </row>
    <row r="182" customFormat="false" ht="68.65" hidden="false" customHeight="false" outlineLevel="0" collapsed="false">
      <c r="A182" s="105" t="s">
        <v>334</v>
      </c>
      <c r="B182" s="116" t="s">
        <v>19</v>
      </c>
      <c r="C182" s="108" t="n">
        <f aca="false">SUM(C184:C188)</f>
        <v>2170000</v>
      </c>
      <c r="D182" s="108" t="n">
        <f aca="false">SUM(D184:D188)</f>
        <v>8582228</v>
      </c>
      <c r="E182" s="108" t="n">
        <f aca="false">SUM(C182:D182)</f>
        <v>10752228</v>
      </c>
    </row>
    <row r="183" customFormat="false" ht="22.35" hidden="false" customHeight="false" outlineLevel="0" collapsed="false">
      <c r="A183" s="87" t="s">
        <v>27</v>
      </c>
      <c r="B183" s="103"/>
      <c r="C183" s="77" t="n">
        <f aca="false">SUM(C184:C188)</f>
        <v>2170000</v>
      </c>
      <c r="D183" s="77" t="n">
        <f aca="false">SUM(D184:D188)</f>
        <v>8582228</v>
      </c>
      <c r="E183" s="77" t="n">
        <f aca="false">SUM(C183:D183)</f>
        <v>10752228</v>
      </c>
    </row>
    <row r="184" customFormat="false" ht="43.25" hidden="false" customHeight="false" outlineLevel="0" collapsed="false">
      <c r="A184" s="87" t="s">
        <v>29</v>
      </c>
      <c r="B184" s="103" t="n">
        <v>0</v>
      </c>
      <c r="C184" s="77"/>
      <c r="D184" s="77" t="n">
        <v>844154</v>
      </c>
      <c r="E184" s="77" t="n">
        <f aca="false">SUM(C184:D184)</f>
        <v>844154</v>
      </c>
    </row>
    <row r="185" customFormat="false" ht="53.7" hidden="false" customHeight="false" outlineLevel="0" collapsed="false">
      <c r="A185" s="87" t="s">
        <v>335</v>
      </c>
      <c r="B185" s="103" t="s">
        <v>336</v>
      </c>
      <c r="C185" s="77" t="n">
        <v>100000</v>
      </c>
      <c r="D185" s="77" t="n">
        <v>4220768</v>
      </c>
      <c r="E185" s="77" t="n">
        <f aca="false">SUM(C185:D185)</f>
        <v>4320768</v>
      </c>
    </row>
    <row r="186" customFormat="false" ht="74.6" hidden="false" customHeight="false" outlineLevel="0" collapsed="false">
      <c r="A186" s="87" t="s">
        <v>338</v>
      </c>
      <c r="B186" s="103" t="s">
        <v>339</v>
      </c>
      <c r="C186" s="77" t="n">
        <v>808000</v>
      </c>
      <c r="D186" s="77" t="n">
        <v>1969692</v>
      </c>
      <c r="E186" s="77" t="n">
        <f aca="false">SUM(C186:D186)</f>
        <v>2777692</v>
      </c>
    </row>
    <row r="187" customFormat="false" ht="22.35" hidden="false" customHeight="false" outlineLevel="0" collapsed="false">
      <c r="A187" s="87" t="s">
        <v>341</v>
      </c>
      <c r="B187" s="103" t="s">
        <v>342</v>
      </c>
      <c r="C187" s="77"/>
      <c r="D187" s="77" t="n">
        <v>281384</v>
      </c>
      <c r="E187" s="77" t="n">
        <f aca="false">SUM(C187:D187)</f>
        <v>281384</v>
      </c>
    </row>
    <row r="188" customFormat="false" ht="43.25" hidden="false" customHeight="false" outlineLevel="0" collapsed="false">
      <c r="A188" s="87" t="s">
        <v>344</v>
      </c>
      <c r="B188" s="103" t="s">
        <v>345</v>
      </c>
      <c r="C188" s="77" t="n">
        <v>1262000</v>
      </c>
      <c r="D188" s="77" t="n">
        <v>1266230</v>
      </c>
      <c r="E188" s="77" t="n">
        <f aca="false">SUM(C188:D188)</f>
        <v>2528230</v>
      </c>
    </row>
    <row r="189" customFormat="false" ht="12.8" hidden="false" customHeight="false" outlineLevel="0" collapsed="false">
      <c r="A189" s="165"/>
      <c r="B189" s="54"/>
      <c r="C189" s="143"/>
      <c r="D189" s="143"/>
      <c r="E189" s="143"/>
    </row>
    <row r="190" customFormat="false" ht="57.45" hidden="false" customHeight="false" outlineLevel="0" collapsed="false">
      <c r="A190" s="66" t="s">
        <v>347</v>
      </c>
      <c r="B190" s="67" t="s">
        <v>19</v>
      </c>
      <c r="C190" s="69" t="n">
        <f aca="false">SUM(C193:C196)</f>
        <v>9000000</v>
      </c>
      <c r="D190" s="69" t="n">
        <f aca="false">SUM(D192:D196)</f>
        <v>21947993</v>
      </c>
      <c r="E190" s="69" t="n">
        <f aca="false">SUM(C190:D190)</f>
        <v>30947993</v>
      </c>
    </row>
    <row r="191" customFormat="false" ht="22.35" hidden="false" customHeight="false" outlineLevel="0" collapsed="false">
      <c r="A191" s="87" t="s">
        <v>27</v>
      </c>
      <c r="B191" s="103"/>
      <c r="C191" s="83" t="n">
        <f aca="false">SUM(C193:C196)</f>
        <v>9000000</v>
      </c>
      <c r="D191" s="83" t="n">
        <f aca="false">SUM(D192:D196)</f>
        <v>21947993</v>
      </c>
      <c r="E191" s="83" t="n">
        <f aca="false">SUM(C191:D191)</f>
        <v>30947993</v>
      </c>
    </row>
    <row r="192" customFormat="false" ht="43.25" hidden="false" customHeight="false" outlineLevel="0" collapsed="false">
      <c r="A192" s="87" t="s">
        <v>29</v>
      </c>
      <c r="B192" s="103" t="n">
        <v>0</v>
      </c>
      <c r="C192" s="77"/>
      <c r="D192" s="83" t="n">
        <v>1125538</v>
      </c>
      <c r="E192" s="77" t="n">
        <f aca="false">SUM(C192:D192)</f>
        <v>1125538</v>
      </c>
    </row>
    <row r="193" customFormat="false" ht="43.25" hidden="false" customHeight="false" outlineLevel="0" collapsed="false">
      <c r="A193" s="82" t="s">
        <v>348</v>
      </c>
      <c r="B193" s="54" t="s">
        <v>349</v>
      </c>
      <c r="C193" s="77" t="n">
        <v>1815100</v>
      </c>
      <c r="D193" s="77" t="n">
        <v>3798691</v>
      </c>
      <c r="E193" s="77" t="n">
        <f aca="false">SUM(C193:D193)</f>
        <v>5613791</v>
      </c>
    </row>
    <row r="194" customFormat="false" ht="22.35" hidden="false" customHeight="false" outlineLevel="0" collapsed="false">
      <c r="A194" s="82" t="s">
        <v>351</v>
      </c>
      <c r="B194" s="54" t="s">
        <v>352</v>
      </c>
      <c r="C194" s="77" t="n">
        <v>7036100</v>
      </c>
      <c r="D194" s="77" t="n">
        <v>12943688</v>
      </c>
      <c r="E194" s="77" t="n">
        <f aca="false">SUM(C194:D194)</f>
        <v>19979788</v>
      </c>
    </row>
    <row r="195" customFormat="false" ht="53.7" hidden="false" customHeight="false" outlineLevel="0" collapsed="false">
      <c r="A195" s="82" t="s">
        <v>354</v>
      </c>
      <c r="B195" s="54" t="s">
        <v>355</v>
      </c>
      <c r="C195" s="77" t="n">
        <v>100800</v>
      </c>
      <c r="D195" s="77" t="n">
        <v>2251077</v>
      </c>
      <c r="E195" s="77" t="n">
        <f aca="false">SUM(C195:D195)</f>
        <v>2351877</v>
      </c>
    </row>
    <row r="196" customFormat="false" ht="32.8" hidden="false" customHeight="false" outlineLevel="0" collapsed="false">
      <c r="A196" s="82" t="s">
        <v>357</v>
      </c>
      <c r="B196" s="54" t="s">
        <v>358</v>
      </c>
      <c r="C196" s="77" t="n">
        <v>48000</v>
      </c>
      <c r="D196" s="77" t="n">
        <v>1828999</v>
      </c>
      <c r="E196" s="77" t="n">
        <f aca="false">SUM(C196:D196)</f>
        <v>1876999</v>
      </c>
    </row>
    <row r="197" customFormat="false" ht="12.8" hidden="false" customHeight="false" outlineLevel="0" collapsed="false">
      <c r="A197" s="82"/>
      <c r="B197" s="54"/>
      <c r="C197" s="77"/>
      <c r="D197" s="77"/>
      <c r="E197" s="77"/>
    </row>
    <row r="198" customFormat="false" ht="35.05" hidden="false" customHeight="false" outlineLevel="0" collapsed="false">
      <c r="A198" s="66" t="s">
        <v>360</v>
      </c>
      <c r="B198" s="135" t="s">
        <v>19</v>
      </c>
      <c r="C198" s="139" t="n">
        <f aca="false">SUM(C200:C205)</f>
        <v>1000000</v>
      </c>
      <c r="D198" s="139" t="n">
        <f aca="false">SUM(D200:D205)</f>
        <v>15054072</v>
      </c>
      <c r="E198" s="139" t="n">
        <f aca="false">SUM(C198:D198)</f>
        <v>16054072</v>
      </c>
    </row>
    <row r="199" customFormat="false" ht="22.35" hidden="false" customHeight="false" outlineLevel="0" collapsed="false">
      <c r="A199" s="87" t="s">
        <v>27</v>
      </c>
      <c r="B199" s="167"/>
      <c r="C199" s="83" t="n">
        <f aca="false">SUM(C200:C203)</f>
        <v>1000000</v>
      </c>
      <c r="D199" s="83" t="n">
        <f aca="false">SUM(D200:D203)</f>
        <v>14969656</v>
      </c>
      <c r="E199" s="83" t="n">
        <f aca="false">SUM(C199:D199)</f>
        <v>15969656</v>
      </c>
    </row>
    <row r="200" customFormat="false" ht="43.25" hidden="false" customHeight="false" outlineLevel="0" collapsed="false">
      <c r="A200" s="87" t="s">
        <v>29</v>
      </c>
      <c r="B200" s="54" t="n">
        <v>0</v>
      </c>
      <c r="C200" s="83"/>
      <c r="D200" s="83" t="n">
        <v>1688307</v>
      </c>
      <c r="E200" s="83" t="n">
        <f aca="false">SUM(C200:D200)</f>
        <v>1688307</v>
      </c>
    </row>
    <row r="201" customFormat="false" ht="64.15" hidden="false" customHeight="false" outlineLevel="0" collapsed="false">
      <c r="A201" s="87" t="s">
        <v>361</v>
      </c>
      <c r="B201" s="103" t="s">
        <v>362</v>
      </c>
      <c r="C201" s="83" t="n">
        <v>1000000</v>
      </c>
      <c r="D201" s="83" t="n">
        <v>10270535</v>
      </c>
      <c r="E201" s="83" t="n">
        <f aca="false">SUM(C201:D201)</f>
        <v>11270535</v>
      </c>
    </row>
    <row r="202" customFormat="false" ht="12.8" hidden="false" customHeight="false" outlineLevel="0" collapsed="false">
      <c r="A202" s="87" t="s">
        <v>364</v>
      </c>
      <c r="B202" s="103" t="s">
        <v>365</v>
      </c>
      <c r="C202" s="83"/>
      <c r="D202" s="83" t="n">
        <v>2068176</v>
      </c>
      <c r="E202" s="83" t="n">
        <f aca="false">SUM(C202:D202)</f>
        <v>2068176</v>
      </c>
    </row>
    <row r="203" customFormat="false" ht="32.8" hidden="false" customHeight="false" outlineLevel="0" collapsed="false">
      <c r="A203" s="87" t="s">
        <v>367</v>
      </c>
      <c r="B203" s="103" t="s">
        <v>368</v>
      </c>
      <c r="C203" s="83"/>
      <c r="D203" s="83" t="n">
        <v>942638</v>
      </c>
      <c r="E203" s="83" t="n">
        <f aca="false">SUM(C203:D203)</f>
        <v>942638</v>
      </c>
    </row>
    <row r="204" customFormat="false" ht="22.35" hidden="false" customHeight="false" outlineLevel="0" collapsed="false">
      <c r="A204" s="87" t="s">
        <v>370</v>
      </c>
      <c r="B204" s="103" t="s">
        <v>371</v>
      </c>
      <c r="C204" s="83"/>
      <c r="D204" s="83" t="n">
        <v>42208</v>
      </c>
      <c r="E204" s="83" t="n">
        <f aca="false">SUM(C204:D204)</f>
        <v>42208</v>
      </c>
    </row>
    <row r="205" customFormat="false" ht="64.15" hidden="false" customHeight="false" outlineLevel="0" collapsed="false">
      <c r="A205" s="87" t="s">
        <v>372</v>
      </c>
      <c r="B205" s="103" t="s">
        <v>373</v>
      </c>
      <c r="C205" s="83"/>
      <c r="D205" s="83" t="n">
        <v>42208</v>
      </c>
      <c r="E205" s="83" t="n">
        <f aca="false">SUM(C205:D205)</f>
        <v>42208</v>
      </c>
    </row>
    <row r="206" customFormat="false" ht="12.8" hidden="false" customHeight="false" outlineLevel="0" collapsed="false">
      <c r="A206" s="87"/>
      <c r="B206" s="103"/>
      <c r="C206" s="83"/>
      <c r="D206" s="83"/>
      <c r="E206" s="83" t="n">
        <f aca="false">SUM(C206:D206)</f>
        <v>0</v>
      </c>
    </row>
    <row r="207" customFormat="false" ht="35.05" hidden="false" customHeight="false" outlineLevel="0" collapsed="false">
      <c r="A207" s="66" t="s">
        <v>374</v>
      </c>
      <c r="B207" s="67" t="s">
        <v>19</v>
      </c>
      <c r="C207" s="69" t="n">
        <f aca="false">SUM(C209:C219)</f>
        <v>10516902</v>
      </c>
      <c r="D207" s="69" t="n">
        <f aca="false">SUM(D209:D219)</f>
        <v>26872222</v>
      </c>
      <c r="E207" s="69" t="n">
        <f aca="false">SUM(C207:D207)</f>
        <v>37389124</v>
      </c>
    </row>
    <row r="208" customFormat="false" ht="22.35" hidden="false" customHeight="false" outlineLevel="0" collapsed="false">
      <c r="A208" s="74" t="s">
        <v>27</v>
      </c>
      <c r="B208" s="75"/>
      <c r="C208" s="77" t="n">
        <f aca="false">SUM(C209:C218)</f>
        <v>10516902</v>
      </c>
      <c r="D208" s="77" t="n">
        <f aca="false">SUM(D209:D218)</f>
        <v>26872222</v>
      </c>
      <c r="E208" s="77" t="n">
        <f aca="false">SUM(C208:D208)</f>
        <v>37389124</v>
      </c>
    </row>
    <row r="209" customFormat="false" ht="43.25" hidden="false" customHeight="false" outlineLevel="0" collapsed="false">
      <c r="A209" s="82" t="s">
        <v>29</v>
      </c>
      <c r="B209" s="54" t="n">
        <v>0</v>
      </c>
      <c r="C209" s="77"/>
      <c r="D209" s="83" t="n">
        <v>1336578</v>
      </c>
      <c r="E209" s="77" t="n">
        <f aca="false">SUM(C209:D209)</f>
        <v>1336578</v>
      </c>
    </row>
    <row r="210" customFormat="false" ht="53.7" hidden="false" customHeight="false" outlineLevel="0" collapsed="false">
      <c r="A210" s="82" t="s">
        <v>375</v>
      </c>
      <c r="B210" s="54" t="s">
        <v>376</v>
      </c>
      <c r="C210" s="77" t="n">
        <v>943000</v>
      </c>
      <c r="D210" s="77" t="n">
        <v>2813845</v>
      </c>
      <c r="E210" s="77" t="n">
        <f aca="false">SUM(C210:D210)</f>
        <v>3756845</v>
      </c>
    </row>
    <row r="211" customFormat="false" ht="64.15" hidden="false" customHeight="false" outlineLevel="0" collapsed="false">
      <c r="A211" s="82" t="s">
        <v>378</v>
      </c>
      <c r="B211" s="54" t="s">
        <v>379</v>
      </c>
      <c r="C211" s="77" t="n">
        <v>718000</v>
      </c>
      <c r="D211" s="77" t="n">
        <v>4220768</v>
      </c>
      <c r="E211" s="77" t="n">
        <f aca="false">SUM(C211:D211)</f>
        <v>4938768</v>
      </c>
    </row>
    <row r="212" customFormat="false" ht="22.35" hidden="false" customHeight="false" outlineLevel="0" collapsed="false">
      <c r="A212" s="82" t="s">
        <v>381</v>
      </c>
      <c r="B212" s="54" t="s">
        <v>382</v>
      </c>
      <c r="C212" s="77" t="n">
        <v>3140700</v>
      </c>
      <c r="D212" s="77" t="n">
        <v>6331151</v>
      </c>
      <c r="E212" s="77" t="n">
        <f aca="false">SUM(C212:D212)</f>
        <v>9471851</v>
      </c>
    </row>
    <row r="213" customFormat="false" ht="74.6" hidden="false" customHeight="false" outlineLevel="0" collapsed="false">
      <c r="A213" s="82" t="s">
        <v>384</v>
      </c>
      <c r="B213" s="54" t="s">
        <v>385</v>
      </c>
      <c r="C213" s="77" t="n">
        <v>5261102</v>
      </c>
      <c r="D213" s="77" t="n">
        <v>10903650</v>
      </c>
      <c r="E213" s="77" t="n">
        <f aca="false">SUM(C213:D213)</f>
        <v>16164752</v>
      </c>
    </row>
    <row r="214" customFormat="false" ht="53.7" hidden="false" customHeight="false" outlineLevel="0" collapsed="false">
      <c r="A214" s="82" t="s">
        <v>387</v>
      </c>
      <c r="B214" s="54" t="s">
        <v>388</v>
      </c>
      <c r="C214" s="77" t="n">
        <v>454100</v>
      </c>
      <c r="D214" s="77" t="n">
        <v>1055192</v>
      </c>
      <c r="E214" s="77" t="n">
        <f aca="false">SUM(C214:D214)</f>
        <v>1509292</v>
      </c>
    </row>
    <row r="215" customFormat="false" ht="22.35" hidden="false" customHeight="false" outlineLevel="0" collapsed="false">
      <c r="A215" s="82" t="s">
        <v>390</v>
      </c>
      <c r="B215" s="54" t="s">
        <v>391</v>
      </c>
      <c r="C215" s="77"/>
      <c r="D215" s="77" t="n">
        <v>211038</v>
      </c>
      <c r="E215" s="77" t="n">
        <f aca="false">SUM(C215:D215)</f>
        <v>211038</v>
      </c>
    </row>
    <row r="216" customFormat="false" ht="105.95" hidden="false" customHeight="false" outlineLevel="0" collapsed="false">
      <c r="A216" s="82" t="s">
        <v>392</v>
      </c>
      <c r="B216" s="54" t="s">
        <v>393</v>
      </c>
      <c r="C216" s="77"/>
      <c r="D216" s="77"/>
      <c r="E216" s="77" t="n">
        <f aca="false">SUM(C216:D216)</f>
        <v>0</v>
      </c>
    </row>
    <row r="217" customFormat="false" ht="85.05" hidden="false" customHeight="false" outlineLevel="0" collapsed="false">
      <c r="A217" s="82" t="s">
        <v>395</v>
      </c>
      <c r="B217" s="54" t="s">
        <v>396</v>
      </c>
      <c r="C217" s="77"/>
      <c r="D217" s="77"/>
      <c r="E217" s="77" t="n">
        <f aca="false">SUM(C217:D217)</f>
        <v>0</v>
      </c>
    </row>
    <row r="218" customFormat="false" ht="43.25" hidden="false" customHeight="false" outlineLevel="0" collapsed="false">
      <c r="A218" s="82" t="s">
        <v>398</v>
      </c>
      <c r="B218" s="54" t="s">
        <v>399</v>
      </c>
      <c r="C218" s="77"/>
      <c r="D218" s="77"/>
      <c r="E218" s="77" t="n">
        <f aca="false">SUM(C218:D218)</f>
        <v>0</v>
      </c>
    </row>
    <row r="219" customFormat="false" ht="22.35" hidden="false" customHeight="false" outlineLevel="0" collapsed="false">
      <c r="A219" s="82" t="s">
        <v>65</v>
      </c>
      <c r="B219" s="54" t="s">
        <v>66</v>
      </c>
      <c r="C219" s="77"/>
      <c r="D219" s="77"/>
      <c r="E219" s="77" t="n">
        <f aca="false">SUM(C219:D219)</f>
        <v>0</v>
      </c>
    </row>
    <row r="220" customFormat="false" ht="12.8" hidden="false" customHeight="false" outlineLevel="0" collapsed="false">
      <c r="A220" s="82"/>
      <c r="B220" s="54"/>
      <c r="C220" s="77"/>
      <c r="D220" s="77"/>
      <c r="E220" s="77"/>
    </row>
    <row r="221" customFormat="false" ht="57.45" hidden="false" customHeight="false" outlineLevel="0" collapsed="false">
      <c r="A221" s="66" t="s">
        <v>402</v>
      </c>
      <c r="B221" s="135" t="s">
        <v>19</v>
      </c>
      <c r="C221" s="152" t="n">
        <f aca="false">SUM(C223:C239)</f>
        <v>437846785</v>
      </c>
      <c r="D221" s="69" t="n">
        <f aca="false">SUM(D223:D239)</f>
        <v>8300843</v>
      </c>
      <c r="E221" s="152" t="n">
        <f aca="false">SUM(C221:D221)</f>
        <v>446147628</v>
      </c>
    </row>
    <row r="222" customFormat="false" ht="22.35" hidden="false" customHeight="false" outlineLevel="0" collapsed="false">
      <c r="A222" s="82" t="s">
        <v>27</v>
      </c>
      <c r="B222" s="54"/>
      <c r="C222" s="123" t="n">
        <f aca="false">SUM(C223:C238)</f>
        <v>437846785</v>
      </c>
      <c r="D222" s="123" t="n">
        <f aca="false">SUM(D223:D238)</f>
        <v>8300843</v>
      </c>
      <c r="E222" s="123" t="n">
        <f aca="false">SUM(C222:D222)</f>
        <v>446147628</v>
      </c>
    </row>
    <row r="223" customFormat="false" ht="43.25" hidden="false" customHeight="false" outlineLevel="0" collapsed="false">
      <c r="A223" s="82" t="s">
        <v>29</v>
      </c>
      <c r="B223" s="54" t="n">
        <v>0</v>
      </c>
      <c r="C223" s="123"/>
      <c r="D223" s="83" t="n">
        <v>1048157</v>
      </c>
      <c r="E223" s="123" t="n">
        <f aca="false">SUM(C223:D223)</f>
        <v>1048157</v>
      </c>
    </row>
    <row r="224" customFormat="false" ht="64.15" hidden="false" customHeight="false" outlineLevel="0" collapsed="false">
      <c r="A224" s="82" t="s">
        <v>403</v>
      </c>
      <c r="B224" s="103" t="s">
        <v>404</v>
      </c>
      <c r="C224" s="123" t="n">
        <v>1350000</v>
      </c>
      <c r="D224" s="77" t="n">
        <v>970776</v>
      </c>
      <c r="E224" s="123" t="n">
        <f aca="false">SUM(C224:D224)</f>
        <v>2320776</v>
      </c>
    </row>
    <row r="225" customFormat="false" ht="64.15" hidden="false" customHeight="false" outlineLevel="0" collapsed="false">
      <c r="A225" s="82" t="s">
        <v>406</v>
      </c>
      <c r="B225" s="103" t="s">
        <v>407</v>
      </c>
      <c r="C225" s="123" t="n">
        <v>150000</v>
      </c>
      <c r="D225" s="77" t="n">
        <v>211038</v>
      </c>
      <c r="E225" s="123" t="n">
        <f aca="false">SUM(C225:D225)</f>
        <v>361038</v>
      </c>
    </row>
    <row r="226" customFormat="false" ht="43.25" hidden="false" customHeight="false" outlineLevel="0" collapsed="false">
      <c r="A226" s="82" t="s">
        <v>409</v>
      </c>
      <c r="B226" s="103" t="s">
        <v>410</v>
      </c>
      <c r="C226" s="123" t="n">
        <v>1550000</v>
      </c>
      <c r="D226" s="77" t="n">
        <v>1899346</v>
      </c>
      <c r="E226" s="123" t="n">
        <f aca="false">SUM(C226:D226)</f>
        <v>3449346</v>
      </c>
    </row>
    <row r="227" customFormat="false" ht="43.25" hidden="false" customHeight="false" outlineLevel="0" collapsed="false">
      <c r="A227" s="82" t="s">
        <v>412</v>
      </c>
      <c r="B227" s="103" t="s">
        <v>413</v>
      </c>
      <c r="C227" s="123" t="n">
        <v>865000</v>
      </c>
      <c r="D227" s="77" t="n">
        <v>422077</v>
      </c>
      <c r="E227" s="123" t="n">
        <f aca="false">SUM(C227:D227)</f>
        <v>1287077</v>
      </c>
    </row>
    <row r="228" customFormat="false" ht="22.35" hidden="false" customHeight="false" outlineLevel="0" collapsed="false">
      <c r="A228" s="82" t="s">
        <v>415</v>
      </c>
      <c r="B228" s="103" t="s">
        <v>416</v>
      </c>
      <c r="C228" s="123"/>
      <c r="D228" s="77"/>
      <c r="E228" s="123" t="n">
        <f aca="false">SUM(C228:D228)</f>
        <v>0</v>
      </c>
    </row>
    <row r="229" customFormat="false" ht="53.7" hidden="false" customHeight="false" outlineLevel="0" collapsed="false">
      <c r="A229" s="82" t="s">
        <v>418</v>
      </c>
      <c r="B229" s="103" t="s">
        <v>419</v>
      </c>
      <c r="C229" s="123" t="n">
        <v>340176008</v>
      </c>
      <c r="D229" s="77" t="n">
        <v>640150</v>
      </c>
      <c r="E229" s="123" t="n">
        <f aca="false">SUM(C229:D229)</f>
        <v>340816158</v>
      </c>
    </row>
    <row r="230" customFormat="false" ht="64.15" hidden="false" customHeight="false" outlineLevel="0" collapsed="false">
      <c r="A230" s="82" t="s">
        <v>421</v>
      </c>
      <c r="B230" s="103" t="s">
        <v>422</v>
      </c>
      <c r="C230" s="123" t="n">
        <v>89788550</v>
      </c>
      <c r="D230" s="77" t="n">
        <v>998915</v>
      </c>
      <c r="E230" s="123" t="n">
        <f aca="false">SUM(C230:D230)</f>
        <v>90787465</v>
      </c>
    </row>
    <row r="231" customFormat="false" ht="32.8" hidden="false" customHeight="false" outlineLevel="0" collapsed="false">
      <c r="A231" s="82" t="s">
        <v>424</v>
      </c>
      <c r="B231" s="103" t="s">
        <v>425</v>
      </c>
      <c r="C231" s="123" t="n">
        <v>2176427</v>
      </c>
      <c r="D231" s="77" t="n">
        <v>787877</v>
      </c>
      <c r="E231" s="123" t="n">
        <f aca="false">SUM(C231:D231)</f>
        <v>2964304</v>
      </c>
    </row>
    <row r="232" customFormat="false" ht="12.8" hidden="false" customHeight="false" outlineLevel="0" collapsed="false">
      <c r="A232" s="82" t="s">
        <v>427</v>
      </c>
      <c r="B232" s="103" t="s">
        <v>428</v>
      </c>
      <c r="C232" s="123" t="n">
        <v>341000</v>
      </c>
      <c r="D232" s="77" t="n">
        <v>147727</v>
      </c>
      <c r="E232" s="123" t="n">
        <f aca="false">SUM(C232:D232)</f>
        <v>488727</v>
      </c>
    </row>
    <row r="233" customFormat="false" ht="116.4" hidden="false" customHeight="false" outlineLevel="0" collapsed="false">
      <c r="A233" s="82" t="s">
        <v>244</v>
      </c>
      <c r="B233" s="103" t="s">
        <v>245</v>
      </c>
      <c r="C233" s="123"/>
      <c r="D233" s="77"/>
      <c r="E233" s="123" t="n">
        <f aca="false">SUM(C233:D233)</f>
        <v>0</v>
      </c>
    </row>
    <row r="234" customFormat="false" ht="116.4" hidden="false" customHeight="false" outlineLevel="0" collapsed="false">
      <c r="A234" s="82" t="s">
        <v>431</v>
      </c>
      <c r="B234" s="103" t="s">
        <v>432</v>
      </c>
      <c r="C234" s="123" t="n">
        <v>160300</v>
      </c>
      <c r="D234" s="77" t="n">
        <v>562769</v>
      </c>
      <c r="E234" s="123" t="n">
        <f aca="false">SUM(C234:D234)</f>
        <v>723069</v>
      </c>
    </row>
    <row r="235" customFormat="false" ht="32.8" hidden="false" customHeight="false" outlineLevel="0" collapsed="false">
      <c r="A235" s="82" t="s">
        <v>434</v>
      </c>
      <c r="B235" s="103" t="s">
        <v>435</v>
      </c>
      <c r="C235" s="123" t="n">
        <v>1200000</v>
      </c>
      <c r="D235" s="77" t="n">
        <v>562769</v>
      </c>
      <c r="E235" s="123" t="n">
        <f aca="false">SUM(C235:D235)</f>
        <v>1762769</v>
      </c>
    </row>
    <row r="236" customFormat="false" ht="64.15" hidden="false" customHeight="false" outlineLevel="0" collapsed="false">
      <c r="A236" s="82" t="s">
        <v>437</v>
      </c>
      <c r="B236" s="103" t="s">
        <v>438</v>
      </c>
      <c r="C236" s="123"/>
      <c r="D236" s="77"/>
      <c r="E236" s="123" t="n">
        <f aca="false">SUM(C236:D236)</f>
        <v>0</v>
      </c>
    </row>
    <row r="237" customFormat="false" ht="12.8" hidden="false" customHeight="false" outlineLevel="0" collapsed="false">
      <c r="A237" s="82" t="s">
        <v>439</v>
      </c>
      <c r="B237" s="103" t="s">
        <v>440</v>
      </c>
      <c r="C237" s="123" t="n">
        <v>85000</v>
      </c>
      <c r="D237" s="77" t="n">
        <v>49242</v>
      </c>
      <c r="E237" s="123" t="n">
        <f aca="false">SUM(C237:D237)</f>
        <v>134242</v>
      </c>
    </row>
    <row r="238" customFormat="false" ht="32.8" hidden="false" customHeight="false" outlineLevel="0" collapsed="false">
      <c r="A238" s="82" t="s">
        <v>219</v>
      </c>
      <c r="B238" s="103" t="s">
        <v>220</v>
      </c>
      <c r="C238" s="123" t="n">
        <v>4500</v>
      </c>
      <c r="D238" s="77"/>
      <c r="E238" s="123" t="n">
        <f aca="false">SUM(C238:D238)</f>
        <v>4500</v>
      </c>
    </row>
    <row r="239" customFormat="false" ht="22.35" hidden="false" customHeight="false" outlineLevel="0" collapsed="false">
      <c r="A239" s="126" t="s">
        <v>65</v>
      </c>
      <c r="B239" s="160" t="s">
        <v>66</v>
      </c>
      <c r="C239" s="129"/>
      <c r="D239" s="130"/>
      <c r="E239" s="129" t="n">
        <f aca="false">SUM(C239:D239)</f>
        <v>0</v>
      </c>
    </row>
    <row r="240" customFormat="false" ht="12.8" hidden="false" customHeight="false" outlineLevel="0" collapsed="false">
      <c r="A240" s="82"/>
      <c r="B240" s="103"/>
      <c r="C240" s="123"/>
      <c r="D240" s="77"/>
      <c r="E240" s="123"/>
    </row>
    <row r="241" customFormat="false" ht="46.25" hidden="false" customHeight="false" outlineLevel="0" collapsed="false">
      <c r="A241" s="169" t="s">
        <v>442</v>
      </c>
      <c r="B241" s="67" t="s">
        <v>19</v>
      </c>
      <c r="C241" s="139" t="n">
        <f aca="false">SUM(C244:C249)</f>
        <v>8000000</v>
      </c>
      <c r="D241" s="139" t="n">
        <f aca="false">SUM(D243:D249)</f>
        <v>6858748</v>
      </c>
      <c r="E241" s="139" t="n">
        <f aca="false">SUM(C241:D241)</f>
        <v>14858748</v>
      </c>
    </row>
    <row r="242" customFormat="false" ht="22.35" hidden="false" customHeight="false" outlineLevel="0" collapsed="false">
      <c r="A242" s="99" t="s">
        <v>27</v>
      </c>
      <c r="B242" s="100" t="s">
        <v>28</v>
      </c>
      <c r="C242" s="171" t="n">
        <f aca="false">SUM(C243:C247)</f>
        <v>8000000</v>
      </c>
      <c r="D242" s="171" t="n">
        <f aca="false">SUM(D243:D247)</f>
        <v>6661779</v>
      </c>
      <c r="E242" s="171" t="n">
        <f aca="false">SUM(C242:D242)</f>
        <v>14661779</v>
      </c>
    </row>
    <row r="243" customFormat="false" ht="43.25" hidden="false" customHeight="false" outlineLevel="0" collapsed="false">
      <c r="A243" s="87" t="s">
        <v>29</v>
      </c>
      <c r="B243" s="103" t="n">
        <v>0</v>
      </c>
      <c r="C243" s="94"/>
      <c r="D243" s="77" t="n">
        <v>1231058</v>
      </c>
      <c r="E243" s="94" t="n">
        <f aca="false">SUM(C243:D243)</f>
        <v>1231058</v>
      </c>
    </row>
    <row r="244" customFormat="false" ht="43.25" hidden="false" customHeight="false" outlineLevel="0" collapsed="false">
      <c r="A244" s="87" t="s">
        <v>443</v>
      </c>
      <c r="B244" s="103" t="s">
        <v>444</v>
      </c>
      <c r="C244" s="94" t="n">
        <v>100000</v>
      </c>
      <c r="D244" s="77" t="n">
        <v>1407018</v>
      </c>
      <c r="E244" s="94" t="n">
        <f aca="false">SUM(C244:D244)</f>
        <v>1507018</v>
      </c>
    </row>
    <row r="245" customFormat="false" ht="32.8" hidden="false" customHeight="false" outlineLevel="0" collapsed="false">
      <c r="A245" s="176" t="s">
        <v>446</v>
      </c>
      <c r="B245" s="103" t="s">
        <v>447</v>
      </c>
      <c r="C245" s="94" t="n">
        <v>3910000</v>
      </c>
      <c r="D245" s="77" t="n">
        <v>1406915</v>
      </c>
      <c r="E245" s="94" t="n">
        <f aca="false">SUM(C245:D245)</f>
        <v>5316915</v>
      </c>
    </row>
    <row r="246" customFormat="false" ht="32.8" hidden="false" customHeight="false" outlineLevel="0" collapsed="false">
      <c r="A246" s="176" t="s">
        <v>449</v>
      </c>
      <c r="B246" s="103" t="s">
        <v>450</v>
      </c>
      <c r="C246" s="94" t="n">
        <v>2180000</v>
      </c>
      <c r="D246" s="77" t="n">
        <v>1631942</v>
      </c>
      <c r="E246" s="94" t="n">
        <f aca="false">SUM(C246:D246)</f>
        <v>3811942</v>
      </c>
    </row>
    <row r="247" customFormat="false" ht="32.8" hidden="false" customHeight="false" outlineLevel="0" collapsed="false">
      <c r="A247" s="176" t="s">
        <v>452</v>
      </c>
      <c r="B247" s="103" t="s">
        <v>453</v>
      </c>
      <c r="C247" s="94" t="n">
        <v>1810000</v>
      </c>
      <c r="D247" s="77" t="n">
        <v>984846</v>
      </c>
      <c r="E247" s="94" t="n">
        <f aca="false">SUM(C247:D247)</f>
        <v>2794846</v>
      </c>
    </row>
    <row r="248" customFormat="false" ht="12.8" hidden="false" customHeight="false" outlineLevel="0" collapsed="false">
      <c r="A248" s="176" t="s">
        <v>455</v>
      </c>
      <c r="B248" s="103" t="s">
        <v>456</v>
      </c>
      <c r="C248" s="77"/>
      <c r="D248" s="77" t="n">
        <v>56277</v>
      </c>
      <c r="E248" s="94" t="n">
        <f aca="false">SUM(C248:D248)</f>
        <v>56277</v>
      </c>
    </row>
    <row r="249" customFormat="false" ht="12.8" hidden="false" customHeight="false" outlineLevel="0" collapsed="false">
      <c r="A249" s="176" t="s">
        <v>457</v>
      </c>
      <c r="B249" s="103" t="s">
        <v>458</v>
      </c>
      <c r="C249" s="77"/>
      <c r="D249" s="77" t="n">
        <v>140692</v>
      </c>
      <c r="E249" s="77" t="n">
        <f aca="false">SUM(C249:D249)</f>
        <v>140692</v>
      </c>
    </row>
    <row r="250" customFormat="false" ht="12.8" hidden="false" customHeight="false" outlineLevel="0" collapsed="false">
      <c r="A250" s="177"/>
      <c r="B250" s="178"/>
      <c r="C250" s="180"/>
      <c r="D250" s="180"/>
      <c r="E250" s="180" t="n">
        <f aca="false">SUM(C250:D250)</f>
        <v>0</v>
      </c>
    </row>
    <row r="251" customFormat="false" ht="57.45" hidden="false" customHeight="false" outlineLevel="0" collapsed="false">
      <c r="A251" s="169" t="s">
        <v>459</v>
      </c>
      <c r="B251" s="67" t="s">
        <v>19</v>
      </c>
      <c r="C251" s="139" t="n">
        <f aca="false">SUM(C253:C259)</f>
        <v>393000</v>
      </c>
      <c r="D251" s="139" t="n">
        <f aca="false">SUM(D253:D259)</f>
        <v>7738074</v>
      </c>
      <c r="E251" s="139" t="n">
        <f aca="false">SUM(C251:D251)</f>
        <v>8131074</v>
      </c>
    </row>
    <row r="252" customFormat="false" ht="22.35" hidden="false" customHeight="false" outlineLevel="0" collapsed="false">
      <c r="A252" s="99" t="s">
        <v>27</v>
      </c>
      <c r="B252" s="100" t="s">
        <v>28</v>
      </c>
      <c r="C252" s="171" t="n">
        <f aca="false">SUM(C253:C259)</f>
        <v>393000</v>
      </c>
      <c r="D252" s="171" t="n">
        <f aca="false">SUM(D253:D259)</f>
        <v>7738074</v>
      </c>
      <c r="E252" s="171" t="n">
        <f aca="false">SUM(C252:D252)</f>
        <v>8131074</v>
      </c>
    </row>
    <row r="253" customFormat="false" ht="43.25" hidden="false" customHeight="false" outlineLevel="0" collapsed="false">
      <c r="A253" s="87" t="s">
        <v>29</v>
      </c>
      <c r="B253" s="103" t="n">
        <v>0</v>
      </c>
      <c r="C253" s="94"/>
      <c r="D253" s="77" t="n">
        <v>562769</v>
      </c>
      <c r="E253" s="77" t="n">
        <f aca="false">SUM(C253:D253)</f>
        <v>562769</v>
      </c>
    </row>
    <row r="254" customFormat="false" ht="22.35" hidden="false" customHeight="false" outlineLevel="0" collapsed="false">
      <c r="A254" s="87" t="s">
        <v>460</v>
      </c>
      <c r="B254" s="103" t="s">
        <v>461</v>
      </c>
      <c r="C254" s="94" t="n">
        <v>393000</v>
      </c>
      <c r="D254" s="77" t="n">
        <v>3095230</v>
      </c>
      <c r="E254" s="94" t="n">
        <f aca="false">SUM(C254:D254)</f>
        <v>3488230</v>
      </c>
    </row>
    <row r="255" customFormat="false" ht="32.8" hidden="false" customHeight="false" outlineLevel="0" collapsed="false">
      <c r="A255" s="87" t="s">
        <v>463</v>
      </c>
      <c r="B255" s="103" t="s">
        <v>464</v>
      </c>
      <c r="C255" s="94"/>
      <c r="D255" s="77" t="n">
        <v>1125538</v>
      </c>
      <c r="E255" s="77" t="n">
        <f aca="false">SUM(C255:D255)</f>
        <v>1125538</v>
      </c>
    </row>
    <row r="256" customFormat="false" ht="32.8" hidden="false" customHeight="false" outlineLevel="0" collapsed="false">
      <c r="A256" s="87" t="s">
        <v>466</v>
      </c>
      <c r="B256" s="103" t="s">
        <v>467</v>
      </c>
      <c r="C256" s="94"/>
      <c r="D256" s="77" t="n">
        <v>703461</v>
      </c>
      <c r="E256" s="77" t="n">
        <f aca="false">SUM(C256:D256)</f>
        <v>703461</v>
      </c>
    </row>
    <row r="257" customFormat="false" ht="32.8" hidden="false" customHeight="false" outlineLevel="0" collapsed="false">
      <c r="A257" s="87" t="s">
        <v>469</v>
      </c>
      <c r="B257" s="103" t="s">
        <v>470</v>
      </c>
      <c r="C257" s="94"/>
      <c r="D257" s="77" t="n">
        <v>105519</v>
      </c>
      <c r="E257" s="94" t="n">
        <f aca="false">SUM(C257:D257)</f>
        <v>105519</v>
      </c>
    </row>
    <row r="258" customFormat="false" ht="32.8" hidden="false" customHeight="false" outlineLevel="0" collapsed="false">
      <c r="A258" s="87" t="s">
        <v>472</v>
      </c>
      <c r="B258" s="103" t="s">
        <v>473</v>
      </c>
      <c r="C258" s="94"/>
      <c r="D258" s="77" t="n">
        <v>2040038</v>
      </c>
      <c r="E258" s="77" t="n">
        <f aca="false">SUM(C258:D258)</f>
        <v>2040038</v>
      </c>
    </row>
    <row r="259" customFormat="false" ht="158.2" hidden="false" customHeight="false" outlineLevel="0" collapsed="false">
      <c r="A259" s="87" t="s">
        <v>475</v>
      </c>
      <c r="B259" s="103" t="s">
        <v>476</v>
      </c>
      <c r="C259" s="94"/>
      <c r="D259" s="77" t="n">
        <v>105519</v>
      </c>
      <c r="E259" s="77" t="n">
        <f aca="false">SUM(C259:D259)</f>
        <v>105519</v>
      </c>
    </row>
    <row r="260" customFormat="false" ht="12.8" hidden="false" customHeight="false" outlineLevel="0" collapsed="false">
      <c r="A260" s="87"/>
      <c r="B260" s="103"/>
      <c r="C260" s="94"/>
      <c r="D260" s="77"/>
      <c r="E260" s="94"/>
    </row>
    <row r="261" customFormat="false" ht="57.45" hidden="false" customHeight="false" outlineLevel="0" collapsed="false">
      <c r="A261" s="66" t="s">
        <v>478</v>
      </c>
      <c r="B261" s="135" t="s">
        <v>19</v>
      </c>
      <c r="C261" s="152" t="n">
        <f aca="false">SUM(C263:C275)</f>
        <v>25925000</v>
      </c>
      <c r="D261" s="139" t="n">
        <f aca="false">SUM(D263:D275)</f>
        <v>11396073</v>
      </c>
      <c r="E261" s="152" t="n">
        <f aca="false">SUM(C261:D261)</f>
        <v>37321073</v>
      </c>
    </row>
    <row r="262" customFormat="false" ht="22.35" hidden="false" customHeight="false" outlineLevel="0" collapsed="false">
      <c r="A262" s="74" t="s">
        <v>27</v>
      </c>
      <c r="B262" s="75"/>
      <c r="C262" s="119" t="n">
        <f aca="false">SUM(C263:C274)</f>
        <v>25925000</v>
      </c>
      <c r="D262" s="78" t="n">
        <f aca="false">SUM(D263:D274)</f>
        <v>11396073</v>
      </c>
      <c r="E262" s="119" t="n">
        <f aca="false">SUM(C262:D262)</f>
        <v>37321073</v>
      </c>
    </row>
    <row r="263" customFormat="false" ht="43.25" hidden="false" customHeight="false" outlineLevel="0" collapsed="false">
      <c r="A263" s="82" t="s">
        <v>29</v>
      </c>
      <c r="B263" s="54" t="n">
        <v>0</v>
      </c>
      <c r="C263" s="123"/>
      <c r="D263" s="83" t="n">
        <v>1428026</v>
      </c>
      <c r="E263" s="123" t="n">
        <f aca="false">SUM(C263:D263)</f>
        <v>1428026</v>
      </c>
    </row>
    <row r="264" customFormat="false" ht="22.35" hidden="false" customHeight="false" outlineLevel="0" collapsed="false">
      <c r="A264" s="82" t="s">
        <v>479</v>
      </c>
      <c r="B264" s="103" t="s">
        <v>480</v>
      </c>
      <c r="C264" s="123" t="n">
        <v>60000</v>
      </c>
      <c r="D264" s="77" t="n">
        <v>1322507</v>
      </c>
      <c r="E264" s="123" t="n">
        <f aca="false">SUM(C264:D264)</f>
        <v>1382507</v>
      </c>
    </row>
    <row r="265" customFormat="false" ht="22.35" hidden="false" customHeight="false" outlineLevel="0" collapsed="false">
      <c r="A265" s="82" t="s">
        <v>482</v>
      </c>
      <c r="B265" s="103" t="s">
        <v>483</v>
      </c>
      <c r="C265" s="123"/>
      <c r="D265" s="77" t="n">
        <v>3024884</v>
      </c>
      <c r="E265" s="123" t="n">
        <f aca="false">SUM(C265:D265)</f>
        <v>3024884</v>
      </c>
    </row>
    <row r="266" customFormat="false" ht="64.15" hidden="false" customHeight="false" outlineLevel="0" collapsed="false">
      <c r="A266" s="82" t="s">
        <v>485</v>
      </c>
      <c r="B266" s="103" t="s">
        <v>486</v>
      </c>
      <c r="C266" s="123" t="n">
        <v>181000</v>
      </c>
      <c r="D266" s="187" t="n">
        <v>1744584</v>
      </c>
      <c r="E266" s="123" t="n">
        <f aca="false">SUM(C266:D266)</f>
        <v>1925584</v>
      </c>
    </row>
    <row r="267" customFormat="false" ht="53.7" hidden="false" customHeight="false" outlineLevel="0" collapsed="false">
      <c r="A267" s="82" t="s">
        <v>488</v>
      </c>
      <c r="B267" s="103" t="s">
        <v>489</v>
      </c>
      <c r="C267" s="123" t="n">
        <v>23039285</v>
      </c>
      <c r="D267" s="77" t="n">
        <v>1125538</v>
      </c>
      <c r="E267" s="123" t="n">
        <f aca="false">SUM(C267:D267)</f>
        <v>24164823</v>
      </c>
    </row>
    <row r="268" customFormat="false" ht="116.4" hidden="false" customHeight="false" outlineLevel="0" collapsed="false">
      <c r="A268" s="87" t="s">
        <v>491</v>
      </c>
      <c r="B268" s="103" t="s">
        <v>492</v>
      </c>
      <c r="C268" s="123"/>
      <c r="D268" s="77" t="n">
        <v>1364715</v>
      </c>
      <c r="E268" s="123" t="n">
        <f aca="false">SUM(C268:D268)</f>
        <v>1364715</v>
      </c>
    </row>
    <row r="269" customFormat="false" ht="64.15" hidden="false" customHeight="false" outlineLevel="0" collapsed="false">
      <c r="A269" s="82" t="s">
        <v>494</v>
      </c>
      <c r="B269" s="54" t="s">
        <v>495</v>
      </c>
      <c r="C269" s="83" t="n">
        <v>2425000</v>
      </c>
      <c r="D269" s="77" t="n">
        <v>126623</v>
      </c>
      <c r="E269" s="83" t="n">
        <f aca="false">SUM(C269:D269)</f>
        <v>2551623</v>
      </c>
    </row>
    <row r="270" customFormat="false" ht="53.7" hidden="false" customHeight="false" outlineLevel="0" collapsed="false">
      <c r="A270" s="82" t="s">
        <v>497</v>
      </c>
      <c r="B270" s="103" t="s">
        <v>498</v>
      </c>
      <c r="C270" s="83" t="n">
        <v>147000</v>
      </c>
      <c r="D270" s="77" t="n">
        <v>492423</v>
      </c>
      <c r="E270" s="83" t="n">
        <f aca="false">SUM(C270:D270)</f>
        <v>639423</v>
      </c>
    </row>
    <row r="271" customFormat="false" ht="32.8" hidden="false" customHeight="false" outlineLevel="0" collapsed="false">
      <c r="A271" s="82" t="s">
        <v>500</v>
      </c>
      <c r="B271" s="103" t="s">
        <v>501</v>
      </c>
      <c r="C271" s="83"/>
      <c r="D271" s="77" t="n">
        <v>358765</v>
      </c>
      <c r="E271" s="83" t="n">
        <f aca="false">SUM(C271:D271)</f>
        <v>358765</v>
      </c>
    </row>
    <row r="272" customFormat="false" ht="32.8" hidden="false" customHeight="false" outlineLevel="0" collapsed="false">
      <c r="A272" s="82" t="s">
        <v>503</v>
      </c>
      <c r="B272" s="103" t="s">
        <v>504</v>
      </c>
      <c r="C272" s="83"/>
      <c r="D272" s="77" t="n">
        <v>408008</v>
      </c>
      <c r="E272" s="83" t="n">
        <f aca="false">SUM(C272:D272)</f>
        <v>408008</v>
      </c>
    </row>
    <row r="273" customFormat="false" ht="43.25" hidden="false" customHeight="false" outlineLevel="0" collapsed="false">
      <c r="A273" s="82" t="s">
        <v>506</v>
      </c>
      <c r="B273" s="103" t="s">
        <v>507</v>
      </c>
      <c r="C273" s="83" t="n">
        <v>72715</v>
      </c>
      <c r="D273" s="77"/>
      <c r="E273" s="83" t="n">
        <f aca="false">SUM(C273:D273)</f>
        <v>72715</v>
      </c>
    </row>
    <row r="274" customFormat="false" ht="32.8" hidden="false" customHeight="false" outlineLevel="0" collapsed="false">
      <c r="A274" s="82" t="s">
        <v>222</v>
      </c>
      <c r="B274" s="103" t="s">
        <v>223</v>
      </c>
      <c r="C274" s="83"/>
      <c r="D274" s="77"/>
      <c r="E274" s="83" t="n">
        <f aca="false">SUM(C274:D274)</f>
        <v>0</v>
      </c>
    </row>
    <row r="275" customFormat="false" ht="22.35" hidden="false" customHeight="false" outlineLevel="0" collapsed="false">
      <c r="A275" s="82" t="s">
        <v>65</v>
      </c>
      <c r="B275" s="54" t="s">
        <v>66</v>
      </c>
      <c r="C275" s="83"/>
      <c r="D275" s="77"/>
      <c r="E275" s="83" t="n">
        <f aca="false">SUM(C275:D275)</f>
        <v>0</v>
      </c>
    </row>
    <row r="276" customFormat="false" ht="12.8" hidden="false" customHeight="false" outlineLevel="0" collapsed="false">
      <c r="A276" s="82"/>
      <c r="B276" s="103"/>
      <c r="C276" s="83"/>
      <c r="D276" s="77"/>
      <c r="E276" s="83"/>
    </row>
    <row r="277" customFormat="false" ht="57.45" hidden="false" customHeight="false" outlineLevel="0" collapsed="false">
      <c r="A277" s="66" t="s">
        <v>511</v>
      </c>
      <c r="B277" s="188" t="s">
        <v>19</v>
      </c>
      <c r="C277" s="190" t="n">
        <f aca="false">SUM(C279:C292)</f>
        <v>62505300</v>
      </c>
      <c r="D277" s="69" t="n">
        <f aca="false">SUM(D279:D292)</f>
        <v>6331152</v>
      </c>
      <c r="E277" s="190" t="n">
        <f aca="false">SUM(C277:D277)</f>
        <v>68836452</v>
      </c>
    </row>
    <row r="278" customFormat="false" ht="22.35" hidden="false" customHeight="false" outlineLevel="0" collapsed="false">
      <c r="A278" s="87" t="s">
        <v>27</v>
      </c>
      <c r="B278" s="103"/>
      <c r="C278" s="77" t="n">
        <f aca="false">SUM(C279:C290)</f>
        <v>62505300</v>
      </c>
      <c r="D278" s="77" t="n">
        <f aca="false">SUM(D279:D290)</f>
        <v>6331152</v>
      </c>
      <c r="E278" s="77" t="n">
        <f aca="false">SUM(C278:D278)</f>
        <v>68836452</v>
      </c>
    </row>
    <row r="279" customFormat="false" ht="43.25" hidden="false" customHeight="false" outlineLevel="0" collapsed="false">
      <c r="A279" s="87" t="s">
        <v>512</v>
      </c>
      <c r="B279" s="103" t="n">
        <v>0</v>
      </c>
      <c r="C279" s="77"/>
      <c r="D279" s="83" t="n">
        <v>689392</v>
      </c>
      <c r="E279" s="77" t="n">
        <f aca="false">SUM(C279:D279)</f>
        <v>689392</v>
      </c>
    </row>
    <row r="280" customFormat="false" ht="32.8" hidden="false" customHeight="false" outlineLevel="0" collapsed="false">
      <c r="A280" s="82" t="s">
        <v>513</v>
      </c>
      <c r="B280" s="54" t="s">
        <v>514</v>
      </c>
      <c r="C280" s="77" t="n">
        <v>31663700</v>
      </c>
      <c r="D280" s="77" t="n">
        <v>1632030</v>
      </c>
      <c r="E280" s="77" t="n">
        <f aca="false">SUM(C280:D280)</f>
        <v>33295730</v>
      </c>
    </row>
    <row r="281" customFormat="false" ht="43.25" hidden="false" customHeight="false" outlineLevel="0" collapsed="false">
      <c r="A281" s="82" t="s">
        <v>516</v>
      </c>
      <c r="B281" s="54" t="s">
        <v>517</v>
      </c>
      <c r="C281" s="77" t="n">
        <v>16848500</v>
      </c>
      <c r="D281" s="77" t="n">
        <v>956707</v>
      </c>
      <c r="E281" s="77" t="n">
        <f aca="false">SUM(C281:D281)</f>
        <v>17805207</v>
      </c>
    </row>
    <row r="282" customFormat="false" ht="64.15" hidden="false" customHeight="false" outlineLevel="0" collapsed="false">
      <c r="A282" s="82" t="s">
        <v>519</v>
      </c>
      <c r="B282" s="54" t="s">
        <v>520</v>
      </c>
      <c r="C282" s="94" t="n">
        <v>4830000</v>
      </c>
      <c r="D282" s="191" t="n">
        <v>492423</v>
      </c>
      <c r="E282" s="77" t="n">
        <f aca="false">SUM(C282:D282)</f>
        <v>5322423</v>
      </c>
    </row>
    <row r="283" customFormat="false" ht="32.8" hidden="false" customHeight="false" outlineLevel="0" collapsed="false">
      <c r="A283" s="82" t="s">
        <v>522</v>
      </c>
      <c r="B283" s="54" t="s">
        <v>523</v>
      </c>
      <c r="C283" s="77" t="n">
        <v>7290000</v>
      </c>
      <c r="D283" s="77" t="n">
        <v>541665</v>
      </c>
      <c r="E283" s="77" t="n">
        <f aca="false">SUM(C283:D283)</f>
        <v>7831665</v>
      </c>
    </row>
    <row r="284" customFormat="false" ht="74.6" hidden="false" customHeight="false" outlineLevel="0" collapsed="false">
      <c r="A284" s="82" t="s">
        <v>525</v>
      </c>
      <c r="B284" s="54" t="s">
        <v>526</v>
      </c>
      <c r="C284" s="77"/>
      <c r="D284" s="77" t="n">
        <v>351731</v>
      </c>
      <c r="E284" s="77" t="n">
        <f aca="false">SUM(C284:D284)</f>
        <v>351731</v>
      </c>
    </row>
    <row r="285" customFormat="false" ht="22.35" hidden="false" customHeight="false" outlineLevel="0" collapsed="false">
      <c r="A285" s="82" t="s">
        <v>528</v>
      </c>
      <c r="B285" s="54" t="s">
        <v>529</v>
      </c>
      <c r="C285" s="77" t="n">
        <v>264600</v>
      </c>
      <c r="D285" s="77" t="n">
        <v>837119</v>
      </c>
      <c r="E285" s="77" t="n">
        <f aca="false">SUM(C285:D285)</f>
        <v>1101719</v>
      </c>
    </row>
    <row r="286" customFormat="false" ht="43.25" hidden="false" customHeight="false" outlineLevel="0" collapsed="false">
      <c r="A286" s="82" t="s">
        <v>506</v>
      </c>
      <c r="B286" s="54" t="s">
        <v>507</v>
      </c>
      <c r="C286" s="77"/>
      <c r="D286" s="77"/>
      <c r="E286" s="77" t="n">
        <f aca="false">SUM(C286:D286)</f>
        <v>0</v>
      </c>
    </row>
    <row r="287" customFormat="false" ht="32.8" hidden="false" customHeight="false" outlineLevel="0" collapsed="false">
      <c r="A287" s="82" t="s">
        <v>532</v>
      </c>
      <c r="B287" s="54" t="s">
        <v>533</v>
      </c>
      <c r="C287" s="77" t="n">
        <v>1472000</v>
      </c>
      <c r="D287" s="77" t="n">
        <v>787877</v>
      </c>
      <c r="E287" s="77" t="n">
        <f aca="false">SUM(C287:D287)</f>
        <v>2259877</v>
      </c>
    </row>
    <row r="288" customFormat="false" ht="105.95" hidden="false" customHeight="false" outlineLevel="0" collapsed="false">
      <c r="A288" s="82" t="s">
        <v>535</v>
      </c>
      <c r="B288" s="54" t="s">
        <v>536</v>
      </c>
      <c r="C288" s="77" t="n">
        <v>114500</v>
      </c>
      <c r="D288" s="77" t="n">
        <v>42208</v>
      </c>
      <c r="E288" s="77" t="n">
        <f aca="false">SUM(C288:D288)</f>
        <v>156708</v>
      </c>
    </row>
    <row r="289" customFormat="false" ht="43.25" hidden="false" customHeight="false" outlineLevel="0" collapsed="false">
      <c r="A289" s="82" t="s">
        <v>325</v>
      </c>
      <c r="B289" s="55" t="s">
        <v>326</v>
      </c>
      <c r="C289" s="77"/>
      <c r="D289" s="77"/>
      <c r="E289" s="77" t="n">
        <f aca="false">SUM(C289:D289)</f>
        <v>0</v>
      </c>
    </row>
    <row r="290" customFormat="false" ht="32.8" hidden="false" customHeight="false" outlineLevel="0" collapsed="false">
      <c r="A290" s="82" t="s">
        <v>219</v>
      </c>
      <c r="B290" s="54" t="s">
        <v>220</v>
      </c>
      <c r="C290" s="77" t="n">
        <v>22000</v>
      </c>
      <c r="D290" s="77"/>
      <c r="E290" s="77" t="n">
        <f aca="false">SUM(C290:D290)</f>
        <v>22000</v>
      </c>
    </row>
    <row r="291" customFormat="false" ht="32.8" hidden="false" customHeight="false" outlineLevel="0" collapsed="false">
      <c r="A291" s="82" t="s">
        <v>62</v>
      </c>
      <c r="B291" s="54" t="s">
        <v>63</v>
      </c>
      <c r="C291" s="77"/>
      <c r="D291" s="77"/>
      <c r="E291" s="77" t="n">
        <f aca="false">SUM(C291:D291)</f>
        <v>0</v>
      </c>
    </row>
    <row r="292" customFormat="false" ht="22.35" hidden="false" customHeight="false" outlineLevel="0" collapsed="false">
      <c r="A292" s="82" t="s">
        <v>65</v>
      </c>
      <c r="B292" s="54" t="s">
        <v>66</v>
      </c>
      <c r="C292" s="77"/>
      <c r="D292" s="77"/>
      <c r="E292" s="77" t="n">
        <f aca="false">SUM(C292:D292)</f>
        <v>0</v>
      </c>
    </row>
    <row r="293" customFormat="false" ht="12.8" hidden="false" customHeight="false" outlineLevel="0" collapsed="false">
      <c r="A293" s="82"/>
      <c r="B293" s="54"/>
      <c r="C293" s="77"/>
      <c r="D293" s="77"/>
      <c r="E293" s="77" t="n">
        <f aca="false">SUM(C293:D293)</f>
        <v>0</v>
      </c>
    </row>
    <row r="294" customFormat="false" ht="46.25" hidden="false" customHeight="false" outlineLevel="0" collapsed="false">
      <c r="A294" s="66" t="s">
        <v>540</v>
      </c>
      <c r="B294" s="135" t="s">
        <v>19</v>
      </c>
      <c r="C294" s="152" t="n">
        <f aca="false">SUM(C296:C297)</f>
        <v>520000</v>
      </c>
      <c r="D294" s="69" t="n">
        <f aca="false">SUM(D296:D297)</f>
        <v>6893921</v>
      </c>
      <c r="E294" s="152" t="n">
        <f aca="false">SUM(C294:D294)</f>
        <v>7413921</v>
      </c>
    </row>
    <row r="295" customFormat="false" ht="22.35" hidden="false" customHeight="false" outlineLevel="0" collapsed="false">
      <c r="A295" s="82" t="s">
        <v>27</v>
      </c>
      <c r="B295" s="54"/>
      <c r="C295" s="123" t="n">
        <f aca="false">SUM(C296:C297)</f>
        <v>520000</v>
      </c>
      <c r="D295" s="78" t="n">
        <f aca="false">SUM(D296:D297)</f>
        <v>6893921</v>
      </c>
      <c r="E295" s="123" t="n">
        <f aca="false">SUM(C295:D295)</f>
        <v>7413921</v>
      </c>
    </row>
    <row r="296" customFormat="false" ht="43.25" hidden="false" customHeight="false" outlineLevel="0" collapsed="false">
      <c r="A296" s="82" t="s">
        <v>29</v>
      </c>
      <c r="B296" s="54" t="n">
        <v>0</v>
      </c>
      <c r="C296" s="123"/>
      <c r="D296" s="83" t="n">
        <v>1125538</v>
      </c>
      <c r="E296" s="123" t="n">
        <f aca="false">SUM(C296:D296)</f>
        <v>1125538</v>
      </c>
    </row>
    <row r="297" customFormat="false" ht="22.35" hidden="false" customHeight="false" outlineLevel="0" collapsed="false">
      <c r="A297" s="82" t="s">
        <v>541</v>
      </c>
      <c r="B297" s="103" t="s">
        <v>542</v>
      </c>
      <c r="C297" s="123" t="n">
        <v>520000</v>
      </c>
      <c r="D297" s="77" t="n">
        <v>5768383</v>
      </c>
      <c r="E297" s="123" t="n">
        <f aca="false">SUM(C297:D297)</f>
        <v>6288383</v>
      </c>
    </row>
    <row r="298" customFormat="false" ht="12.8" hidden="false" customHeight="false" outlineLevel="0" collapsed="false">
      <c r="A298" s="82"/>
      <c r="B298" s="103"/>
      <c r="C298" s="123"/>
      <c r="D298" s="77"/>
      <c r="E298" s="123"/>
    </row>
    <row r="299" customFormat="false" ht="35.05" hidden="false" customHeight="false" outlineLevel="0" collapsed="false">
      <c r="A299" s="66" t="s">
        <v>544</v>
      </c>
      <c r="B299" s="67" t="s">
        <v>19</v>
      </c>
      <c r="C299" s="69" t="n">
        <f aca="false">SUM(C302:C306)</f>
        <v>2508051</v>
      </c>
      <c r="D299" s="69" t="n">
        <f aca="false">SUM(D301:D306)</f>
        <v>14772688</v>
      </c>
      <c r="E299" s="69" t="n">
        <f aca="false">SUM(C299:D299)</f>
        <v>17280739</v>
      </c>
    </row>
    <row r="300" customFormat="false" ht="22.35" hidden="false" customHeight="false" outlineLevel="0" collapsed="false">
      <c r="A300" s="87" t="s">
        <v>27</v>
      </c>
      <c r="B300" s="103"/>
      <c r="C300" s="83" t="n">
        <f aca="false">SUM(C301:C305)</f>
        <v>2508051</v>
      </c>
      <c r="D300" s="83" t="n">
        <f aca="false">SUM(D301:D305)</f>
        <v>14772688</v>
      </c>
      <c r="E300" s="83" t="n">
        <f aca="false">SUM(C300:D300)</f>
        <v>17280739</v>
      </c>
    </row>
    <row r="301" customFormat="false" ht="43.25" hidden="false" customHeight="false" outlineLevel="0" collapsed="false">
      <c r="A301" s="82" t="s">
        <v>29</v>
      </c>
      <c r="B301" s="103" t="n">
        <v>0</v>
      </c>
      <c r="C301" s="77"/>
      <c r="D301" s="83" t="n">
        <v>2040038</v>
      </c>
      <c r="E301" s="77" t="n">
        <f aca="false">SUM(C301:D301)</f>
        <v>2040038</v>
      </c>
    </row>
    <row r="302" customFormat="false" ht="43.25" hidden="false" customHeight="false" outlineLevel="0" collapsed="false">
      <c r="A302" s="150" t="s">
        <v>545</v>
      </c>
      <c r="B302" s="127" t="s">
        <v>546</v>
      </c>
      <c r="C302" s="130" t="n">
        <v>1029000</v>
      </c>
      <c r="D302" s="130" t="n">
        <v>6893921</v>
      </c>
      <c r="E302" s="130" t="n">
        <f aca="false">SUM(C302:D302)</f>
        <v>7922921</v>
      </c>
    </row>
    <row r="303" customFormat="false" ht="85.05" hidden="false" customHeight="false" outlineLevel="0" collapsed="false">
      <c r="A303" s="87" t="s">
        <v>548</v>
      </c>
      <c r="B303" s="103" t="s">
        <v>549</v>
      </c>
      <c r="C303" s="77" t="n">
        <v>710000</v>
      </c>
      <c r="D303" s="77" t="n">
        <v>984846</v>
      </c>
      <c r="E303" s="77" t="n">
        <f aca="false">SUM(C303:D303)</f>
        <v>1694846</v>
      </c>
    </row>
    <row r="304" customFormat="false" ht="95.5" hidden="false" customHeight="false" outlineLevel="0" collapsed="false">
      <c r="A304" s="87" t="s">
        <v>551</v>
      </c>
      <c r="B304" s="103" t="s">
        <v>552</v>
      </c>
      <c r="C304" s="77"/>
      <c r="D304" s="77" t="n">
        <v>422077</v>
      </c>
      <c r="E304" s="77" t="n">
        <f aca="false">SUM(C304:D304)</f>
        <v>422077</v>
      </c>
    </row>
    <row r="305" customFormat="false" ht="116.4" hidden="false" customHeight="false" outlineLevel="0" collapsed="false">
      <c r="A305" s="87" t="s">
        <v>554</v>
      </c>
      <c r="B305" s="103" t="s">
        <v>555</v>
      </c>
      <c r="C305" s="77" t="n">
        <v>769051</v>
      </c>
      <c r="D305" s="77" t="n">
        <v>4431806</v>
      </c>
      <c r="E305" s="77" t="n">
        <f aca="false">SUM(C305:D305)</f>
        <v>5200857</v>
      </c>
    </row>
    <row r="306" customFormat="false" ht="22.35" hidden="false" customHeight="false" outlineLevel="0" collapsed="false">
      <c r="A306" s="87" t="s">
        <v>65</v>
      </c>
      <c r="B306" s="103" t="s">
        <v>66</v>
      </c>
      <c r="C306" s="77"/>
      <c r="D306" s="77"/>
      <c r="E306" s="77" t="n">
        <f aca="false">SUM(C306:D306)</f>
        <v>0</v>
      </c>
    </row>
    <row r="307" customFormat="false" ht="12.8" hidden="false" customHeight="false" outlineLevel="0" collapsed="false">
      <c r="A307" s="82"/>
      <c r="B307" s="54"/>
      <c r="C307" s="77"/>
      <c r="D307" s="77"/>
      <c r="E307" s="77" t="n">
        <f aca="false">SUM(C307:D307)</f>
        <v>0</v>
      </c>
    </row>
    <row r="308" customFormat="false" ht="35.05" hidden="false" customHeight="false" outlineLevel="0" collapsed="false">
      <c r="A308" s="105" t="s">
        <v>558</v>
      </c>
      <c r="B308" s="116" t="s">
        <v>19</v>
      </c>
      <c r="C308" s="108" t="n">
        <f aca="false">SUM(C311:C320)</f>
        <v>9490911</v>
      </c>
      <c r="D308" s="108" t="n">
        <f aca="false">SUM(D310:D320)</f>
        <v>13084380</v>
      </c>
      <c r="E308" s="108" t="n">
        <f aca="false">SUM(E310:E320)</f>
        <v>22575291</v>
      </c>
    </row>
    <row r="309" customFormat="false" ht="22.35" hidden="false" customHeight="false" outlineLevel="0" collapsed="false">
      <c r="A309" s="87" t="s">
        <v>27</v>
      </c>
      <c r="B309" s="103"/>
      <c r="C309" s="77" t="n">
        <f aca="false">SUM(C310:C318)</f>
        <v>9490911</v>
      </c>
      <c r="D309" s="77" t="n">
        <f aca="false">SUM(D310:D317)</f>
        <v>13084380</v>
      </c>
      <c r="E309" s="77" t="n">
        <f aca="false">SUM(C309:D309)</f>
        <v>22575291</v>
      </c>
    </row>
    <row r="310" customFormat="false" ht="43.25" hidden="false" customHeight="false" outlineLevel="0" collapsed="false">
      <c r="A310" s="87" t="s">
        <v>29</v>
      </c>
      <c r="B310" s="103" t="n">
        <v>0</v>
      </c>
      <c r="C310" s="77"/>
      <c r="D310" s="77" t="n">
        <v>1406923</v>
      </c>
      <c r="E310" s="77" t="n">
        <f aca="false">SUM(C310:D310)</f>
        <v>1406923</v>
      </c>
    </row>
    <row r="311" customFormat="false" ht="32.8" hidden="false" customHeight="false" outlineLevel="0" collapsed="false">
      <c r="A311" s="82" t="s">
        <v>559</v>
      </c>
      <c r="B311" s="54" t="s">
        <v>560</v>
      </c>
      <c r="C311" s="77"/>
      <c r="D311" s="191" t="n">
        <v>10551919</v>
      </c>
      <c r="E311" s="77" t="n">
        <f aca="false">SUM(C311:D311)</f>
        <v>10551919</v>
      </c>
    </row>
    <row r="312" customFormat="false" ht="43.25" hidden="false" customHeight="false" outlineLevel="0" collapsed="false">
      <c r="A312" s="82" t="s">
        <v>562</v>
      </c>
      <c r="B312" s="54" t="s">
        <v>563</v>
      </c>
      <c r="C312" s="77" t="n">
        <v>7448000</v>
      </c>
      <c r="D312" s="77" t="n">
        <v>703461</v>
      </c>
      <c r="E312" s="77" t="n">
        <f aca="false">SUM(C312:D312)</f>
        <v>8151461</v>
      </c>
    </row>
    <row r="313" customFormat="false" ht="22.35" hidden="false" customHeight="false" outlineLevel="0" collapsed="false">
      <c r="A313" s="87" t="s">
        <v>565</v>
      </c>
      <c r="B313" s="103" t="s">
        <v>94</v>
      </c>
      <c r="C313" s="77" t="n">
        <v>900000</v>
      </c>
      <c r="D313" s="77" t="n">
        <v>281385</v>
      </c>
      <c r="E313" s="77" t="n">
        <f aca="false">SUM(C313:D313)</f>
        <v>1181385</v>
      </c>
    </row>
    <row r="314" customFormat="false" ht="22.35" hidden="false" customHeight="false" outlineLevel="0" collapsed="false">
      <c r="A314" s="87" t="s">
        <v>567</v>
      </c>
      <c r="B314" s="103" t="s">
        <v>568</v>
      </c>
      <c r="C314" s="77" t="n">
        <v>600000</v>
      </c>
      <c r="D314" s="77" t="n">
        <v>140692</v>
      </c>
      <c r="E314" s="77" t="n">
        <f aca="false">SUM(C314:D314)</f>
        <v>740692</v>
      </c>
    </row>
    <row r="315" customFormat="false" ht="43.25" hidden="false" customHeight="false" outlineLevel="0" collapsed="false">
      <c r="A315" s="87" t="s">
        <v>506</v>
      </c>
      <c r="B315" s="54" t="s">
        <v>507</v>
      </c>
      <c r="C315" s="77" t="n">
        <v>490000</v>
      </c>
      <c r="D315" s="77"/>
      <c r="E315" s="77" t="n">
        <f aca="false">SUM(C315:D315)</f>
        <v>490000</v>
      </c>
    </row>
    <row r="316" customFormat="false" ht="32.8" hidden="false" customHeight="false" outlineLevel="0" collapsed="false">
      <c r="A316" s="165" t="s">
        <v>571</v>
      </c>
      <c r="B316" s="54" t="s">
        <v>572</v>
      </c>
      <c r="C316" s="77"/>
      <c r="D316" s="77"/>
      <c r="E316" s="77" t="n">
        <f aca="false">SUM(C316:D316)</f>
        <v>0</v>
      </c>
    </row>
    <row r="317" customFormat="false" ht="32.8" hidden="false" customHeight="false" outlineLevel="0" collapsed="false">
      <c r="A317" s="87" t="s">
        <v>33</v>
      </c>
      <c r="B317" s="54" t="s">
        <v>34</v>
      </c>
      <c r="C317" s="77" t="n">
        <v>52911</v>
      </c>
      <c r="D317" s="77"/>
      <c r="E317" s="77" t="n">
        <f aca="false">SUM(C317:D317)</f>
        <v>52911</v>
      </c>
    </row>
    <row r="318" customFormat="false" ht="32.8" hidden="false" customHeight="false" outlineLevel="0" collapsed="false">
      <c r="A318" s="165" t="s">
        <v>177</v>
      </c>
      <c r="B318" s="54" t="s">
        <v>178</v>
      </c>
      <c r="C318" s="77"/>
      <c r="D318" s="77"/>
      <c r="E318" s="77"/>
    </row>
    <row r="319" customFormat="false" ht="32.8" hidden="false" customHeight="false" outlineLevel="0" collapsed="false">
      <c r="A319" s="87" t="s">
        <v>62</v>
      </c>
      <c r="B319" s="54" t="s">
        <v>63</v>
      </c>
      <c r="C319" s="77"/>
      <c r="D319" s="77"/>
      <c r="E319" s="77" t="n">
        <f aca="false">SUM(C319:D319)</f>
        <v>0</v>
      </c>
    </row>
    <row r="320" customFormat="false" ht="22.35" hidden="false" customHeight="false" outlineLevel="0" collapsed="false">
      <c r="A320" s="87" t="s">
        <v>65</v>
      </c>
      <c r="B320" s="54" t="s">
        <v>66</v>
      </c>
      <c r="C320" s="77"/>
      <c r="D320" s="77"/>
      <c r="E320" s="77" t="n">
        <f aca="false">SUM(C320:D320)</f>
        <v>0</v>
      </c>
    </row>
    <row r="321" customFormat="false" ht="12.8" hidden="false" customHeight="false" outlineLevel="0" collapsed="false">
      <c r="A321" s="82"/>
      <c r="B321" s="54"/>
      <c r="C321" s="77"/>
      <c r="D321" s="77"/>
      <c r="E321" s="77" t="n">
        <f aca="false">SUM(C321:D321)</f>
        <v>0</v>
      </c>
    </row>
    <row r="322" customFormat="false" ht="46.25" hidden="false" customHeight="false" outlineLevel="0" collapsed="false">
      <c r="A322" s="66" t="s">
        <v>578</v>
      </c>
      <c r="B322" s="135" t="s">
        <v>19</v>
      </c>
      <c r="C322" s="69" t="n">
        <f aca="false">SUM(C324:C357)</f>
        <v>8066000</v>
      </c>
      <c r="D322" s="69" t="n">
        <f aca="false">SUM(D324:D357)</f>
        <v>24269415</v>
      </c>
      <c r="E322" s="69" t="n">
        <f aca="false">SUM(C322:D322)</f>
        <v>32335415</v>
      </c>
    </row>
    <row r="323" customFormat="false" ht="22.35" hidden="false" customHeight="false" outlineLevel="0" collapsed="false">
      <c r="A323" s="82" t="s">
        <v>27</v>
      </c>
      <c r="B323" s="54"/>
      <c r="C323" s="123" t="n">
        <f aca="false">SUM(C324:C356)</f>
        <v>8066000</v>
      </c>
      <c r="D323" s="123" t="n">
        <f aca="false">SUM(D324:D354)</f>
        <v>24269415</v>
      </c>
      <c r="E323" s="123" t="n">
        <f aca="false">SUM(C323:D323)</f>
        <v>32335415</v>
      </c>
    </row>
    <row r="324" customFormat="false" ht="43.25" hidden="false" customHeight="false" outlineLevel="0" collapsed="false">
      <c r="A324" s="82" t="s">
        <v>29</v>
      </c>
      <c r="B324" s="54" t="n">
        <v>0</v>
      </c>
      <c r="C324" s="123"/>
      <c r="D324" s="83" t="n">
        <v>1125538</v>
      </c>
      <c r="E324" s="123" t="n">
        <f aca="false">SUM(C324:D324)</f>
        <v>1125538</v>
      </c>
    </row>
    <row r="325" customFormat="false" ht="32.8" hidden="false" customHeight="false" outlineLevel="0" collapsed="false">
      <c r="A325" s="82" t="s">
        <v>579</v>
      </c>
      <c r="B325" s="54" t="s">
        <v>580</v>
      </c>
      <c r="C325" s="123"/>
      <c r="D325" s="83" t="n">
        <v>703461</v>
      </c>
      <c r="E325" s="123" t="n">
        <f aca="false">SUM(C325:D325)</f>
        <v>703461</v>
      </c>
    </row>
    <row r="326" customFormat="false" ht="85.05" hidden="false" customHeight="false" outlineLevel="0" collapsed="false">
      <c r="A326" s="82" t="s">
        <v>582</v>
      </c>
      <c r="B326" s="54" t="s">
        <v>583</v>
      </c>
      <c r="C326" s="123" t="n">
        <v>7000000</v>
      </c>
      <c r="D326" s="83" t="n">
        <v>5240787</v>
      </c>
      <c r="E326" s="123" t="n">
        <f aca="false">SUM(C326:D326)</f>
        <v>12240787</v>
      </c>
    </row>
    <row r="327" customFormat="false" ht="22.35" hidden="false" customHeight="false" outlineLevel="0" collapsed="false">
      <c r="A327" s="82" t="s">
        <v>585</v>
      </c>
      <c r="B327" s="54" t="s">
        <v>586</v>
      </c>
      <c r="C327" s="123"/>
      <c r="D327" s="83" t="n">
        <v>1125538</v>
      </c>
      <c r="E327" s="123" t="n">
        <f aca="false">SUM(C327:D327)</f>
        <v>1125538</v>
      </c>
    </row>
    <row r="328" customFormat="false" ht="32.8" hidden="false" customHeight="false" outlineLevel="0" collapsed="false">
      <c r="A328" s="82" t="s">
        <v>588</v>
      </c>
      <c r="B328" s="54" t="s">
        <v>589</v>
      </c>
      <c r="C328" s="123"/>
      <c r="D328" s="83" t="n">
        <v>1055192</v>
      </c>
      <c r="E328" s="123" t="n">
        <f aca="false">SUM(C328:D328)</f>
        <v>1055192</v>
      </c>
    </row>
    <row r="329" customFormat="false" ht="22.35" hidden="false" customHeight="false" outlineLevel="0" collapsed="false">
      <c r="A329" s="82" t="s">
        <v>591</v>
      </c>
      <c r="B329" s="54" t="s">
        <v>592</v>
      </c>
      <c r="C329" s="123" t="n">
        <v>100000</v>
      </c>
      <c r="D329" s="83" t="n">
        <v>1653134</v>
      </c>
      <c r="E329" s="123" t="n">
        <f aca="false">SUM(C329:D329)</f>
        <v>1753134</v>
      </c>
    </row>
    <row r="330" customFormat="false" ht="12.8" hidden="false" customHeight="false" outlineLevel="0" collapsed="false">
      <c r="A330" s="192" t="s">
        <v>594</v>
      </c>
      <c r="B330" s="54" t="s">
        <v>595</v>
      </c>
      <c r="C330" s="123"/>
      <c r="D330" s="83" t="n">
        <v>2954538</v>
      </c>
      <c r="E330" s="123" t="n">
        <f aca="false">SUM(C330:D330)</f>
        <v>2954538</v>
      </c>
    </row>
    <row r="331" customFormat="false" ht="32.8" hidden="false" customHeight="false" outlineLevel="0" collapsed="false">
      <c r="A331" s="82" t="s">
        <v>597</v>
      </c>
      <c r="B331" s="54" t="s">
        <v>598</v>
      </c>
      <c r="C331" s="123" t="n">
        <v>70000</v>
      </c>
      <c r="D331" s="83" t="n">
        <v>984846</v>
      </c>
      <c r="E331" s="123" t="n">
        <f aca="false">SUM(C331:D331)</f>
        <v>1054846</v>
      </c>
    </row>
    <row r="332" customFormat="false" ht="32.8" hidden="false" customHeight="false" outlineLevel="0" collapsed="false">
      <c r="A332" s="82" t="s">
        <v>600</v>
      </c>
      <c r="B332" s="54" t="s">
        <v>601</v>
      </c>
      <c r="C332" s="123" t="n">
        <v>300000</v>
      </c>
      <c r="D332" s="77" t="n">
        <v>1024240</v>
      </c>
      <c r="E332" s="123" t="n">
        <f aca="false">SUM(C332:D332)</f>
        <v>1324240</v>
      </c>
    </row>
    <row r="333" customFormat="false" ht="53.7" hidden="false" customHeight="false" outlineLevel="0" collapsed="false">
      <c r="A333" s="82" t="s">
        <v>603</v>
      </c>
      <c r="B333" s="54" t="s">
        <v>604</v>
      </c>
      <c r="C333" s="123"/>
      <c r="D333" s="83" t="n">
        <v>32359</v>
      </c>
      <c r="E333" s="123" t="n">
        <f aca="false">SUM(C333:D333)</f>
        <v>32359</v>
      </c>
    </row>
    <row r="334" customFormat="false" ht="85.05" hidden="false" customHeight="false" outlineLevel="0" collapsed="false">
      <c r="A334" s="82" t="s">
        <v>606</v>
      </c>
      <c r="B334" s="54" t="s">
        <v>607</v>
      </c>
      <c r="C334" s="123"/>
      <c r="D334" s="83" t="n">
        <v>1688307</v>
      </c>
      <c r="E334" s="123" t="n">
        <f aca="false">SUM(C334:D334)</f>
        <v>1688307</v>
      </c>
    </row>
    <row r="335" customFormat="false" ht="32.8" hidden="false" customHeight="false" outlineLevel="0" collapsed="false">
      <c r="A335" s="87" t="s">
        <v>609</v>
      </c>
      <c r="B335" s="103" t="s">
        <v>610</v>
      </c>
      <c r="C335" s="123" t="n">
        <v>240000</v>
      </c>
      <c r="D335" s="77" t="n">
        <v>2403024</v>
      </c>
      <c r="E335" s="123" t="n">
        <f aca="false">SUM(C335:D335)</f>
        <v>2643024</v>
      </c>
    </row>
    <row r="336" customFormat="false" ht="53.7" hidden="false" customHeight="false" outlineLevel="0" collapsed="false">
      <c r="A336" s="82" t="s">
        <v>612</v>
      </c>
      <c r="B336" s="54" t="s">
        <v>613</v>
      </c>
      <c r="C336" s="123" t="n">
        <v>116000</v>
      </c>
      <c r="D336" s="77" t="n">
        <v>1828999</v>
      </c>
      <c r="E336" s="123" t="n">
        <f aca="false">SUM(C336:D336)</f>
        <v>1944999</v>
      </c>
    </row>
    <row r="337" customFormat="false" ht="64.15" hidden="false" customHeight="false" outlineLevel="0" collapsed="false">
      <c r="A337" s="82" t="s">
        <v>615</v>
      </c>
      <c r="B337" s="54" t="s">
        <v>616</v>
      </c>
      <c r="C337" s="123" t="n">
        <v>170000</v>
      </c>
      <c r="D337" s="77" t="n">
        <v>2814</v>
      </c>
      <c r="E337" s="123" t="n">
        <f aca="false">SUM(C337:D337)</f>
        <v>172814</v>
      </c>
    </row>
    <row r="338" customFormat="false" ht="137.3" hidden="false" customHeight="false" outlineLevel="0" collapsed="false">
      <c r="A338" s="82" t="s">
        <v>618</v>
      </c>
      <c r="B338" s="54" t="s">
        <v>619</v>
      </c>
      <c r="C338" s="123"/>
      <c r="D338" s="77"/>
      <c r="E338" s="123" t="n">
        <f aca="false">SUM(C338:D338)</f>
        <v>0</v>
      </c>
    </row>
    <row r="339" customFormat="false" ht="32.8" hidden="false" customHeight="false" outlineLevel="0" collapsed="false">
      <c r="A339" s="82" t="s">
        <v>621</v>
      </c>
      <c r="B339" s="54" t="s">
        <v>622</v>
      </c>
      <c r="C339" s="123" t="n">
        <v>70000</v>
      </c>
      <c r="D339" s="77" t="n">
        <v>2110384</v>
      </c>
      <c r="E339" s="123" t="n">
        <f aca="false">SUM(C339:D339)</f>
        <v>2180384</v>
      </c>
    </row>
    <row r="340" customFormat="false" ht="53.7" hidden="false" customHeight="false" outlineLevel="0" collapsed="false">
      <c r="A340" s="82" t="s">
        <v>624</v>
      </c>
      <c r="B340" s="54" t="s">
        <v>625</v>
      </c>
      <c r="C340" s="123"/>
      <c r="D340" s="77" t="n">
        <v>70346</v>
      </c>
      <c r="E340" s="123" t="n">
        <f aca="false">SUM(C340:D340)</f>
        <v>70346</v>
      </c>
    </row>
    <row r="341" customFormat="false" ht="53.7" hidden="false" customHeight="false" outlineLevel="0" collapsed="false">
      <c r="A341" s="82" t="s">
        <v>626</v>
      </c>
      <c r="B341" s="54" t="s">
        <v>627</v>
      </c>
      <c r="C341" s="123"/>
      <c r="D341" s="77" t="n">
        <v>14069</v>
      </c>
      <c r="E341" s="123" t="n">
        <f aca="false">SUM(C341:D341)</f>
        <v>14069</v>
      </c>
    </row>
    <row r="342" customFormat="false" ht="43.25" hidden="false" customHeight="false" outlineLevel="0" collapsed="false">
      <c r="A342" s="82" t="s">
        <v>629</v>
      </c>
      <c r="B342" s="54" t="s">
        <v>630</v>
      </c>
      <c r="C342" s="123"/>
      <c r="D342" s="77" t="n">
        <v>28138</v>
      </c>
      <c r="E342" s="123" t="n">
        <f aca="false">SUM(C342:D342)</f>
        <v>28138</v>
      </c>
    </row>
    <row r="343" customFormat="false" ht="95.5" hidden="false" customHeight="false" outlineLevel="0" collapsed="false">
      <c r="A343" s="82" t="s">
        <v>632</v>
      </c>
      <c r="B343" s="54" t="s">
        <v>633</v>
      </c>
      <c r="C343" s="123"/>
      <c r="D343" s="77"/>
      <c r="E343" s="123" t="n">
        <f aca="false">SUM(C343:D343)</f>
        <v>0</v>
      </c>
    </row>
    <row r="344" customFormat="false" ht="64.15" hidden="false" customHeight="false" outlineLevel="0" collapsed="false">
      <c r="A344" s="82" t="s">
        <v>635</v>
      </c>
      <c r="B344" s="54" t="s">
        <v>636</v>
      </c>
      <c r="C344" s="123"/>
      <c r="D344" s="77" t="n">
        <v>21104</v>
      </c>
      <c r="E344" s="123" t="n">
        <f aca="false">SUM(C344:D344)</f>
        <v>21104</v>
      </c>
    </row>
    <row r="345" customFormat="false" ht="53.7" hidden="false" customHeight="false" outlineLevel="0" collapsed="false">
      <c r="A345" s="82" t="s">
        <v>638</v>
      </c>
      <c r="B345" s="54" t="s">
        <v>639</v>
      </c>
      <c r="C345" s="123"/>
      <c r="D345" s="77" t="n">
        <v>21104</v>
      </c>
      <c r="E345" s="123" t="n">
        <f aca="false">SUM(C345:D345)</f>
        <v>21104</v>
      </c>
    </row>
    <row r="346" customFormat="false" ht="32.8" hidden="false" customHeight="false" outlineLevel="0" collapsed="false">
      <c r="A346" s="82" t="s">
        <v>640</v>
      </c>
      <c r="B346" s="54" t="s">
        <v>641</v>
      </c>
      <c r="C346" s="123"/>
      <c r="D346" s="77" t="n">
        <v>70346</v>
      </c>
      <c r="E346" s="123" t="n">
        <f aca="false">SUM(C346:D346)</f>
        <v>70346</v>
      </c>
    </row>
    <row r="347" customFormat="false" ht="43.25" hidden="false" customHeight="false" outlineLevel="0" collapsed="false">
      <c r="A347" s="82" t="s">
        <v>642</v>
      </c>
      <c r="B347" s="54" t="s">
        <v>643</v>
      </c>
      <c r="C347" s="123"/>
      <c r="D347" s="77" t="n">
        <v>56277</v>
      </c>
      <c r="E347" s="123" t="n">
        <f aca="false">SUM(C347:D347)</f>
        <v>56277</v>
      </c>
    </row>
    <row r="348" customFormat="false" ht="32.8" hidden="false" customHeight="false" outlineLevel="0" collapsed="false">
      <c r="A348" s="82" t="s">
        <v>644</v>
      </c>
      <c r="B348" s="54" t="s">
        <v>645</v>
      </c>
      <c r="C348" s="123"/>
      <c r="D348" s="77" t="n">
        <v>54870</v>
      </c>
      <c r="E348" s="123" t="n">
        <f aca="false">SUM(C348:D348)</f>
        <v>54870</v>
      </c>
    </row>
    <row r="349" customFormat="false" ht="53.7" hidden="false" customHeight="false" outlineLevel="0" collapsed="false">
      <c r="A349" s="82" t="s">
        <v>647</v>
      </c>
      <c r="B349" s="54" t="s">
        <v>648</v>
      </c>
      <c r="C349" s="123"/>
      <c r="D349" s="77"/>
      <c r="E349" s="123" t="n">
        <f aca="false">SUM(C349:D349)</f>
        <v>0</v>
      </c>
    </row>
    <row r="350" customFormat="false" ht="43.25" hidden="false" customHeight="false" outlineLevel="0" collapsed="false">
      <c r="A350" s="82" t="s">
        <v>650</v>
      </c>
      <c r="B350" s="54" t="s">
        <v>651</v>
      </c>
      <c r="C350" s="123"/>
      <c r="D350" s="77"/>
      <c r="E350" s="123"/>
    </row>
    <row r="351" customFormat="false" ht="32.8" hidden="false" customHeight="false" outlineLevel="0" collapsed="false">
      <c r="A351" s="82" t="s">
        <v>652</v>
      </c>
      <c r="B351" s="54" t="s">
        <v>254</v>
      </c>
      <c r="C351" s="123"/>
      <c r="D351" s="77"/>
      <c r="E351" s="123"/>
    </row>
    <row r="352" customFormat="false" ht="32.8" hidden="false" customHeight="false" outlineLevel="0" collapsed="false">
      <c r="A352" s="82" t="s">
        <v>653</v>
      </c>
      <c r="B352" s="54" t="s">
        <v>654</v>
      </c>
      <c r="C352" s="123"/>
      <c r="D352" s="77"/>
      <c r="E352" s="123"/>
    </row>
    <row r="353" customFormat="false" ht="22.35" hidden="false" customHeight="false" outlineLevel="0" collapsed="false">
      <c r="A353" s="82" t="s">
        <v>655</v>
      </c>
      <c r="B353" s="54" t="s">
        <v>656</v>
      </c>
      <c r="C353" s="123"/>
      <c r="D353" s="77"/>
      <c r="E353" s="123"/>
    </row>
    <row r="354" customFormat="false" ht="22.35" hidden="false" customHeight="false" outlineLevel="0" collapsed="false">
      <c r="A354" s="82" t="s">
        <v>657</v>
      </c>
      <c r="B354" s="54" t="s">
        <v>658</v>
      </c>
      <c r="C354" s="123"/>
      <c r="D354" s="77"/>
      <c r="E354" s="123" t="n">
        <f aca="false">SUM(C354:D354)</f>
        <v>0</v>
      </c>
    </row>
    <row r="355" customFormat="false" ht="22.35" hidden="false" customHeight="false" outlineLevel="0" collapsed="false">
      <c r="A355" s="87" t="s">
        <v>655</v>
      </c>
      <c r="B355" s="104" t="s">
        <v>656</v>
      </c>
      <c r="C355" s="123"/>
      <c r="D355" s="77"/>
      <c r="E355" s="123" t="n">
        <f aca="false">SUM(C355:D355)</f>
        <v>0</v>
      </c>
    </row>
    <row r="356" customFormat="false" ht="32.8" hidden="false" customHeight="false" outlineLevel="0" collapsed="false">
      <c r="A356" s="87" t="s">
        <v>177</v>
      </c>
      <c r="B356" s="104" t="s">
        <v>178</v>
      </c>
      <c r="C356" s="123"/>
      <c r="D356" s="77"/>
      <c r="E356" s="123"/>
    </row>
    <row r="357" customFormat="false" ht="22.35" hidden="false" customHeight="false" outlineLevel="0" collapsed="false">
      <c r="A357" s="87" t="s">
        <v>65</v>
      </c>
      <c r="B357" s="104" t="s">
        <v>66</v>
      </c>
      <c r="C357" s="123"/>
      <c r="D357" s="77"/>
      <c r="E357" s="123" t="n">
        <f aca="false">SUM(C357:D357)</f>
        <v>0</v>
      </c>
    </row>
    <row r="358" customFormat="false" ht="12.8" hidden="false" customHeight="false" outlineLevel="0" collapsed="false">
      <c r="A358" s="87"/>
      <c r="B358" s="103"/>
      <c r="C358" s="77"/>
      <c r="D358" s="77"/>
      <c r="E358" s="77" t="n">
        <f aca="false">SUM(C358:D358)</f>
        <v>0</v>
      </c>
    </row>
    <row r="359" customFormat="false" ht="46.25" hidden="false" customHeight="false" outlineLevel="0" collapsed="false">
      <c r="A359" s="169" t="s">
        <v>663</v>
      </c>
      <c r="B359" s="67" t="s">
        <v>19</v>
      </c>
      <c r="C359" s="139" t="n">
        <f aca="false">SUM(C361:C362)</f>
        <v>550000</v>
      </c>
      <c r="D359" s="139" t="n">
        <f aca="false">SUM(D361:D362)</f>
        <v>12099535</v>
      </c>
      <c r="E359" s="139" t="n">
        <f aca="false">SUM(C359:D359)</f>
        <v>12649535</v>
      </c>
    </row>
    <row r="360" customFormat="false" ht="22.35" hidden="false" customHeight="false" outlineLevel="0" collapsed="false">
      <c r="A360" s="99" t="s">
        <v>27</v>
      </c>
      <c r="B360" s="100" t="s">
        <v>28</v>
      </c>
      <c r="C360" s="77" t="n">
        <f aca="false">SUM(C361:C362)</f>
        <v>550000</v>
      </c>
      <c r="D360" s="171" t="n">
        <f aca="false">SUM(D361:D362)</f>
        <v>12099535</v>
      </c>
      <c r="E360" s="77" t="n">
        <f aca="false">SUM(C360:D360)</f>
        <v>12649535</v>
      </c>
    </row>
    <row r="361" customFormat="false" ht="43.25" hidden="false" customHeight="false" outlineLevel="0" collapsed="false">
      <c r="A361" s="87" t="s">
        <v>29</v>
      </c>
      <c r="B361" s="103" t="n">
        <v>0</v>
      </c>
      <c r="C361" s="77"/>
      <c r="D361" s="77" t="n">
        <v>1688307</v>
      </c>
      <c r="E361" s="77" t="n">
        <f aca="false">SUM(C361:D361)</f>
        <v>1688307</v>
      </c>
    </row>
    <row r="362" customFormat="false" ht="43.25" hidden="false" customHeight="false" outlineLevel="0" collapsed="false">
      <c r="A362" s="193" t="s">
        <v>664</v>
      </c>
      <c r="B362" s="127" t="s">
        <v>665</v>
      </c>
      <c r="C362" s="130" t="n">
        <v>550000</v>
      </c>
      <c r="D362" s="130" t="n">
        <v>10411228</v>
      </c>
      <c r="E362" s="130" t="n">
        <f aca="false">SUM(C362:D362)</f>
        <v>10961228</v>
      </c>
    </row>
    <row r="363" customFormat="false" ht="12.8" hidden="false" customHeight="false" outlineLevel="0" collapsed="false">
      <c r="A363" s="176"/>
      <c r="B363" s="103"/>
      <c r="C363" s="77"/>
      <c r="D363" s="77"/>
      <c r="E363" s="77" t="n">
        <f aca="false">SUM(C363:D363)</f>
        <v>0</v>
      </c>
    </row>
    <row r="364" customFormat="false" ht="35.05" hidden="false" customHeight="false" outlineLevel="0" collapsed="false">
      <c r="A364" s="66" t="s">
        <v>667</v>
      </c>
      <c r="B364" s="127" t="s">
        <v>19</v>
      </c>
      <c r="C364" s="139" t="n">
        <f aca="false">SUM(C366:C369)</f>
        <v>214349557</v>
      </c>
      <c r="D364" s="139" t="n">
        <f aca="false">SUM(D366:D369)</f>
        <v>32218528</v>
      </c>
      <c r="E364" s="139" t="n">
        <f aca="false">SUM(C364:D364)</f>
        <v>246568085</v>
      </c>
    </row>
    <row r="365" customFormat="false" ht="22.35" hidden="false" customHeight="false" outlineLevel="0" collapsed="false">
      <c r="A365" s="74" t="s">
        <v>27</v>
      </c>
      <c r="B365" s="100"/>
      <c r="C365" s="94" t="n">
        <f aca="false">SUM(C366:C369)</f>
        <v>214349557</v>
      </c>
      <c r="D365" s="194" t="n">
        <f aca="false">SUM(D366:D369)</f>
        <v>32218528</v>
      </c>
      <c r="E365" s="94" t="n">
        <f aca="false">SUM(C365:D365)</f>
        <v>246568085</v>
      </c>
    </row>
    <row r="366" customFormat="false" ht="43.25" hidden="false" customHeight="false" outlineLevel="0" collapsed="false">
      <c r="A366" s="82" t="s">
        <v>29</v>
      </c>
      <c r="B366" s="103" t="n">
        <v>0</v>
      </c>
      <c r="C366" s="94"/>
      <c r="D366" s="143" t="n">
        <v>1125538</v>
      </c>
      <c r="E366" s="94" t="n">
        <f aca="false">SUM(C366:D366)</f>
        <v>1125538</v>
      </c>
    </row>
    <row r="367" customFormat="false" ht="95.5" hidden="false" customHeight="false" outlineLevel="0" collapsed="false">
      <c r="A367" s="82" t="s">
        <v>668</v>
      </c>
      <c r="B367" s="103" t="s">
        <v>669</v>
      </c>
      <c r="C367" s="94" t="n">
        <v>214058665</v>
      </c>
      <c r="D367" s="77" t="n">
        <v>26028066</v>
      </c>
      <c r="E367" s="94" t="n">
        <f aca="false">SUM(C367:D367)</f>
        <v>240086731</v>
      </c>
    </row>
    <row r="368" customFormat="false" ht="95.5" hidden="false" customHeight="false" outlineLevel="0" collapsed="false">
      <c r="A368" s="82" t="s">
        <v>671</v>
      </c>
      <c r="B368" s="103" t="s">
        <v>419</v>
      </c>
      <c r="C368" s="94" t="n">
        <v>290892</v>
      </c>
      <c r="D368" s="77" t="n">
        <v>4924229</v>
      </c>
      <c r="E368" s="94" t="n">
        <f aca="false">SUM(C368:D368)</f>
        <v>5215121</v>
      </c>
    </row>
    <row r="369" customFormat="false" ht="74.6" hidden="false" customHeight="false" outlineLevel="0" collapsed="false">
      <c r="A369" s="82" t="s">
        <v>673</v>
      </c>
      <c r="B369" s="103" t="s">
        <v>674</v>
      </c>
      <c r="C369" s="77"/>
      <c r="D369" s="77" t="n">
        <v>140695</v>
      </c>
      <c r="E369" s="94" t="n">
        <f aca="false">SUM(C369:D369)</f>
        <v>140695</v>
      </c>
    </row>
    <row r="370" customFormat="false" ht="12.8" hidden="false" customHeight="false" outlineLevel="0" collapsed="false">
      <c r="A370" s="82"/>
      <c r="B370" s="103"/>
      <c r="C370" s="77"/>
      <c r="D370" s="77"/>
      <c r="E370" s="77" t="n">
        <f aca="false">SUM(C370:D370)</f>
        <v>0</v>
      </c>
    </row>
    <row r="371" customFormat="false" ht="57.45" hidden="false" customHeight="false" outlineLevel="0" collapsed="false">
      <c r="A371" s="195" t="s">
        <v>676</v>
      </c>
      <c r="B371" s="188" t="s">
        <v>19</v>
      </c>
      <c r="C371" s="190" t="n">
        <f aca="false">SUM(C373:C409)</f>
        <v>120467257</v>
      </c>
      <c r="D371" s="190" t="n">
        <f aca="false">SUM(D373:D409)</f>
        <v>17305148</v>
      </c>
      <c r="E371" s="108" t="n">
        <f aca="false">SUM(C371:D371)</f>
        <v>137772405</v>
      </c>
    </row>
    <row r="372" customFormat="false" ht="22.35" hidden="false" customHeight="false" outlineLevel="0" collapsed="false">
      <c r="A372" s="74" t="s">
        <v>27</v>
      </c>
      <c r="B372" s="54"/>
      <c r="C372" s="143" t="n">
        <f aca="false">SUM(C373:C408)</f>
        <v>120467257</v>
      </c>
      <c r="D372" s="143" t="n">
        <f aca="false">SUM(D373:D408)</f>
        <v>17305148</v>
      </c>
      <c r="E372" s="143" t="n">
        <f aca="false">SUM(C372:D372)</f>
        <v>137772405</v>
      </c>
    </row>
    <row r="373" customFormat="false" ht="43.25" hidden="false" customHeight="false" outlineLevel="0" collapsed="false">
      <c r="A373" s="87" t="s">
        <v>29</v>
      </c>
      <c r="B373" s="103" t="n">
        <v>0</v>
      </c>
      <c r="C373" s="143"/>
      <c r="D373" s="143" t="n">
        <v>1828999</v>
      </c>
      <c r="E373" s="143" t="n">
        <f aca="false">SUM(C373:D373)</f>
        <v>1828999</v>
      </c>
    </row>
    <row r="374" customFormat="false" ht="53.7" hidden="false" customHeight="false" outlineLevel="0" collapsed="false">
      <c r="A374" s="82" t="s">
        <v>677</v>
      </c>
      <c r="B374" s="54" t="s">
        <v>678</v>
      </c>
      <c r="C374" s="143" t="n">
        <v>810770</v>
      </c>
      <c r="D374" s="143" t="n">
        <v>450215</v>
      </c>
      <c r="E374" s="143" t="n">
        <f aca="false">SUM(C374:D374)</f>
        <v>1260985</v>
      </c>
    </row>
    <row r="375" customFormat="false" ht="53.7" hidden="false" customHeight="false" outlineLevel="0" collapsed="false">
      <c r="A375" s="82" t="s">
        <v>680</v>
      </c>
      <c r="B375" s="54" t="s">
        <v>681</v>
      </c>
      <c r="C375" s="143" t="n">
        <v>3626760</v>
      </c>
      <c r="D375" s="143" t="n">
        <v>1174780</v>
      </c>
      <c r="E375" s="143" t="n">
        <f aca="false">SUM(C375:D375)</f>
        <v>4801540</v>
      </c>
    </row>
    <row r="376" customFormat="false" ht="22.35" hidden="false" customHeight="false" outlineLevel="0" collapsed="false">
      <c r="A376" s="82" t="s">
        <v>683</v>
      </c>
      <c r="B376" s="54" t="s">
        <v>684</v>
      </c>
      <c r="C376" s="143" t="n">
        <v>2955000</v>
      </c>
      <c r="D376" s="143" t="n">
        <v>1526511</v>
      </c>
      <c r="E376" s="143" t="n">
        <f aca="false">SUM(C376:D376)</f>
        <v>4481511</v>
      </c>
    </row>
    <row r="377" customFormat="false" ht="32.8" hidden="false" customHeight="false" outlineLevel="0" collapsed="false">
      <c r="A377" s="82" t="s">
        <v>686</v>
      </c>
      <c r="B377" s="54" t="s">
        <v>687</v>
      </c>
      <c r="C377" s="143" t="n">
        <v>2261392</v>
      </c>
      <c r="D377" s="143" t="n">
        <v>253246</v>
      </c>
      <c r="E377" s="143" t="n">
        <f aca="false">SUM(C377:D377)</f>
        <v>2514638</v>
      </c>
    </row>
    <row r="378" customFormat="false" ht="43.25" hidden="false" customHeight="false" outlineLevel="0" collapsed="false">
      <c r="A378" s="82" t="s">
        <v>689</v>
      </c>
      <c r="B378" s="54" t="s">
        <v>690</v>
      </c>
      <c r="C378" s="143" t="n">
        <v>44878374</v>
      </c>
      <c r="D378" s="143" t="n">
        <v>1688307</v>
      </c>
      <c r="E378" s="143" t="n">
        <f aca="false">SUM(C378:D378)</f>
        <v>46566681</v>
      </c>
    </row>
    <row r="379" customFormat="false" ht="64.15" hidden="false" customHeight="false" outlineLevel="0" collapsed="false">
      <c r="A379" s="82" t="s">
        <v>692</v>
      </c>
      <c r="B379" s="54" t="s">
        <v>693</v>
      </c>
      <c r="C379" s="143" t="n">
        <v>1661000</v>
      </c>
      <c r="D379" s="143" t="n">
        <v>2532461</v>
      </c>
      <c r="E379" s="143" t="n">
        <f aca="false">SUM(C379:D379)</f>
        <v>4193461</v>
      </c>
    </row>
    <row r="380" customFormat="false" ht="22.35" hidden="false" customHeight="false" outlineLevel="0" collapsed="false">
      <c r="A380" s="82" t="s">
        <v>167</v>
      </c>
      <c r="B380" s="54" t="s">
        <v>168</v>
      </c>
      <c r="C380" s="143"/>
      <c r="D380" s="143" t="n">
        <v>140692</v>
      </c>
      <c r="E380" s="143" t="n">
        <f aca="false">SUM(C380:D380)</f>
        <v>140692</v>
      </c>
    </row>
    <row r="381" customFormat="false" ht="32.8" hidden="false" customHeight="false" outlineLevel="0" collapsed="false">
      <c r="A381" s="82" t="s">
        <v>696</v>
      </c>
      <c r="B381" s="54" t="s">
        <v>697</v>
      </c>
      <c r="C381" s="143" t="n">
        <v>1885000</v>
      </c>
      <c r="D381" s="143" t="n">
        <v>844154</v>
      </c>
      <c r="E381" s="143" t="n">
        <f aca="false">SUM(C381:D381)</f>
        <v>2729154</v>
      </c>
    </row>
    <row r="382" customFormat="false" ht="32.8" hidden="false" customHeight="false" outlineLevel="0" collapsed="false">
      <c r="A382" s="82" t="s">
        <v>699</v>
      </c>
      <c r="B382" s="54" t="s">
        <v>700</v>
      </c>
      <c r="C382" s="143" t="n">
        <v>1600000</v>
      </c>
      <c r="D382" s="143" t="n">
        <v>731600</v>
      </c>
      <c r="E382" s="143" t="n">
        <f aca="false">SUM(C382:D382)</f>
        <v>2331600</v>
      </c>
    </row>
    <row r="383" customFormat="false" ht="74.6" hidden="false" customHeight="false" outlineLevel="0" collapsed="false">
      <c r="A383" s="82" t="s">
        <v>702</v>
      </c>
      <c r="B383" s="54" t="s">
        <v>703</v>
      </c>
      <c r="C383" s="143" t="n">
        <v>17790000</v>
      </c>
      <c r="D383" s="143" t="n">
        <v>1561684</v>
      </c>
      <c r="E383" s="143" t="n">
        <f aca="false">SUM(C383:D383)</f>
        <v>19351684</v>
      </c>
    </row>
    <row r="384" customFormat="false" ht="22.35" hidden="false" customHeight="false" outlineLevel="0" collapsed="false">
      <c r="A384" s="82" t="s">
        <v>705</v>
      </c>
      <c r="B384" s="54" t="s">
        <v>706</v>
      </c>
      <c r="C384" s="143" t="n">
        <v>258000</v>
      </c>
      <c r="D384" s="143" t="n">
        <v>14069</v>
      </c>
      <c r="E384" s="143" t="n">
        <f aca="false">SUM(C384:D384)</f>
        <v>272069</v>
      </c>
    </row>
    <row r="385" customFormat="false" ht="53.7" hidden="false" customHeight="false" outlineLevel="0" collapsed="false">
      <c r="A385" s="82" t="s">
        <v>708</v>
      </c>
      <c r="B385" s="54" t="s">
        <v>709</v>
      </c>
      <c r="C385" s="143" t="n">
        <v>6200000</v>
      </c>
      <c r="D385" s="143" t="n">
        <v>590908</v>
      </c>
      <c r="E385" s="143" t="n">
        <f aca="false">SUM(C385:D385)</f>
        <v>6790908</v>
      </c>
    </row>
    <row r="386" customFormat="false" ht="32.8" hidden="false" customHeight="false" outlineLevel="0" collapsed="false">
      <c r="A386" s="82" t="s">
        <v>711</v>
      </c>
      <c r="B386" s="54" t="s">
        <v>712</v>
      </c>
      <c r="C386" s="143" t="n">
        <v>8550000</v>
      </c>
      <c r="D386" s="143" t="n">
        <v>105519</v>
      </c>
      <c r="E386" s="143" t="n">
        <f aca="false">SUM(C386:D386)</f>
        <v>8655519</v>
      </c>
    </row>
    <row r="387" customFormat="false" ht="53.7" hidden="false" customHeight="false" outlineLevel="0" collapsed="false">
      <c r="A387" s="82" t="s">
        <v>714</v>
      </c>
      <c r="B387" s="54" t="s">
        <v>715</v>
      </c>
      <c r="C387" s="143" t="n">
        <v>2078000</v>
      </c>
      <c r="D387" s="143" t="n">
        <v>872292</v>
      </c>
      <c r="E387" s="143" t="n">
        <f aca="false">SUM(C387:D387)</f>
        <v>2950292</v>
      </c>
    </row>
    <row r="388" customFormat="false" ht="74.6" hidden="false" customHeight="false" outlineLevel="0" collapsed="false">
      <c r="A388" s="82" t="s">
        <v>717</v>
      </c>
      <c r="B388" s="54" t="s">
        <v>718</v>
      </c>
      <c r="C388" s="143" t="n">
        <v>6500000</v>
      </c>
      <c r="D388" s="143" t="n">
        <v>576838</v>
      </c>
      <c r="E388" s="143" t="n">
        <f aca="false">SUM(C388:D388)</f>
        <v>7076838</v>
      </c>
    </row>
    <row r="389" customFormat="false" ht="64.15" hidden="false" customHeight="false" outlineLevel="0" collapsed="false">
      <c r="A389" s="82" t="s">
        <v>720</v>
      </c>
      <c r="B389" s="54" t="s">
        <v>721</v>
      </c>
      <c r="C389" s="143" t="n">
        <v>1565365</v>
      </c>
      <c r="D389" s="143" t="n">
        <v>534631</v>
      </c>
      <c r="E389" s="143" t="n">
        <f aca="false">SUM(C389:D389)</f>
        <v>2099996</v>
      </c>
    </row>
    <row r="390" customFormat="false" ht="43.25" hidden="false" customHeight="false" outlineLevel="0" collapsed="false">
      <c r="A390" s="82" t="s">
        <v>723</v>
      </c>
      <c r="B390" s="54" t="s">
        <v>724</v>
      </c>
      <c r="C390" s="143"/>
      <c r="D390" s="143"/>
      <c r="E390" s="143" t="n">
        <f aca="false">SUM(C390:D390)</f>
        <v>0</v>
      </c>
    </row>
    <row r="391" customFormat="false" ht="64.15" hidden="false" customHeight="false" outlineLevel="0" collapsed="false">
      <c r="A391" s="82" t="s">
        <v>726</v>
      </c>
      <c r="B391" s="54" t="s">
        <v>727</v>
      </c>
      <c r="C391" s="143" t="n">
        <v>11040000</v>
      </c>
      <c r="D391" s="143" t="n">
        <v>907465</v>
      </c>
      <c r="E391" s="143" t="n">
        <f aca="false">SUM(C391:D391)</f>
        <v>11947465</v>
      </c>
    </row>
    <row r="392" customFormat="false" ht="43.25" hidden="false" customHeight="false" outlineLevel="0" collapsed="false">
      <c r="A392" s="82" t="s">
        <v>729</v>
      </c>
      <c r="B392" s="54" t="s">
        <v>730</v>
      </c>
      <c r="C392" s="143" t="n">
        <v>20000</v>
      </c>
      <c r="D392" s="143" t="n">
        <v>281385</v>
      </c>
      <c r="E392" s="143" t="n">
        <f aca="false">SUM(C392:D392)</f>
        <v>301385</v>
      </c>
    </row>
    <row r="393" customFormat="false" ht="22.35" hidden="false" customHeight="false" outlineLevel="0" collapsed="false">
      <c r="A393" s="82" t="s">
        <v>732</v>
      </c>
      <c r="B393" s="54" t="s">
        <v>733</v>
      </c>
      <c r="C393" s="143"/>
      <c r="D393" s="143"/>
      <c r="E393" s="143" t="n">
        <f aca="false">SUM(C393:D393)</f>
        <v>0</v>
      </c>
    </row>
    <row r="394" customFormat="false" ht="43.25" hidden="false" customHeight="false" outlineLevel="0" collapsed="false">
      <c r="A394" s="82" t="s">
        <v>325</v>
      </c>
      <c r="B394" s="54" t="s">
        <v>326</v>
      </c>
      <c r="C394" s="143"/>
      <c r="D394" s="143" t="n">
        <v>225108</v>
      </c>
      <c r="E394" s="143" t="n">
        <f aca="false">SUM(C394:D394)</f>
        <v>225108</v>
      </c>
    </row>
    <row r="395" customFormat="false" ht="32.8" hidden="false" customHeight="false" outlineLevel="0" collapsed="false">
      <c r="A395" s="82" t="s">
        <v>222</v>
      </c>
      <c r="B395" s="54" t="s">
        <v>223</v>
      </c>
      <c r="C395" s="143" t="n">
        <v>4020000</v>
      </c>
      <c r="D395" s="143"/>
      <c r="E395" s="143" t="n">
        <f aca="false">SUM(C395:D395)</f>
        <v>4020000</v>
      </c>
    </row>
    <row r="396" customFormat="false" ht="32.8" hidden="false" customHeight="false" outlineLevel="0" collapsed="false">
      <c r="A396" s="82" t="s">
        <v>219</v>
      </c>
      <c r="B396" s="54" t="s">
        <v>220</v>
      </c>
      <c r="C396" s="143" t="n">
        <f aca="false">685000+23000</f>
        <v>708000</v>
      </c>
      <c r="D396" s="143"/>
      <c r="E396" s="143" t="n">
        <f aca="false">SUM(C396:D396)</f>
        <v>708000</v>
      </c>
    </row>
    <row r="397" customFormat="false" ht="32.8" hidden="false" customHeight="false" outlineLevel="0" collapsed="false">
      <c r="A397" s="82" t="s">
        <v>33</v>
      </c>
      <c r="B397" s="54" t="s">
        <v>34</v>
      </c>
      <c r="C397" s="143" t="n">
        <v>416216</v>
      </c>
      <c r="D397" s="143"/>
      <c r="E397" s="143" t="n">
        <f aca="false">SUM(C397:D397)</f>
        <v>416216</v>
      </c>
    </row>
    <row r="398" customFormat="false" ht="32.8" hidden="false" customHeight="false" outlineLevel="0" collapsed="false">
      <c r="A398" s="82" t="s">
        <v>739</v>
      </c>
      <c r="B398" s="54" t="s">
        <v>740</v>
      </c>
      <c r="C398" s="143" t="n">
        <v>127650</v>
      </c>
      <c r="D398" s="143" t="n">
        <v>140692</v>
      </c>
      <c r="E398" s="143" t="n">
        <f aca="false">SUM(C398:D398)</f>
        <v>268342</v>
      </c>
    </row>
    <row r="399" customFormat="false" ht="43.25" hidden="false" customHeight="false" outlineLevel="0" collapsed="false">
      <c r="A399" s="82" t="s">
        <v>741</v>
      </c>
      <c r="B399" s="55" t="s">
        <v>742</v>
      </c>
      <c r="C399" s="143"/>
      <c r="D399" s="143"/>
      <c r="E399" s="143" t="n">
        <f aca="false">SUM(C399:D399)</f>
        <v>0</v>
      </c>
    </row>
    <row r="400" customFormat="false" ht="95.5" hidden="false" customHeight="false" outlineLevel="0" collapsed="false">
      <c r="A400" s="82" t="s">
        <v>744</v>
      </c>
      <c r="B400" s="55" t="s">
        <v>745</v>
      </c>
      <c r="C400" s="143"/>
      <c r="D400" s="143"/>
      <c r="E400" s="143" t="n">
        <f aca="false">SUM(C400:D400)</f>
        <v>0</v>
      </c>
    </row>
    <row r="401" customFormat="false" ht="32.8" hidden="false" customHeight="false" outlineLevel="0" collapsed="false">
      <c r="A401" s="82" t="s">
        <v>747</v>
      </c>
      <c r="B401" s="55" t="s">
        <v>748</v>
      </c>
      <c r="C401" s="143"/>
      <c r="D401" s="143"/>
      <c r="E401" s="143" t="n">
        <f aca="false">SUM(C401:D401)</f>
        <v>0</v>
      </c>
    </row>
    <row r="402" customFormat="false" ht="12.8" hidden="false" customHeight="false" outlineLevel="0" collapsed="false">
      <c r="A402" s="82" t="s">
        <v>750</v>
      </c>
      <c r="B402" s="55" t="s">
        <v>751</v>
      </c>
      <c r="C402" s="143"/>
      <c r="D402" s="143"/>
      <c r="E402" s="143" t="n">
        <f aca="false">SUM(C402:D402)</f>
        <v>0</v>
      </c>
    </row>
    <row r="403" customFormat="false" ht="22.35" hidden="false" customHeight="false" outlineLevel="0" collapsed="false">
      <c r="A403" s="82" t="s">
        <v>753</v>
      </c>
      <c r="B403" s="55" t="s">
        <v>754</v>
      </c>
      <c r="C403" s="143"/>
      <c r="D403" s="143"/>
      <c r="E403" s="143" t="n">
        <f aca="false">SUM(C403:D403)</f>
        <v>0</v>
      </c>
    </row>
    <row r="404" customFormat="false" ht="43.25" hidden="false" customHeight="false" outlineLevel="0" collapsed="false">
      <c r="A404" s="82" t="s">
        <v>756</v>
      </c>
      <c r="B404" s="55" t="s">
        <v>757</v>
      </c>
      <c r="C404" s="143"/>
      <c r="D404" s="143"/>
      <c r="E404" s="143" t="n">
        <f aca="false">SUM(C404:D404)</f>
        <v>0</v>
      </c>
    </row>
    <row r="405" customFormat="false" ht="32.8" hidden="false" customHeight="false" outlineLevel="0" collapsed="false">
      <c r="A405" s="82" t="s">
        <v>177</v>
      </c>
      <c r="B405" s="54" t="s">
        <v>178</v>
      </c>
      <c r="C405" s="143" t="n">
        <v>1419330</v>
      </c>
      <c r="D405" s="143" t="n">
        <v>182900</v>
      </c>
      <c r="E405" s="143" t="n">
        <f aca="false">SUM(C405:D405)</f>
        <v>1602230</v>
      </c>
    </row>
    <row r="406" customFormat="false" ht="32.8" hidden="false" customHeight="false" outlineLevel="0" collapsed="false">
      <c r="A406" s="82" t="s">
        <v>253</v>
      </c>
      <c r="B406" s="54" t="s">
        <v>178</v>
      </c>
      <c r="C406" s="143"/>
      <c r="D406" s="143"/>
      <c r="E406" s="143" t="n">
        <f aca="false">SUM(C406:D406)</f>
        <v>0</v>
      </c>
    </row>
    <row r="407" customFormat="false" ht="74.6" hidden="false" customHeight="false" outlineLevel="0" collapsed="false">
      <c r="A407" s="82" t="s">
        <v>761</v>
      </c>
      <c r="B407" s="54" t="s">
        <v>762</v>
      </c>
      <c r="C407" s="143" t="n">
        <v>96400</v>
      </c>
      <c r="D407" s="143" t="n">
        <v>70346</v>
      </c>
      <c r="E407" s="143" t="n">
        <f aca="false">SUM(C407:D407)</f>
        <v>166746</v>
      </c>
    </row>
    <row r="408" customFormat="false" ht="64.15" hidden="false" customHeight="false" outlineLevel="0" collapsed="false">
      <c r="A408" s="82" t="s">
        <v>763</v>
      </c>
      <c r="B408" s="54" t="s">
        <v>764</v>
      </c>
      <c r="C408" s="143"/>
      <c r="D408" s="143" t="n">
        <v>70346</v>
      </c>
      <c r="E408" s="143" t="n">
        <f aca="false">SUM(C408:D408)</f>
        <v>70346</v>
      </c>
    </row>
    <row r="409" customFormat="false" ht="12.8" hidden="false" customHeight="false" outlineLevel="0" collapsed="false">
      <c r="A409" s="198" t="s">
        <v>65</v>
      </c>
      <c r="B409" s="54" t="s">
        <v>66</v>
      </c>
      <c r="C409" s="143"/>
      <c r="D409" s="143"/>
      <c r="E409" s="143" t="n">
        <f aca="false">SUM(C409:D409)</f>
        <v>0</v>
      </c>
    </row>
    <row r="410" customFormat="false" ht="12.8" hidden="false" customHeight="false" outlineLevel="0" collapsed="false">
      <c r="A410" s="198"/>
      <c r="B410" s="54"/>
      <c r="C410" s="143"/>
      <c r="D410" s="143"/>
      <c r="E410" s="143"/>
    </row>
    <row r="411" customFormat="false" ht="35.05" hidden="false" customHeight="false" outlineLevel="0" collapsed="false">
      <c r="A411" s="66" t="s">
        <v>766</v>
      </c>
      <c r="B411" s="135" t="s">
        <v>19</v>
      </c>
      <c r="C411" s="69" t="n">
        <f aca="false">SUM(C413:C418)</f>
        <v>6448385</v>
      </c>
      <c r="D411" s="190" t="n">
        <f aca="false">SUM(D413:D418)</f>
        <v>27434991</v>
      </c>
      <c r="E411" s="69" t="n">
        <f aca="false">SUM(C411:D411)</f>
        <v>33883376</v>
      </c>
    </row>
    <row r="412" customFormat="false" ht="22.35" hidden="false" customHeight="false" outlineLevel="0" collapsed="false">
      <c r="A412" s="82" t="s">
        <v>27</v>
      </c>
      <c r="B412" s="54"/>
      <c r="C412" s="77" t="n">
        <f aca="false">SUM(C413:C417)</f>
        <v>6448385</v>
      </c>
      <c r="D412" s="77" t="n">
        <f aca="false">SUM(D413:D417)</f>
        <v>27434991</v>
      </c>
      <c r="E412" s="77" t="n">
        <f aca="false">SUM(C412:D412)</f>
        <v>33883376</v>
      </c>
    </row>
    <row r="413" customFormat="false" ht="43.25" hidden="false" customHeight="false" outlineLevel="0" collapsed="false">
      <c r="A413" s="82" t="s">
        <v>29</v>
      </c>
      <c r="B413" s="54" t="n">
        <v>0</v>
      </c>
      <c r="C413" s="77"/>
      <c r="D413" s="77" t="n">
        <v>1730515</v>
      </c>
      <c r="E413" s="77" t="n">
        <f aca="false">SUM(C413:D413)</f>
        <v>1730515</v>
      </c>
    </row>
    <row r="414" customFormat="false" ht="64.15" hidden="false" customHeight="false" outlineLevel="0" collapsed="false">
      <c r="A414" s="82" t="s">
        <v>767</v>
      </c>
      <c r="B414" s="54" t="s">
        <v>768</v>
      </c>
      <c r="C414" s="77" t="n">
        <v>4470100</v>
      </c>
      <c r="D414" s="77" t="n">
        <v>16221818</v>
      </c>
      <c r="E414" s="77" t="n">
        <f aca="false">SUM(C414:D414)</f>
        <v>20691918</v>
      </c>
    </row>
    <row r="415" customFormat="false" ht="53.7" hidden="false" customHeight="false" outlineLevel="0" collapsed="false">
      <c r="A415" s="82" t="s">
        <v>770</v>
      </c>
      <c r="B415" s="54" t="s">
        <v>771</v>
      </c>
      <c r="C415" s="77" t="n">
        <v>330985</v>
      </c>
      <c r="D415" s="77" t="n">
        <v>5754313</v>
      </c>
      <c r="E415" s="77" t="n">
        <f aca="false">SUM(C415:D415)</f>
        <v>6085298</v>
      </c>
    </row>
    <row r="416" customFormat="false" ht="85.05" hidden="false" customHeight="false" outlineLevel="0" collapsed="false">
      <c r="A416" s="82" t="s">
        <v>773</v>
      </c>
      <c r="B416" s="54" t="s">
        <v>774</v>
      </c>
      <c r="C416" s="77" t="n">
        <v>1278200</v>
      </c>
      <c r="D416" s="77" t="n">
        <v>1617961</v>
      </c>
      <c r="E416" s="77" t="n">
        <f aca="false">SUM(C416:D416)</f>
        <v>2896161</v>
      </c>
    </row>
    <row r="417" customFormat="false" ht="85.05" hidden="false" customHeight="false" outlineLevel="0" collapsed="false">
      <c r="A417" s="82" t="s">
        <v>776</v>
      </c>
      <c r="B417" s="54" t="s">
        <v>777</v>
      </c>
      <c r="C417" s="77" t="n">
        <v>369100</v>
      </c>
      <c r="D417" s="77" t="n">
        <v>2110384</v>
      </c>
      <c r="E417" s="77" t="n">
        <f aca="false">SUM(C417:D417)</f>
        <v>2479484</v>
      </c>
    </row>
    <row r="418" customFormat="false" ht="22.35" hidden="false" customHeight="false" outlineLevel="0" collapsed="false">
      <c r="A418" s="82" t="s">
        <v>65</v>
      </c>
      <c r="B418" s="54" t="s">
        <v>66</v>
      </c>
      <c r="C418" s="77"/>
      <c r="D418" s="77"/>
      <c r="E418" s="77" t="n">
        <f aca="false">SUM(C418:D418)</f>
        <v>0</v>
      </c>
    </row>
    <row r="419" customFormat="false" ht="12.8" hidden="false" customHeight="false" outlineLevel="0" collapsed="false">
      <c r="A419" s="91"/>
      <c r="B419" s="92"/>
      <c r="C419" s="94"/>
      <c r="D419" s="94"/>
      <c r="E419" s="94" t="n">
        <f aca="false">SUM(C419:D419)</f>
        <v>0</v>
      </c>
    </row>
    <row r="420" customFormat="false" ht="23.85" hidden="false" customHeight="false" outlineLevel="0" collapsed="false">
      <c r="A420" s="66" t="s">
        <v>780</v>
      </c>
      <c r="B420" s="135" t="s">
        <v>19</v>
      </c>
      <c r="C420" s="190" t="n">
        <f aca="false">SUM(C423:C428)</f>
        <v>0</v>
      </c>
      <c r="D420" s="139" t="n">
        <f aca="false">SUM(D422:D428)</f>
        <v>0</v>
      </c>
      <c r="E420" s="190" t="n">
        <f aca="false">SUM(C420:D420)</f>
        <v>0</v>
      </c>
    </row>
    <row r="421" customFormat="false" ht="22.35" hidden="false" customHeight="false" outlineLevel="0" collapsed="false">
      <c r="A421" s="82" t="s">
        <v>27</v>
      </c>
      <c r="B421" s="103"/>
      <c r="C421" s="77" t="n">
        <f aca="false">SUM(C423:C428)</f>
        <v>0</v>
      </c>
      <c r="D421" s="77" t="n">
        <f aca="false">SUM(D422:D428)</f>
        <v>0</v>
      </c>
      <c r="E421" s="77" t="n">
        <f aca="false">SUM(C421:D421)</f>
        <v>0</v>
      </c>
    </row>
    <row r="422" customFormat="false" ht="43.25" hidden="false" customHeight="false" outlineLevel="0" collapsed="false">
      <c r="A422" s="82" t="s">
        <v>29</v>
      </c>
      <c r="B422" s="103" t="n">
        <v>0</v>
      </c>
      <c r="C422" s="77"/>
      <c r="D422" s="77"/>
      <c r="E422" s="77" t="n">
        <f aca="false">SUM(C422:D422)</f>
        <v>0</v>
      </c>
    </row>
    <row r="423" customFormat="false" ht="32.8" hidden="false" customHeight="false" outlineLevel="0" collapsed="false">
      <c r="A423" s="82" t="s">
        <v>781</v>
      </c>
      <c r="B423" s="103" t="s">
        <v>782</v>
      </c>
      <c r="C423" s="77"/>
      <c r="D423" s="77"/>
      <c r="E423" s="77" t="n">
        <f aca="false">SUM(C423:D423)</f>
        <v>0</v>
      </c>
    </row>
    <row r="424" customFormat="false" ht="43.25" hidden="false" customHeight="false" outlineLevel="0" collapsed="false">
      <c r="A424" s="87" t="s">
        <v>784</v>
      </c>
      <c r="B424" s="103" t="s">
        <v>785</v>
      </c>
      <c r="C424" s="77"/>
      <c r="D424" s="77"/>
      <c r="E424" s="77" t="n">
        <f aca="false">SUM(C424:D424)</f>
        <v>0</v>
      </c>
    </row>
    <row r="425" customFormat="false" ht="22.35" hidden="false" customHeight="false" outlineLevel="0" collapsed="false">
      <c r="A425" s="82" t="s">
        <v>328</v>
      </c>
      <c r="B425" s="103" t="s">
        <v>329</v>
      </c>
      <c r="C425" s="77"/>
      <c r="D425" s="77"/>
      <c r="E425" s="77" t="n">
        <f aca="false">SUM(C425:D425)</f>
        <v>0</v>
      </c>
    </row>
    <row r="426" customFormat="false" ht="74.6" hidden="false" customHeight="false" outlineLevel="0" collapsed="false">
      <c r="A426" s="87" t="s">
        <v>320</v>
      </c>
      <c r="B426" s="103" t="s">
        <v>321</v>
      </c>
      <c r="C426" s="77"/>
      <c r="D426" s="77"/>
      <c r="E426" s="77" t="n">
        <f aca="false">SUM(C426:D426)</f>
        <v>0</v>
      </c>
    </row>
    <row r="427" customFormat="false" ht="32.8" hidden="false" customHeight="false" outlineLevel="0" collapsed="false">
      <c r="A427" s="87" t="s">
        <v>33</v>
      </c>
      <c r="B427" s="54" t="s">
        <v>34</v>
      </c>
      <c r="C427" s="77"/>
      <c r="D427" s="77"/>
      <c r="E427" s="77" t="n">
        <f aca="false">SUM(C427:D427)</f>
        <v>0</v>
      </c>
    </row>
    <row r="428" customFormat="false" ht="32.8" hidden="false" customHeight="false" outlineLevel="0" collapsed="false">
      <c r="A428" s="87" t="s">
        <v>219</v>
      </c>
      <c r="B428" s="103" t="s">
        <v>220</v>
      </c>
      <c r="C428" s="77"/>
      <c r="D428" s="77"/>
      <c r="E428" s="77" t="n">
        <f aca="false">SUM(C428:D428)</f>
        <v>0</v>
      </c>
    </row>
    <row r="429" customFormat="false" ht="12.8" hidden="false" customHeight="false" outlineLevel="0" collapsed="false">
      <c r="A429" s="87"/>
      <c r="B429" s="54"/>
      <c r="C429" s="77"/>
      <c r="D429" s="77"/>
      <c r="E429" s="77"/>
    </row>
    <row r="430" customFormat="false" ht="46.25" hidden="false" customHeight="false" outlineLevel="0" collapsed="false">
      <c r="A430" s="66" t="s">
        <v>791</v>
      </c>
      <c r="B430" s="135" t="s">
        <v>19</v>
      </c>
      <c r="C430" s="152" t="n">
        <f aca="false">SUM(C432:C441)</f>
        <v>854810</v>
      </c>
      <c r="D430" s="152" t="n">
        <f aca="false">SUM(D432:D440)</f>
        <v>19274840</v>
      </c>
      <c r="E430" s="152" t="n">
        <f aca="false">SUM(C430:D430)</f>
        <v>20129650</v>
      </c>
    </row>
    <row r="431" customFormat="false" ht="22.35" hidden="false" customHeight="false" outlineLevel="0" collapsed="false">
      <c r="A431" s="82" t="s">
        <v>27</v>
      </c>
      <c r="B431" s="100"/>
      <c r="C431" s="145" t="n">
        <f aca="false">SUM(C432:C441)</f>
        <v>854810</v>
      </c>
      <c r="D431" s="145" t="n">
        <f aca="false">SUM(D432:D440)</f>
        <v>19274840</v>
      </c>
      <c r="E431" s="77" t="n">
        <f aca="false">SUM(C431:D431)</f>
        <v>20129650</v>
      </c>
    </row>
    <row r="432" customFormat="false" ht="43.25" hidden="false" customHeight="false" outlineLevel="0" collapsed="false">
      <c r="A432" s="82" t="s">
        <v>29</v>
      </c>
      <c r="B432" s="103" t="n">
        <v>0</v>
      </c>
      <c r="C432" s="77"/>
      <c r="D432" s="77" t="n">
        <v>1125538</v>
      </c>
      <c r="E432" s="77" t="n">
        <f aca="false">SUM(C432:D432)</f>
        <v>1125538</v>
      </c>
    </row>
    <row r="433" customFormat="false" ht="64.15" hidden="false" customHeight="false" outlineLevel="0" collapsed="false">
      <c r="A433" s="82" t="s">
        <v>792</v>
      </c>
      <c r="B433" s="54" t="s">
        <v>651</v>
      </c>
      <c r="C433" s="77" t="n">
        <v>145090</v>
      </c>
      <c r="D433" s="191" t="n">
        <v>9567074</v>
      </c>
      <c r="E433" s="77" t="n">
        <f aca="false">SUM(C433:D433)</f>
        <v>9712164</v>
      </c>
    </row>
    <row r="434" customFormat="false" ht="43.25" hidden="false" customHeight="false" outlineLevel="0" collapsed="false">
      <c r="A434" s="82" t="s">
        <v>794</v>
      </c>
      <c r="B434" s="54" t="s">
        <v>795</v>
      </c>
      <c r="C434" s="77" t="n">
        <v>52000</v>
      </c>
      <c r="D434" s="94" t="n">
        <v>1547615</v>
      </c>
      <c r="E434" s="77" t="n">
        <f aca="false">SUM(C434:D434)</f>
        <v>1599615</v>
      </c>
    </row>
    <row r="435" customFormat="false" ht="22.35" hidden="false" customHeight="false" outlineLevel="0" collapsed="false">
      <c r="A435" s="82" t="s">
        <v>797</v>
      </c>
      <c r="B435" s="54" t="s">
        <v>798</v>
      </c>
      <c r="C435" s="77" t="n">
        <v>529720</v>
      </c>
      <c r="D435" s="94" t="n">
        <v>211038</v>
      </c>
      <c r="E435" s="77" t="n">
        <f aca="false">SUM(C435:D435)</f>
        <v>740758</v>
      </c>
    </row>
    <row r="436" customFormat="false" ht="105.95" hidden="false" customHeight="false" outlineLevel="0" collapsed="false">
      <c r="A436" s="126" t="s">
        <v>800</v>
      </c>
      <c r="B436" s="160" t="s">
        <v>801</v>
      </c>
      <c r="C436" s="130" t="n">
        <v>3000</v>
      </c>
      <c r="D436" s="199" t="n">
        <v>281385</v>
      </c>
      <c r="E436" s="130" t="n">
        <f aca="false">SUM(C436:D436)</f>
        <v>284385</v>
      </c>
    </row>
    <row r="437" customFormat="false" ht="53.7" hidden="false" customHeight="false" outlineLevel="0" collapsed="false">
      <c r="A437" s="82" t="s">
        <v>803</v>
      </c>
      <c r="B437" s="54" t="s">
        <v>804</v>
      </c>
      <c r="C437" s="77" t="n">
        <v>113000</v>
      </c>
      <c r="D437" s="94" t="n">
        <v>2602807</v>
      </c>
      <c r="E437" s="77" t="n">
        <f aca="false">SUM(C437:D437)</f>
        <v>2715807</v>
      </c>
    </row>
    <row r="438" customFormat="false" ht="43.25" hidden="false" customHeight="false" outlineLevel="0" collapsed="false">
      <c r="A438" s="82" t="s">
        <v>806</v>
      </c>
      <c r="B438" s="54" t="s">
        <v>807</v>
      </c>
      <c r="C438" s="77" t="n">
        <v>11000</v>
      </c>
      <c r="D438" s="191" t="n">
        <v>1688307</v>
      </c>
      <c r="E438" s="77" t="n">
        <f aca="false">SUM(C438:D438)</f>
        <v>1699307</v>
      </c>
    </row>
    <row r="439" customFormat="false" ht="22.35" hidden="false" customHeight="false" outlineLevel="0" collapsed="false">
      <c r="A439" s="82" t="s">
        <v>809</v>
      </c>
      <c r="B439" s="54" t="s">
        <v>810</v>
      </c>
      <c r="C439" s="77"/>
      <c r="D439" s="94" t="n">
        <v>1266230</v>
      </c>
      <c r="E439" s="77" t="n">
        <f aca="false">SUM(C439:D439)</f>
        <v>1266230</v>
      </c>
    </row>
    <row r="440" customFormat="false" ht="22.35" hidden="false" customHeight="false" outlineLevel="0" collapsed="false">
      <c r="A440" s="82" t="s">
        <v>812</v>
      </c>
      <c r="B440" s="54" t="s">
        <v>813</v>
      </c>
      <c r="C440" s="77" t="n">
        <v>1000</v>
      </c>
      <c r="D440" s="200" t="n">
        <v>984846</v>
      </c>
      <c r="E440" s="77" t="n">
        <f aca="false">SUM(C440:D440)</f>
        <v>985846</v>
      </c>
    </row>
    <row r="441" customFormat="false" ht="32.8" hidden="false" customHeight="false" outlineLevel="0" collapsed="false">
      <c r="A441" s="82" t="s">
        <v>177</v>
      </c>
      <c r="B441" s="54" t="s">
        <v>178</v>
      </c>
      <c r="C441" s="77"/>
      <c r="D441" s="202"/>
      <c r="E441" s="77" t="n">
        <f aca="false">SUM(C441:D441)</f>
        <v>0</v>
      </c>
    </row>
    <row r="442" customFormat="false" ht="12.8" hidden="false" customHeight="false" outlineLevel="0" collapsed="false">
      <c r="A442" s="87"/>
      <c r="B442" s="103"/>
      <c r="C442" s="77"/>
      <c r="D442" s="77"/>
      <c r="E442" s="77" t="n">
        <f aca="false">SUM(C442:D442)</f>
        <v>0</v>
      </c>
    </row>
    <row r="443" customFormat="false" ht="91" hidden="false" customHeight="false" outlineLevel="0" collapsed="false">
      <c r="A443" s="105" t="s">
        <v>816</v>
      </c>
      <c r="B443" s="116" t="s">
        <v>19</v>
      </c>
      <c r="C443" s="108" t="n">
        <f aca="false">SUM(C445:C454)</f>
        <v>1750000</v>
      </c>
      <c r="D443" s="108" t="n">
        <f aca="false">SUM(D445:D454)</f>
        <v>6471844</v>
      </c>
      <c r="E443" s="108" t="n">
        <f aca="false">SUM(C443:D443)</f>
        <v>8221844</v>
      </c>
    </row>
    <row r="444" customFormat="false" ht="22.35" hidden="false" customHeight="false" outlineLevel="0" collapsed="false">
      <c r="A444" s="99" t="s">
        <v>27</v>
      </c>
      <c r="B444" s="204"/>
      <c r="C444" s="143" t="n">
        <f aca="false">SUM(C445:C452)</f>
        <v>1750000</v>
      </c>
      <c r="D444" s="143" t="n">
        <f aca="false">SUM(D445:D452)</f>
        <v>6443706</v>
      </c>
      <c r="E444" s="77" t="n">
        <f aca="false">SUM(C444:D444)</f>
        <v>8193706</v>
      </c>
    </row>
    <row r="445" customFormat="false" ht="43.25" hidden="false" customHeight="false" outlineLevel="0" collapsed="false">
      <c r="A445" s="82" t="s">
        <v>29</v>
      </c>
      <c r="B445" s="54" t="n">
        <v>0</v>
      </c>
      <c r="C445" s="77"/>
      <c r="D445" s="143" t="n">
        <v>745669</v>
      </c>
      <c r="E445" s="77" t="n">
        <f aca="false">SUM(C445:D445)</f>
        <v>745669</v>
      </c>
    </row>
    <row r="446" customFormat="false" ht="74.6" hidden="false" customHeight="false" outlineLevel="0" collapsed="false">
      <c r="A446" s="206" t="s">
        <v>817</v>
      </c>
      <c r="B446" s="103" t="s">
        <v>818</v>
      </c>
      <c r="C446" s="77" t="n">
        <v>1299200</v>
      </c>
      <c r="D446" s="77" t="n">
        <v>1406923</v>
      </c>
      <c r="E446" s="77" t="n">
        <f aca="false">SUM(C446:D446)</f>
        <v>2706123</v>
      </c>
    </row>
    <row r="447" customFormat="false" ht="64.15" hidden="false" customHeight="false" outlineLevel="0" collapsed="false">
      <c r="A447" s="206" t="s">
        <v>820</v>
      </c>
      <c r="B447" s="103" t="s">
        <v>821</v>
      </c>
      <c r="C447" s="77" t="n">
        <v>60200</v>
      </c>
      <c r="D447" s="77" t="n">
        <v>1547615</v>
      </c>
      <c r="E447" s="77" t="n">
        <f aca="false">SUM(C447:D447)</f>
        <v>1607815</v>
      </c>
    </row>
    <row r="448" customFormat="false" ht="43.25" hidden="false" customHeight="false" outlineLevel="0" collapsed="false">
      <c r="A448" s="87" t="s">
        <v>823</v>
      </c>
      <c r="B448" s="103" t="s">
        <v>824</v>
      </c>
      <c r="C448" s="77" t="n">
        <v>70100</v>
      </c>
      <c r="D448" s="77" t="n">
        <v>1266230</v>
      </c>
      <c r="E448" s="77" t="n">
        <f aca="false">SUM(C448:D448)</f>
        <v>1336330</v>
      </c>
    </row>
    <row r="449" customFormat="false" ht="43.25" hidden="false" customHeight="false" outlineLevel="0" collapsed="false">
      <c r="A449" s="87" t="s">
        <v>826</v>
      </c>
      <c r="B449" s="103" t="s">
        <v>827</v>
      </c>
      <c r="C449" s="77" t="n">
        <v>260100</v>
      </c>
      <c r="D449" s="77" t="n">
        <v>703461</v>
      </c>
      <c r="E449" s="77" t="n">
        <f aca="false">SUM(C449:D449)</f>
        <v>963561</v>
      </c>
    </row>
    <row r="450" customFormat="false" ht="43.25" hidden="false" customHeight="false" outlineLevel="0" collapsed="false">
      <c r="A450" s="87" t="s">
        <v>829</v>
      </c>
      <c r="B450" s="103" t="s">
        <v>830</v>
      </c>
      <c r="C450" s="77"/>
      <c r="D450" s="77" t="n">
        <v>422077</v>
      </c>
      <c r="E450" s="77" t="n">
        <f aca="false">SUM(C450:D450)</f>
        <v>422077</v>
      </c>
    </row>
    <row r="451" customFormat="false" ht="105.95" hidden="false" customHeight="false" outlineLevel="0" collapsed="false">
      <c r="A451" s="87" t="s">
        <v>832</v>
      </c>
      <c r="B451" s="103" t="s">
        <v>833</v>
      </c>
      <c r="C451" s="77" t="n">
        <v>60400</v>
      </c>
      <c r="D451" s="77" t="n">
        <v>281385</v>
      </c>
      <c r="E451" s="77" t="n">
        <f aca="false">SUM(C451:D451)</f>
        <v>341785</v>
      </c>
    </row>
    <row r="452" customFormat="false" ht="12.8" hidden="false" customHeight="false" outlineLevel="0" collapsed="false">
      <c r="A452" s="87" t="s">
        <v>835</v>
      </c>
      <c r="B452" s="103" t="s">
        <v>836</v>
      </c>
      <c r="C452" s="77"/>
      <c r="D452" s="77" t="n">
        <v>70346</v>
      </c>
      <c r="E452" s="77" t="n">
        <f aca="false">SUM(C452:D452)</f>
        <v>70346</v>
      </c>
    </row>
    <row r="453" customFormat="false" ht="12.8" hidden="false" customHeight="false" outlineLevel="0" collapsed="false">
      <c r="A453" s="87" t="s">
        <v>838</v>
      </c>
      <c r="B453" s="103" t="s">
        <v>839</v>
      </c>
      <c r="C453" s="77"/>
      <c r="D453" s="77" t="n">
        <v>28138</v>
      </c>
      <c r="E453" s="77" t="n">
        <f aca="false">SUM(C453:D453)</f>
        <v>28138</v>
      </c>
    </row>
    <row r="454" customFormat="false" ht="22.35" hidden="false" customHeight="false" outlineLevel="0" collapsed="false">
      <c r="A454" s="87" t="s">
        <v>65</v>
      </c>
      <c r="B454" s="103" t="s">
        <v>66</v>
      </c>
      <c r="C454" s="77"/>
      <c r="D454" s="77"/>
      <c r="E454" s="77" t="n">
        <f aca="false">SUM(C454:D454)</f>
        <v>0</v>
      </c>
    </row>
    <row r="455" customFormat="false" ht="12.8" hidden="false" customHeight="false" outlineLevel="0" collapsed="false">
      <c r="A455" s="82"/>
      <c r="B455" s="54"/>
      <c r="C455" s="77"/>
      <c r="D455" s="77"/>
      <c r="E455" s="77" t="n">
        <f aca="false">SUM(C455:D455)</f>
        <v>0</v>
      </c>
    </row>
    <row r="456" customFormat="false" ht="46.25" hidden="false" customHeight="false" outlineLevel="0" collapsed="false">
      <c r="A456" s="66" t="s">
        <v>841</v>
      </c>
      <c r="B456" s="67" t="s">
        <v>19</v>
      </c>
      <c r="C456" s="139" t="n">
        <f aca="false">SUM(C459:C461)</f>
        <v>200000</v>
      </c>
      <c r="D456" s="139" t="n">
        <f aca="false">SUM(D458:D461)</f>
        <v>2215903</v>
      </c>
      <c r="E456" s="139" t="n">
        <f aca="false">SUM(C456:D456)</f>
        <v>2415903</v>
      </c>
    </row>
    <row r="457" customFormat="false" ht="22.35" hidden="false" customHeight="false" outlineLevel="0" collapsed="false">
      <c r="A457" s="74" t="s">
        <v>27</v>
      </c>
      <c r="B457" s="207"/>
      <c r="C457" s="77" t="n">
        <f aca="false">SUM(C458:C461)</f>
        <v>200000</v>
      </c>
      <c r="D457" s="194" t="n">
        <f aca="false">SUM(D458:D461)</f>
        <v>2215903</v>
      </c>
      <c r="E457" s="77" t="n">
        <f aca="false">SUM(C457:D457)</f>
        <v>2415903</v>
      </c>
    </row>
    <row r="458" customFormat="false" ht="43.25" hidden="false" customHeight="false" outlineLevel="0" collapsed="false">
      <c r="A458" s="82" t="s">
        <v>29</v>
      </c>
      <c r="B458" s="54" t="n">
        <v>0</v>
      </c>
      <c r="C458" s="77"/>
      <c r="D458" s="143" t="n">
        <v>281385</v>
      </c>
      <c r="E458" s="77" t="n">
        <f aca="false">SUM(C458:D458)</f>
        <v>281385</v>
      </c>
    </row>
    <row r="459" customFormat="false" ht="116.4" hidden="false" customHeight="false" outlineLevel="0" collapsed="false">
      <c r="A459" s="82" t="s">
        <v>842</v>
      </c>
      <c r="B459" s="54" t="s">
        <v>843</v>
      </c>
      <c r="C459" s="77" t="n">
        <v>200000</v>
      </c>
      <c r="D459" s="191" t="n">
        <v>1751618</v>
      </c>
      <c r="E459" s="77" t="n">
        <f aca="false">SUM(C459:D459)</f>
        <v>1951618</v>
      </c>
    </row>
    <row r="460" customFormat="false" ht="53.7" hidden="false" customHeight="false" outlineLevel="0" collapsed="false">
      <c r="A460" s="82" t="s">
        <v>845</v>
      </c>
      <c r="B460" s="54" t="s">
        <v>846</v>
      </c>
      <c r="C460" s="77"/>
      <c r="D460" s="77" t="n">
        <v>70346</v>
      </c>
      <c r="E460" s="77" t="n">
        <f aca="false">SUM(C460:D460)</f>
        <v>70346</v>
      </c>
    </row>
    <row r="461" customFormat="false" ht="32.8" hidden="false" customHeight="false" outlineLevel="0" collapsed="false">
      <c r="A461" s="82" t="s">
        <v>848</v>
      </c>
      <c r="B461" s="54" t="s">
        <v>849</v>
      </c>
      <c r="C461" s="77"/>
      <c r="D461" s="77" t="n">
        <v>112554</v>
      </c>
      <c r="E461" s="77" t="n">
        <f aca="false">SUM(C461:D461)</f>
        <v>112554</v>
      </c>
    </row>
    <row r="462" customFormat="false" ht="12.8" hidden="false" customHeight="false" outlineLevel="0" collapsed="false">
      <c r="A462" s="211"/>
      <c r="B462" s="113"/>
      <c r="C462" s="77"/>
      <c r="D462" s="77"/>
      <c r="E462" s="77" t="n">
        <f aca="false">SUM(C462:D462)</f>
        <v>0</v>
      </c>
    </row>
    <row r="463" customFormat="false" ht="46.25" hidden="false" customHeight="false" outlineLevel="0" collapsed="false">
      <c r="A463" s="66" t="s">
        <v>851</v>
      </c>
      <c r="B463" s="212" t="s">
        <v>19</v>
      </c>
      <c r="C463" s="139"/>
      <c r="D463" s="139" t="n">
        <f aca="false">SUM(D465:D466)</f>
        <v>5381479</v>
      </c>
      <c r="E463" s="139" t="n">
        <f aca="false">SUM(C463:D463)</f>
        <v>5381479</v>
      </c>
    </row>
    <row r="464" customFormat="false" ht="22.35" hidden="false" customHeight="false" outlineLevel="0" collapsed="false">
      <c r="A464" s="82" t="s">
        <v>27</v>
      </c>
      <c r="B464" s="54"/>
      <c r="C464" s="77"/>
      <c r="D464" s="143" t="n">
        <f aca="false">SUM(D465:D466)</f>
        <v>5381479</v>
      </c>
      <c r="E464" s="77" t="n">
        <f aca="false">SUM(C464:D464)</f>
        <v>5381479</v>
      </c>
    </row>
    <row r="465" customFormat="false" ht="43.25" hidden="false" customHeight="false" outlineLevel="0" collapsed="false">
      <c r="A465" s="82" t="s">
        <v>29</v>
      </c>
      <c r="B465" s="54" t="n">
        <v>0</v>
      </c>
      <c r="C465" s="77"/>
      <c r="D465" s="143" t="n">
        <v>457250</v>
      </c>
      <c r="E465" s="77" t="n">
        <f aca="false">SUM(C465:D465)</f>
        <v>457250</v>
      </c>
    </row>
    <row r="466" customFormat="false" ht="22.35" hidden="false" customHeight="false" outlineLevel="0" collapsed="false">
      <c r="A466" s="82" t="s">
        <v>852</v>
      </c>
      <c r="B466" s="54" t="s">
        <v>853</v>
      </c>
      <c r="C466" s="77"/>
      <c r="D466" s="77" t="n">
        <v>4924229</v>
      </c>
      <c r="E466" s="77" t="n">
        <f aca="false">SUM(C466:D466)</f>
        <v>4924229</v>
      </c>
    </row>
    <row r="467" customFormat="false" ht="12.8" hidden="false" customHeight="false" outlineLevel="0" collapsed="false">
      <c r="A467" s="82"/>
      <c r="B467" s="54"/>
      <c r="C467" s="77"/>
      <c r="D467" s="77"/>
      <c r="E467" s="77"/>
    </row>
    <row r="468" customFormat="false" ht="12.8" hidden="false" customHeight="false" outlineLevel="0" collapsed="false">
      <c r="A468" s="216" t="s">
        <v>855</v>
      </c>
      <c r="B468" s="54"/>
      <c r="C468" s="77"/>
      <c r="D468" s="77"/>
      <c r="E468" s="77"/>
    </row>
    <row r="469" customFormat="false" ht="12.8" hidden="false" customHeight="false" outlineLevel="0" collapsed="false">
      <c r="A469" s="82"/>
      <c r="B469" s="54"/>
      <c r="C469" s="77"/>
      <c r="D469" s="77"/>
      <c r="E469" s="77"/>
    </row>
    <row r="470" customFormat="false" ht="23.85" hidden="false" customHeight="false" outlineLevel="0" collapsed="false">
      <c r="A470" s="66" t="s">
        <v>856</v>
      </c>
      <c r="B470" s="127" t="s">
        <v>19</v>
      </c>
      <c r="C470" s="190" t="n">
        <f aca="false">SUM(C472:C474)</f>
        <v>1926000</v>
      </c>
      <c r="D470" s="139" t="n">
        <f aca="false">SUM(D472:D472)</f>
        <v>0</v>
      </c>
      <c r="E470" s="190" t="n">
        <f aca="false">SUM(C470:D470)</f>
        <v>1926000</v>
      </c>
    </row>
    <row r="471" customFormat="false" ht="22.35" hidden="false" customHeight="false" outlineLevel="0" collapsed="false">
      <c r="A471" s="82" t="s">
        <v>27</v>
      </c>
      <c r="B471" s="103"/>
      <c r="C471" s="143" t="n">
        <f aca="false">SUM(C472:C474)</f>
        <v>1926000</v>
      </c>
      <c r="D471" s="215"/>
      <c r="E471" s="143" t="n">
        <f aca="false">SUM(C471:D471)</f>
        <v>1926000</v>
      </c>
    </row>
    <row r="472" customFormat="false" ht="22.35" hidden="false" customHeight="false" outlineLevel="0" collapsed="false">
      <c r="A472" s="87" t="s">
        <v>857</v>
      </c>
      <c r="B472" s="103" t="s">
        <v>858</v>
      </c>
      <c r="C472" s="143" t="n">
        <v>1926000</v>
      </c>
      <c r="D472" s="77"/>
      <c r="E472" s="143" t="n">
        <f aca="false">SUM(C472:D472)</f>
        <v>1926000</v>
      </c>
    </row>
    <row r="473" customFormat="false" ht="32.8" hidden="false" customHeight="false" outlineLevel="0" collapsed="false">
      <c r="A473" s="87" t="s">
        <v>177</v>
      </c>
      <c r="B473" s="104" t="s">
        <v>178</v>
      </c>
      <c r="C473" s="143"/>
      <c r="D473" s="77"/>
      <c r="E473" s="143"/>
    </row>
    <row r="474" customFormat="false" ht="32.8" hidden="false" customHeight="false" outlineLevel="0" collapsed="false">
      <c r="A474" s="87" t="s">
        <v>33</v>
      </c>
      <c r="B474" s="104" t="s">
        <v>34</v>
      </c>
      <c r="C474" s="143"/>
      <c r="D474" s="77"/>
      <c r="E474" s="143" t="n">
        <f aca="false">SUM(C474:D474)</f>
        <v>0</v>
      </c>
    </row>
    <row r="475" customFormat="false" ht="12.8" hidden="false" customHeight="false" outlineLevel="0" collapsed="false">
      <c r="A475" s="87"/>
      <c r="B475" s="103"/>
      <c r="C475" s="143"/>
      <c r="D475" s="77"/>
      <c r="E475" s="143" t="n">
        <f aca="false">SUM(C475:D475)</f>
        <v>0</v>
      </c>
    </row>
    <row r="476" customFormat="false" ht="23.85" hidden="false" customHeight="false" outlineLevel="0" collapsed="false">
      <c r="A476" s="66" t="s">
        <v>862</v>
      </c>
      <c r="B476" s="127" t="s">
        <v>19</v>
      </c>
      <c r="C476" s="139" t="n">
        <f aca="false">SUM(C478:C480)</f>
        <v>1965000</v>
      </c>
      <c r="D476" s="152"/>
      <c r="E476" s="190" t="n">
        <f aca="false">SUM(C476:D476)</f>
        <v>1965000</v>
      </c>
    </row>
    <row r="477" customFormat="false" ht="22.35" hidden="false" customHeight="false" outlineLevel="0" collapsed="false">
      <c r="A477" s="82" t="s">
        <v>27</v>
      </c>
      <c r="B477" s="103"/>
      <c r="C477" s="143" t="n">
        <f aca="false">SUM(C478:C479)</f>
        <v>1965000</v>
      </c>
      <c r="D477" s="215"/>
      <c r="E477" s="143" t="n">
        <f aca="false">SUM(C477:D477)</f>
        <v>1965000</v>
      </c>
    </row>
    <row r="478" customFormat="false" ht="22.35" hidden="false" customHeight="false" outlineLevel="0" collapsed="false">
      <c r="A478" s="87" t="s">
        <v>857</v>
      </c>
      <c r="B478" s="103" t="s">
        <v>858</v>
      </c>
      <c r="C478" s="143" t="n">
        <v>1965000</v>
      </c>
      <c r="D478" s="77"/>
      <c r="E478" s="143" t="n">
        <f aca="false">SUM(C478:D478)</f>
        <v>1965000</v>
      </c>
    </row>
    <row r="479" customFormat="false" ht="32.8" hidden="false" customHeight="false" outlineLevel="0" collapsed="false">
      <c r="A479" s="87" t="s">
        <v>177</v>
      </c>
      <c r="B479" s="104" t="s">
        <v>178</v>
      </c>
      <c r="C479" s="143"/>
      <c r="D479" s="77"/>
      <c r="E479" s="143"/>
    </row>
    <row r="480" customFormat="false" ht="12.8" hidden="false" customHeight="false" outlineLevel="0" collapsed="false">
      <c r="A480" s="87"/>
      <c r="B480" s="103"/>
      <c r="C480" s="143"/>
      <c r="D480" s="77"/>
      <c r="E480" s="143" t="n">
        <f aca="false">SUM(C480:D480)</f>
        <v>0</v>
      </c>
    </row>
    <row r="481" customFormat="false" ht="23.85" hidden="false" customHeight="false" outlineLevel="0" collapsed="false">
      <c r="A481" s="66" t="s">
        <v>865</v>
      </c>
      <c r="B481" s="127" t="s">
        <v>19</v>
      </c>
      <c r="C481" s="190" t="n">
        <f aca="false">SUM(C483:C486)</f>
        <v>2942500</v>
      </c>
      <c r="D481" s="152" t="n">
        <f aca="false">SUM(D483:D486)</f>
        <v>0</v>
      </c>
      <c r="E481" s="190" t="n">
        <f aca="false">SUM(C481:D481)</f>
        <v>2942500</v>
      </c>
    </row>
    <row r="482" customFormat="false" ht="22.35" hidden="false" customHeight="false" outlineLevel="0" collapsed="false">
      <c r="A482" s="74" t="s">
        <v>27</v>
      </c>
      <c r="B482" s="54"/>
      <c r="C482" s="143" t="n">
        <f aca="false">SUM(C483:C485)</f>
        <v>2942500</v>
      </c>
      <c r="D482" s="143" t="n">
        <f aca="false">SUM(D483)</f>
        <v>0</v>
      </c>
      <c r="E482" s="143" t="n">
        <f aca="false">SUM(C482:D482)</f>
        <v>2942500</v>
      </c>
    </row>
    <row r="483" customFormat="false" ht="22.35" hidden="false" customHeight="false" outlineLevel="0" collapsed="false">
      <c r="A483" s="87" t="s">
        <v>857</v>
      </c>
      <c r="B483" s="103" t="s">
        <v>858</v>
      </c>
      <c r="C483" s="143" t="n">
        <v>2942500</v>
      </c>
      <c r="D483" s="77"/>
      <c r="E483" s="143" t="n">
        <f aca="false">SUM(C483:D483)</f>
        <v>2942500</v>
      </c>
    </row>
    <row r="484" customFormat="false" ht="32.8" hidden="false" customHeight="false" outlineLevel="0" collapsed="false">
      <c r="A484" s="87" t="s">
        <v>177</v>
      </c>
      <c r="B484" s="55" t="s">
        <v>178</v>
      </c>
      <c r="C484" s="143"/>
      <c r="D484" s="77"/>
      <c r="E484" s="143"/>
    </row>
    <row r="485" customFormat="false" ht="32.8" hidden="false" customHeight="false" outlineLevel="0" collapsed="false">
      <c r="A485" s="87" t="s">
        <v>33</v>
      </c>
      <c r="B485" s="55" t="s">
        <v>34</v>
      </c>
      <c r="C485" s="143"/>
      <c r="D485" s="77"/>
      <c r="E485" s="143" t="n">
        <f aca="false">SUM(C485:D485)</f>
        <v>0</v>
      </c>
    </row>
    <row r="486" customFormat="false" ht="22.35" hidden="false" customHeight="false" outlineLevel="0" collapsed="false">
      <c r="A486" s="87" t="s">
        <v>65</v>
      </c>
      <c r="B486" s="54" t="s">
        <v>66</v>
      </c>
      <c r="C486" s="143"/>
      <c r="D486" s="77"/>
      <c r="E486" s="143" t="n">
        <f aca="false">SUM(C486:D486)</f>
        <v>0</v>
      </c>
    </row>
    <row r="487" customFormat="false" ht="12.8" hidden="false" customHeight="false" outlineLevel="0" collapsed="false">
      <c r="A487" s="82"/>
      <c r="B487" s="54"/>
      <c r="C487" s="143"/>
      <c r="D487" s="143"/>
      <c r="E487" s="143" t="n">
        <f aca="false">SUM(C487:D487)</f>
        <v>0</v>
      </c>
    </row>
    <row r="488" customFormat="false" ht="23.85" hidden="false" customHeight="false" outlineLevel="0" collapsed="false">
      <c r="A488" s="66" t="s">
        <v>870</v>
      </c>
      <c r="B488" s="127" t="s">
        <v>19</v>
      </c>
      <c r="C488" s="139" t="n">
        <f aca="false">SUM(C490:C492)</f>
        <v>3900000</v>
      </c>
      <c r="D488" s="139" t="n">
        <f aca="false">SUM(D490:D491)</f>
        <v>0</v>
      </c>
      <c r="E488" s="190" t="n">
        <f aca="false">SUM(C488:D488)</f>
        <v>3900000</v>
      </c>
    </row>
    <row r="489" customFormat="false" ht="22.35" hidden="false" customHeight="false" outlineLevel="0" collapsed="false">
      <c r="A489" s="82" t="s">
        <v>27</v>
      </c>
      <c r="B489" s="103"/>
      <c r="C489" s="215" t="n">
        <f aca="false">SUM(C490:C491)</f>
        <v>3900000</v>
      </c>
      <c r="D489" s="215"/>
      <c r="E489" s="143" t="n">
        <f aca="false">SUM(C489:D489)</f>
        <v>3900000</v>
      </c>
    </row>
    <row r="490" customFormat="false" ht="22.35" hidden="false" customHeight="false" outlineLevel="0" collapsed="false">
      <c r="A490" s="87" t="s">
        <v>857</v>
      </c>
      <c r="B490" s="103" t="s">
        <v>858</v>
      </c>
      <c r="C490" s="143" t="n">
        <v>3850000</v>
      </c>
      <c r="D490" s="77"/>
      <c r="E490" s="143" t="n">
        <f aca="false">SUM(C490:D490)</f>
        <v>3850000</v>
      </c>
    </row>
    <row r="491" customFormat="false" ht="32.8" hidden="false" customHeight="false" outlineLevel="0" collapsed="false">
      <c r="A491" s="82" t="s">
        <v>33</v>
      </c>
      <c r="B491" s="54" t="s">
        <v>34</v>
      </c>
      <c r="C491" s="143" t="n">
        <v>50000</v>
      </c>
      <c r="D491" s="77"/>
      <c r="E491" s="143" t="n">
        <f aca="false">SUM(C491:D491)</f>
        <v>50000</v>
      </c>
    </row>
    <row r="492" customFormat="false" ht="22.35" hidden="false" customHeight="false" outlineLevel="0" collapsed="false">
      <c r="A492" s="82" t="s">
        <v>65</v>
      </c>
      <c r="B492" s="55" t="s">
        <v>66</v>
      </c>
      <c r="C492" s="143"/>
      <c r="D492" s="77"/>
      <c r="E492" s="143"/>
    </row>
    <row r="493" customFormat="false" ht="12.8" hidden="false" customHeight="false" outlineLevel="0" collapsed="false">
      <c r="A493" s="82"/>
      <c r="B493" s="54"/>
      <c r="C493" s="143"/>
      <c r="D493" s="143"/>
      <c r="E493" s="143"/>
    </row>
    <row r="494" customFormat="false" ht="23.85" hidden="false" customHeight="false" outlineLevel="0" collapsed="false">
      <c r="A494" s="66" t="s">
        <v>874</v>
      </c>
      <c r="B494" s="127" t="s">
        <v>19</v>
      </c>
      <c r="C494" s="190" t="n">
        <f aca="false">SUM(C496:C497)</f>
        <v>1855000</v>
      </c>
      <c r="D494" s="152"/>
      <c r="E494" s="190" t="n">
        <f aca="false">SUM(C494:D494)</f>
        <v>1855000</v>
      </c>
    </row>
    <row r="495" customFormat="false" ht="22.35" hidden="false" customHeight="false" outlineLevel="0" collapsed="false">
      <c r="A495" s="82" t="s">
        <v>27</v>
      </c>
      <c r="B495" s="103"/>
      <c r="C495" s="143" t="n">
        <f aca="false">SUM(C496:C497)</f>
        <v>1855000</v>
      </c>
      <c r="D495" s="215"/>
      <c r="E495" s="143" t="n">
        <f aca="false">SUM(C495:D495)</f>
        <v>1855000</v>
      </c>
    </row>
    <row r="496" customFormat="false" ht="22.35" hidden="false" customHeight="false" outlineLevel="0" collapsed="false">
      <c r="A496" s="87" t="s">
        <v>857</v>
      </c>
      <c r="B496" s="103" t="s">
        <v>858</v>
      </c>
      <c r="C496" s="143" t="n">
        <v>1855000</v>
      </c>
      <c r="D496" s="77"/>
      <c r="E496" s="143" t="n">
        <f aca="false">SUM(C496:D496)</f>
        <v>1855000</v>
      </c>
    </row>
    <row r="497" customFormat="false" ht="32.8" hidden="false" customHeight="false" outlineLevel="0" collapsed="false">
      <c r="A497" s="87" t="s">
        <v>177</v>
      </c>
      <c r="B497" s="104" t="s">
        <v>178</v>
      </c>
      <c r="C497" s="143"/>
      <c r="D497" s="77"/>
      <c r="E497" s="143"/>
    </row>
    <row r="498" customFormat="false" ht="12.8" hidden="false" customHeight="false" outlineLevel="0" collapsed="false">
      <c r="A498" s="82"/>
      <c r="B498" s="54"/>
      <c r="C498" s="143"/>
      <c r="D498" s="143"/>
      <c r="E498" s="143" t="n">
        <f aca="false">SUM(C498:D498)</f>
        <v>0</v>
      </c>
    </row>
    <row r="499" customFormat="false" ht="23.85" hidden="false" customHeight="false" outlineLevel="0" collapsed="false">
      <c r="A499" s="66" t="s">
        <v>877</v>
      </c>
      <c r="B499" s="127" t="s">
        <v>19</v>
      </c>
      <c r="C499" s="139" t="n">
        <f aca="false">SUM(C501:C503)</f>
        <v>3176426</v>
      </c>
      <c r="D499" s="139" t="n">
        <f aca="false">SUM(D501:D503)</f>
        <v>0</v>
      </c>
      <c r="E499" s="139" t="n">
        <f aca="false">SUM(C499:D499)</f>
        <v>3176426</v>
      </c>
    </row>
    <row r="500" customFormat="false" ht="22.35" hidden="false" customHeight="false" outlineLevel="0" collapsed="false">
      <c r="A500" s="74" t="s">
        <v>27</v>
      </c>
      <c r="B500" s="54"/>
      <c r="C500" s="143" t="n">
        <f aca="false">SUM(C501:C502)</f>
        <v>3176426</v>
      </c>
      <c r="D500" s="143" t="n">
        <f aca="false">SUM(D501:D502)</f>
        <v>0</v>
      </c>
      <c r="E500" s="143" t="n">
        <f aca="false">SUM(C500:D500)</f>
        <v>3176426</v>
      </c>
    </row>
    <row r="501" customFormat="false" ht="22.35" hidden="false" customHeight="false" outlineLevel="0" collapsed="false">
      <c r="A501" s="87" t="s">
        <v>857</v>
      </c>
      <c r="B501" s="103" t="s">
        <v>858</v>
      </c>
      <c r="C501" s="77" t="n">
        <v>3061426</v>
      </c>
      <c r="D501" s="77"/>
      <c r="E501" s="77" t="n">
        <f aca="false">SUM(C501:D501)</f>
        <v>3061426</v>
      </c>
    </row>
    <row r="502" customFormat="false" ht="32.8" hidden="false" customHeight="false" outlineLevel="0" collapsed="false">
      <c r="A502" s="87" t="s">
        <v>33</v>
      </c>
      <c r="B502" s="54" t="s">
        <v>34</v>
      </c>
      <c r="C502" s="77" t="n">
        <v>115000</v>
      </c>
      <c r="D502" s="77"/>
      <c r="E502" s="77" t="n">
        <f aca="false">SUM(C502:D502)</f>
        <v>115000</v>
      </c>
    </row>
    <row r="503" customFormat="false" ht="22.35" hidden="false" customHeight="false" outlineLevel="0" collapsed="false">
      <c r="A503" s="87" t="s">
        <v>65</v>
      </c>
      <c r="B503" s="54" t="s">
        <v>66</v>
      </c>
      <c r="C503" s="77"/>
      <c r="D503" s="77"/>
      <c r="E503" s="77" t="n">
        <f aca="false">SUM(C503:D503)</f>
        <v>0</v>
      </c>
    </row>
    <row r="504" customFormat="false" ht="12.8" hidden="false" customHeight="false" outlineLevel="0" collapsed="false">
      <c r="A504" s="87"/>
      <c r="B504" s="103"/>
      <c r="C504" s="77"/>
      <c r="D504" s="77"/>
      <c r="E504" s="77"/>
    </row>
    <row r="505" customFormat="false" ht="23.85" hidden="false" customHeight="false" outlineLevel="0" collapsed="false">
      <c r="A505" s="66" t="s">
        <v>881</v>
      </c>
      <c r="B505" s="127" t="s">
        <v>19</v>
      </c>
      <c r="C505" s="139" t="n">
        <f aca="false">SUM(C507:C507)</f>
        <v>4483400</v>
      </c>
      <c r="D505" s="152"/>
      <c r="E505" s="139" t="n">
        <f aca="false">SUM(C505:D505)</f>
        <v>4483400</v>
      </c>
    </row>
    <row r="506" customFormat="false" ht="22.35" hidden="false" customHeight="false" outlineLevel="0" collapsed="false">
      <c r="A506" s="82" t="s">
        <v>27</v>
      </c>
      <c r="B506" s="103"/>
      <c r="C506" s="77" t="n">
        <f aca="false">SUM(C507:C507)</f>
        <v>4483400</v>
      </c>
      <c r="D506" s="215"/>
      <c r="E506" s="77" t="n">
        <f aca="false">SUM(C506:D506)</f>
        <v>4483400</v>
      </c>
    </row>
    <row r="507" customFormat="false" ht="22.35" hidden="false" customHeight="false" outlineLevel="0" collapsed="false">
      <c r="A507" s="87" t="s">
        <v>857</v>
      </c>
      <c r="B507" s="103" t="s">
        <v>858</v>
      </c>
      <c r="C507" s="77" t="n">
        <v>4483400</v>
      </c>
      <c r="D507" s="77"/>
      <c r="E507" s="77" t="n">
        <f aca="false">SUM(C507:D507)</f>
        <v>4483400</v>
      </c>
    </row>
    <row r="508" customFormat="false" ht="22.35" hidden="false" customHeight="false" outlineLevel="0" collapsed="false">
      <c r="A508" s="87" t="s">
        <v>65</v>
      </c>
      <c r="B508" s="54" t="s">
        <v>66</v>
      </c>
      <c r="C508" s="77"/>
      <c r="D508" s="77"/>
      <c r="E508" s="77"/>
    </row>
    <row r="509" customFormat="false" ht="12.8" hidden="false" customHeight="false" outlineLevel="0" collapsed="false">
      <c r="A509" s="87"/>
      <c r="B509" s="103"/>
      <c r="C509" s="77"/>
      <c r="D509" s="77"/>
      <c r="E509" s="77"/>
    </row>
    <row r="510" customFormat="false" ht="23.85" hidden="false" customHeight="false" outlineLevel="0" collapsed="false">
      <c r="A510" s="66" t="s">
        <v>883</v>
      </c>
      <c r="B510" s="127" t="s">
        <v>19</v>
      </c>
      <c r="C510" s="139" t="n">
        <f aca="false">SUM(C512:C513)</f>
        <v>2800000</v>
      </c>
      <c r="D510" s="152" t="n">
        <f aca="false">SUM(D512:D512)</f>
        <v>0</v>
      </c>
      <c r="E510" s="139" t="n">
        <f aca="false">SUM(C510:D510)</f>
        <v>2800000</v>
      </c>
    </row>
    <row r="511" customFormat="false" ht="22.35" hidden="false" customHeight="false" outlineLevel="0" collapsed="false">
      <c r="A511" s="82" t="s">
        <v>27</v>
      </c>
      <c r="B511" s="103"/>
      <c r="C511" s="143" t="n">
        <f aca="false">SUM(C512:C513)</f>
        <v>2800000</v>
      </c>
      <c r="D511" s="215"/>
      <c r="E511" s="77" t="n">
        <f aca="false">SUM(C511:D511)</f>
        <v>2800000</v>
      </c>
    </row>
    <row r="512" customFormat="false" ht="22.35" hidden="false" customHeight="false" outlineLevel="0" collapsed="false">
      <c r="A512" s="87" t="s">
        <v>857</v>
      </c>
      <c r="B512" s="103" t="s">
        <v>858</v>
      </c>
      <c r="C512" s="77" t="n">
        <v>2800000</v>
      </c>
      <c r="D512" s="77"/>
      <c r="E512" s="77" t="n">
        <f aca="false">SUM(C512:D512)</f>
        <v>2800000</v>
      </c>
    </row>
    <row r="513" customFormat="false" ht="32.8" hidden="false" customHeight="false" outlineLevel="0" collapsed="false">
      <c r="A513" s="87" t="s">
        <v>177</v>
      </c>
      <c r="B513" s="104" t="s">
        <v>178</v>
      </c>
      <c r="C513" s="77"/>
      <c r="D513" s="77"/>
      <c r="E513" s="77"/>
    </row>
    <row r="514" customFormat="false" ht="12.8" hidden="false" customHeight="false" outlineLevel="0" collapsed="false">
      <c r="A514" s="87"/>
      <c r="B514" s="103"/>
      <c r="C514" s="77"/>
      <c r="D514" s="77"/>
      <c r="E514" s="77"/>
    </row>
    <row r="515" customFormat="false" ht="23.85" hidden="false" customHeight="false" outlineLevel="0" collapsed="false">
      <c r="A515" s="66" t="s">
        <v>886</v>
      </c>
      <c r="B515" s="135" t="s">
        <v>19</v>
      </c>
      <c r="C515" s="139" t="n">
        <f aca="false">SUM(C517:C519)</f>
        <v>4670000</v>
      </c>
      <c r="D515" s="152" t="n">
        <f aca="false">SUM(D517:D519)</f>
        <v>0</v>
      </c>
      <c r="E515" s="139" t="n">
        <f aca="false">SUM(C515:D515)</f>
        <v>4670000</v>
      </c>
    </row>
    <row r="516" customFormat="false" ht="22.35" hidden="false" customHeight="false" outlineLevel="0" collapsed="false">
      <c r="A516" s="74" t="s">
        <v>27</v>
      </c>
      <c r="B516" s="54"/>
      <c r="C516" s="143" t="n">
        <f aca="false">SUM(C517:C518)</f>
        <v>4670000</v>
      </c>
      <c r="D516" s="143" t="n">
        <f aca="false">SUM(D517:D518)</f>
        <v>0</v>
      </c>
      <c r="E516" s="143" t="n">
        <f aca="false">SUM(C516:D516)</f>
        <v>4670000</v>
      </c>
    </row>
    <row r="517" customFormat="false" ht="22.35" hidden="false" customHeight="false" outlineLevel="0" collapsed="false">
      <c r="A517" s="87" t="s">
        <v>857</v>
      </c>
      <c r="B517" s="103" t="s">
        <v>858</v>
      </c>
      <c r="C517" s="77" t="n">
        <v>4670000</v>
      </c>
      <c r="D517" s="77"/>
      <c r="E517" s="77" t="n">
        <f aca="false">SUM(C517:D517)</f>
        <v>4670000</v>
      </c>
    </row>
    <row r="518" customFormat="false" ht="32.8" hidden="false" customHeight="false" outlineLevel="0" collapsed="false">
      <c r="A518" s="87" t="s">
        <v>177</v>
      </c>
      <c r="B518" s="55" t="s">
        <v>178</v>
      </c>
      <c r="C518" s="77"/>
      <c r="D518" s="77"/>
      <c r="E518" s="77"/>
    </row>
    <row r="519" customFormat="false" ht="22.35" hidden="false" customHeight="false" outlineLevel="0" collapsed="false">
      <c r="A519" s="87" t="s">
        <v>65</v>
      </c>
      <c r="B519" s="54" t="s">
        <v>66</v>
      </c>
      <c r="C519" s="77"/>
      <c r="D519" s="77"/>
      <c r="E519" s="77" t="n">
        <f aca="false">SUM(C519:D519)</f>
        <v>0</v>
      </c>
    </row>
    <row r="520" customFormat="false" ht="12.8" hidden="false" customHeight="false" outlineLevel="0" collapsed="false">
      <c r="A520" s="87"/>
      <c r="B520" s="103"/>
      <c r="C520" s="77"/>
      <c r="D520" s="77"/>
      <c r="E520" s="77"/>
    </row>
    <row r="521" customFormat="false" ht="23.85" hidden="false" customHeight="false" outlineLevel="0" collapsed="false">
      <c r="A521" s="66" t="s">
        <v>890</v>
      </c>
      <c r="B521" s="160" t="s">
        <v>19</v>
      </c>
      <c r="C521" s="139" t="n">
        <f aca="false">SUM(C523:C527)</f>
        <v>3572000</v>
      </c>
      <c r="D521" s="139" t="n">
        <f aca="false">SUM(D523:D527)</f>
        <v>0</v>
      </c>
      <c r="E521" s="139" t="n">
        <f aca="false">SUM(C521:D521)</f>
        <v>3572000</v>
      </c>
    </row>
    <row r="522" customFormat="false" ht="22.35" hidden="false" customHeight="false" outlineLevel="0" collapsed="false">
      <c r="A522" s="74" t="s">
        <v>27</v>
      </c>
      <c r="B522" s="75"/>
      <c r="C522" s="194" t="n">
        <f aca="false">SUM(C523:C525)</f>
        <v>3572000</v>
      </c>
      <c r="D522" s="194" t="n">
        <f aca="false">SUM(D523:D525)</f>
        <v>0</v>
      </c>
      <c r="E522" s="194" t="n">
        <f aca="false">SUM(C522:D522)</f>
        <v>3572000</v>
      </c>
    </row>
    <row r="523" customFormat="false" ht="22.35" hidden="false" customHeight="false" outlineLevel="0" collapsed="false">
      <c r="A523" s="87" t="s">
        <v>857</v>
      </c>
      <c r="B523" s="103" t="s">
        <v>858</v>
      </c>
      <c r="C523" s="77" t="n">
        <v>3507000</v>
      </c>
      <c r="D523" s="77"/>
      <c r="E523" s="77" t="n">
        <f aca="false">SUM(C523:D523)</f>
        <v>3507000</v>
      </c>
    </row>
    <row r="524" customFormat="false" ht="32.8" hidden="false" customHeight="false" outlineLevel="0" collapsed="false">
      <c r="A524" s="150" t="s">
        <v>33</v>
      </c>
      <c r="B524" s="160" t="s">
        <v>34</v>
      </c>
      <c r="C524" s="130" t="n">
        <v>65000</v>
      </c>
      <c r="D524" s="130"/>
      <c r="E524" s="130" t="n">
        <f aca="false">SUM(C524:D524)</f>
        <v>65000</v>
      </c>
    </row>
    <row r="525" customFormat="false" ht="32.8" hidden="false" customHeight="false" outlineLevel="0" collapsed="false">
      <c r="A525" s="87" t="s">
        <v>177</v>
      </c>
      <c r="B525" s="104" t="s">
        <v>178</v>
      </c>
      <c r="C525" s="77"/>
      <c r="D525" s="77"/>
      <c r="E525" s="77"/>
    </row>
    <row r="526" customFormat="false" ht="22.35" hidden="false" customHeight="false" outlineLevel="0" collapsed="false">
      <c r="A526" s="87" t="s">
        <v>65</v>
      </c>
      <c r="B526" s="54" t="s">
        <v>66</v>
      </c>
      <c r="C526" s="77"/>
      <c r="D526" s="77"/>
      <c r="E526" s="77" t="n">
        <f aca="false">SUM(C526:D526)</f>
        <v>0</v>
      </c>
    </row>
    <row r="527" customFormat="false" ht="12.8" hidden="false" customHeight="false" outlineLevel="0" collapsed="false">
      <c r="A527" s="87"/>
      <c r="B527" s="103"/>
      <c r="C527" s="77"/>
      <c r="D527" s="77"/>
      <c r="E527" s="77"/>
    </row>
    <row r="528" customFormat="false" ht="23.85" hidden="false" customHeight="false" outlineLevel="0" collapsed="false">
      <c r="A528" s="66" t="s">
        <v>895</v>
      </c>
      <c r="B528" s="135" t="s">
        <v>19</v>
      </c>
      <c r="C528" s="139" t="n">
        <f aca="false">SUM(C530:C532)</f>
        <v>4749100</v>
      </c>
      <c r="D528" s="139" t="n">
        <f aca="false">SUM(D530:D532)</f>
        <v>0</v>
      </c>
      <c r="E528" s="139" t="n">
        <f aca="false">SUM(C528:D528)</f>
        <v>4749100</v>
      </c>
    </row>
    <row r="529" customFormat="false" ht="22.35" hidden="false" customHeight="false" outlineLevel="0" collapsed="false">
      <c r="A529" s="82" t="s">
        <v>27</v>
      </c>
      <c r="B529" s="167"/>
      <c r="C529" s="77" t="n">
        <f aca="false">SUM(C530:C531)</f>
        <v>4749100</v>
      </c>
      <c r="D529" s="215"/>
      <c r="E529" s="77" t="n">
        <f aca="false">SUM(C529:D529)</f>
        <v>4749100</v>
      </c>
    </row>
    <row r="530" customFormat="false" ht="22.35" hidden="false" customHeight="false" outlineLevel="0" collapsed="false">
      <c r="A530" s="87" t="s">
        <v>857</v>
      </c>
      <c r="B530" s="103" t="s">
        <v>858</v>
      </c>
      <c r="C530" s="77" t="n">
        <v>4709100</v>
      </c>
      <c r="D530" s="77"/>
      <c r="E530" s="77" t="n">
        <f aca="false">SUM(C530:D530)</f>
        <v>4709100</v>
      </c>
    </row>
    <row r="531" customFormat="false" ht="32.8" hidden="false" customHeight="false" outlineLevel="0" collapsed="false">
      <c r="A531" s="87" t="s">
        <v>33</v>
      </c>
      <c r="B531" s="103" t="s">
        <v>34</v>
      </c>
      <c r="C531" s="77" t="n">
        <v>40000</v>
      </c>
      <c r="D531" s="77"/>
      <c r="E531" s="77" t="n">
        <f aca="false">SUM(C531:D531)</f>
        <v>40000</v>
      </c>
    </row>
    <row r="532" customFormat="false" ht="12.8" hidden="false" customHeight="false" outlineLevel="0" collapsed="false">
      <c r="A532" s="87"/>
      <c r="B532" s="103"/>
      <c r="C532" s="77"/>
      <c r="D532" s="77"/>
      <c r="E532" s="77"/>
    </row>
    <row r="533" customFormat="false" ht="23.85" hidden="false" customHeight="false" outlineLevel="0" collapsed="false">
      <c r="A533" s="66" t="s">
        <v>898</v>
      </c>
      <c r="B533" s="160" t="s">
        <v>19</v>
      </c>
      <c r="C533" s="139" t="n">
        <f aca="false">SUM(C535:C539)</f>
        <v>4841200</v>
      </c>
      <c r="D533" s="152" t="n">
        <f aca="false">SUM(D535:D539)</f>
        <v>0</v>
      </c>
      <c r="E533" s="139" t="n">
        <f aca="false">SUM(C533:D533)</f>
        <v>4841200</v>
      </c>
    </row>
    <row r="534" customFormat="false" ht="22.35" hidden="false" customHeight="false" outlineLevel="0" collapsed="false">
      <c r="A534" s="99" t="s">
        <v>27</v>
      </c>
      <c r="B534" s="75"/>
      <c r="C534" s="145" t="n">
        <f aca="false">SUM(C535:C537)</f>
        <v>4841200</v>
      </c>
      <c r="D534" s="145"/>
      <c r="E534" s="145" t="n">
        <f aca="false">SUM(C534:D534)</f>
        <v>4841200</v>
      </c>
    </row>
    <row r="535" customFormat="false" ht="22.35" hidden="false" customHeight="false" outlineLevel="0" collapsed="false">
      <c r="A535" s="87" t="s">
        <v>857</v>
      </c>
      <c r="B535" s="103" t="s">
        <v>858</v>
      </c>
      <c r="C535" s="77" t="n">
        <v>4841200</v>
      </c>
      <c r="D535" s="77"/>
      <c r="E535" s="77" t="n">
        <f aca="false">SUM(C535:D535)</f>
        <v>4841200</v>
      </c>
    </row>
    <row r="536" customFormat="false" ht="32.8" hidden="false" customHeight="false" outlineLevel="0" collapsed="false">
      <c r="A536" s="87" t="s">
        <v>177</v>
      </c>
      <c r="B536" s="104" t="s">
        <v>178</v>
      </c>
      <c r="C536" s="77"/>
      <c r="D536" s="77"/>
      <c r="E536" s="77"/>
    </row>
    <row r="537" customFormat="false" ht="32.8" hidden="false" customHeight="false" outlineLevel="0" collapsed="false">
      <c r="A537" s="87" t="s">
        <v>33</v>
      </c>
      <c r="B537" s="104" t="s">
        <v>34</v>
      </c>
      <c r="C537" s="77"/>
      <c r="D537" s="77"/>
      <c r="E537" s="77" t="n">
        <f aca="false">SUM(C537:D537)</f>
        <v>0</v>
      </c>
    </row>
    <row r="538" customFormat="false" ht="22.35" hidden="false" customHeight="false" outlineLevel="0" collapsed="false">
      <c r="A538" s="87" t="s">
        <v>65</v>
      </c>
      <c r="B538" s="54" t="s">
        <v>66</v>
      </c>
      <c r="C538" s="77"/>
      <c r="D538" s="77"/>
      <c r="E538" s="77" t="n">
        <f aca="false">SUM(C538:D538)</f>
        <v>0</v>
      </c>
    </row>
    <row r="539" customFormat="false" ht="12.8" hidden="false" customHeight="false" outlineLevel="0" collapsed="false">
      <c r="A539" s="87"/>
      <c r="B539" s="103"/>
      <c r="C539" s="77"/>
      <c r="D539" s="77"/>
      <c r="E539" s="77"/>
    </row>
    <row r="540" customFormat="false" ht="23.85" hidden="false" customHeight="false" outlineLevel="0" collapsed="false">
      <c r="A540" s="66" t="s">
        <v>903</v>
      </c>
      <c r="B540" s="160" t="s">
        <v>19</v>
      </c>
      <c r="C540" s="139" t="n">
        <f aca="false">SUM(C542:C546)</f>
        <v>4475500</v>
      </c>
      <c r="D540" s="152" t="n">
        <f aca="false">SUM(D542:D546)</f>
        <v>0</v>
      </c>
      <c r="E540" s="139" t="n">
        <f aca="false">SUM(C540:D540)</f>
        <v>4475500</v>
      </c>
    </row>
    <row r="541" customFormat="false" ht="22.35" hidden="false" customHeight="false" outlineLevel="0" collapsed="false">
      <c r="A541" s="87" t="s">
        <v>27</v>
      </c>
      <c r="B541" s="54"/>
      <c r="C541" s="77" t="n">
        <f aca="false">SUM(C542:C544)</f>
        <v>4475500</v>
      </c>
      <c r="D541" s="77"/>
      <c r="E541" s="77" t="n">
        <f aca="false">SUM(C541:D541)</f>
        <v>4475500</v>
      </c>
    </row>
    <row r="542" customFormat="false" ht="22.35" hidden="false" customHeight="false" outlineLevel="0" collapsed="false">
      <c r="A542" s="87" t="s">
        <v>857</v>
      </c>
      <c r="B542" s="103" t="s">
        <v>858</v>
      </c>
      <c r="C542" s="77" t="n">
        <v>4425500</v>
      </c>
      <c r="D542" s="77"/>
      <c r="E542" s="77" t="n">
        <f aca="false">SUM(C542:D542)</f>
        <v>4425500</v>
      </c>
    </row>
    <row r="543" customFormat="false" ht="32.8" hidden="false" customHeight="false" outlineLevel="0" collapsed="false">
      <c r="A543" s="87" t="s">
        <v>33</v>
      </c>
      <c r="B543" s="103" t="s">
        <v>34</v>
      </c>
      <c r="C543" s="77" t="n">
        <v>50000</v>
      </c>
      <c r="D543" s="77"/>
      <c r="E543" s="77" t="n">
        <f aca="false">SUM(C543:D543)</f>
        <v>50000</v>
      </c>
    </row>
    <row r="544" customFormat="false" ht="32.8" hidden="false" customHeight="false" outlineLevel="0" collapsed="false">
      <c r="A544" s="87" t="s">
        <v>177</v>
      </c>
      <c r="B544" s="104" t="s">
        <v>178</v>
      </c>
      <c r="C544" s="77"/>
      <c r="D544" s="77"/>
      <c r="E544" s="77"/>
    </row>
    <row r="545" customFormat="false" ht="22.35" hidden="false" customHeight="false" outlineLevel="0" collapsed="false">
      <c r="A545" s="87" t="s">
        <v>65</v>
      </c>
      <c r="B545" s="104" t="s">
        <v>66</v>
      </c>
      <c r="C545" s="77"/>
      <c r="D545" s="77"/>
      <c r="E545" s="77"/>
    </row>
    <row r="546" customFormat="false" ht="12.8" hidden="false" customHeight="false" outlineLevel="0" collapsed="false">
      <c r="A546" s="87"/>
      <c r="B546" s="103"/>
      <c r="C546" s="77"/>
      <c r="D546" s="77"/>
      <c r="E546" s="77"/>
    </row>
    <row r="547" customFormat="false" ht="23.85" hidden="false" customHeight="false" outlineLevel="0" collapsed="false">
      <c r="A547" s="66" t="s">
        <v>908</v>
      </c>
      <c r="B547" s="160" t="s">
        <v>19</v>
      </c>
      <c r="C547" s="139" t="n">
        <f aca="false">SUM(C549:C553)</f>
        <v>4025000</v>
      </c>
      <c r="D547" s="152" t="n">
        <f aca="false">SUM(D549:D553)</f>
        <v>0</v>
      </c>
      <c r="E547" s="139" t="n">
        <f aca="false">SUM(C547:D547)</f>
        <v>4025000</v>
      </c>
    </row>
    <row r="548" customFormat="false" ht="22.35" hidden="false" customHeight="false" outlineLevel="0" collapsed="false">
      <c r="A548" s="74" t="s">
        <v>27</v>
      </c>
      <c r="B548" s="54"/>
      <c r="C548" s="143" t="n">
        <f aca="false">SUM(C549:C551)</f>
        <v>4025000</v>
      </c>
      <c r="D548" s="143" t="n">
        <f aca="false">SUM(D549:D551)</f>
        <v>0</v>
      </c>
      <c r="E548" s="143" t="n">
        <f aca="false">SUM(C548:D548)</f>
        <v>4025000</v>
      </c>
    </row>
    <row r="549" customFormat="false" ht="22.35" hidden="false" customHeight="false" outlineLevel="0" collapsed="false">
      <c r="A549" s="87" t="s">
        <v>857</v>
      </c>
      <c r="B549" s="103" t="s">
        <v>858</v>
      </c>
      <c r="C549" s="77" t="n">
        <v>3970000</v>
      </c>
      <c r="D549" s="77"/>
      <c r="E549" s="77" t="n">
        <f aca="false">SUM(C549:D549)</f>
        <v>3970000</v>
      </c>
    </row>
    <row r="550" customFormat="false" ht="32.8" hidden="false" customHeight="false" outlineLevel="0" collapsed="false">
      <c r="A550" s="87" t="s">
        <v>33</v>
      </c>
      <c r="B550" s="103" t="s">
        <v>34</v>
      </c>
      <c r="C550" s="77" t="n">
        <v>55000</v>
      </c>
      <c r="D550" s="77"/>
      <c r="E550" s="77" t="n">
        <f aca="false">SUM(C550:D550)</f>
        <v>55000</v>
      </c>
    </row>
    <row r="551" customFormat="false" ht="32.8" hidden="false" customHeight="false" outlineLevel="0" collapsed="false">
      <c r="A551" s="87" t="s">
        <v>177</v>
      </c>
      <c r="B551" s="104" t="s">
        <v>178</v>
      </c>
      <c r="C551" s="77"/>
      <c r="D551" s="77"/>
      <c r="E551" s="77"/>
    </row>
    <row r="552" customFormat="false" ht="22.35" hidden="false" customHeight="false" outlineLevel="0" collapsed="false">
      <c r="A552" s="87" t="s">
        <v>65</v>
      </c>
      <c r="B552" s="104" t="s">
        <v>66</v>
      </c>
      <c r="C552" s="77"/>
      <c r="D552" s="77"/>
      <c r="E552" s="77" t="n">
        <f aca="false">SUM(C552:D552)</f>
        <v>0</v>
      </c>
    </row>
    <row r="553" customFormat="false" ht="12.8" hidden="false" customHeight="false" outlineLevel="0" collapsed="false">
      <c r="A553" s="87"/>
      <c r="B553" s="103"/>
      <c r="C553" s="77"/>
      <c r="D553" s="77"/>
      <c r="E553" s="77"/>
    </row>
    <row r="554" customFormat="false" ht="23.85" hidden="false" customHeight="false" outlineLevel="0" collapsed="false">
      <c r="A554" s="66" t="s">
        <v>913</v>
      </c>
      <c r="B554" s="135" t="s">
        <v>19</v>
      </c>
      <c r="C554" s="152" t="n">
        <f aca="false">SUM(C556:C558)</f>
        <v>3950000</v>
      </c>
      <c r="D554" s="152" t="n">
        <f aca="false">SUM(D556:D556)</f>
        <v>0</v>
      </c>
      <c r="E554" s="139" t="n">
        <f aca="false">SUM(C554:D554)</f>
        <v>3950000</v>
      </c>
    </row>
    <row r="555" customFormat="false" ht="22.35" hidden="false" customHeight="false" outlineLevel="0" collapsed="false">
      <c r="A555" s="82" t="s">
        <v>27</v>
      </c>
      <c r="B555" s="167"/>
      <c r="C555" s="143" t="n">
        <f aca="false">SUM(C556:C558)</f>
        <v>3950000</v>
      </c>
      <c r="D555" s="215"/>
      <c r="E555" s="77" t="n">
        <f aca="false">SUM(C555:D555)</f>
        <v>3950000</v>
      </c>
    </row>
    <row r="556" customFormat="false" ht="22.35" hidden="false" customHeight="false" outlineLevel="0" collapsed="false">
      <c r="A556" s="87" t="s">
        <v>857</v>
      </c>
      <c r="B556" s="103" t="s">
        <v>858</v>
      </c>
      <c r="C556" s="77" t="n">
        <v>3950000</v>
      </c>
      <c r="D556" s="77"/>
      <c r="E556" s="77" t="n">
        <f aca="false">SUM(C556:D556)</f>
        <v>3950000</v>
      </c>
    </row>
    <row r="557" customFormat="false" ht="32.8" hidden="false" customHeight="false" outlineLevel="0" collapsed="false">
      <c r="A557" s="87" t="s">
        <v>33</v>
      </c>
      <c r="B557" s="103" t="s">
        <v>34</v>
      </c>
      <c r="C557" s="77"/>
      <c r="D557" s="77"/>
      <c r="E557" s="77" t="n">
        <f aca="false">SUM(C557:D557)</f>
        <v>0</v>
      </c>
    </row>
    <row r="558" customFormat="false" ht="32.8" hidden="false" customHeight="false" outlineLevel="0" collapsed="false">
      <c r="A558" s="87" t="s">
        <v>177</v>
      </c>
      <c r="B558" s="104" t="s">
        <v>178</v>
      </c>
      <c r="C558" s="77"/>
      <c r="D558" s="77"/>
      <c r="E558" s="77"/>
    </row>
    <row r="559" customFormat="false" ht="12.8" hidden="false" customHeight="false" outlineLevel="0" collapsed="false">
      <c r="A559" s="87"/>
      <c r="B559" s="103"/>
      <c r="C559" s="77"/>
      <c r="D559" s="77"/>
      <c r="E559" s="77"/>
    </row>
    <row r="560" customFormat="false" ht="23.85" hidden="false" customHeight="false" outlineLevel="0" collapsed="false">
      <c r="A560" s="66" t="s">
        <v>917</v>
      </c>
      <c r="B560" s="135" t="s">
        <v>19</v>
      </c>
      <c r="C560" s="152" t="n">
        <f aca="false">SUM(C562:C564)</f>
        <v>3780000</v>
      </c>
      <c r="D560" s="152" t="n">
        <f aca="false">SUM(D562:D562)</f>
        <v>0</v>
      </c>
      <c r="E560" s="139" t="n">
        <f aca="false">SUM(C560:D560)</f>
        <v>3780000</v>
      </c>
    </row>
    <row r="561" customFormat="false" ht="22.35" hidden="false" customHeight="false" outlineLevel="0" collapsed="false">
      <c r="A561" s="82" t="s">
        <v>27</v>
      </c>
      <c r="B561" s="167"/>
      <c r="C561" s="143" t="n">
        <f aca="false">SUM(C562:C563)</f>
        <v>3780000</v>
      </c>
      <c r="D561" s="215"/>
      <c r="E561" s="77" t="n">
        <f aca="false">SUM(C561:D561)</f>
        <v>3780000</v>
      </c>
    </row>
    <row r="562" customFormat="false" ht="22.35" hidden="false" customHeight="false" outlineLevel="0" collapsed="false">
      <c r="A562" s="87" t="s">
        <v>857</v>
      </c>
      <c r="B562" s="103" t="s">
        <v>858</v>
      </c>
      <c r="C562" s="77" t="n">
        <v>3780000</v>
      </c>
      <c r="D562" s="77"/>
      <c r="E562" s="77" t="n">
        <f aca="false">SUM(C562:D562)</f>
        <v>3780000</v>
      </c>
    </row>
    <row r="563" customFormat="false" ht="32.8" hidden="false" customHeight="false" outlineLevel="0" collapsed="false">
      <c r="A563" s="87" t="s">
        <v>33</v>
      </c>
      <c r="B563" s="103" t="s">
        <v>34</v>
      </c>
      <c r="C563" s="77"/>
      <c r="D563" s="77"/>
      <c r="E563" s="77" t="n">
        <f aca="false">SUM(C563:D563)</f>
        <v>0</v>
      </c>
    </row>
    <row r="564" customFormat="false" ht="22.35" hidden="false" customHeight="false" outlineLevel="0" collapsed="false">
      <c r="A564" s="87" t="s">
        <v>65</v>
      </c>
      <c r="B564" s="54" t="s">
        <v>66</v>
      </c>
      <c r="C564" s="77"/>
      <c r="D564" s="77"/>
      <c r="E564" s="77" t="n">
        <f aca="false">SUM(C564:D564)</f>
        <v>0</v>
      </c>
    </row>
    <row r="565" customFormat="false" ht="12.8" hidden="false" customHeight="false" outlineLevel="0" collapsed="false">
      <c r="A565" s="87"/>
      <c r="B565" s="103"/>
      <c r="C565" s="77"/>
      <c r="D565" s="77"/>
      <c r="E565" s="77"/>
    </row>
    <row r="566" customFormat="false" ht="23.85" hidden="false" customHeight="false" outlineLevel="0" collapsed="false">
      <c r="A566" s="66" t="s">
        <v>921</v>
      </c>
      <c r="B566" s="135" t="s">
        <v>19</v>
      </c>
      <c r="C566" s="139" t="n">
        <f aca="false">SUM(C568:C571)</f>
        <v>3947500</v>
      </c>
      <c r="D566" s="152" t="n">
        <f aca="false">SUM(D568:D571)</f>
        <v>0</v>
      </c>
      <c r="E566" s="139" t="n">
        <f aca="false">SUM(C566:D566)</f>
        <v>3947500</v>
      </c>
    </row>
    <row r="567" customFormat="false" ht="22.35" hidden="false" customHeight="false" outlineLevel="0" collapsed="false">
      <c r="A567" s="74" t="s">
        <v>27</v>
      </c>
      <c r="B567" s="54"/>
      <c r="C567" s="143" t="n">
        <f aca="false">SUM(C568:C570)</f>
        <v>3947500</v>
      </c>
      <c r="D567" s="143" t="n">
        <f aca="false">SUM(D568:D570)</f>
        <v>0</v>
      </c>
      <c r="E567" s="143" t="n">
        <f aca="false">SUM(C567:D567)</f>
        <v>3947500</v>
      </c>
    </row>
    <row r="568" customFormat="false" ht="22.35" hidden="false" customHeight="false" outlineLevel="0" collapsed="false">
      <c r="A568" s="87" t="s">
        <v>857</v>
      </c>
      <c r="B568" s="103" t="s">
        <v>858</v>
      </c>
      <c r="C568" s="77" t="n">
        <v>3907500</v>
      </c>
      <c r="D568" s="77"/>
      <c r="E568" s="77" t="n">
        <f aca="false">SUM(C568:D568)</f>
        <v>3907500</v>
      </c>
    </row>
    <row r="569" customFormat="false" ht="32.8" hidden="false" customHeight="false" outlineLevel="0" collapsed="false">
      <c r="A569" s="87" t="s">
        <v>33</v>
      </c>
      <c r="B569" s="103" t="s">
        <v>34</v>
      </c>
      <c r="C569" s="77" t="n">
        <v>40000</v>
      </c>
      <c r="D569" s="77"/>
      <c r="E569" s="77" t="n">
        <f aca="false">SUM(C569:D569)</f>
        <v>40000</v>
      </c>
    </row>
    <row r="570" customFormat="false" ht="32.8" hidden="false" customHeight="false" outlineLevel="0" collapsed="false">
      <c r="A570" s="87" t="s">
        <v>177</v>
      </c>
      <c r="B570" s="104" t="s">
        <v>178</v>
      </c>
      <c r="C570" s="77"/>
      <c r="D570" s="77"/>
      <c r="E570" s="77" t="n">
        <f aca="false">SUM(C570:D570)</f>
        <v>0</v>
      </c>
    </row>
    <row r="571" customFormat="false" ht="22.35" hidden="false" customHeight="false" outlineLevel="0" collapsed="false">
      <c r="A571" s="87" t="s">
        <v>65</v>
      </c>
      <c r="B571" s="103" t="s">
        <v>66</v>
      </c>
      <c r="C571" s="77"/>
      <c r="D571" s="77"/>
      <c r="E571" s="77" t="n">
        <f aca="false">SUM(C571:D571)</f>
        <v>0</v>
      </c>
    </row>
    <row r="572" customFormat="false" ht="12.8" hidden="false" customHeight="false" outlineLevel="0" collapsed="false">
      <c r="A572" s="87"/>
      <c r="B572" s="103"/>
      <c r="C572" s="77"/>
      <c r="D572" s="77"/>
      <c r="E572" s="77"/>
    </row>
    <row r="573" customFormat="false" ht="23.85" hidden="false" customHeight="false" outlineLevel="0" collapsed="false">
      <c r="A573" s="66" t="s">
        <v>926</v>
      </c>
      <c r="B573" s="135" t="s">
        <v>19</v>
      </c>
      <c r="C573" s="139" t="n">
        <f aca="false">SUM(C575:C577)</f>
        <v>3440000</v>
      </c>
      <c r="D573" s="152" t="n">
        <f aca="false">SUM(D575:D575)</f>
        <v>0</v>
      </c>
      <c r="E573" s="139" t="n">
        <f aca="false">SUM(C573:D573)</f>
        <v>3440000</v>
      </c>
    </row>
    <row r="574" customFormat="false" ht="22.35" hidden="false" customHeight="false" outlineLevel="0" collapsed="false">
      <c r="A574" s="82" t="s">
        <v>27</v>
      </c>
      <c r="B574" s="167"/>
      <c r="C574" s="77" t="n">
        <f aca="false">SUM(C575:C577)</f>
        <v>3440000</v>
      </c>
      <c r="D574" s="215"/>
      <c r="E574" s="77" t="n">
        <f aca="false">SUM(C574:D574)</f>
        <v>3440000</v>
      </c>
    </row>
    <row r="575" customFormat="false" ht="22.35" hidden="false" customHeight="false" outlineLevel="0" collapsed="false">
      <c r="A575" s="87" t="s">
        <v>857</v>
      </c>
      <c r="B575" s="103" t="s">
        <v>858</v>
      </c>
      <c r="C575" s="77" t="n">
        <v>3400000</v>
      </c>
      <c r="D575" s="77"/>
      <c r="E575" s="77" t="n">
        <f aca="false">SUM(C575:D575)</f>
        <v>3400000</v>
      </c>
    </row>
    <row r="576" customFormat="false" ht="32.8" hidden="false" customHeight="false" outlineLevel="0" collapsed="false">
      <c r="A576" s="87" t="s">
        <v>177</v>
      </c>
      <c r="B576" s="104" t="s">
        <v>178</v>
      </c>
      <c r="C576" s="77"/>
      <c r="D576" s="77"/>
      <c r="E576" s="77"/>
    </row>
    <row r="577" customFormat="false" ht="32.8" hidden="false" customHeight="false" outlineLevel="0" collapsed="false">
      <c r="A577" s="87" t="s">
        <v>33</v>
      </c>
      <c r="B577" s="103" t="s">
        <v>34</v>
      </c>
      <c r="C577" s="77" t="n">
        <v>40000</v>
      </c>
      <c r="D577" s="77"/>
      <c r="E577" s="77" t="n">
        <f aca="false">SUM(C577:D577)</f>
        <v>40000</v>
      </c>
    </row>
    <row r="578" customFormat="false" ht="12.8" hidden="false" customHeight="false" outlineLevel="0" collapsed="false">
      <c r="A578" s="87"/>
      <c r="B578" s="103"/>
      <c r="C578" s="77"/>
      <c r="D578" s="77"/>
      <c r="E578" s="77"/>
    </row>
    <row r="579" customFormat="false" ht="23.85" hidden="false" customHeight="false" outlineLevel="0" collapsed="false">
      <c r="A579" s="66" t="s">
        <v>930</v>
      </c>
      <c r="B579" s="135" t="s">
        <v>19</v>
      </c>
      <c r="C579" s="152" t="n">
        <f aca="false">SUM(C581:C584)</f>
        <v>3815000</v>
      </c>
      <c r="D579" s="152" t="n">
        <f aca="false">SUM(D581:D581)</f>
        <v>0</v>
      </c>
      <c r="E579" s="139" t="n">
        <f aca="false">SUM(C579:D579)</f>
        <v>3815000</v>
      </c>
    </row>
    <row r="580" customFormat="false" ht="22.35" hidden="false" customHeight="false" outlineLevel="0" collapsed="false">
      <c r="A580" s="82" t="s">
        <v>27</v>
      </c>
      <c r="B580" s="167"/>
      <c r="C580" s="143" t="n">
        <f aca="false">SUM(C581:C584)</f>
        <v>3815000</v>
      </c>
      <c r="D580" s="215"/>
      <c r="E580" s="77" t="n">
        <f aca="false">SUM(C580:D580)</f>
        <v>3815000</v>
      </c>
    </row>
    <row r="581" customFormat="false" ht="22.35" hidden="false" customHeight="false" outlineLevel="0" collapsed="false">
      <c r="A581" s="87" t="s">
        <v>857</v>
      </c>
      <c r="B581" s="103" t="s">
        <v>858</v>
      </c>
      <c r="C581" s="77" t="n">
        <v>3765000</v>
      </c>
      <c r="D581" s="77"/>
      <c r="E581" s="77" t="n">
        <f aca="false">SUM(C581:D581)</f>
        <v>3765000</v>
      </c>
    </row>
    <row r="582" customFormat="false" ht="32.8" hidden="false" customHeight="false" outlineLevel="0" collapsed="false">
      <c r="A582" s="87" t="s">
        <v>33</v>
      </c>
      <c r="B582" s="103" t="s">
        <v>34</v>
      </c>
      <c r="C582" s="77" t="n">
        <v>50000</v>
      </c>
      <c r="D582" s="77"/>
      <c r="E582" s="77" t="n">
        <f aca="false">SUM(C582:D582)</f>
        <v>50000</v>
      </c>
    </row>
    <row r="583" customFormat="false" ht="32.8" hidden="false" customHeight="false" outlineLevel="0" collapsed="false">
      <c r="A583" s="87" t="s">
        <v>177</v>
      </c>
      <c r="B583" s="104" t="s">
        <v>178</v>
      </c>
      <c r="C583" s="77"/>
      <c r="D583" s="77"/>
      <c r="E583" s="77" t="n">
        <f aca="false">SUM(C583:D583)</f>
        <v>0</v>
      </c>
    </row>
    <row r="584" customFormat="false" ht="12.8" hidden="false" customHeight="false" outlineLevel="0" collapsed="false">
      <c r="A584" s="87"/>
      <c r="B584" s="103"/>
      <c r="C584" s="77"/>
      <c r="D584" s="77"/>
      <c r="E584" s="77"/>
    </row>
    <row r="585" customFormat="false" ht="23.85" hidden="false" customHeight="false" outlineLevel="0" collapsed="false">
      <c r="A585" s="66" t="s">
        <v>934</v>
      </c>
      <c r="B585" s="135" t="s">
        <v>19</v>
      </c>
      <c r="C585" s="139" t="n">
        <f aca="false">SUM(C587:C592)</f>
        <v>3740000</v>
      </c>
      <c r="D585" s="139" t="n">
        <f aca="false">SUM(D587:D587)</f>
        <v>0</v>
      </c>
      <c r="E585" s="139" t="n">
        <f aca="false">SUM(C585:D585)</f>
        <v>3740000</v>
      </c>
    </row>
    <row r="586" customFormat="false" ht="22.35" hidden="false" customHeight="false" outlineLevel="0" collapsed="false">
      <c r="A586" s="82" t="s">
        <v>27</v>
      </c>
      <c r="B586" s="167"/>
      <c r="C586" s="143" t="n">
        <f aca="false">SUM(C587:C589)</f>
        <v>3740000</v>
      </c>
      <c r="D586" s="215"/>
      <c r="E586" s="77" t="n">
        <f aca="false">SUM(C586:D586)</f>
        <v>3740000</v>
      </c>
    </row>
    <row r="587" customFormat="false" ht="22.35" hidden="false" customHeight="false" outlineLevel="0" collapsed="false">
      <c r="A587" s="87" t="s">
        <v>857</v>
      </c>
      <c r="B587" s="103" t="s">
        <v>858</v>
      </c>
      <c r="C587" s="77" t="n">
        <v>3660000</v>
      </c>
      <c r="D587" s="77"/>
      <c r="E587" s="77" t="n">
        <f aca="false">SUM(C587:D587)</f>
        <v>3660000</v>
      </c>
    </row>
    <row r="588" customFormat="false" ht="32.8" hidden="false" customHeight="false" outlineLevel="0" collapsed="false">
      <c r="A588" s="87" t="s">
        <v>177</v>
      </c>
      <c r="B588" s="104" t="s">
        <v>178</v>
      </c>
      <c r="C588" s="77"/>
      <c r="D588" s="77"/>
      <c r="E588" s="77"/>
    </row>
    <row r="589" customFormat="false" ht="32.8" hidden="false" customHeight="false" outlineLevel="0" collapsed="false">
      <c r="A589" s="87" t="s">
        <v>33</v>
      </c>
      <c r="B589" s="103" t="s">
        <v>34</v>
      </c>
      <c r="C589" s="77" t="n">
        <v>80000</v>
      </c>
      <c r="D589" s="77"/>
      <c r="E589" s="77" t="n">
        <f aca="false">SUM(C589:D589)</f>
        <v>80000</v>
      </c>
    </row>
    <row r="590" customFormat="false" ht="32.8" hidden="false" customHeight="false" outlineLevel="0" collapsed="false">
      <c r="A590" s="87" t="s">
        <v>62</v>
      </c>
      <c r="B590" s="104" t="s">
        <v>63</v>
      </c>
      <c r="C590" s="77"/>
      <c r="D590" s="77"/>
      <c r="E590" s="77" t="n">
        <f aca="false">SUM(C590:D590)</f>
        <v>0</v>
      </c>
    </row>
    <row r="591" customFormat="false" ht="22.35" hidden="false" customHeight="false" outlineLevel="0" collapsed="false">
      <c r="A591" s="87" t="s">
        <v>65</v>
      </c>
      <c r="B591" s="103" t="s">
        <v>66</v>
      </c>
      <c r="C591" s="77"/>
      <c r="D591" s="77"/>
      <c r="E591" s="77" t="n">
        <f aca="false">SUM(C591:D591)</f>
        <v>0</v>
      </c>
    </row>
    <row r="592" customFormat="false" ht="12.8" hidden="false" customHeight="false" outlineLevel="0" collapsed="false">
      <c r="A592" s="87"/>
      <c r="B592" s="103"/>
      <c r="C592" s="77"/>
      <c r="D592" s="77"/>
      <c r="E592" s="77" t="n">
        <f aca="false">SUM(C592:D592)</f>
        <v>0</v>
      </c>
    </row>
    <row r="593" customFormat="false" ht="23.85" hidden="false" customHeight="false" outlineLevel="0" collapsed="false">
      <c r="A593" s="66" t="s">
        <v>940</v>
      </c>
      <c r="B593" s="135" t="s">
        <v>19</v>
      </c>
      <c r="C593" s="139" t="n">
        <f aca="false">SUM(C595:C597)</f>
        <v>3492000</v>
      </c>
      <c r="D593" s="152" t="n">
        <f aca="false">SUM(D595:D595)</f>
        <v>0</v>
      </c>
      <c r="E593" s="139" t="n">
        <f aca="false">SUM(C593:D593)</f>
        <v>3492000</v>
      </c>
    </row>
    <row r="594" customFormat="false" ht="22.35" hidden="false" customHeight="false" outlineLevel="0" collapsed="false">
      <c r="A594" s="87" t="s">
        <v>27</v>
      </c>
      <c r="B594" s="103"/>
      <c r="C594" s="77" t="n">
        <f aca="false">SUM(C595:C596)</f>
        <v>3492000</v>
      </c>
      <c r="D594" s="77"/>
      <c r="E594" s="77" t="n">
        <f aca="false">SUM(C594:D594)</f>
        <v>3492000</v>
      </c>
    </row>
    <row r="595" customFormat="false" ht="22.35" hidden="false" customHeight="false" outlineLevel="0" collapsed="false">
      <c r="A595" s="87" t="s">
        <v>857</v>
      </c>
      <c r="B595" s="103" t="s">
        <v>858</v>
      </c>
      <c r="C595" s="77" t="n">
        <v>3412000</v>
      </c>
      <c r="D595" s="77"/>
      <c r="E595" s="77" t="n">
        <f aca="false">SUM(C595:D595)</f>
        <v>3412000</v>
      </c>
    </row>
    <row r="596" customFormat="false" ht="32.8" hidden="false" customHeight="false" outlineLevel="0" collapsed="false">
      <c r="A596" s="87" t="s">
        <v>33</v>
      </c>
      <c r="B596" s="103" t="s">
        <v>34</v>
      </c>
      <c r="C596" s="77" t="n">
        <v>80000</v>
      </c>
      <c r="D596" s="77"/>
      <c r="E596" s="77" t="n">
        <f aca="false">SUM(C596:D596)</f>
        <v>80000</v>
      </c>
    </row>
    <row r="597" customFormat="false" ht="22.35" hidden="false" customHeight="false" outlineLevel="0" collapsed="false">
      <c r="A597" s="87" t="s">
        <v>65</v>
      </c>
      <c r="B597" s="103" t="s">
        <v>66</v>
      </c>
      <c r="C597" s="77"/>
      <c r="D597" s="77"/>
      <c r="E597" s="77"/>
    </row>
    <row r="598" customFormat="false" ht="12.8" hidden="false" customHeight="false" outlineLevel="0" collapsed="false">
      <c r="A598" s="82"/>
      <c r="B598" s="103"/>
      <c r="C598" s="77"/>
      <c r="D598" s="77"/>
      <c r="E598" s="77" t="n">
        <f aca="false">SUM(C598:D598)</f>
        <v>0</v>
      </c>
    </row>
    <row r="599" customFormat="false" ht="23.85" hidden="false" customHeight="false" outlineLevel="0" collapsed="false">
      <c r="A599" s="66" t="s">
        <v>944</v>
      </c>
      <c r="B599" s="135" t="s">
        <v>19</v>
      </c>
      <c r="C599" s="69" t="n">
        <f aca="false">SUM(C601:C605)</f>
        <v>2765000</v>
      </c>
      <c r="D599" s="69" t="n">
        <f aca="false">SUM(D601:D605)</f>
        <v>0</v>
      </c>
      <c r="E599" s="69" t="n">
        <f aca="false">SUM(C599:D599)</f>
        <v>2765000</v>
      </c>
    </row>
    <row r="600" customFormat="false" ht="22.35" hidden="false" customHeight="false" outlineLevel="0" collapsed="false">
      <c r="A600" s="82" t="s">
        <v>27</v>
      </c>
      <c r="B600" s="167"/>
      <c r="C600" s="83" t="n">
        <f aca="false">SUM(C601:C603)</f>
        <v>2765000</v>
      </c>
      <c r="D600" s="221"/>
      <c r="E600" s="83" t="n">
        <f aca="false">SUM(C600:D600)</f>
        <v>2765000</v>
      </c>
    </row>
    <row r="601" customFormat="false" ht="22.35" hidden="false" customHeight="false" outlineLevel="0" collapsed="false">
      <c r="A601" s="87" t="s">
        <v>857</v>
      </c>
      <c r="B601" s="103" t="s">
        <v>858</v>
      </c>
      <c r="C601" s="83" t="n">
        <v>2700000</v>
      </c>
      <c r="D601" s="83"/>
      <c r="E601" s="83" t="n">
        <f aca="false">SUM(C601:D601)</f>
        <v>2700000</v>
      </c>
    </row>
    <row r="602" customFormat="false" ht="32.8" hidden="false" customHeight="false" outlineLevel="0" collapsed="false">
      <c r="A602" s="87" t="s">
        <v>33</v>
      </c>
      <c r="B602" s="103" t="s">
        <v>34</v>
      </c>
      <c r="C602" s="83" t="n">
        <v>65000</v>
      </c>
      <c r="D602" s="83"/>
      <c r="E602" s="83" t="n">
        <f aca="false">SUM(C602:D602)</f>
        <v>65000</v>
      </c>
    </row>
    <row r="603" customFormat="false" ht="32.8" hidden="false" customHeight="false" outlineLevel="0" collapsed="false">
      <c r="A603" s="87" t="s">
        <v>177</v>
      </c>
      <c r="B603" s="104" t="s">
        <v>178</v>
      </c>
      <c r="C603" s="83"/>
      <c r="D603" s="83"/>
      <c r="E603" s="83"/>
    </row>
    <row r="604" customFormat="false" ht="32.8" hidden="false" customHeight="false" outlineLevel="0" collapsed="false">
      <c r="A604" s="87" t="s">
        <v>62</v>
      </c>
      <c r="B604" s="104" t="s">
        <v>63</v>
      </c>
      <c r="C604" s="83"/>
      <c r="D604" s="83"/>
      <c r="E604" s="83"/>
    </row>
    <row r="605" customFormat="false" ht="12.8" hidden="false" customHeight="false" outlineLevel="0" collapsed="false">
      <c r="A605" s="176"/>
      <c r="B605" s="103"/>
      <c r="C605" s="223"/>
      <c r="D605" s="223"/>
      <c r="E605" s="223" t="n">
        <f aca="false">SUM(C605:D605)</f>
        <v>0</v>
      </c>
    </row>
    <row r="606" customFormat="false" ht="57.45" hidden="false" customHeight="false" outlineLevel="0" collapsed="false">
      <c r="A606" s="66" t="s">
        <v>949</v>
      </c>
      <c r="B606" s="160" t="s">
        <v>19</v>
      </c>
      <c r="C606" s="108" t="n">
        <f aca="false">SUM(C608:C667)</f>
        <v>1124229827</v>
      </c>
      <c r="D606" s="108" t="n">
        <f aca="false">SUM(D608:D665)</f>
        <v>0</v>
      </c>
      <c r="E606" s="108" t="n">
        <f aca="false">C606+D606</f>
        <v>1124229827</v>
      </c>
    </row>
    <row r="607" customFormat="false" ht="22.35" hidden="false" customHeight="false" outlineLevel="0" collapsed="false">
      <c r="A607" s="82" t="s">
        <v>27</v>
      </c>
      <c r="B607" s="54"/>
      <c r="C607" s="77" t="n">
        <f aca="false">SUM(C608:C664)</f>
        <v>1124229827</v>
      </c>
      <c r="D607" s="77"/>
      <c r="E607" s="77" t="n">
        <f aca="false">SUM(C607:D607)</f>
        <v>1124229827</v>
      </c>
    </row>
    <row r="608" customFormat="false" ht="32.8" hidden="false" customHeight="false" outlineLevel="0" collapsed="false">
      <c r="A608" s="82" t="s">
        <v>950</v>
      </c>
      <c r="B608" s="54" t="s">
        <v>951</v>
      </c>
      <c r="C608" s="77" t="n">
        <v>331410630</v>
      </c>
      <c r="D608" s="77"/>
      <c r="E608" s="77" t="n">
        <f aca="false">SUM(C608:D608)</f>
        <v>331410630</v>
      </c>
    </row>
    <row r="609" customFormat="false" ht="64.15" hidden="false" customHeight="false" outlineLevel="0" collapsed="false">
      <c r="A609" s="82" t="s">
        <v>953</v>
      </c>
      <c r="B609" s="54" t="s">
        <v>954</v>
      </c>
      <c r="C609" s="77" t="n">
        <v>1740900</v>
      </c>
      <c r="D609" s="77"/>
      <c r="E609" s="77" t="n">
        <f aca="false">SUM(C609:D609)</f>
        <v>1740900</v>
      </c>
    </row>
    <row r="610" customFormat="false" ht="22.35" hidden="false" customHeight="false" outlineLevel="0" collapsed="false">
      <c r="A610" s="82" t="s">
        <v>956</v>
      </c>
      <c r="B610" s="54" t="s">
        <v>957</v>
      </c>
      <c r="C610" s="77" t="n">
        <v>45700</v>
      </c>
      <c r="D610" s="77"/>
      <c r="E610" s="77" t="n">
        <f aca="false">SUM(C610:D610)</f>
        <v>45700</v>
      </c>
    </row>
    <row r="611" customFormat="false" ht="32.8" hidden="false" customHeight="false" outlineLevel="0" collapsed="false">
      <c r="A611" s="82" t="s">
        <v>959</v>
      </c>
      <c r="B611" s="54" t="s">
        <v>960</v>
      </c>
      <c r="C611" s="77" t="n">
        <v>45100</v>
      </c>
      <c r="D611" s="77"/>
      <c r="E611" s="77" t="n">
        <f aca="false">SUM(C611:D611)</f>
        <v>45100</v>
      </c>
    </row>
    <row r="612" customFormat="false" ht="43.25" hidden="false" customHeight="false" outlineLevel="0" collapsed="false">
      <c r="A612" s="82" t="s">
        <v>961</v>
      </c>
      <c r="B612" s="54" t="s">
        <v>962</v>
      </c>
      <c r="C612" s="77" t="n">
        <f aca="false">404801680</f>
        <v>404801680</v>
      </c>
      <c r="D612" s="77"/>
      <c r="E612" s="77" t="n">
        <f aca="false">SUM(C612:D612)</f>
        <v>404801680</v>
      </c>
    </row>
    <row r="613" customFormat="false" ht="43.25" hidden="false" customHeight="false" outlineLevel="0" collapsed="false">
      <c r="A613" s="82" t="s">
        <v>964</v>
      </c>
      <c r="B613" s="54" t="s">
        <v>965</v>
      </c>
      <c r="C613" s="77" t="n">
        <v>1641830</v>
      </c>
      <c r="D613" s="77"/>
      <c r="E613" s="77" t="n">
        <f aca="false">SUM(C613:D613)</f>
        <v>1641830</v>
      </c>
    </row>
    <row r="614" customFormat="false" ht="74.6" hidden="false" customHeight="false" outlineLevel="0" collapsed="false">
      <c r="A614" s="82" t="s">
        <v>967</v>
      </c>
      <c r="B614" s="54" t="s">
        <v>968</v>
      </c>
      <c r="C614" s="77" t="n">
        <v>893760</v>
      </c>
      <c r="D614" s="77"/>
      <c r="E614" s="77" t="n">
        <f aca="false">SUM(C614:D614)</f>
        <v>893760</v>
      </c>
    </row>
    <row r="615" customFormat="false" ht="32.8" hidden="false" customHeight="false" outlineLevel="0" collapsed="false">
      <c r="A615" s="82" t="s">
        <v>970</v>
      </c>
      <c r="B615" s="54" t="s">
        <v>971</v>
      </c>
      <c r="C615" s="77" t="n">
        <v>301400</v>
      </c>
      <c r="D615" s="77"/>
      <c r="E615" s="77" t="n">
        <f aca="false">SUM(C615:D615)</f>
        <v>301400</v>
      </c>
    </row>
    <row r="616" customFormat="false" ht="32.8" hidden="false" customHeight="false" outlineLevel="0" collapsed="false">
      <c r="A616" s="150" t="s">
        <v>973</v>
      </c>
      <c r="B616" s="160" t="s">
        <v>974</v>
      </c>
      <c r="C616" s="130" t="n">
        <v>208485760</v>
      </c>
      <c r="D616" s="130"/>
      <c r="E616" s="130" t="n">
        <f aca="false">SUM(C616:D616)</f>
        <v>208485760</v>
      </c>
    </row>
    <row r="617" customFormat="false" ht="32.8" hidden="false" customHeight="false" outlineLevel="0" collapsed="false">
      <c r="A617" s="87" t="s">
        <v>976</v>
      </c>
      <c r="B617" s="54" t="s">
        <v>977</v>
      </c>
      <c r="C617" s="77" t="n">
        <v>735600</v>
      </c>
      <c r="D617" s="77"/>
      <c r="E617" s="77" t="n">
        <f aca="false">SUM(C617:D617)</f>
        <v>735600</v>
      </c>
    </row>
    <row r="618" customFormat="false" ht="64.15" hidden="false" customHeight="false" outlineLevel="0" collapsed="false">
      <c r="A618" s="87" t="s">
        <v>979</v>
      </c>
      <c r="B618" s="54" t="s">
        <v>980</v>
      </c>
      <c r="C618" s="77" t="n">
        <v>490270</v>
      </c>
      <c r="D618" s="77"/>
      <c r="E618" s="77" t="n">
        <f aca="false">SUM(C618:D618)</f>
        <v>490270</v>
      </c>
    </row>
    <row r="619" customFormat="false" ht="22.35" hidden="false" customHeight="false" outlineLevel="0" collapsed="false">
      <c r="A619" s="87" t="s">
        <v>982</v>
      </c>
      <c r="B619" s="54" t="s">
        <v>983</v>
      </c>
      <c r="C619" s="77" t="n">
        <v>139900</v>
      </c>
      <c r="D619" s="77"/>
      <c r="E619" s="77" t="n">
        <f aca="false">SUM(C619:D619)</f>
        <v>139900</v>
      </c>
    </row>
    <row r="620" customFormat="false" ht="43.25" hidden="false" customHeight="false" outlineLevel="0" collapsed="false">
      <c r="A620" s="87" t="s">
        <v>985</v>
      </c>
      <c r="B620" s="54" t="s">
        <v>986</v>
      </c>
      <c r="C620" s="77" t="n">
        <v>6000</v>
      </c>
      <c r="D620" s="77"/>
      <c r="E620" s="77" t="n">
        <f aca="false">SUM(C620:D620)</f>
        <v>6000</v>
      </c>
    </row>
    <row r="621" customFormat="false" ht="53.7" hidden="false" customHeight="false" outlineLevel="0" collapsed="false">
      <c r="A621" s="82" t="s">
        <v>987</v>
      </c>
      <c r="B621" s="54" t="s">
        <v>988</v>
      </c>
      <c r="C621" s="77" t="n">
        <v>32052700</v>
      </c>
      <c r="D621" s="77"/>
      <c r="E621" s="77" t="n">
        <f aca="false">SUM(C621:D621)</f>
        <v>32052700</v>
      </c>
    </row>
    <row r="622" customFormat="false" ht="53.7" hidden="false" customHeight="false" outlineLevel="0" collapsed="false">
      <c r="A622" s="82" t="s">
        <v>990</v>
      </c>
      <c r="B622" s="54" t="s">
        <v>991</v>
      </c>
      <c r="C622" s="77" t="n">
        <v>3640</v>
      </c>
      <c r="D622" s="77"/>
      <c r="E622" s="77" t="n">
        <f aca="false">SUM(C622:D622)</f>
        <v>3640</v>
      </c>
    </row>
    <row r="623" customFormat="false" ht="32.8" hidden="false" customHeight="false" outlineLevel="0" collapsed="false">
      <c r="A623" s="82" t="s">
        <v>993</v>
      </c>
      <c r="B623" s="54" t="s">
        <v>994</v>
      </c>
      <c r="C623" s="77" t="n">
        <v>17400</v>
      </c>
      <c r="D623" s="77"/>
      <c r="E623" s="77" t="n">
        <f aca="false">SUM(C623:D623)</f>
        <v>17400</v>
      </c>
    </row>
    <row r="624" customFormat="false" ht="64.15" hidden="false" customHeight="false" outlineLevel="0" collapsed="false">
      <c r="A624" s="82" t="s">
        <v>996</v>
      </c>
      <c r="B624" s="54" t="s">
        <v>997</v>
      </c>
      <c r="C624" s="77" t="n">
        <v>12000</v>
      </c>
      <c r="D624" s="77"/>
      <c r="E624" s="77" t="n">
        <f aca="false">SUM(C624:D624)</f>
        <v>12000</v>
      </c>
    </row>
    <row r="625" customFormat="false" ht="74.6" hidden="false" customHeight="false" outlineLevel="0" collapsed="false">
      <c r="A625" s="82" t="s">
        <v>999</v>
      </c>
      <c r="B625" s="54" t="s">
        <v>1000</v>
      </c>
      <c r="C625" s="77"/>
      <c r="D625" s="77"/>
      <c r="E625" s="77"/>
    </row>
    <row r="626" customFormat="false" ht="32.8" hidden="false" customHeight="false" outlineLevel="0" collapsed="false">
      <c r="A626" s="82" t="s">
        <v>1001</v>
      </c>
      <c r="B626" s="54" t="s">
        <v>1002</v>
      </c>
      <c r="C626" s="77" t="n">
        <v>14559810</v>
      </c>
      <c r="D626" s="77"/>
      <c r="E626" s="77" t="n">
        <f aca="false">SUM(C626:D626)</f>
        <v>14559810</v>
      </c>
    </row>
    <row r="627" customFormat="false" ht="32.8" hidden="false" customHeight="false" outlineLevel="0" collapsed="false">
      <c r="A627" s="82" t="s">
        <v>1004</v>
      </c>
      <c r="B627" s="54" t="s">
        <v>1005</v>
      </c>
      <c r="C627" s="77" t="n">
        <v>55000</v>
      </c>
      <c r="D627" s="77"/>
      <c r="E627" s="77" t="n">
        <f aca="false">SUM(C627:D627)</f>
        <v>55000</v>
      </c>
    </row>
    <row r="628" customFormat="false" ht="22.35" hidden="false" customHeight="false" outlineLevel="0" collapsed="false">
      <c r="A628" s="82" t="s">
        <v>1007</v>
      </c>
      <c r="B628" s="54" t="s">
        <v>1008</v>
      </c>
      <c r="C628" s="77" t="n">
        <v>7700</v>
      </c>
      <c r="D628" s="77"/>
      <c r="E628" s="77" t="n">
        <f aca="false">SUM(C628:D628)</f>
        <v>7700</v>
      </c>
    </row>
    <row r="629" customFormat="false" ht="32.8" hidden="false" customHeight="false" outlineLevel="0" collapsed="false">
      <c r="A629" s="82" t="s">
        <v>1010</v>
      </c>
      <c r="B629" s="54" t="s">
        <v>1011</v>
      </c>
      <c r="C629" s="77" t="n">
        <v>82789780</v>
      </c>
      <c r="D629" s="77"/>
      <c r="E629" s="77" t="n">
        <f aca="false">SUM(C629:D629)</f>
        <v>82789780</v>
      </c>
    </row>
    <row r="630" customFormat="false" ht="32.8" hidden="false" customHeight="false" outlineLevel="0" collapsed="false">
      <c r="A630" s="82" t="s">
        <v>1013</v>
      </c>
      <c r="B630" s="54" t="s">
        <v>1014</v>
      </c>
      <c r="C630" s="77" t="n">
        <v>5177200</v>
      </c>
      <c r="D630" s="77"/>
      <c r="E630" s="77" t="n">
        <f aca="false">SUM(C630:D630)</f>
        <v>5177200</v>
      </c>
    </row>
    <row r="631" customFormat="false" ht="105.95" hidden="false" customHeight="false" outlineLevel="0" collapsed="false">
      <c r="A631" s="82" t="s">
        <v>1016</v>
      </c>
      <c r="B631" s="54" t="s">
        <v>1017</v>
      </c>
      <c r="C631" s="77" t="n">
        <v>25230930</v>
      </c>
      <c r="D631" s="77"/>
      <c r="E631" s="77" t="n">
        <f aca="false">SUM(C631:D631)</f>
        <v>25230930</v>
      </c>
    </row>
    <row r="632" customFormat="false" ht="43.25" hidden="false" customHeight="false" outlineLevel="0" collapsed="false">
      <c r="A632" s="82" t="s">
        <v>1019</v>
      </c>
      <c r="B632" s="54" t="s">
        <v>1020</v>
      </c>
      <c r="C632" s="77"/>
      <c r="D632" s="77"/>
      <c r="E632" s="77" t="n">
        <f aca="false">SUM(C632:D632)</f>
        <v>0</v>
      </c>
    </row>
    <row r="633" customFormat="false" ht="64.15" hidden="false" customHeight="false" outlineLevel="0" collapsed="false">
      <c r="A633" s="82" t="s">
        <v>1022</v>
      </c>
      <c r="B633" s="54" t="s">
        <v>1023</v>
      </c>
      <c r="C633" s="77" t="n">
        <v>992050</v>
      </c>
      <c r="D633" s="77"/>
      <c r="E633" s="77" t="n">
        <f aca="false">SUM(C633:D633)</f>
        <v>992050</v>
      </c>
    </row>
    <row r="634" customFormat="false" ht="64.15" hidden="false" customHeight="false" outlineLevel="0" collapsed="false">
      <c r="A634" s="82" t="s">
        <v>1025</v>
      </c>
      <c r="B634" s="54" t="s">
        <v>1026</v>
      </c>
      <c r="C634" s="77"/>
      <c r="D634" s="77"/>
      <c r="E634" s="77" t="n">
        <f aca="false">SUM(C634:D634)</f>
        <v>0</v>
      </c>
    </row>
    <row r="635" customFormat="false" ht="74.6" hidden="false" customHeight="false" outlineLevel="0" collapsed="false">
      <c r="A635" s="82" t="s">
        <v>1028</v>
      </c>
      <c r="B635" s="54" t="s">
        <v>1029</v>
      </c>
      <c r="C635" s="77"/>
      <c r="D635" s="77"/>
      <c r="E635" s="77" t="n">
        <f aca="false">SUM(C635:D635)</f>
        <v>0</v>
      </c>
    </row>
    <row r="636" customFormat="false" ht="53.7" hidden="false" customHeight="false" outlineLevel="0" collapsed="false">
      <c r="A636" s="82" t="s">
        <v>1031</v>
      </c>
      <c r="B636" s="54" t="s">
        <v>1032</v>
      </c>
      <c r="C636" s="77"/>
      <c r="D636" s="77"/>
      <c r="E636" s="77" t="n">
        <f aca="false">SUM(C636:D636)</f>
        <v>0</v>
      </c>
    </row>
    <row r="637" customFormat="false" ht="64.15" hidden="false" customHeight="false" outlineLevel="0" collapsed="false">
      <c r="A637" s="82" t="s">
        <v>1034</v>
      </c>
      <c r="B637" s="54" t="s">
        <v>1035</v>
      </c>
      <c r="C637" s="77"/>
      <c r="D637" s="77"/>
      <c r="E637" s="77" t="n">
        <f aca="false">SUM(C637:D637)</f>
        <v>0</v>
      </c>
    </row>
    <row r="638" customFormat="false" ht="53.7" hidden="false" customHeight="false" outlineLevel="0" collapsed="false">
      <c r="A638" s="82" t="s">
        <v>1037</v>
      </c>
      <c r="B638" s="54" t="s">
        <v>1038</v>
      </c>
      <c r="C638" s="77"/>
      <c r="D638" s="77"/>
      <c r="E638" s="77" t="n">
        <f aca="false">SUM(C638:D638)</f>
        <v>0</v>
      </c>
    </row>
    <row r="639" customFormat="false" ht="85.05" hidden="false" customHeight="false" outlineLevel="0" collapsed="false">
      <c r="A639" s="82" t="s">
        <v>1040</v>
      </c>
      <c r="B639" s="54" t="s">
        <v>1041</v>
      </c>
      <c r="C639" s="77"/>
      <c r="D639" s="77"/>
      <c r="E639" s="77" t="n">
        <f aca="false">SUM(C639:D639)</f>
        <v>0</v>
      </c>
    </row>
    <row r="640" customFormat="false" ht="74.6" hidden="false" customHeight="false" outlineLevel="0" collapsed="false">
      <c r="A640" s="82" t="s">
        <v>1043</v>
      </c>
      <c r="B640" s="54" t="s">
        <v>1044</v>
      </c>
      <c r="C640" s="77"/>
      <c r="D640" s="77"/>
      <c r="E640" s="77" t="n">
        <f aca="false">SUM(C640:D640)</f>
        <v>0</v>
      </c>
    </row>
    <row r="641" customFormat="false" ht="43.25" hidden="false" customHeight="false" outlineLevel="0" collapsed="false">
      <c r="A641" s="82" t="s">
        <v>1046</v>
      </c>
      <c r="B641" s="54" t="s">
        <v>1047</v>
      </c>
      <c r="C641" s="77"/>
      <c r="D641" s="77"/>
      <c r="E641" s="77" t="n">
        <f aca="false">SUM(C641:D641)</f>
        <v>0</v>
      </c>
    </row>
    <row r="642" customFormat="false" ht="43.25" hidden="false" customHeight="false" outlineLevel="0" collapsed="false">
      <c r="A642" s="87" t="s">
        <v>506</v>
      </c>
      <c r="B642" s="54" t="s">
        <v>507</v>
      </c>
      <c r="C642" s="77" t="n">
        <v>120000</v>
      </c>
      <c r="D642" s="77"/>
      <c r="E642" s="77" t="n">
        <f aca="false">SUM(C642:D642)</f>
        <v>120000</v>
      </c>
    </row>
    <row r="643" customFormat="false" ht="74.6" hidden="false" customHeight="false" outlineLevel="0" collapsed="false">
      <c r="A643" s="87" t="s">
        <v>1050</v>
      </c>
      <c r="B643" s="54" t="s">
        <v>1051</v>
      </c>
      <c r="C643" s="77"/>
      <c r="D643" s="77"/>
      <c r="E643" s="77" t="n">
        <f aca="false">SUM(C643:D643)</f>
        <v>0</v>
      </c>
    </row>
    <row r="644" customFormat="false" ht="74.6" hidden="false" customHeight="false" outlineLevel="0" collapsed="false">
      <c r="A644" s="87" t="s">
        <v>1053</v>
      </c>
      <c r="B644" s="54" t="s">
        <v>1054</v>
      </c>
      <c r="C644" s="77"/>
      <c r="D644" s="77"/>
      <c r="E644" s="77" t="n">
        <f aca="false">SUM(C644:D644)</f>
        <v>0</v>
      </c>
    </row>
    <row r="645" customFormat="false" ht="32.8" hidden="false" customHeight="false" outlineLevel="0" collapsed="false">
      <c r="A645" s="82" t="s">
        <v>219</v>
      </c>
      <c r="B645" s="54" t="s">
        <v>220</v>
      </c>
      <c r="C645" s="77"/>
      <c r="D645" s="77"/>
      <c r="E645" s="77" t="n">
        <f aca="false">SUM(C645:D645)</f>
        <v>0</v>
      </c>
    </row>
    <row r="646" customFormat="false" ht="32.8" hidden="false" customHeight="false" outlineLevel="0" collapsed="false">
      <c r="A646" s="87" t="s">
        <v>33</v>
      </c>
      <c r="B646" s="54" t="s">
        <v>34</v>
      </c>
      <c r="C646" s="77" t="n">
        <v>12254467</v>
      </c>
      <c r="D646" s="77"/>
      <c r="E646" s="77" t="n">
        <f aca="false">SUM(C646:D646)</f>
        <v>12254467</v>
      </c>
    </row>
    <row r="647" customFormat="false" ht="53.7" hidden="false" customHeight="false" outlineLevel="0" collapsed="false">
      <c r="A647" s="87" t="s">
        <v>1057</v>
      </c>
      <c r="B647" s="54" t="s">
        <v>1058</v>
      </c>
      <c r="C647" s="77"/>
      <c r="D647" s="77"/>
      <c r="E647" s="77" t="n">
        <f aca="false">SUM(C647:D647)</f>
        <v>0</v>
      </c>
    </row>
    <row r="648" customFormat="false" ht="43.25" hidden="false" customHeight="false" outlineLevel="0" collapsed="false">
      <c r="A648" s="87" t="s">
        <v>1059</v>
      </c>
      <c r="B648" s="54" t="s">
        <v>1060</v>
      </c>
      <c r="C648" s="77"/>
      <c r="D648" s="77"/>
      <c r="E648" s="77" t="n">
        <f aca="false">SUM(C648:D648)</f>
        <v>0</v>
      </c>
    </row>
    <row r="649" customFormat="false" ht="43.25" hidden="false" customHeight="false" outlineLevel="0" collapsed="false">
      <c r="A649" s="82" t="s">
        <v>325</v>
      </c>
      <c r="B649" s="54" t="s">
        <v>1060</v>
      </c>
      <c r="C649" s="77"/>
      <c r="D649" s="77"/>
      <c r="E649" s="77" t="n">
        <f aca="false">SUM(C649:D649)</f>
        <v>0</v>
      </c>
    </row>
    <row r="650" customFormat="false" ht="64.15" hidden="false" customHeight="false" outlineLevel="0" collapsed="false">
      <c r="A650" s="82" t="s">
        <v>1062</v>
      </c>
      <c r="B650" s="54" t="s">
        <v>1063</v>
      </c>
      <c r="C650" s="77" t="n">
        <v>218620</v>
      </c>
      <c r="D650" s="77"/>
      <c r="E650" s="77" t="n">
        <f aca="false">SUM(C650:D650)</f>
        <v>218620</v>
      </c>
    </row>
    <row r="651" customFormat="false" ht="32.8" hidden="false" customHeight="false" outlineLevel="0" collapsed="false">
      <c r="A651" s="82" t="s">
        <v>959</v>
      </c>
      <c r="B651" s="54" t="s">
        <v>960</v>
      </c>
      <c r="C651" s="77"/>
      <c r="D651" s="77"/>
      <c r="E651" s="77"/>
    </row>
    <row r="652" customFormat="false" ht="53.7" hidden="false" customHeight="false" outlineLevel="0" collapsed="false">
      <c r="A652" s="82" t="s">
        <v>1064</v>
      </c>
      <c r="B652" s="54" t="s">
        <v>1065</v>
      </c>
      <c r="C652" s="77"/>
      <c r="D652" s="77"/>
      <c r="E652" s="77"/>
    </row>
    <row r="653" customFormat="false" ht="64.15" hidden="false" customHeight="false" outlineLevel="0" collapsed="false">
      <c r="A653" s="82" t="s">
        <v>1066</v>
      </c>
      <c r="B653" s="54" t="s">
        <v>1067</v>
      </c>
      <c r="C653" s="77"/>
      <c r="D653" s="77"/>
      <c r="E653" s="77"/>
    </row>
    <row r="654" customFormat="false" ht="53.7" hidden="false" customHeight="false" outlineLevel="0" collapsed="false">
      <c r="A654" s="82" t="s">
        <v>1068</v>
      </c>
      <c r="B654" s="54" t="s">
        <v>1069</v>
      </c>
      <c r="C654" s="77"/>
      <c r="D654" s="77"/>
      <c r="E654" s="77"/>
    </row>
    <row r="655" customFormat="false" ht="85.05" hidden="false" customHeight="false" outlineLevel="0" collapsed="false">
      <c r="A655" s="82" t="s">
        <v>1070</v>
      </c>
      <c r="B655" s="54" t="s">
        <v>1071</v>
      </c>
      <c r="C655" s="77"/>
      <c r="D655" s="77"/>
      <c r="E655" s="77"/>
    </row>
    <row r="656" customFormat="false" ht="32.8" hidden="false" customHeight="false" outlineLevel="0" collapsed="false">
      <c r="A656" s="82" t="s">
        <v>1072</v>
      </c>
      <c r="B656" s="54" t="s">
        <v>1073</v>
      </c>
      <c r="C656" s="77"/>
      <c r="D656" s="77"/>
      <c r="E656" s="77"/>
    </row>
    <row r="657" customFormat="false" ht="43.25" hidden="false" customHeight="false" outlineLevel="0" collapsed="false">
      <c r="A657" s="82" t="s">
        <v>1074</v>
      </c>
      <c r="B657" s="54" t="s">
        <v>1075</v>
      </c>
      <c r="C657" s="77"/>
      <c r="D657" s="77"/>
      <c r="E657" s="77"/>
    </row>
    <row r="658" customFormat="false" ht="43.25" hidden="false" customHeight="false" outlineLevel="0" collapsed="false">
      <c r="A658" s="82" t="s">
        <v>1076</v>
      </c>
      <c r="B658" s="54" t="s">
        <v>1077</v>
      </c>
      <c r="C658" s="77"/>
      <c r="D658" s="77"/>
      <c r="E658" s="77"/>
    </row>
    <row r="659" customFormat="false" ht="64.15" hidden="false" customHeight="false" outlineLevel="0" collapsed="false">
      <c r="A659" s="82" t="s">
        <v>1078</v>
      </c>
      <c r="B659" s="54" t="s">
        <v>1079</v>
      </c>
      <c r="C659" s="77"/>
      <c r="D659" s="77"/>
      <c r="E659" s="77"/>
    </row>
    <row r="660" customFormat="false" ht="43.25" hidden="false" customHeight="false" outlineLevel="0" collapsed="false">
      <c r="A660" s="82" t="s">
        <v>1080</v>
      </c>
      <c r="B660" s="54" t="s">
        <v>1081</v>
      </c>
      <c r="C660" s="77"/>
      <c r="D660" s="77"/>
      <c r="E660" s="77"/>
    </row>
    <row r="661" customFormat="false" ht="74.6" hidden="false" customHeight="false" outlineLevel="0" collapsed="false">
      <c r="A661" s="82" t="s">
        <v>1082</v>
      </c>
      <c r="B661" s="54" t="s">
        <v>1083</v>
      </c>
      <c r="C661" s="77"/>
      <c r="D661" s="77"/>
      <c r="E661" s="77"/>
    </row>
    <row r="662" customFormat="false" ht="32.8" hidden="false" customHeight="false" outlineLevel="0" collapsed="false">
      <c r="A662" s="82" t="s">
        <v>1084</v>
      </c>
      <c r="B662" s="54" t="s">
        <v>1085</v>
      </c>
      <c r="C662" s="77"/>
      <c r="D662" s="77"/>
      <c r="E662" s="77"/>
    </row>
    <row r="663" customFormat="false" ht="74.6" hidden="false" customHeight="false" outlineLevel="0" collapsed="false">
      <c r="A663" s="82" t="s">
        <v>1086</v>
      </c>
      <c r="B663" s="54" t="s">
        <v>1087</v>
      </c>
      <c r="C663" s="77"/>
      <c r="D663" s="77"/>
      <c r="E663" s="77" t="n">
        <f aca="false">SUM(C663:D663)</f>
        <v>0</v>
      </c>
    </row>
    <row r="664" customFormat="false" ht="43.25" hidden="false" customHeight="false" outlineLevel="0" collapsed="false">
      <c r="A664" s="82" t="s">
        <v>1089</v>
      </c>
      <c r="B664" s="54" t="s">
        <v>1090</v>
      </c>
      <c r="C664" s="77"/>
      <c r="D664" s="77"/>
      <c r="E664" s="77" t="n">
        <f aca="false">SUM(C664:D664)</f>
        <v>0</v>
      </c>
    </row>
    <row r="665" customFormat="false" ht="32.8" hidden="false" customHeight="false" outlineLevel="0" collapsed="false">
      <c r="A665" s="87" t="s">
        <v>62</v>
      </c>
      <c r="B665" s="54" t="s">
        <v>63</v>
      </c>
      <c r="C665" s="77"/>
      <c r="D665" s="77"/>
      <c r="E665" s="77" t="n">
        <f aca="false">SUM(C665:D665)</f>
        <v>0</v>
      </c>
    </row>
    <row r="666" customFormat="false" ht="22.35" hidden="false" customHeight="false" outlineLevel="0" collapsed="false">
      <c r="A666" s="82" t="s">
        <v>65</v>
      </c>
      <c r="B666" s="54" t="s">
        <v>66</v>
      </c>
      <c r="C666" s="77"/>
      <c r="D666" s="77"/>
      <c r="E666" s="77" t="n">
        <f aca="false">SUM(C666:D666)</f>
        <v>0</v>
      </c>
    </row>
    <row r="667" customFormat="false" ht="12.8" hidden="false" customHeight="false" outlineLevel="0" collapsed="false">
      <c r="A667" s="82"/>
      <c r="B667" s="54"/>
      <c r="C667" s="77"/>
      <c r="D667" s="77"/>
      <c r="E667" s="77" t="n">
        <f aca="false">SUM(C667:D667)</f>
        <v>0</v>
      </c>
    </row>
    <row r="668" customFormat="false" ht="35.05" hidden="false" customHeight="false" outlineLevel="0" collapsed="false">
      <c r="A668" s="66" t="s">
        <v>1094</v>
      </c>
      <c r="B668" s="135" t="s">
        <v>19</v>
      </c>
      <c r="C668" s="69" t="n">
        <f aca="false">SUM(C670:C674)</f>
        <v>3266970</v>
      </c>
      <c r="D668" s="130"/>
      <c r="E668" s="69" t="n">
        <f aca="false">SUM(C668:D668)</f>
        <v>3266970</v>
      </c>
    </row>
    <row r="669" customFormat="false" ht="22.35" hidden="false" customHeight="false" outlineLevel="0" collapsed="false">
      <c r="A669" s="82" t="s">
        <v>27</v>
      </c>
      <c r="B669" s="227"/>
      <c r="C669" s="77" t="n">
        <f aca="false">SUM(C670:C673)</f>
        <v>3266970</v>
      </c>
      <c r="D669" s="77"/>
      <c r="E669" s="77" t="n">
        <f aca="false">SUM(C669:D669)</f>
        <v>3266970</v>
      </c>
    </row>
    <row r="670" customFormat="false" ht="22.35" hidden="false" customHeight="false" outlineLevel="0" collapsed="false">
      <c r="A670" s="82" t="s">
        <v>1095</v>
      </c>
      <c r="B670" s="54" t="s">
        <v>1011</v>
      </c>
      <c r="C670" s="77" t="n">
        <v>3221970</v>
      </c>
      <c r="D670" s="143"/>
      <c r="E670" s="77" t="n">
        <f aca="false">SUM(C670:D670)</f>
        <v>3221970</v>
      </c>
    </row>
    <row r="671" customFormat="false" ht="12.8" hidden="false" customHeight="false" outlineLevel="0" collapsed="false">
      <c r="A671" s="82" t="s">
        <v>1097</v>
      </c>
      <c r="B671" s="54" t="s">
        <v>1098</v>
      </c>
      <c r="C671" s="77" t="n">
        <v>5000</v>
      </c>
      <c r="D671" s="77"/>
      <c r="E671" s="77" t="n">
        <f aca="false">SUM(C671:D671)</f>
        <v>5000</v>
      </c>
    </row>
    <row r="672" customFormat="false" ht="43.25" hidden="false" customHeight="false" outlineLevel="0" collapsed="false">
      <c r="A672" s="82" t="s">
        <v>325</v>
      </c>
      <c r="B672" s="55" t="s">
        <v>326</v>
      </c>
      <c r="C672" s="77"/>
      <c r="D672" s="77"/>
      <c r="E672" s="77"/>
    </row>
    <row r="673" customFormat="false" ht="32.8" hidden="false" customHeight="false" outlineLevel="0" collapsed="false">
      <c r="A673" s="82" t="s">
        <v>33</v>
      </c>
      <c r="B673" s="54" t="s">
        <v>34</v>
      </c>
      <c r="C673" s="77" t="n">
        <v>40000</v>
      </c>
      <c r="D673" s="77"/>
      <c r="E673" s="77" t="n">
        <f aca="false">SUM(C673:D673)</f>
        <v>40000</v>
      </c>
    </row>
    <row r="674" customFormat="false" ht="12.8" hidden="false" customHeight="false" outlineLevel="0" collapsed="false">
      <c r="A674" s="126"/>
      <c r="B674" s="160"/>
      <c r="C674" s="130"/>
      <c r="D674" s="130"/>
      <c r="E674" s="130" t="n">
        <f aca="false">SUM(C674:D674)</f>
        <v>0</v>
      </c>
    </row>
    <row r="675" customFormat="false" ht="35.05" hidden="false" customHeight="false" outlineLevel="0" collapsed="false">
      <c r="A675" s="66" t="s">
        <v>1102</v>
      </c>
      <c r="B675" s="135" t="s">
        <v>19</v>
      </c>
      <c r="C675" s="69" t="n">
        <f aca="false">SUM(C677:C686)</f>
        <v>11228320</v>
      </c>
      <c r="D675" s="157"/>
      <c r="E675" s="69" t="n">
        <f aca="false">SUM(C675:D675)</f>
        <v>11228320</v>
      </c>
    </row>
    <row r="676" customFormat="false" ht="22.35" hidden="false" customHeight="false" outlineLevel="0" collapsed="false">
      <c r="A676" s="82" t="s">
        <v>27</v>
      </c>
      <c r="B676" s="227"/>
      <c r="C676" s="77" t="n">
        <f aca="false">SUM(C677:C686)</f>
        <v>11228320</v>
      </c>
      <c r="D676" s="221"/>
      <c r="E676" s="77" t="n">
        <f aca="false">SUM(C676:D676)</f>
        <v>11228320</v>
      </c>
    </row>
    <row r="677" customFormat="false" ht="22.35" hidden="false" customHeight="false" outlineLevel="0" collapsed="false">
      <c r="A677" s="82" t="s">
        <v>1095</v>
      </c>
      <c r="B677" s="54" t="s">
        <v>1011</v>
      </c>
      <c r="C677" s="77" t="n">
        <v>11080120</v>
      </c>
      <c r="D677" s="220"/>
      <c r="E677" s="77" t="n">
        <f aca="false">SUM(C677:D677)</f>
        <v>11080120</v>
      </c>
    </row>
    <row r="678" customFormat="false" ht="22.35" hidden="false" customHeight="false" outlineLevel="0" collapsed="false">
      <c r="A678" s="82" t="s">
        <v>1104</v>
      </c>
      <c r="B678" s="54" t="s">
        <v>1014</v>
      </c>
      <c r="C678" s="77" t="n">
        <v>20000</v>
      </c>
      <c r="D678" s="77"/>
      <c r="E678" s="77" t="n">
        <f aca="false">SUM(C678:D678)</f>
        <v>20000</v>
      </c>
    </row>
    <row r="679" customFormat="false" ht="74.6" hidden="false" customHeight="false" outlineLevel="0" collapsed="false">
      <c r="A679" s="82" t="s">
        <v>1053</v>
      </c>
      <c r="B679" s="54" t="s">
        <v>1054</v>
      </c>
      <c r="C679" s="77"/>
      <c r="D679" s="77"/>
      <c r="E679" s="77" t="n">
        <f aca="false">SUM(C679:D679)</f>
        <v>0</v>
      </c>
    </row>
    <row r="680" customFormat="false" ht="32.8" hidden="false" customHeight="false" outlineLevel="0" collapsed="false">
      <c r="A680" s="82" t="s">
        <v>33</v>
      </c>
      <c r="B680" s="54" t="s">
        <v>34</v>
      </c>
      <c r="C680" s="77" t="n">
        <f aca="false">40700+73500</f>
        <v>114200</v>
      </c>
      <c r="D680" s="77"/>
      <c r="E680" s="77" t="n">
        <f aca="false">SUM(C680:D680)</f>
        <v>114200</v>
      </c>
    </row>
    <row r="681" customFormat="false" ht="12.8" hidden="false" customHeight="false" outlineLevel="0" collapsed="false">
      <c r="A681" s="82" t="s">
        <v>1097</v>
      </c>
      <c r="B681" s="54" t="s">
        <v>1098</v>
      </c>
      <c r="C681" s="77" t="n">
        <v>14000</v>
      </c>
      <c r="D681" s="77"/>
      <c r="E681" s="77" t="n">
        <f aca="false">SUM(C681:D681)</f>
        <v>14000</v>
      </c>
    </row>
    <row r="682" customFormat="false" ht="32.8" hidden="false" customHeight="false" outlineLevel="0" collapsed="false">
      <c r="A682" s="82" t="s">
        <v>1108</v>
      </c>
      <c r="B682" s="54" t="s">
        <v>324</v>
      </c>
      <c r="C682" s="77"/>
      <c r="D682" s="77"/>
      <c r="E682" s="77" t="n">
        <f aca="false">SUM(C682:D682)</f>
        <v>0</v>
      </c>
    </row>
    <row r="683" customFormat="false" ht="43.25" hidden="false" customHeight="false" outlineLevel="0" collapsed="false">
      <c r="A683" s="82" t="s">
        <v>1110</v>
      </c>
      <c r="B683" s="54" t="s">
        <v>1111</v>
      </c>
      <c r="C683" s="77"/>
      <c r="D683" s="77"/>
      <c r="E683" s="77" t="n">
        <f aca="false">SUM(C683:D683)</f>
        <v>0</v>
      </c>
    </row>
    <row r="684" customFormat="false" ht="53.7" hidden="false" customHeight="false" outlineLevel="0" collapsed="false">
      <c r="A684" s="82" t="s">
        <v>1057</v>
      </c>
      <c r="B684" s="54" t="s">
        <v>1058</v>
      </c>
      <c r="C684" s="77"/>
      <c r="D684" s="77"/>
      <c r="E684" s="77"/>
    </row>
    <row r="685" customFormat="false" ht="64.15" hidden="false" customHeight="false" outlineLevel="0" collapsed="false">
      <c r="A685" s="82" t="s">
        <v>726</v>
      </c>
      <c r="B685" s="54" t="s">
        <v>727</v>
      </c>
      <c r="C685" s="77"/>
      <c r="D685" s="77"/>
      <c r="E685" s="77"/>
    </row>
    <row r="686" customFormat="false" ht="43.25" hidden="false" customHeight="false" outlineLevel="0" collapsed="false">
      <c r="A686" s="82" t="s">
        <v>325</v>
      </c>
      <c r="B686" s="55" t="s">
        <v>326</v>
      </c>
      <c r="C686" s="77"/>
      <c r="D686" s="77"/>
      <c r="E686" s="77"/>
    </row>
    <row r="687" customFormat="false" ht="12.8" hidden="false" customHeight="false" outlineLevel="0" collapsed="false">
      <c r="A687" s="82"/>
      <c r="B687" s="54"/>
      <c r="C687" s="77"/>
      <c r="D687" s="77"/>
      <c r="E687" s="77"/>
    </row>
    <row r="688" customFormat="false" ht="35.05" hidden="false" customHeight="false" outlineLevel="0" collapsed="false">
      <c r="A688" s="66" t="s">
        <v>1115</v>
      </c>
      <c r="B688" s="135" t="s">
        <v>19</v>
      </c>
      <c r="C688" s="157" t="n">
        <f aca="false">SUM(C690:C698)</f>
        <v>10143140</v>
      </c>
      <c r="D688" s="157"/>
      <c r="E688" s="69" t="n">
        <f aca="false">SUM(C688:D688)</f>
        <v>10143140</v>
      </c>
    </row>
    <row r="689" customFormat="false" ht="22.35" hidden="false" customHeight="false" outlineLevel="0" collapsed="false">
      <c r="A689" s="82" t="s">
        <v>27</v>
      </c>
      <c r="B689" s="227"/>
      <c r="C689" s="220" t="n">
        <f aca="false">SUM(C690:C696)</f>
        <v>10143140</v>
      </c>
      <c r="D689" s="221"/>
      <c r="E689" s="220" t="n">
        <f aca="false">SUM(C689:D689)</f>
        <v>10143140</v>
      </c>
    </row>
    <row r="690" customFormat="false" ht="22.35" hidden="false" customHeight="false" outlineLevel="0" collapsed="false">
      <c r="A690" s="82" t="s">
        <v>1095</v>
      </c>
      <c r="B690" s="54" t="s">
        <v>1011</v>
      </c>
      <c r="C690" s="77" t="n">
        <v>9978640</v>
      </c>
      <c r="D690" s="220"/>
      <c r="E690" s="77" t="n">
        <f aca="false">SUM(C690:D690)</f>
        <v>9978640</v>
      </c>
    </row>
    <row r="691" customFormat="false" ht="22.35" hidden="false" customHeight="false" outlineLevel="0" collapsed="false">
      <c r="A691" s="82" t="s">
        <v>1104</v>
      </c>
      <c r="B691" s="54" t="s">
        <v>1014</v>
      </c>
      <c r="C691" s="77" t="n">
        <v>40000</v>
      </c>
      <c r="D691" s="77"/>
      <c r="E691" s="77" t="n">
        <f aca="false">SUM(C691:D691)</f>
        <v>40000</v>
      </c>
    </row>
    <row r="692" customFormat="false" ht="32.8" hidden="false" customHeight="false" outlineLevel="0" collapsed="false">
      <c r="A692" s="82" t="s">
        <v>33</v>
      </c>
      <c r="B692" s="54" t="s">
        <v>34</v>
      </c>
      <c r="C692" s="77" t="n">
        <v>114500</v>
      </c>
      <c r="D692" s="77"/>
      <c r="E692" s="77" t="n">
        <f aca="false">SUM(C692:D692)</f>
        <v>114500</v>
      </c>
    </row>
    <row r="693" customFormat="false" ht="12.8" hidden="false" customHeight="false" outlineLevel="0" collapsed="false">
      <c r="A693" s="82" t="s">
        <v>1097</v>
      </c>
      <c r="B693" s="54" t="s">
        <v>1098</v>
      </c>
      <c r="C693" s="77" t="n">
        <v>10000</v>
      </c>
      <c r="D693" s="77"/>
      <c r="E693" s="77" t="n">
        <f aca="false">SUM(C693:D693)</f>
        <v>10000</v>
      </c>
    </row>
    <row r="694" customFormat="false" ht="22.35" hidden="false" customHeight="false" outlineLevel="0" collapsed="false">
      <c r="A694" s="82" t="s">
        <v>1120</v>
      </c>
      <c r="B694" s="54" t="s">
        <v>1121</v>
      </c>
      <c r="C694" s="77"/>
      <c r="D694" s="77"/>
      <c r="E694" s="77" t="n">
        <f aca="false">SUM(C694:D694)</f>
        <v>0</v>
      </c>
    </row>
    <row r="695" customFormat="false" ht="43.25" hidden="false" customHeight="false" outlineLevel="0" collapsed="false">
      <c r="A695" s="82" t="s">
        <v>1110</v>
      </c>
      <c r="B695" s="54" t="s">
        <v>1111</v>
      </c>
      <c r="C695" s="77"/>
      <c r="D695" s="77"/>
      <c r="E695" s="77"/>
    </row>
    <row r="696" customFormat="false" ht="32.8" hidden="false" customHeight="false" outlineLevel="0" collapsed="false">
      <c r="A696" s="82" t="s">
        <v>1108</v>
      </c>
      <c r="B696" s="54" t="s">
        <v>324</v>
      </c>
      <c r="C696" s="77"/>
      <c r="D696" s="77"/>
      <c r="E696" s="77"/>
    </row>
    <row r="697" customFormat="false" ht="32.8" hidden="false" customHeight="false" outlineLevel="0" collapsed="false">
      <c r="A697" s="82" t="s">
        <v>62</v>
      </c>
      <c r="B697" s="54" t="s">
        <v>63</v>
      </c>
      <c r="C697" s="143"/>
      <c r="D697" s="77"/>
      <c r="E697" s="77"/>
    </row>
    <row r="698" customFormat="false" ht="12.8" hidden="false" customHeight="false" outlineLevel="0" collapsed="false">
      <c r="A698" s="82"/>
      <c r="B698" s="54"/>
      <c r="C698" s="77"/>
      <c r="D698" s="77"/>
      <c r="E698" s="77"/>
    </row>
    <row r="699" customFormat="false" ht="46.25" hidden="false" customHeight="false" outlineLevel="0" collapsed="false">
      <c r="A699" s="66" t="s">
        <v>1126</v>
      </c>
      <c r="B699" s="135" t="s">
        <v>19</v>
      </c>
      <c r="C699" s="69" t="n">
        <f aca="false">SUM(C701:C707)</f>
        <v>0</v>
      </c>
      <c r="D699" s="157"/>
      <c r="E699" s="69" t="n">
        <f aca="false">SUM(C699:D699)</f>
        <v>0</v>
      </c>
    </row>
    <row r="700" customFormat="false" ht="22.35" hidden="false" customHeight="false" outlineLevel="0" collapsed="false">
      <c r="A700" s="82" t="s">
        <v>27</v>
      </c>
      <c r="B700" s="100"/>
      <c r="C700" s="83" t="n">
        <f aca="false">SUM(C701:C707)</f>
        <v>0</v>
      </c>
      <c r="D700" s="83"/>
      <c r="E700" s="83" t="n">
        <f aca="false">SUM(C700:D700)</f>
        <v>0</v>
      </c>
    </row>
    <row r="701" customFormat="false" ht="22.35" hidden="false" customHeight="false" outlineLevel="0" collapsed="false">
      <c r="A701" s="82" t="s">
        <v>1095</v>
      </c>
      <c r="B701" s="54" t="s">
        <v>1011</v>
      </c>
      <c r="C701" s="77"/>
      <c r="D701" s="220"/>
      <c r="E701" s="77" t="n">
        <f aca="false">SUM(C701:D701)</f>
        <v>0</v>
      </c>
    </row>
    <row r="702" customFormat="false" ht="22.35" hidden="false" customHeight="false" outlineLevel="0" collapsed="false">
      <c r="A702" s="82" t="s">
        <v>1104</v>
      </c>
      <c r="B702" s="54" t="s">
        <v>1014</v>
      </c>
      <c r="C702" s="77"/>
      <c r="D702" s="77"/>
      <c r="E702" s="77" t="n">
        <f aca="false">SUM(C702:D702)</f>
        <v>0</v>
      </c>
    </row>
    <row r="703" customFormat="false" ht="32.8" hidden="false" customHeight="false" outlineLevel="0" collapsed="false">
      <c r="A703" s="82" t="s">
        <v>33</v>
      </c>
      <c r="B703" s="54" t="s">
        <v>34</v>
      </c>
      <c r="C703" s="77"/>
      <c r="D703" s="77"/>
      <c r="E703" s="77" t="n">
        <f aca="false">SUM(C703:D703)</f>
        <v>0</v>
      </c>
    </row>
    <row r="704" customFormat="false" ht="12.8" hidden="false" customHeight="false" outlineLevel="0" collapsed="false">
      <c r="A704" s="82" t="s">
        <v>1097</v>
      </c>
      <c r="B704" s="54" t="s">
        <v>1098</v>
      </c>
      <c r="C704" s="77"/>
      <c r="D704" s="77"/>
      <c r="E704" s="77" t="n">
        <f aca="false">SUM(C704:D704)</f>
        <v>0</v>
      </c>
    </row>
    <row r="705" customFormat="false" ht="43.25" hidden="false" customHeight="false" outlineLevel="0" collapsed="false">
      <c r="A705" s="82" t="s">
        <v>1046</v>
      </c>
      <c r="B705" s="55" t="s">
        <v>1047</v>
      </c>
      <c r="C705" s="77"/>
      <c r="D705" s="77"/>
      <c r="E705" s="77" t="n">
        <f aca="false">SUM(C705:D705)</f>
        <v>0</v>
      </c>
    </row>
    <row r="706" customFormat="false" ht="22.35" hidden="false" customHeight="false" outlineLevel="0" collapsed="false">
      <c r="A706" s="82" t="s">
        <v>1132</v>
      </c>
      <c r="B706" s="55" t="s">
        <v>1133</v>
      </c>
      <c r="C706" s="77"/>
      <c r="D706" s="77"/>
      <c r="E706" s="77"/>
    </row>
    <row r="707" customFormat="false" ht="43.25" hidden="false" customHeight="false" outlineLevel="0" collapsed="false">
      <c r="A707" s="82" t="s">
        <v>325</v>
      </c>
      <c r="B707" s="55" t="s">
        <v>326</v>
      </c>
      <c r="C707" s="77"/>
      <c r="D707" s="77"/>
      <c r="E707" s="77"/>
    </row>
    <row r="708" customFormat="false" ht="12.8" hidden="false" customHeight="false" outlineLevel="0" collapsed="false">
      <c r="A708" s="82"/>
      <c r="B708" s="54"/>
      <c r="C708" s="77"/>
      <c r="D708" s="77"/>
      <c r="E708" s="77"/>
    </row>
    <row r="709" customFormat="false" ht="46.25" hidden="false" customHeight="false" outlineLevel="0" collapsed="false">
      <c r="A709" s="66" t="s">
        <v>1136</v>
      </c>
      <c r="B709" s="135" t="s">
        <v>19</v>
      </c>
      <c r="C709" s="69" t="n">
        <f aca="false">SUM(C711:C721)</f>
        <v>9091040</v>
      </c>
      <c r="D709" s="157"/>
      <c r="E709" s="69" t="n">
        <f aca="false">SUM(C709:D709)</f>
        <v>9091040</v>
      </c>
    </row>
    <row r="710" customFormat="false" ht="22.35" hidden="false" customHeight="false" outlineLevel="0" collapsed="false">
      <c r="A710" s="82" t="s">
        <v>27</v>
      </c>
      <c r="B710" s="100"/>
      <c r="C710" s="83" t="n">
        <f aca="false">SUM(C711:C721)</f>
        <v>9091040</v>
      </c>
      <c r="D710" s="83"/>
      <c r="E710" s="83" t="n">
        <f aca="false">SUM(C710:D710)</f>
        <v>9091040</v>
      </c>
    </row>
    <row r="711" customFormat="false" ht="22.35" hidden="false" customHeight="false" outlineLevel="0" collapsed="false">
      <c r="A711" s="82" t="s">
        <v>1095</v>
      </c>
      <c r="B711" s="54" t="s">
        <v>1011</v>
      </c>
      <c r="C711" s="77" t="n">
        <v>8751140</v>
      </c>
      <c r="D711" s="220"/>
      <c r="E711" s="77" t="n">
        <f aca="false">SUM(C711:D711)</f>
        <v>8751140</v>
      </c>
    </row>
    <row r="712" customFormat="false" ht="22.35" hidden="false" customHeight="false" outlineLevel="0" collapsed="false">
      <c r="A712" s="82" t="s">
        <v>1104</v>
      </c>
      <c r="B712" s="54" t="s">
        <v>1014</v>
      </c>
      <c r="C712" s="77" t="n">
        <v>25000</v>
      </c>
      <c r="D712" s="77"/>
      <c r="E712" s="77" t="n">
        <f aca="false">SUM(C712:D712)</f>
        <v>25000</v>
      </c>
    </row>
    <row r="713" customFormat="false" ht="64.15" hidden="false" customHeight="false" outlineLevel="0" collapsed="false">
      <c r="A713" s="82" t="s">
        <v>1025</v>
      </c>
      <c r="B713" s="54" t="s">
        <v>1026</v>
      </c>
      <c r="C713" s="77"/>
      <c r="D713" s="77"/>
      <c r="E713" s="77" t="n">
        <f aca="false">SUM(C713:D713)</f>
        <v>0</v>
      </c>
    </row>
    <row r="714" customFormat="false" ht="43.25" hidden="false" customHeight="false" outlineLevel="0" collapsed="false">
      <c r="A714" s="82" t="s">
        <v>1140</v>
      </c>
      <c r="B714" s="54" t="s">
        <v>1020</v>
      </c>
      <c r="C714" s="77"/>
      <c r="D714" s="77"/>
      <c r="E714" s="77" t="n">
        <f aca="false">SUM(C714:D714)</f>
        <v>0</v>
      </c>
    </row>
    <row r="715" customFormat="false" ht="53.7" hidden="false" customHeight="false" outlineLevel="0" collapsed="false">
      <c r="A715" s="82" t="s">
        <v>1142</v>
      </c>
      <c r="B715" s="54" t="s">
        <v>1023</v>
      </c>
      <c r="C715" s="77" t="n">
        <v>135900</v>
      </c>
      <c r="D715" s="77"/>
      <c r="E715" s="77" t="n">
        <f aca="false">SUM(C715:D715)</f>
        <v>135900</v>
      </c>
    </row>
    <row r="716" customFormat="false" ht="32.8" hidden="false" customHeight="false" outlineLevel="0" collapsed="false">
      <c r="A716" s="82" t="s">
        <v>33</v>
      </c>
      <c r="B716" s="54" t="s">
        <v>34</v>
      </c>
      <c r="C716" s="77" t="n">
        <f aca="false">141000+27000</f>
        <v>168000</v>
      </c>
      <c r="D716" s="77"/>
      <c r="E716" s="77" t="n">
        <f aca="false">SUM(C716:D716)</f>
        <v>168000</v>
      </c>
    </row>
    <row r="717" customFormat="false" ht="12.8" hidden="false" customHeight="false" outlineLevel="0" collapsed="false">
      <c r="A717" s="82" t="s">
        <v>1097</v>
      </c>
      <c r="B717" s="54" t="s">
        <v>1098</v>
      </c>
      <c r="C717" s="77" t="n">
        <v>11000</v>
      </c>
      <c r="D717" s="77"/>
      <c r="E717" s="77" t="n">
        <f aca="false">SUM(C717:D717)</f>
        <v>11000</v>
      </c>
    </row>
    <row r="718" customFormat="false" ht="32.8" hidden="false" customHeight="false" outlineLevel="0" collapsed="false">
      <c r="A718" s="87" t="s">
        <v>1108</v>
      </c>
      <c r="B718" s="54" t="s">
        <v>324</v>
      </c>
      <c r="C718" s="77"/>
      <c r="D718" s="77"/>
      <c r="E718" s="77" t="n">
        <f aca="false">SUM(C718:D718)</f>
        <v>0</v>
      </c>
    </row>
    <row r="719" customFormat="false" ht="43.25" hidden="false" customHeight="false" outlineLevel="0" collapsed="false">
      <c r="A719" s="82" t="s">
        <v>1110</v>
      </c>
      <c r="B719" s="54" t="s">
        <v>1111</v>
      </c>
      <c r="C719" s="77"/>
      <c r="D719" s="77"/>
      <c r="E719" s="77" t="n">
        <f aca="false">SUM(C719:D719)</f>
        <v>0</v>
      </c>
    </row>
    <row r="720" customFormat="false" ht="43.25" hidden="false" customHeight="false" outlineLevel="0" collapsed="false">
      <c r="A720" s="82" t="s">
        <v>1059</v>
      </c>
      <c r="B720" s="54" t="s">
        <v>1060</v>
      </c>
      <c r="C720" s="77"/>
      <c r="D720" s="77"/>
      <c r="E720" s="77" t="n">
        <f aca="false">SUM(C720:D720)</f>
        <v>0</v>
      </c>
    </row>
    <row r="721" customFormat="false" ht="43.25" hidden="false" customHeight="false" outlineLevel="0" collapsed="false">
      <c r="A721" s="82" t="s">
        <v>325</v>
      </c>
      <c r="B721" s="55" t="s">
        <v>326</v>
      </c>
      <c r="C721" s="77"/>
      <c r="D721" s="77"/>
      <c r="E721" s="77" t="n">
        <f aca="false">SUM(C721:D721)</f>
        <v>0</v>
      </c>
    </row>
    <row r="722" customFormat="false" ht="12.8" hidden="false" customHeight="false" outlineLevel="0" collapsed="false">
      <c r="A722" s="82"/>
      <c r="B722" s="54"/>
      <c r="C722" s="77"/>
      <c r="D722" s="77"/>
      <c r="E722" s="77"/>
    </row>
    <row r="723" customFormat="false" ht="46.25" hidden="false" customHeight="false" outlineLevel="0" collapsed="false">
      <c r="A723" s="66" t="s">
        <v>1150</v>
      </c>
      <c r="B723" s="135" t="s">
        <v>19</v>
      </c>
      <c r="C723" s="69" t="n">
        <f aca="false">SUM(C725:C731)</f>
        <v>8138560</v>
      </c>
      <c r="D723" s="157" t="n">
        <f aca="false">SUM(D725:D731)</f>
        <v>0</v>
      </c>
      <c r="E723" s="69" t="n">
        <f aca="false">SUM(C723:D723)</f>
        <v>8138560</v>
      </c>
    </row>
    <row r="724" customFormat="false" ht="22.35" hidden="false" customHeight="false" outlineLevel="0" collapsed="false">
      <c r="A724" s="82" t="s">
        <v>27</v>
      </c>
      <c r="B724" s="54"/>
      <c r="C724" s="77" t="n">
        <f aca="false">SUM(C725:C730)</f>
        <v>8138560</v>
      </c>
      <c r="D724" s="77" t="n">
        <f aca="false">SUM(D725:D730)</f>
        <v>0</v>
      </c>
      <c r="E724" s="77" t="n">
        <f aca="false">SUM(C724:D724)</f>
        <v>8138560</v>
      </c>
    </row>
    <row r="725" customFormat="false" ht="22.35" hidden="false" customHeight="false" outlineLevel="0" collapsed="false">
      <c r="A725" s="82" t="s">
        <v>1095</v>
      </c>
      <c r="B725" s="54" t="s">
        <v>1011</v>
      </c>
      <c r="C725" s="77" t="n">
        <v>8128560</v>
      </c>
      <c r="D725" s="77"/>
      <c r="E725" s="77" t="n">
        <f aca="false">SUM(C725:D725)</f>
        <v>8128560</v>
      </c>
    </row>
    <row r="726" customFormat="false" ht="12.8" hidden="false" customHeight="false" outlineLevel="0" collapsed="false">
      <c r="A726" s="82" t="s">
        <v>1097</v>
      </c>
      <c r="B726" s="54" t="s">
        <v>1098</v>
      </c>
      <c r="C726" s="77" t="n">
        <v>10000</v>
      </c>
      <c r="D726" s="77"/>
      <c r="E726" s="77" t="n">
        <f aca="false">SUM(C726:D726)</f>
        <v>10000</v>
      </c>
    </row>
    <row r="727" customFormat="false" ht="22.35" hidden="false" customHeight="false" outlineLevel="0" collapsed="false">
      <c r="A727" s="82" t="s">
        <v>1104</v>
      </c>
      <c r="B727" s="54" t="s">
        <v>1014</v>
      </c>
      <c r="C727" s="77"/>
      <c r="D727" s="77"/>
      <c r="E727" s="77" t="n">
        <f aca="false">SUM(C727:D727)</f>
        <v>0</v>
      </c>
    </row>
    <row r="728" customFormat="false" ht="32.8" hidden="false" customHeight="false" outlineLevel="0" collapsed="false">
      <c r="A728" s="87" t="s">
        <v>1108</v>
      </c>
      <c r="B728" s="54" t="s">
        <v>324</v>
      </c>
      <c r="C728" s="77"/>
      <c r="D728" s="77"/>
      <c r="E728" s="77"/>
    </row>
    <row r="729" customFormat="false" ht="43.25" hidden="false" customHeight="false" outlineLevel="0" collapsed="false">
      <c r="A729" s="87" t="s">
        <v>325</v>
      </c>
      <c r="B729" s="54"/>
      <c r="C729" s="77"/>
      <c r="D729" s="77"/>
      <c r="E729" s="77"/>
    </row>
    <row r="730" customFormat="false" ht="32.8" hidden="false" customHeight="false" outlineLevel="0" collapsed="false">
      <c r="A730" s="87" t="s">
        <v>33</v>
      </c>
      <c r="B730" s="55" t="s">
        <v>34</v>
      </c>
      <c r="C730" s="77"/>
      <c r="D730" s="77"/>
      <c r="E730" s="77" t="n">
        <f aca="false">SUM(C730:D730)</f>
        <v>0</v>
      </c>
    </row>
    <row r="731" customFormat="false" ht="22.35" hidden="false" customHeight="false" outlineLevel="0" collapsed="false">
      <c r="A731" s="82" t="s">
        <v>65</v>
      </c>
      <c r="B731" s="54" t="s">
        <v>66</v>
      </c>
      <c r="C731" s="77"/>
      <c r="D731" s="77"/>
      <c r="E731" s="77" t="n">
        <f aca="false">SUM(C731:D731)</f>
        <v>0</v>
      </c>
    </row>
    <row r="732" customFormat="false" ht="12.8" hidden="false" customHeight="false" outlineLevel="0" collapsed="false">
      <c r="A732" s="87"/>
      <c r="B732" s="54"/>
      <c r="C732" s="77"/>
      <c r="D732" s="77"/>
      <c r="E732" s="77"/>
    </row>
    <row r="733" customFormat="false" ht="46.25" hidden="false" customHeight="false" outlineLevel="0" collapsed="false">
      <c r="A733" s="66" t="s">
        <v>1158</v>
      </c>
      <c r="B733" s="135" t="s">
        <v>19</v>
      </c>
      <c r="C733" s="69" t="n">
        <f aca="false">SUM(C735:C746)</f>
        <v>9814770</v>
      </c>
      <c r="D733" s="157" t="n">
        <f aca="false">SUM(D735:D745)</f>
        <v>0</v>
      </c>
      <c r="E733" s="69" t="n">
        <f aca="false">SUM(C733:D733)</f>
        <v>9814770</v>
      </c>
    </row>
    <row r="734" customFormat="false" ht="22.35" hidden="false" customHeight="false" outlineLevel="0" collapsed="false">
      <c r="A734" s="87" t="s">
        <v>27</v>
      </c>
      <c r="B734" s="100"/>
      <c r="C734" s="77" t="n">
        <f aca="false">SUM(C735:C745)</f>
        <v>9814770</v>
      </c>
      <c r="D734" s="83"/>
      <c r="E734" s="77" t="n">
        <f aca="false">SUM(C734:D734)</f>
        <v>9814770</v>
      </c>
    </row>
    <row r="735" customFormat="false" ht="22.35" hidden="false" customHeight="false" outlineLevel="0" collapsed="false">
      <c r="A735" s="82" t="s">
        <v>1095</v>
      </c>
      <c r="B735" s="54" t="s">
        <v>1011</v>
      </c>
      <c r="C735" s="77" t="n">
        <v>9290370</v>
      </c>
      <c r="D735" s="77"/>
      <c r="E735" s="77" t="n">
        <f aca="false">SUM(C735:D735)</f>
        <v>9290370</v>
      </c>
    </row>
    <row r="736" customFormat="false" ht="22.35" hidden="false" customHeight="false" outlineLevel="0" collapsed="false">
      <c r="A736" s="82" t="s">
        <v>1104</v>
      </c>
      <c r="B736" s="54" t="s">
        <v>1014</v>
      </c>
      <c r="C736" s="77" t="n">
        <v>80000</v>
      </c>
      <c r="D736" s="77"/>
      <c r="E736" s="77" t="n">
        <f aca="false">SUM(C736:D736)</f>
        <v>80000</v>
      </c>
    </row>
    <row r="737" customFormat="false" ht="53.7" hidden="false" customHeight="false" outlineLevel="0" collapsed="false">
      <c r="A737" s="82" t="s">
        <v>1057</v>
      </c>
      <c r="B737" s="54" t="s">
        <v>1058</v>
      </c>
      <c r="C737" s="77" t="n">
        <v>75900</v>
      </c>
      <c r="D737" s="77"/>
      <c r="E737" s="77" t="n">
        <f aca="false">SUM(C737:D737)</f>
        <v>75900</v>
      </c>
    </row>
    <row r="738" customFormat="false" ht="32.8" hidden="false" customHeight="false" outlineLevel="0" collapsed="false">
      <c r="A738" s="87" t="s">
        <v>33</v>
      </c>
      <c r="B738" s="54" t="s">
        <v>34</v>
      </c>
      <c r="C738" s="77" t="n">
        <v>159500</v>
      </c>
      <c r="D738" s="77"/>
      <c r="E738" s="77" t="n">
        <f aca="false">SUM(C738:D738)</f>
        <v>159500</v>
      </c>
    </row>
    <row r="739" customFormat="false" ht="12.8" hidden="false" customHeight="false" outlineLevel="0" collapsed="false">
      <c r="A739" s="82" t="s">
        <v>1097</v>
      </c>
      <c r="B739" s="54" t="s">
        <v>1098</v>
      </c>
      <c r="C739" s="77" t="n">
        <v>9000</v>
      </c>
      <c r="D739" s="77"/>
      <c r="E739" s="77" t="n">
        <f aca="false">SUM(C739:D739)</f>
        <v>9000</v>
      </c>
    </row>
    <row r="740" customFormat="false" ht="53.7" hidden="false" customHeight="false" outlineLevel="0" collapsed="false">
      <c r="A740" s="82" t="s">
        <v>1142</v>
      </c>
      <c r="B740" s="54" t="s">
        <v>1023</v>
      </c>
      <c r="C740" s="77" t="n">
        <v>200000</v>
      </c>
      <c r="D740" s="77"/>
      <c r="E740" s="77" t="n">
        <f aca="false">SUM(C740:D740)</f>
        <v>200000</v>
      </c>
    </row>
    <row r="741" customFormat="false" ht="32.8" hidden="false" customHeight="false" outlineLevel="0" collapsed="false">
      <c r="A741" s="82" t="s">
        <v>1108</v>
      </c>
      <c r="B741" s="54" t="s">
        <v>324</v>
      </c>
      <c r="C741" s="77"/>
      <c r="D741" s="77"/>
      <c r="E741" s="77"/>
    </row>
    <row r="742" customFormat="false" ht="43.25" hidden="false" customHeight="false" outlineLevel="0" collapsed="false">
      <c r="A742" s="82" t="s">
        <v>1110</v>
      </c>
      <c r="B742" s="54" t="s">
        <v>1111</v>
      </c>
      <c r="C742" s="77"/>
      <c r="D742" s="77"/>
      <c r="E742" s="77"/>
    </row>
    <row r="743" customFormat="false" ht="12.8" hidden="false" customHeight="false" outlineLevel="0" collapsed="false">
      <c r="A743" s="82" t="s">
        <v>1164</v>
      </c>
      <c r="B743" s="54" t="s">
        <v>1165</v>
      </c>
      <c r="C743" s="77"/>
      <c r="D743" s="77"/>
      <c r="E743" s="77"/>
    </row>
    <row r="744" customFormat="false" ht="22.35" hidden="false" customHeight="false" outlineLevel="0" collapsed="false">
      <c r="A744" s="82" t="s">
        <v>1120</v>
      </c>
      <c r="B744" s="54" t="s">
        <v>1121</v>
      </c>
      <c r="C744" s="77"/>
      <c r="D744" s="77"/>
      <c r="E744" s="77"/>
    </row>
    <row r="745" customFormat="false" ht="43.25" hidden="false" customHeight="false" outlineLevel="0" collapsed="false">
      <c r="A745" s="82" t="s">
        <v>325</v>
      </c>
      <c r="B745" s="55" t="s">
        <v>326</v>
      </c>
      <c r="C745" s="77"/>
      <c r="D745" s="77"/>
      <c r="E745" s="77"/>
    </row>
    <row r="746" customFormat="false" ht="22.35" hidden="false" customHeight="false" outlineLevel="0" collapsed="false">
      <c r="A746" s="82" t="s">
        <v>65</v>
      </c>
      <c r="B746" s="54" t="s">
        <v>66</v>
      </c>
      <c r="C746" s="77"/>
      <c r="D746" s="77"/>
      <c r="E746" s="77"/>
    </row>
    <row r="747" customFormat="false" ht="12.8" hidden="false" customHeight="false" outlineLevel="0" collapsed="false">
      <c r="A747" s="150"/>
      <c r="B747" s="160"/>
      <c r="C747" s="130"/>
      <c r="D747" s="130"/>
      <c r="E747" s="130"/>
    </row>
    <row r="748" customFormat="false" ht="46.25" hidden="false" customHeight="false" outlineLevel="0" collapsed="false">
      <c r="A748" s="66" t="s">
        <v>1169</v>
      </c>
      <c r="B748" s="135" t="s">
        <v>19</v>
      </c>
      <c r="C748" s="157" t="n">
        <f aca="false">SUM(C750:C757)</f>
        <v>6711480</v>
      </c>
      <c r="D748" s="157" t="n">
        <f aca="false">SUM(D750:D757)</f>
        <v>0</v>
      </c>
      <c r="E748" s="69" t="n">
        <f aca="false">SUM(C748:D748)</f>
        <v>6711480</v>
      </c>
    </row>
    <row r="749" customFormat="false" ht="22.35" hidden="false" customHeight="false" outlineLevel="0" collapsed="false">
      <c r="A749" s="82" t="s">
        <v>27</v>
      </c>
      <c r="B749" s="227"/>
      <c r="C749" s="77" t="n">
        <f aca="false">SUM(C750:C756)</f>
        <v>6711480</v>
      </c>
      <c r="D749" s="221"/>
      <c r="E749" s="77" t="n">
        <f aca="false">SUM(C749:D749)</f>
        <v>6711480</v>
      </c>
    </row>
    <row r="750" customFormat="false" ht="22.35" hidden="false" customHeight="false" outlineLevel="0" collapsed="false">
      <c r="A750" s="82" t="s">
        <v>1095</v>
      </c>
      <c r="B750" s="54" t="s">
        <v>1011</v>
      </c>
      <c r="C750" s="77" t="n">
        <v>6703480</v>
      </c>
      <c r="D750" s="77"/>
      <c r="E750" s="77" t="n">
        <f aca="false">SUM(C750:D750)</f>
        <v>6703480</v>
      </c>
    </row>
    <row r="751" customFormat="false" ht="12.8" hidden="false" customHeight="false" outlineLevel="0" collapsed="false">
      <c r="A751" s="82" t="s">
        <v>1097</v>
      </c>
      <c r="B751" s="54" t="s">
        <v>1098</v>
      </c>
      <c r="C751" s="77" t="n">
        <v>8000</v>
      </c>
      <c r="D751" s="77"/>
      <c r="E751" s="77" t="n">
        <f aca="false">SUM(C751:D751)</f>
        <v>8000</v>
      </c>
    </row>
    <row r="752" customFormat="false" ht="22.35" hidden="false" customHeight="false" outlineLevel="0" collapsed="false">
      <c r="A752" s="82" t="s">
        <v>1104</v>
      </c>
      <c r="B752" s="54" t="s">
        <v>1014</v>
      </c>
      <c r="C752" s="77"/>
      <c r="D752" s="77"/>
      <c r="E752" s="77" t="n">
        <f aca="false">SUM(C752:D752)</f>
        <v>0</v>
      </c>
    </row>
    <row r="753" customFormat="false" ht="32.8" hidden="false" customHeight="false" outlineLevel="0" collapsed="false">
      <c r="A753" s="82" t="s">
        <v>1108</v>
      </c>
      <c r="B753" s="54" t="s">
        <v>324</v>
      </c>
      <c r="C753" s="77"/>
      <c r="D753" s="77"/>
      <c r="E753" s="77" t="n">
        <f aca="false">SUM(C753:D753)</f>
        <v>0</v>
      </c>
    </row>
    <row r="754" customFormat="false" ht="53.7" hidden="false" customHeight="false" outlineLevel="0" collapsed="false">
      <c r="A754" s="82" t="s">
        <v>1057</v>
      </c>
      <c r="B754" s="54" t="s">
        <v>1058</v>
      </c>
      <c r="C754" s="77"/>
      <c r="D754" s="77"/>
      <c r="E754" s="77"/>
    </row>
    <row r="755" customFormat="false" ht="43.25" hidden="false" customHeight="false" outlineLevel="0" collapsed="false">
      <c r="A755" s="82" t="s">
        <v>325</v>
      </c>
      <c r="B755" s="54"/>
      <c r="C755" s="77"/>
      <c r="D755" s="77"/>
      <c r="E755" s="77"/>
    </row>
    <row r="756" customFormat="false" ht="32.8" hidden="false" customHeight="false" outlineLevel="0" collapsed="false">
      <c r="A756" s="87" t="s">
        <v>33</v>
      </c>
      <c r="B756" s="55" t="s">
        <v>34</v>
      </c>
      <c r="C756" s="77"/>
      <c r="D756" s="77"/>
      <c r="E756" s="77" t="n">
        <f aca="false">SUM(C756:D756)</f>
        <v>0</v>
      </c>
    </row>
    <row r="757" customFormat="false" ht="22.35" hidden="false" customHeight="false" outlineLevel="0" collapsed="false">
      <c r="A757" s="82" t="s">
        <v>65</v>
      </c>
      <c r="B757" s="54" t="s">
        <v>66</v>
      </c>
      <c r="C757" s="77"/>
      <c r="D757" s="77"/>
      <c r="E757" s="77"/>
    </row>
    <row r="758" customFormat="false" ht="12.8" hidden="false" customHeight="false" outlineLevel="0" collapsed="false">
      <c r="A758" s="87"/>
      <c r="B758" s="54"/>
      <c r="C758" s="77"/>
      <c r="D758" s="77"/>
      <c r="E758" s="77"/>
    </row>
    <row r="759" customFormat="false" ht="46.25" hidden="false" customHeight="false" outlineLevel="0" collapsed="false">
      <c r="A759" s="66" t="s">
        <v>1177</v>
      </c>
      <c r="B759" s="135" t="s">
        <v>19</v>
      </c>
      <c r="C759" s="69" t="n">
        <f aca="false">SUM(C761:C770)</f>
        <v>6456690</v>
      </c>
      <c r="D759" s="157" t="n">
        <f aca="false">SUM(D761:D770)</f>
        <v>0</v>
      </c>
      <c r="E759" s="69" t="n">
        <f aca="false">SUM(C759:D759)</f>
        <v>6456690</v>
      </c>
    </row>
    <row r="760" customFormat="false" ht="22.35" hidden="false" customHeight="false" outlineLevel="0" collapsed="false">
      <c r="A760" s="82" t="s">
        <v>27</v>
      </c>
      <c r="B760" s="75"/>
      <c r="C760" s="77" t="n">
        <f aca="false">SUM(C761:C769)</f>
        <v>6456690</v>
      </c>
      <c r="D760" s="77" t="n">
        <f aca="false">SUM(D761:D769)</f>
        <v>0</v>
      </c>
      <c r="E760" s="77" t="n">
        <f aca="false">SUM(C760:D760)</f>
        <v>6456690</v>
      </c>
    </row>
    <row r="761" customFormat="false" ht="22.35" hidden="false" customHeight="false" outlineLevel="0" collapsed="false">
      <c r="A761" s="82" t="s">
        <v>1095</v>
      </c>
      <c r="B761" s="54" t="s">
        <v>1011</v>
      </c>
      <c r="C761" s="77" t="n">
        <v>6317690</v>
      </c>
      <c r="D761" s="220"/>
      <c r="E761" s="77" t="n">
        <f aca="false">SUM(C761:D761)</f>
        <v>6317690</v>
      </c>
    </row>
    <row r="762" customFormat="false" ht="32.8" hidden="false" customHeight="false" outlineLevel="0" collapsed="false">
      <c r="A762" s="87" t="s">
        <v>33</v>
      </c>
      <c r="B762" s="54" t="s">
        <v>34</v>
      </c>
      <c r="C762" s="77" t="n">
        <v>130000</v>
      </c>
      <c r="D762" s="77"/>
      <c r="E762" s="77" t="n">
        <f aca="false">SUM(C762:D762)</f>
        <v>130000</v>
      </c>
    </row>
    <row r="763" customFormat="false" ht="12.8" hidden="false" customHeight="false" outlineLevel="0" collapsed="false">
      <c r="A763" s="82" t="s">
        <v>1097</v>
      </c>
      <c r="B763" s="54" t="s">
        <v>1098</v>
      </c>
      <c r="C763" s="77" t="n">
        <v>9000</v>
      </c>
      <c r="D763" s="77"/>
      <c r="E763" s="77" t="n">
        <f aca="false">SUM(C763:D763)</f>
        <v>9000</v>
      </c>
    </row>
    <row r="764" customFormat="false" ht="22.35" hidden="false" customHeight="false" outlineLevel="0" collapsed="false">
      <c r="A764" s="82" t="s">
        <v>1104</v>
      </c>
      <c r="B764" s="54" t="s">
        <v>1014</v>
      </c>
      <c r="C764" s="77"/>
      <c r="D764" s="77"/>
      <c r="E764" s="77" t="n">
        <f aca="false">SUM(C764:D764)</f>
        <v>0</v>
      </c>
    </row>
    <row r="765" customFormat="false" ht="53.7" hidden="false" customHeight="false" outlineLevel="0" collapsed="false">
      <c r="A765" s="87" t="s">
        <v>1057</v>
      </c>
      <c r="B765" s="54" t="s">
        <v>1058</v>
      </c>
      <c r="C765" s="77"/>
      <c r="D765" s="77"/>
      <c r="E765" s="77"/>
    </row>
    <row r="766" customFormat="false" ht="32.8" hidden="false" customHeight="false" outlineLevel="0" collapsed="false">
      <c r="A766" s="82" t="s">
        <v>1108</v>
      </c>
      <c r="B766" s="54" t="s">
        <v>324</v>
      </c>
      <c r="C766" s="77"/>
      <c r="D766" s="77"/>
      <c r="E766" s="77"/>
    </row>
    <row r="767" customFormat="false" ht="43.25" hidden="false" customHeight="false" outlineLevel="0" collapsed="false">
      <c r="A767" s="82" t="s">
        <v>1110</v>
      </c>
      <c r="B767" s="54" t="s">
        <v>1111</v>
      </c>
      <c r="C767" s="77"/>
      <c r="D767" s="77"/>
      <c r="E767" s="77"/>
    </row>
    <row r="768" customFormat="false" ht="32.8" hidden="false" customHeight="false" outlineLevel="0" collapsed="false">
      <c r="A768" s="87" t="s">
        <v>1183</v>
      </c>
      <c r="B768" s="54" t="s">
        <v>1184</v>
      </c>
      <c r="C768" s="77"/>
      <c r="D768" s="77"/>
      <c r="E768" s="77"/>
    </row>
    <row r="769" customFormat="false" ht="43.25" hidden="false" customHeight="false" outlineLevel="0" collapsed="false">
      <c r="A769" s="87" t="s">
        <v>325</v>
      </c>
      <c r="B769" s="55" t="s">
        <v>326</v>
      </c>
      <c r="C769" s="77"/>
      <c r="D769" s="77"/>
      <c r="E769" s="77"/>
    </row>
    <row r="770" customFormat="false" ht="22.35" hidden="false" customHeight="false" outlineLevel="0" collapsed="false">
      <c r="A770" s="82" t="s">
        <v>1186</v>
      </c>
      <c r="B770" s="54" t="s">
        <v>66</v>
      </c>
      <c r="C770" s="77"/>
      <c r="D770" s="77"/>
      <c r="E770" s="77" t="n">
        <f aca="false">SUM(C770:D770)</f>
        <v>0</v>
      </c>
    </row>
    <row r="771" customFormat="false" ht="12.8" hidden="false" customHeight="false" outlineLevel="0" collapsed="false">
      <c r="A771" s="82"/>
      <c r="B771" s="54"/>
      <c r="C771" s="77"/>
      <c r="D771" s="77"/>
      <c r="E771" s="77"/>
    </row>
    <row r="772" customFormat="false" ht="46.25" hidden="false" customHeight="false" outlineLevel="0" collapsed="false">
      <c r="A772" s="66" t="s">
        <v>1188</v>
      </c>
      <c r="B772" s="135" t="s">
        <v>19</v>
      </c>
      <c r="C772" s="139" t="n">
        <f aca="false">SUM(C774:C783)</f>
        <v>5505450</v>
      </c>
      <c r="D772" s="139" t="n">
        <f aca="false">SUM(D774:D777)</f>
        <v>0</v>
      </c>
      <c r="E772" s="139" t="n">
        <f aca="false">SUM(C772:D772)</f>
        <v>5505450</v>
      </c>
    </row>
    <row r="773" customFormat="false" ht="22.35" hidden="false" customHeight="false" outlineLevel="0" collapsed="false">
      <c r="A773" s="82" t="s">
        <v>27</v>
      </c>
      <c r="B773" s="227"/>
      <c r="C773" s="77" t="n">
        <f aca="false">SUM(C774:C783)</f>
        <v>5505450</v>
      </c>
      <c r="D773" s="215"/>
      <c r="E773" s="77" t="n">
        <f aca="false">SUM(C773:D773)</f>
        <v>5505450</v>
      </c>
    </row>
    <row r="774" customFormat="false" ht="22.35" hidden="false" customHeight="false" outlineLevel="0" collapsed="false">
      <c r="A774" s="82" t="s">
        <v>1095</v>
      </c>
      <c r="B774" s="54" t="s">
        <v>1011</v>
      </c>
      <c r="C774" s="77" t="n">
        <v>5348450</v>
      </c>
      <c r="D774" s="215"/>
      <c r="E774" s="77" t="n">
        <f aca="false">SUM(C774:D774)</f>
        <v>5348450</v>
      </c>
    </row>
    <row r="775" customFormat="false" ht="32.8" hidden="false" customHeight="false" outlineLevel="0" collapsed="false">
      <c r="A775" s="87" t="s">
        <v>33</v>
      </c>
      <c r="B775" s="54" t="s">
        <v>34</v>
      </c>
      <c r="C775" s="77" t="n">
        <v>150000</v>
      </c>
      <c r="D775" s="215"/>
      <c r="E775" s="77" t="n">
        <f aca="false">SUM(C775:D775)</f>
        <v>150000</v>
      </c>
    </row>
    <row r="776" customFormat="false" ht="12.8" hidden="false" customHeight="false" outlineLevel="0" collapsed="false">
      <c r="A776" s="82" t="s">
        <v>1097</v>
      </c>
      <c r="B776" s="54" t="s">
        <v>1098</v>
      </c>
      <c r="C776" s="77" t="n">
        <v>7000</v>
      </c>
      <c r="D776" s="77"/>
      <c r="E776" s="77" t="n">
        <f aca="false">SUM(C776:D776)</f>
        <v>7000</v>
      </c>
    </row>
    <row r="777" customFormat="false" ht="22.35" hidden="false" customHeight="false" outlineLevel="0" collapsed="false">
      <c r="A777" s="82" t="s">
        <v>1104</v>
      </c>
      <c r="B777" s="54" t="s">
        <v>1014</v>
      </c>
      <c r="C777" s="77"/>
      <c r="D777" s="215"/>
      <c r="E777" s="77" t="n">
        <f aca="false">SUM(C777:D777)</f>
        <v>0</v>
      </c>
    </row>
    <row r="778" customFormat="false" ht="43.25" hidden="false" customHeight="false" outlineLevel="0" collapsed="false">
      <c r="A778" s="82" t="s">
        <v>1110</v>
      </c>
      <c r="B778" s="54" t="s">
        <v>1111</v>
      </c>
      <c r="C778" s="77"/>
      <c r="D778" s="215"/>
      <c r="E778" s="77" t="n">
        <f aca="false">SUM(C778:D778)</f>
        <v>0</v>
      </c>
    </row>
    <row r="779" customFormat="false" ht="32.8" hidden="false" customHeight="false" outlineLevel="0" collapsed="false">
      <c r="A779" s="82" t="s">
        <v>1108</v>
      </c>
      <c r="B779" s="54" t="s">
        <v>324</v>
      </c>
      <c r="C779" s="77"/>
      <c r="D779" s="215"/>
      <c r="E779" s="77" t="n">
        <f aca="false">SUM(C779:D779)</f>
        <v>0</v>
      </c>
    </row>
    <row r="780" customFormat="false" ht="43.25" hidden="false" customHeight="false" outlineLevel="0" collapsed="false">
      <c r="A780" s="82" t="s">
        <v>1059</v>
      </c>
      <c r="B780" s="54" t="s">
        <v>1060</v>
      </c>
      <c r="C780" s="77"/>
      <c r="D780" s="215"/>
      <c r="E780" s="77"/>
    </row>
    <row r="781" customFormat="false" ht="32.8" hidden="false" customHeight="false" outlineLevel="0" collapsed="false">
      <c r="A781" s="87" t="s">
        <v>1183</v>
      </c>
      <c r="B781" s="54" t="s">
        <v>1184</v>
      </c>
      <c r="C781" s="77"/>
      <c r="D781" s="215"/>
      <c r="E781" s="77"/>
    </row>
    <row r="782" customFormat="false" ht="64.15" hidden="false" customHeight="false" outlineLevel="0" collapsed="false">
      <c r="A782" s="82" t="s">
        <v>726</v>
      </c>
      <c r="B782" s="54" t="s">
        <v>727</v>
      </c>
      <c r="C782" s="77"/>
      <c r="D782" s="215"/>
      <c r="E782" s="77"/>
    </row>
    <row r="783" customFormat="false" ht="43.25" hidden="false" customHeight="false" outlineLevel="0" collapsed="false">
      <c r="A783" s="82" t="s">
        <v>325</v>
      </c>
      <c r="B783" s="55" t="s">
        <v>326</v>
      </c>
      <c r="C783" s="77"/>
      <c r="D783" s="215"/>
      <c r="E783" s="77"/>
    </row>
    <row r="784" customFormat="false" ht="12.8" hidden="false" customHeight="false" outlineLevel="0" collapsed="false">
      <c r="A784" s="82"/>
      <c r="B784" s="54"/>
      <c r="C784" s="77"/>
      <c r="D784" s="215"/>
      <c r="E784" s="77"/>
    </row>
    <row r="785" customFormat="false" ht="46.25" hidden="false" customHeight="false" outlineLevel="0" collapsed="false">
      <c r="A785" s="66" t="s">
        <v>1197</v>
      </c>
      <c r="B785" s="135" t="s">
        <v>19</v>
      </c>
      <c r="C785" s="139" t="n">
        <f aca="false">SUM(C787:C796)</f>
        <v>4774980</v>
      </c>
      <c r="D785" s="139" t="n">
        <f aca="false">SUM(D787:D796)</f>
        <v>0</v>
      </c>
      <c r="E785" s="139" t="n">
        <f aca="false">SUM(C785:D785)</f>
        <v>4774980</v>
      </c>
    </row>
    <row r="786" customFormat="false" ht="22.35" hidden="false" customHeight="false" outlineLevel="0" collapsed="false">
      <c r="A786" s="82" t="s">
        <v>27</v>
      </c>
      <c r="B786" s="75"/>
      <c r="C786" s="77" t="n">
        <f aca="false">SUM(C787:C794)</f>
        <v>4774980</v>
      </c>
      <c r="D786" s="77" t="n">
        <f aca="false">SUM(D787:D794)</f>
        <v>0</v>
      </c>
      <c r="E786" s="77" t="n">
        <f aca="false">SUM(C786:D786)</f>
        <v>4774980</v>
      </c>
    </row>
    <row r="787" customFormat="false" ht="22.35" hidden="false" customHeight="false" outlineLevel="0" collapsed="false">
      <c r="A787" s="82" t="s">
        <v>1095</v>
      </c>
      <c r="B787" s="54" t="s">
        <v>1011</v>
      </c>
      <c r="C787" s="77" t="n">
        <v>4671980</v>
      </c>
      <c r="D787" s="215"/>
      <c r="E787" s="77" t="n">
        <f aca="false">SUM(C787:D787)</f>
        <v>4671980</v>
      </c>
    </row>
    <row r="788" customFormat="false" ht="22.35" hidden="false" customHeight="false" outlineLevel="0" collapsed="false">
      <c r="A788" s="82" t="s">
        <v>1104</v>
      </c>
      <c r="B788" s="54" t="s">
        <v>1014</v>
      </c>
      <c r="C788" s="77"/>
      <c r="D788" s="215"/>
      <c r="E788" s="77" t="n">
        <f aca="false">SUM(C788:D788)</f>
        <v>0</v>
      </c>
    </row>
    <row r="789" customFormat="false" ht="74.6" hidden="false" customHeight="false" outlineLevel="0" collapsed="false">
      <c r="A789" s="82" t="s">
        <v>1053</v>
      </c>
      <c r="B789" s="54" t="s">
        <v>1054</v>
      </c>
      <c r="C789" s="77"/>
      <c r="D789" s="215"/>
      <c r="E789" s="77" t="n">
        <f aca="false">SUM(C789:D789)</f>
        <v>0</v>
      </c>
    </row>
    <row r="790" customFormat="false" ht="32.8" hidden="false" customHeight="false" outlineLevel="0" collapsed="false">
      <c r="A790" s="87" t="s">
        <v>33</v>
      </c>
      <c r="B790" s="54" t="s">
        <v>34</v>
      </c>
      <c r="C790" s="77" t="n">
        <v>95000</v>
      </c>
      <c r="D790" s="215"/>
      <c r="E790" s="77" t="n">
        <f aca="false">SUM(C790:D790)</f>
        <v>95000</v>
      </c>
    </row>
    <row r="791" customFormat="false" ht="12.8" hidden="false" customHeight="false" outlineLevel="0" collapsed="false">
      <c r="A791" s="82" t="s">
        <v>1097</v>
      </c>
      <c r="B791" s="54" t="s">
        <v>1098</v>
      </c>
      <c r="C791" s="77" t="n">
        <v>8000</v>
      </c>
      <c r="D791" s="215"/>
      <c r="E791" s="77" t="n">
        <f aca="false">SUM(C791:D791)</f>
        <v>8000</v>
      </c>
    </row>
    <row r="792" customFormat="false" ht="32.8" hidden="false" customHeight="false" outlineLevel="0" collapsed="false">
      <c r="A792" s="82" t="s">
        <v>1108</v>
      </c>
      <c r="B792" s="54" t="s">
        <v>324</v>
      </c>
      <c r="C792" s="77"/>
      <c r="D792" s="77"/>
      <c r="E792" s="77"/>
    </row>
    <row r="793" customFormat="false" ht="43.25" hidden="false" customHeight="false" outlineLevel="0" collapsed="false">
      <c r="A793" s="82" t="s">
        <v>1110</v>
      </c>
      <c r="B793" s="54" t="s">
        <v>1111</v>
      </c>
      <c r="C793" s="77"/>
      <c r="D793" s="215"/>
      <c r="E793" s="77"/>
    </row>
    <row r="794" customFormat="false" ht="32.8" hidden="false" customHeight="false" outlineLevel="0" collapsed="false">
      <c r="A794" s="87" t="s">
        <v>1183</v>
      </c>
      <c r="B794" s="54" t="s">
        <v>1184</v>
      </c>
      <c r="C794" s="77"/>
      <c r="D794" s="215"/>
      <c r="E794" s="77"/>
    </row>
    <row r="795" customFormat="false" ht="32.8" hidden="false" customHeight="false" outlineLevel="0" collapsed="false">
      <c r="A795" s="87" t="s">
        <v>62</v>
      </c>
      <c r="B795" s="54" t="s">
        <v>63</v>
      </c>
      <c r="C795" s="77"/>
      <c r="D795" s="215"/>
      <c r="E795" s="77" t="n">
        <f aca="false">SUM(C795:D795)</f>
        <v>0</v>
      </c>
    </row>
    <row r="796" customFormat="false" ht="22.35" hidden="false" customHeight="false" outlineLevel="0" collapsed="false">
      <c r="A796" s="87" t="s">
        <v>65</v>
      </c>
      <c r="B796" s="54" t="s">
        <v>66</v>
      </c>
      <c r="C796" s="77"/>
      <c r="D796" s="215"/>
      <c r="E796" s="77" t="n">
        <f aca="false">SUM(C796:D796)</f>
        <v>0</v>
      </c>
    </row>
    <row r="797" customFormat="false" ht="12.8" hidden="false" customHeight="false" outlineLevel="0" collapsed="false">
      <c r="A797" s="82"/>
      <c r="B797" s="54"/>
      <c r="C797" s="77"/>
      <c r="D797" s="77"/>
      <c r="E797" s="77"/>
    </row>
    <row r="798" customFormat="false" ht="46.25" hidden="false" customHeight="false" outlineLevel="0" collapsed="false">
      <c r="A798" s="66" t="s">
        <v>1207</v>
      </c>
      <c r="B798" s="135" t="s">
        <v>19</v>
      </c>
      <c r="C798" s="157" t="n">
        <f aca="false">SUM(C800:C810)</f>
        <v>9951040</v>
      </c>
      <c r="D798" s="157" t="n">
        <f aca="false">SUM(D800:D800)</f>
        <v>0</v>
      </c>
      <c r="E798" s="69" t="n">
        <f aca="false">SUM(C798:D798)</f>
        <v>9951040</v>
      </c>
    </row>
    <row r="799" customFormat="false" ht="22.35" hidden="false" customHeight="false" outlineLevel="0" collapsed="false">
      <c r="A799" s="82" t="s">
        <v>27</v>
      </c>
      <c r="B799" s="75"/>
      <c r="C799" s="77" t="n">
        <f aca="false">SUM(C800:C808)</f>
        <v>9951040</v>
      </c>
      <c r="D799" s="77" t="n">
        <f aca="false">SUM(D800:D808)</f>
        <v>0</v>
      </c>
      <c r="E799" s="77" t="n">
        <f aca="false">SUM(C799:D799)</f>
        <v>9951040</v>
      </c>
    </row>
    <row r="800" customFormat="false" ht="22.35" hidden="false" customHeight="false" outlineLevel="0" collapsed="false">
      <c r="A800" s="82" t="s">
        <v>1095</v>
      </c>
      <c r="B800" s="54" t="s">
        <v>1011</v>
      </c>
      <c r="C800" s="77" t="n">
        <v>9762720</v>
      </c>
      <c r="D800" s="77"/>
      <c r="E800" s="77" t="n">
        <f aca="false">SUM(C800:D800)</f>
        <v>9762720</v>
      </c>
    </row>
    <row r="801" customFormat="false" ht="22.35" hidden="false" customHeight="false" outlineLevel="0" collapsed="false">
      <c r="A801" s="82" t="s">
        <v>1104</v>
      </c>
      <c r="B801" s="54" t="s">
        <v>1014</v>
      </c>
      <c r="C801" s="77" t="n">
        <v>30000</v>
      </c>
      <c r="D801" s="77"/>
      <c r="E801" s="77" t="n">
        <f aca="false">SUM(C801:D801)</f>
        <v>30000</v>
      </c>
    </row>
    <row r="802" customFormat="false" ht="53.7" hidden="false" customHeight="false" outlineLevel="0" collapsed="false">
      <c r="A802" s="87" t="s">
        <v>1057</v>
      </c>
      <c r="B802" s="54" t="s">
        <v>1058</v>
      </c>
      <c r="C802" s="77" t="n">
        <v>112320</v>
      </c>
      <c r="D802" s="215"/>
      <c r="E802" s="77" t="n">
        <f aca="false">SUM(C802:D802)</f>
        <v>112320</v>
      </c>
    </row>
    <row r="803" customFormat="false" ht="32.8" hidden="false" customHeight="false" outlineLevel="0" collapsed="false">
      <c r="A803" s="87" t="s">
        <v>33</v>
      </c>
      <c r="B803" s="54" t="s">
        <v>34</v>
      </c>
      <c r="C803" s="77" t="n">
        <v>20000</v>
      </c>
      <c r="D803" s="215"/>
      <c r="E803" s="77" t="n">
        <f aca="false">SUM(C803:D803)</f>
        <v>20000</v>
      </c>
    </row>
    <row r="804" customFormat="false" ht="12.8" hidden="false" customHeight="false" outlineLevel="0" collapsed="false">
      <c r="A804" s="82" t="s">
        <v>1097</v>
      </c>
      <c r="B804" s="54" t="s">
        <v>1098</v>
      </c>
      <c r="C804" s="77" t="n">
        <v>26000</v>
      </c>
      <c r="D804" s="77"/>
      <c r="E804" s="77" t="n">
        <f aca="false">SUM(C804:D804)</f>
        <v>26000</v>
      </c>
    </row>
    <row r="805" customFormat="false" ht="22.35" hidden="false" customHeight="false" outlineLevel="0" collapsed="false">
      <c r="A805" s="87" t="s">
        <v>1120</v>
      </c>
      <c r="B805" s="54" t="s">
        <v>1121</v>
      </c>
      <c r="C805" s="77"/>
      <c r="D805" s="215"/>
      <c r="E805" s="77"/>
    </row>
    <row r="806" customFormat="false" ht="32.8" hidden="false" customHeight="false" outlineLevel="0" collapsed="false">
      <c r="A806" s="82" t="s">
        <v>1108</v>
      </c>
      <c r="B806" s="54" t="s">
        <v>324</v>
      </c>
      <c r="C806" s="77"/>
      <c r="D806" s="215"/>
      <c r="E806" s="77"/>
    </row>
    <row r="807" customFormat="false" ht="43.25" hidden="false" customHeight="false" outlineLevel="0" collapsed="false">
      <c r="A807" s="82" t="s">
        <v>1110</v>
      </c>
      <c r="B807" s="54" t="s">
        <v>1111</v>
      </c>
      <c r="C807" s="77"/>
      <c r="D807" s="215"/>
      <c r="E807" s="77"/>
    </row>
    <row r="808" customFormat="false" ht="43.25" hidden="false" customHeight="false" outlineLevel="0" collapsed="false">
      <c r="A808" s="87" t="s">
        <v>1059</v>
      </c>
      <c r="B808" s="54" t="s">
        <v>1060</v>
      </c>
      <c r="C808" s="77"/>
      <c r="D808" s="215"/>
      <c r="E808" s="77"/>
    </row>
    <row r="809" customFormat="false" ht="32.8" hidden="false" customHeight="false" outlineLevel="0" collapsed="false">
      <c r="A809" s="87" t="s">
        <v>62</v>
      </c>
      <c r="B809" s="55" t="s">
        <v>63</v>
      </c>
      <c r="C809" s="77"/>
      <c r="D809" s="77"/>
      <c r="E809" s="77" t="n">
        <f aca="false">SUM(C809:D809)</f>
        <v>0</v>
      </c>
    </row>
    <row r="810" customFormat="false" ht="22.35" hidden="false" customHeight="false" outlineLevel="0" collapsed="false">
      <c r="A810" s="87" t="s">
        <v>65</v>
      </c>
      <c r="B810" s="54" t="s">
        <v>66</v>
      </c>
      <c r="C810" s="77"/>
      <c r="D810" s="77"/>
      <c r="E810" s="77"/>
    </row>
    <row r="811" customFormat="false" ht="12.8" hidden="false" customHeight="false" outlineLevel="0" collapsed="false">
      <c r="A811" s="87"/>
      <c r="B811" s="54"/>
      <c r="C811" s="77"/>
      <c r="D811" s="77"/>
      <c r="E811" s="77"/>
    </row>
    <row r="812" customFormat="false" ht="46.25" hidden="false" customHeight="false" outlineLevel="0" collapsed="false">
      <c r="A812" s="66" t="s">
        <v>1217</v>
      </c>
      <c r="B812" s="135" t="s">
        <v>19</v>
      </c>
      <c r="C812" s="69" t="n">
        <f aca="false">SUM(C814:C822)</f>
        <v>5804160</v>
      </c>
      <c r="D812" s="157" t="n">
        <f aca="false">SUM(D814:D822)</f>
        <v>0</v>
      </c>
      <c r="E812" s="69" t="n">
        <f aca="false">SUM(C812:D812)</f>
        <v>5804160</v>
      </c>
    </row>
    <row r="813" customFormat="false" ht="22.35" hidden="false" customHeight="false" outlineLevel="0" collapsed="false">
      <c r="A813" s="82" t="s">
        <v>27</v>
      </c>
      <c r="B813" s="75"/>
      <c r="C813" s="77" t="n">
        <f aca="false">SUM(C814:C821)</f>
        <v>5804160</v>
      </c>
      <c r="D813" s="77" t="n">
        <f aca="false">SUM(D814:D821)</f>
        <v>0</v>
      </c>
      <c r="E813" s="77" t="n">
        <f aca="false">SUM(C813:D813)</f>
        <v>5804160</v>
      </c>
    </row>
    <row r="814" customFormat="false" ht="22.35" hidden="false" customHeight="false" outlineLevel="0" collapsed="false">
      <c r="A814" s="82" t="s">
        <v>1095</v>
      </c>
      <c r="B814" s="54" t="s">
        <v>1011</v>
      </c>
      <c r="C814" s="77" t="n">
        <v>5627660</v>
      </c>
      <c r="D814" s="77"/>
      <c r="E814" s="77" t="n">
        <f aca="false">SUM(C814:D814)</f>
        <v>5627660</v>
      </c>
    </row>
    <row r="815" customFormat="false" ht="22.35" hidden="false" customHeight="false" outlineLevel="0" collapsed="false">
      <c r="A815" s="82" t="s">
        <v>1104</v>
      </c>
      <c r="B815" s="54" t="s">
        <v>1014</v>
      </c>
      <c r="C815" s="77" t="n">
        <v>46000</v>
      </c>
      <c r="D815" s="77"/>
      <c r="E815" s="77" t="n">
        <f aca="false">SUM(C815:D815)</f>
        <v>46000</v>
      </c>
    </row>
    <row r="816" customFormat="false" ht="32.8" hidden="false" customHeight="false" outlineLevel="0" collapsed="false">
      <c r="A816" s="87" t="s">
        <v>33</v>
      </c>
      <c r="B816" s="54" t="s">
        <v>34</v>
      </c>
      <c r="C816" s="77" t="n">
        <v>119500</v>
      </c>
      <c r="D816" s="77"/>
      <c r="E816" s="77" t="n">
        <f aca="false">SUM(C816:D816)</f>
        <v>119500</v>
      </c>
    </row>
    <row r="817" customFormat="false" ht="12.8" hidden="false" customHeight="false" outlineLevel="0" collapsed="false">
      <c r="A817" s="126" t="s">
        <v>1097</v>
      </c>
      <c r="B817" s="160" t="s">
        <v>1098</v>
      </c>
      <c r="C817" s="130" t="n">
        <v>11000</v>
      </c>
      <c r="D817" s="130"/>
      <c r="E817" s="130" t="n">
        <f aca="false">SUM(C817:D817)</f>
        <v>11000</v>
      </c>
    </row>
    <row r="818" customFormat="false" ht="53.7" hidden="false" customHeight="false" outlineLevel="0" collapsed="false">
      <c r="A818" s="82" t="s">
        <v>1057</v>
      </c>
      <c r="B818" s="54" t="s">
        <v>1058</v>
      </c>
      <c r="C818" s="77"/>
      <c r="D818" s="77"/>
      <c r="E818" s="77"/>
    </row>
    <row r="819" customFormat="false" ht="32.8" hidden="false" customHeight="false" outlineLevel="0" collapsed="false">
      <c r="A819" s="82" t="s">
        <v>1108</v>
      </c>
      <c r="B819" s="54" t="s">
        <v>324</v>
      </c>
      <c r="C819" s="77"/>
      <c r="D819" s="77"/>
      <c r="E819" s="77"/>
    </row>
    <row r="820" customFormat="false" ht="43.25" hidden="false" customHeight="false" outlineLevel="0" collapsed="false">
      <c r="A820" s="82" t="s">
        <v>1110</v>
      </c>
      <c r="B820" s="54" t="s">
        <v>1111</v>
      </c>
      <c r="C820" s="77"/>
      <c r="D820" s="77"/>
      <c r="E820" s="77"/>
    </row>
    <row r="821" customFormat="false" ht="43.25" hidden="false" customHeight="false" outlineLevel="0" collapsed="false">
      <c r="A821" s="82" t="s">
        <v>325</v>
      </c>
      <c r="B821" s="55" t="s">
        <v>326</v>
      </c>
      <c r="C821" s="77"/>
      <c r="D821" s="77"/>
      <c r="E821" s="77"/>
    </row>
    <row r="822" customFormat="false" ht="22.35" hidden="false" customHeight="false" outlineLevel="0" collapsed="false">
      <c r="A822" s="82" t="s">
        <v>65</v>
      </c>
      <c r="B822" s="54" t="s">
        <v>66</v>
      </c>
      <c r="C822" s="77"/>
      <c r="D822" s="77"/>
      <c r="E822" s="77" t="n">
        <f aca="false">SUM(C822:D822)</f>
        <v>0</v>
      </c>
    </row>
    <row r="823" customFormat="false" ht="12.8" hidden="false" customHeight="false" outlineLevel="0" collapsed="false">
      <c r="A823" s="82"/>
      <c r="B823" s="54"/>
      <c r="C823" s="77"/>
      <c r="D823" s="77"/>
      <c r="E823" s="77"/>
    </row>
    <row r="824" customFormat="false" ht="46.25" hidden="false" customHeight="false" outlineLevel="0" collapsed="false">
      <c r="A824" s="66" t="s">
        <v>1225</v>
      </c>
      <c r="B824" s="135" t="s">
        <v>19</v>
      </c>
      <c r="C824" s="69" t="n">
        <f aca="false">SUM(C826:C835)</f>
        <v>6320580</v>
      </c>
      <c r="D824" s="157" t="n">
        <f aca="false">SUM(D826:D826)</f>
        <v>0</v>
      </c>
      <c r="E824" s="69" t="n">
        <f aca="false">SUM(C824:D824)</f>
        <v>6320580</v>
      </c>
    </row>
    <row r="825" customFormat="false" ht="22.35" hidden="false" customHeight="false" outlineLevel="0" collapsed="false">
      <c r="A825" s="87" t="s">
        <v>27</v>
      </c>
      <c r="B825" s="100"/>
      <c r="C825" s="77" t="n">
        <f aca="false">SUM(C826:C833)</f>
        <v>6320580</v>
      </c>
      <c r="D825" s="83"/>
      <c r="E825" s="77" t="n">
        <f aca="false">SUM(C825:D825)</f>
        <v>6320580</v>
      </c>
    </row>
    <row r="826" customFormat="false" ht="22.35" hidden="false" customHeight="false" outlineLevel="0" collapsed="false">
      <c r="A826" s="82" t="s">
        <v>1095</v>
      </c>
      <c r="B826" s="54" t="s">
        <v>1011</v>
      </c>
      <c r="C826" s="77" t="n">
        <v>6059980</v>
      </c>
      <c r="D826" s="77"/>
      <c r="E826" s="77" t="n">
        <f aca="false">SUM(C826:D826)</f>
        <v>6059980</v>
      </c>
    </row>
    <row r="827" customFormat="false" ht="22.35" hidden="false" customHeight="false" outlineLevel="0" collapsed="false">
      <c r="A827" s="82" t="s">
        <v>1104</v>
      </c>
      <c r="B827" s="54" t="s">
        <v>1014</v>
      </c>
      <c r="C827" s="77"/>
      <c r="D827" s="77"/>
      <c r="E827" s="77" t="n">
        <f aca="false">SUM(C827:D827)</f>
        <v>0</v>
      </c>
    </row>
    <row r="828" customFormat="false" ht="53.7" hidden="false" customHeight="false" outlineLevel="0" collapsed="false">
      <c r="A828" s="87" t="s">
        <v>1057</v>
      </c>
      <c r="B828" s="54" t="s">
        <v>1058</v>
      </c>
      <c r="C828" s="77" t="n">
        <v>112600</v>
      </c>
      <c r="D828" s="77"/>
      <c r="E828" s="77" t="n">
        <f aca="false">SUM(C828:D828)</f>
        <v>112600</v>
      </c>
    </row>
    <row r="829" customFormat="false" ht="74.6" hidden="false" customHeight="false" outlineLevel="0" collapsed="false">
      <c r="A829" s="82" t="s">
        <v>1053</v>
      </c>
      <c r="B829" s="54" t="s">
        <v>1054</v>
      </c>
      <c r="C829" s="77"/>
      <c r="D829" s="77"/>
      <c r="E829" s="77" t="n">
        <f aca="false">SUM(C829:D829)</f>
        <v>0</v>
      </c>
    </row>
    <row r="830" customFormat="false" ht="32.8" hidden="false" customHeight="false" outlineLevel="0" collapsed="false">
      <c r="A830" s="87" t="s">
        <v>33</v>
      </c>
      <c r="B830" s="54" t="s">
        <v>34</v>
      </c>
      <c r="C830" s="77" t="n">
        <v>140000</v>
      </c>
      <c r="D830" s="77"/>
      <c r="E830" s="77" t="n">
        <f aca="false">SUM(C830:D830)</f>
        <v>140000</v>
      </c>
    </row>
    <row r="831" customFormat="false" ht="12.8" hidden="false" customHeight="false" outlineLevel="0" collapsed="false">
      <c r="A831" s="82" t="s">
        <v>1097</v>
      </c>
      <c r="B831" s="54" t="s">
        <v>1098</v>
      </c>
      <c r="C831" s="77" t="n">
        <v>8000</v>
      </c>
      <c r="D831" s="77"/>
      <c r="E831" s="77" t="n">
        <f aca="false">SUM(C831:D831)</f>
        <v>8000</v>
      </c>
    </row>
    <row r="832" customFormat="false" ht="32.8" hidden="false" customHeight="false" outlineLevel="0" collapsed="false">
      <c r="A832" s="82" t="s">
        <v>1108</v>
      </c>
      <c r="B832" s="54" t="s">
        <v>324</v>
      </c>
      <c r="C832" s="77"/>
      <c r="D832" s="77"/>
      <c r="E832" s="77"/>
    </row>
    <row r="833" customFormat="false" ht="43.25" hidden="false" customHeight="false" outlineLevel="0" collapsed="false">
      <c r="A833" s="82" t="s">
        <v>1110</v>
      </c>
      <c r="B833" s="54" t="s">
        <v>1111</v>
      </c>
      <c r="C833" s="77"/>
      <c r="D833" s="77"/>
      <c r="E833" s="77"/>
    </row>
    <row r="834" customFormat="false" ht="43.25" hidden="false" customHeight="false" outlineLevel="0" collapsed="false">
      <c r="A834" s="87" t="s">
        <v>1059</v>
      </c>
      <c r="B834" s="54" t="s">
        <v>1060</v>
      </c>
      <c r="C834" s="77"/>
      <c r="D834" s="77"/>
      <c r="E834" s="77"/>
    </row>
    <row r="835" customFormat="false" ht="22.35" hidden="false" customHeight="false" outlineLevel="0" collapsed="false">
      <c r="A835" s="82" t="s">
        <v>65</v>
      </c>
      <c r="B835" s="54" t="s">
        <v>66</v>
      </c>
      <c r="C835" s="77"/>
      <c r="D835" s="77"/>
      <c r="E835" s="77" t="n">
        <f aca="false">SUM(C835:D835)</f>
        <v>0</v>
      </c>
    </row>
    <row r="836" customFormat="false" ht="12.8" hidden="false" customHeight="false" outlineLevel="0" collapsed="false">
      <c r="A836" s="82"/>
      <c r="B836" s="54"/>
      <c r="C836" s="77"/>
      <c r="D836" s="77"/>
      <c r="E836" s="77"/>
    </row>
    <row r="837" customFormat="false" ht="46.25" hidden="false" customHeight="false" outlineLevel="0" collapsed="false">
      <c r="A837" s="105" t="s">
        <v>1233</v>
      </c>
      <c r="B837" s="116" t="s">
        <v>19</v>
      </c>
      <c r="C837" s="108" t="n">
        <f aca="false">SUM(C839:C847)</f>
        <v>5134330</v>
      </c>
      <c r="D837" s="108" t="n">
        <f aca="false">SUM(D839:D847)</f>
        <v>0</v>
      </c>
      <c r="E837" s="108" t="n">
        <f aca="false">SUM(C837:D837)</f>
        <v>5134330</v>
      </c>
    </row>
    <row r="838" customFormat="false" ht="22.35" hidden="false" customHeight="false" outlineLevel="0" collapsed="false">
      <c r="A838" s="82" t="s">
        <v>27</v>
      </c>
      <c r="B838" s="232"/>
      <c r="C838" s="77" t="n">
        <f aca="false">SUM(C839:C847)</f>
        <v>5134330</v>
      </c>
      <c r="D838" s="234"/>
      <c r="E838" s="77" t="n">
        <f aca="false">SUM(C838:D838)</f>
        <v>5134330</v>
      </c>
    </row>
    <row r="839" customFormat="false" ht="22.35" hidden="false" customHeight="false" outlineLevel="0" collapsed="false">
      <c r="A839" s="82" t="s">
        <v>1095</v>
      </c>
      <c r="B839" s="54" t="s">
        <v>1011</v>
      </c>
      <c r="C839" s="77" t="n">
        <v>5041630</v>
      </c>
      <c r="D839" s="234"/>
      <c r="E839" s="77" t="n">
        <f aca="false">SUM(C839:D839)</f>
        <v>5041630</v>
      </c>
    </row>
    <row r="840" customFormat="false" ht="22.35" hidden="false" customHeight="false" outlineLevel="0" collapsed="false">
      <c r="A840" s="87" t="s">
        <v>1104</v>
      </c>
      <c r="B840" s="54" t="s">
        <v>1014</v>
      </c>
      <c r="C840" s="77" t="n">
        <v>20000</v>
      </c>
      <c r="D840" s="77"/>
      <c r="E840" s="77" t="n">
        <f aca="false">SUM(C840:D840)</f>
        <v>20000</v>
      </c>
    </row>
    <row r="841" customFormat="false" ht="32.8" hidden="false" customHeight="false" outlineLevel="0" collapsed="false">
      <c r="A841" s="87" t="s">
        <v>219</v>
      </c>
      <c r="B841" s="54" t="s">
        <v>220</v>
      </c>
      <c r="C841" s="77"/>
      <c r="D841" s="77"/>
      <c r="E841" s="77" t="n">
        <f aca="false">SUM(C841:D841)</f>
        <v>0</v>
      </c>
    </row>
    <row r="842" customFormat="false" ht="32.8" hidden="false" customHeight="false" outlineLevel="0" collapsed="false">
      <c r="A842" s="87" t="s">
        <v>33</v>
      </c>
      <c r="B842" s="54" t="s">
        <v>34</v>
      </c>
      <c r="C842" s="77" t="n">
        <f aca="false">57000+9700</f>
        <v>66700</v>
      </c>
      <c r="D842" s="77"/>
      <c r="E842" s="77" t="n">
        <f aca="false">SUM(C842:D842)</f>
        <v>66700</v>
      </c>
    </row>
    <row r="843" customFormat="false" ht="12.8" hidden="false" customHeight="false" outlineLevel="0" collapsed="false">
      <c r="A843" s="82" t="s">
        <v>1097</v>
      </c>
      <c r="B843" s="103" t="s">
        <v>1098</v>
      </c>
      <c r="C843" s="77" t="n">
        <v>6000</v>
      </c>
      <c r="D843" s="234"/>
      <c r="E843" s="77" t="n">
        <f aca="false">SUM(C843:D843)</f>
        <v>6000</v>
      </c>
    </row>
    <row r="844" customFormat="false" ht="32.8" hidden="false" customHeight="false" outlineLevel="0" collapsed="false">
      <c r="A844" s="82" t="s">
        <v>1108</v>
      </c>
      <c r="B844" s="54" t="s">
        <v>324</v>
      </c>
      <c r="C844" s="77"/>
      <c r="D844" s="234"/>
      <c r="E844" s="77"/>
    </row>
    <row r="845" customFormat="false" ht="43.25" hidden="false" customHeight="false" outlineLevel="0" collapsed="false">
      <c r="A845" s="82" t="s">
        <v>1110</v>
      </c>
      <c r="B845" s="54" t="s">
        <v>1111</v>
      </c>
      <c r="C845" s="77"/>
      <c r="D845" s="234"/>
      <c r="E845" s="77"/>
    </row>
    <row r="846" customFormat="false" ht="22.35" hidden="false" customHeight="false" outlineLevel="0" collapsed="false">
      <c r="A846" s="82" t="s">
        <v>1120</v>
      </c>
      <c r="B846" s="54" t="s">
        <v>1121</v>
      </c>
      <c r="C846" s="77"/>
      <c r="D846" s="234"/>
      <c r="E846" s="77"/>
    </row>
    <row r="847" customFormat="false" ht="43.25" hidden="false" customHeight="false" outlineLevel="0" collapsed="false">
      <c r="A847" s="87" t="s">
        <v>325</v>
      </c>
      <c r="B847" s="55" t="s">
        <v>326</v>
      </c>
      <c r="C847" s="77"/>
      <c r="D847" s="77"/>
      <c r="E847" s="77"/>
    </row>
    <row r="848" customFormat="false" ht="12.8" hidden="false" customHeight="false" outlineLevel="0" collapsed="false">
      <c r="A848" s="87"/>
      <c r="B848" s="103"/>
      <c r="C848" s="77"/>
      <c r="D848" s="77"/>
      <c r="E848" s="77"/>
    </row>
    <row r="849" customFormat="false" ht="46.25" hidden="false" customHeight="false" outlineLevel="0" collapsed="false">
      <c r="A849" s="66" t="s">
        <v>1240</v>
      </c>
      <c r="B849" s="135" t="s">
        <v>19</v>
      </c>
      <c r="C849" s="139" t="n">
        <f aca="false">SUM(C851:C859)</f>
        <v>10395720</v>
      </c>
      <c r="D849" s="139" t="n">
        <f aca="false">SUM(D851:D852)</f>
        <v>0</v>
      </c>
      <c r="E849" s="139" t="n">
        <f aca="false">SUM(C849:D849)</f>
        <v>10395720</v>
      </c>
    </row>
    <row r="850" customFormat="false" ht="22.35" hidden="false" customHeight="false" outlineLevel="0" collapsed="false">
      <c r="A850" s="87" t="s">
        <v>27</v>
      </c>
      <c r="B850" s="100"/>
      <c r="C850" s="77" t="n">
        <f aca="false">SUM(C851:C858)</f>
        <v>10395720</v>
      </c>
      <c r="D850" s="77"/>
      <c r="E850" s="77" t="n">
        <f aca="false">SUM(C850:D850)</f>
        <v>10395720</v>
      </c>
    </row>
    <row r="851" customFormat="false" ht="22.35" hidden="false" customHeight="false" outlineLevel="0" collapsed="false">
      <c r="A851" s="82" t="s">
        <v>1095</v>
      </c>
      <c r="B851" s="54" t="s">
        <v>1011</v>
      </c>
      <c r="C851" s="77" t="n">
        <v>10257720</v>
      </c>
      <c r="D851" s="215"/>
      <c r="E851" s="77" t="n">
        <f aca="false">SUM(C851:D851)</f>
        <v>10257720</v>
      </c>
    </row>
    <row r="852" customFormat="false" ht="22.35" hidden="false" customHeight="false" outlineLevel="0" collapsed="false">
      <c r="A852" s="82" t="s">
        <v>1104</v>
      </c>
      <c r="B852" s="54" t="s">
        <v>1014</v>
      </c>
      <c r="C852" s="77" t="n">
        <v>70000</v>
      </c>
      <c r="D852" s="215"/>
      <c r="E852" s="77" t="n">
        <f aca="false">SUM(C852:D852)</f>
        <v>70000</v>
      </c>
    </row>
    <row r="853" customFormat="false" ht="32.8" hidden="false" customHeight="false" outlineLevel="0" collapsed="false">
      <c r="A853" s="87" t="s">
        <v>33</v>
      </c>
      <c r="B853" s="54" t="s">
        <v>34</v>
      </c>
      <c r="C853" s="77" t="n">
        <v>57000</v>
      </c>
      <c r="D853" s="215"/>
      <c r="E853" s="77" t="n">
        <f aca="false">SUM(C853:D853)</f>
        <v>57000</v>
      </c>
    </row>
    <row r="854" customFormat="false" ht="12.8" hidden="false" customHeight="false" outlineLevel="0" collapsed="false">
      <c r="A854" s="82" t="s">
        <v>1097</v>
      </c>
      <c r="B854" s="54" t="s">
        <v>1098</v>
      </c>
      <c r="C854" s="77" t="n">
        <v>11000</v>
      </c>
      <c r="D854" s="215"/>
      <c r="E854" s="77" t="n">
        <f aca="false">SUM(C854:D854)</f>
        <v>11000</v>
      </c>
    </row>
    <row r="855" customFormat="false" ht="32.8" hidden="false" customHeight="false" outlineLevel="0" collapsed="false">
      <c r="A855" s="82" t="s">
        <v>1108</v>
      </c>
      <c r="B855" s="54" t="s">
        <v>324</v>
      </c>
      <c r="C855" s="77"/>
      <c r="D855" s="215"/>
      <c r="E855" s="77"/>
    </row>
    <row r="856" customFormat="false" ht="43.25" hidden="false" customHeight="false" outlineLevel="0" collapsed="false">
      <c r="A856" s="82" t="s">
        <v>1110</v>
      </c>
      <c r="B856" s="54" t="s">
        <v>1111</v>
      </c>
      <c r="C856" s="77"/>
      <c r="D856" s="215"/>
      <c r="E856" s="77"/>
    </row>
    <row r="857" customFormat="false" ht="22.35" hidden="false" customHeight="false" outlineLevel="0" collapsed="false">
      <c r="A857" s="82" t="s">
        <v>1120</v>
      </c>
      <c r="B857" s="54" t="s">
        <v>1121</v>
      </c>
      <c r="C857" s="77"/>
      <c r="D857" s="215"/>
      <c r="E857" s="77"/>
    </row>
    <row r="858" customFormat="false" ht="43.25" hidden="false" customHeight="false" outlineLevel="0" collapsed="false">
      <c r="A858" s="82" t="s">
        <v>325</v>
      </c>
      <c r="B858" s="55" t="s">
        <v>326</v>
      </c>
      <c r="C858" s="77"/>
      <c r="D858" s="215"/>
      <c r="E858" s="77"/>
    </row>
    <row r="859" customFormat="false" ht="32.8" hidden="false" customHeight="false" outlineLevel="0" collapsed="false">
      <c r="A859" s="87" t="s">
        <v>62</v>
      </c>
      <c r="B859" s="54" t="s">
        <v>63</v>
      </c>
      <c r="C859" s="77"/>
      <c r="D859" s="215"/>
      <c r="E859" s="77"/>
    </row>
    <row r="860" customFormat="false" ht="12.8" hidden="false" customHeight="false" outlineLevel="0" collapsed="false">
      <c r="A860" s="82"/>
      <c r="B860" s="54"/>
      <c r="C860" s="77"/>
      <c r="D860" s="215"/>
      <c r="E860" s="77"/>
    </row>
    <row r="861" customFormat="false" ht="46.25" hidden="false" customHeight="false" outlineLevel="0" collapsed="false">
      <c r="A861" s="66" t="s">
        <v>1248</v>
      </c>
      <c r="B861" s="135" t="s">
        <v>19</v>
      </c>
      <c r="C861" s="139" t="n">
        <f aca="false">SUM(C863:C871)</f>
        <v>16254560</v>
      </c>
      <c r="D861" s="139" t="n">
        <f aca="false">SUM(D863:D864)</f>
        <v>0</v>
      </c>
      <c r="E861" s="139" t="n">
        <f aca="false">SUM(C861:D861)</f>
        <v>16254560</v>
      </c>
    </row>
    <row r="862" customFormat="false" ht="22.35" hidden="false" customHeight="false" outlineLevel="0" collapsed="false">
      <c r="A862" s="82" t="s">
        <v>27</v>
      </c>
      <c r="B862" s="227"/>
      <c r="C862" s="77" t="n">
        <f aca="false">SUM(C863:C871)</f>
        <v>16254560</v>
      </c>
      <c r="D862" s="215"/>
      <c r="E862" s="77" t="n">
        <f aca="false">SUM(C862:D862)</f>
        <v>16254560</v>
      </c>
    </row>
    <row r="863" customFormat="false" ht="22.35" hidden="false" customHeight="false" outlineLevel="0" collapsed="false">
      <c r="A863" s="82" t="s">
        <v>1095</v>
      </c>
      <c r="B863" s="54" t="s">
        <v>1011</v>
      </c>
      <c r="C863" s="77" t="n">
        <v>16115560</v>
      </c>
      <c r="D863" s="215"/>
      <c r="E863" s="77" t="n">
        <f aca="false">SUM(C863:D863)</f>
        <v>16115560</v>
      </c>
    </row>
    <row r="864" customFormat="false" ht="22.35" hidden="false" customHeight="false" outlineLevel="0" collapsed="false">
      <c r="A864" s="82" t="s">
        <v>1104</v>
      </c>
      <c r="B864" s="54" t="s">
        <v>1014</v>
      </c>
      <c r="C864" s="77" t="n">
        <v>50000</v>
      </c>
      <c r="D864" s="215"/>
      <c r="E864" s="77" t="n">
        <f aca="false">SUM(C864:D864)</f>
        <v>50000</v>
      </c>
    </row>
    <row r="865" customFormat="false" ht="22.35" hidden="false" customHeight="false" outlineLevel="0" collapsed="false">
      <c r="A865" s="82" t="s">
        <v>1251</v>
      </c>
      <c r="B865" s="54" t="s">
        <v>1252</v>
      </c>
      <c r="C865" s="77"/>
      <c r="D865" s="215"/>
      <c r="E865" s="77" t="n">
        <f aca="false">SUM(C865:D865)</f>
        <v>0</v>
      </c>
    </row>
    <row r="866" customFormat="false" ht="32.8" hidden="false" customHeight="false" outlineLevel="0" collapsed="false">
      <c r="A866" s="87" t="s">
        <v>33</v>
      </c>
      <c r="B866" s="54" t="s">
        <v>34</v>
      </c>
      <c r="C866" s="77" t="n">
        <v>75000</v>
      </c>
      <c r="D866" s="215"/>
      <c r="E866" s="77" t="n">
        <f aca="false">SUM(C866:D866)</f>
        <v>75000</v>
      </c>
    </row>
    <row r="867" customFormat="false" ht="12.8" hidden="false" customHeight="false" outlineLevel="0" collapsed="false">
      <c r="A867" s="82" t="s">
        <v>1097</v>
      </c>
      <c r="B867" s="54" t="s">
        <v>1098</v>
      </c>
      <c r="C867" s="77" t="n">
        <v>14000</v>
      </c>
      <c r="D867" s="215"/>
      <c r="E867" s="77" t="n">
        <f aca="false">SUM(C867:D867)</f>
        <v>14000</v>
      </c>
    </row>
    <row r="868" customFormat="false" ht="32.8" hidden="false" customHeight="false" outlineLevel="0" collapsed="false">
      <c r="A868" s="82" t="s">
        <v>1108</v>
      </c>
      <c r="B868" s="54" t="s">
        <v>324</v>
      </c>
      <c r="C868" s="77"/>
      <c r="D868" s="215"/>
      <c r="E868" s="77" t="n">
        <f aca="false">SUM(C868:D868)</f>
        <v>0</v>
      </c>
    </row>
    <row r="869" customFormat="false" ht="32.8" hidden="false" customHeight="false" outlineLevel="0" collapsed="false">
      <c r="A869" s="82" t="s">
        <v>1183</v>
      </c>
      <c r="B869" s="54" t="s">
        <v>1184</v>
      </c>
      <c r="C869" s="77"/>
      <c r="D869" s="215"/>
      <c r="E869" s="77" t="n">
        <f aca="false">SUM(C869:D869)</f>
        <v>0</v>
      </c>
    </row>
    <row r="870" customFormat="false" ht="22.35" hidden="false" customHeight="false" outlineLevel="0" collapsed="false">
      <c r="A870" s="82" t="s">
        <v>1132</v>
      </c>
      <c r="B870" s="55" t="s">
        <v>1133</v>
      </c>
      <c r="C870" s="77"/>
      <c r="D870" s="215"/>
      <c r="E870" s="77" t="n">
        <f aca="false">SUM(C870:D870)</f>
        <v>0</v>
      </c>
    </row>
    <row r="871" customFormat="false" ht="43.25" hidden="false" customHeight="false" outlineLevel="0" collapsed="false">
      <c r="A871" s="82" t="s">
        <v>325</v>
      </c>
      <c r="B871" s="55" t="s">
        <v>326</v>
      </c>
      <c r="C871" s="77"/>
      <c r="D871" s="215"/>
      <c r="E871" s="77" t="n">
        <f aca="false">SUM(C871:D871)</f>
        <v>0</v>
      </c>
    </row>
    <row r="872" customFormat="false" ht="12.8" hidden="false" customHeight="false" outlineLevel="0" collapsed="false">
      <c r="A872" s="82"/>
      <c r="B872" s="103"/>
      <c r="C872" s="77"/>
      <c r="D872" s="215"/>
      <c r="E872" s="77"/>
    </row>
    <row r="873" customFormat="false" ht="57.45" hidden="false" customHeight="false" outlineLevel="0" collapsed="false">
      <c r="A873" s="66" t="s">
        <v>1260</v>
      </c>
      <c r="B873" s="135" t="s">
        <v>19</v>
      </c>
      <c r="C873" s="139" t="n">
        <f aca="false">SUM(C875:C883)</f>
        <v>12971750</v>
      </c>
      <c r="D873" s="139" t="n">
        <f aca="false">SUM(D875:D883)</f>
        <v>0</v>
      </c>
      <c r="E873" s="139" t="n">
        <f aca="false">SUM(C873:D873)</f>
        <v>12971750</v>
      </c>
    </row>
    <row r="874" customFormat="false" ht="22.35" hidden="false" customHeight="false" outlineLevel="0" collapsed="false">
      <c r="A874" s="82" t="s">
        <v>27</v>
      </c>
      <c r="B874" s="75"/>
      <c r="C874" s="77" t="n">
        <f aca="false">SUM(C875:C882)</f>
        <v>12971750</v>
      </c>
      <c r="D874" s="143" t="n">
        <f aca="false">SUM(D875:D882)</f>
        <v>0</v>
      </c>
      <c r="E874" s="77" t="n">
        <f aca="false">SUM(C874:D874)</f>
        <v>12971750</v>
      </c>
    </row>
    <row r="875" customFormat="false" ht="22.35" hidden="false" customHeight="false" outlineLevel="0" collapsed="false">
      <c r="A875" s="82" t="s">
        <v>1095</v>
      </c>
      <c r="B875" s="54" t="s">
        <v>1011</v>
      </c>
      <c r="C875" s="77" t="n">
        <v>12711750</v>
      </c>
      <c r="D875" s="143"/>
      <c r="E875" s="77" t="n">
        <f aca="false">SUM(C875:D875)</f>
        <v>12711750</v>
      </c>
    </row>
    <row r="876" customFormat="false" ht="22.35" hidden="false" customHeight="false" outlineLevel="0" collapsed="false">
      <c r="A876" s="82" t="s">
        <v>1104</v>
      </c>
      <c r="B876" s="54" t="s">
        <v>1014</v>
      </c>
      <c r="C876" s="77" t="n">
        <v>20000</v>
      </c>
      <c r="D876" s="77"/>
      <c r="E876" s="77" t="n">
        <f aca="false">SUM(C876:D876)</f>
        <v>20000</v>
      </c>
    </row>
    <row r="877" customFormat="false" ht="32.8" hidden="false" customHeight="false" outlineLevel="0" collapsed="false">
      <c r="A877" s="87" t="s">
        <v>33</v>
      </c>
      <c r="B877" s="54" t="s">
        <v>34</v>
      </c>
      <c r="C877" s="77" t="n">
        <v>205000</v>
      </c>
      <c r="D877" s="77"/>
      <c r="E877" s="77" t="n">
        <f aca="false">SUM(C877:D877)</f>
        <v>205000</v>
      </c>
    </row>
    <row r="878" customFormat="false" ht="12.8" hidden="false" customHeight="false" outlineLevel="0" collapsed="false">
      <c r="A878" s="82" t="s">
        <v>1097</v>
      </c>
      <c r="B878" s="54" t="s">
        <v>1098</v>
      </c>
      <c r="C878" s="77" t="n">
        <v>15000</v>
      </c>
      <c r="D878" s="77"/>
      <c r="E878" s="77" t="n">
        <f aca="false">SUM(C878:D878)</f>
        <v>15000</v>
      </c>
    </row>
    <row r="879" customFormat="false" ht="32.8" hidden="false" customHeight="false" outlineLevel="0" collapsed="false">
      <c r="A879" s="82" t="s">
        <v>219</v>
      </c>
      <c r="B879" s="54" t="s">
        <v>220</v>
      </c>
      <c r="C879" s="77" t="n">
        <v>20000</v>
      </c>
      <c r="D879" s="77"/>
      <c r="E879" s="77" t="n">
        <f aca="false">SUM(C879:D879)</f>
        <v>20000</v>
      </c>
    </row>
    <row r="880" customFormat="false" ht="53.7" hidden="false" customHeight="false" outlineLevel="0" collapsed="false">
      <c r="A880" s="82" t="s">
        <v>1057</v>
      </c>
      <c r="B880" s="54" t="s">
        <v>1058</v>
      </c>
      <c r="C880" s="77"/>
      <c r="D880" s="77"/>
      <c r="E880" s="77"/>
    </row>
    <row r="881" customFormat="false" ht="32.8" hidden="false" customHeight="false" outlineLevel="0" collapsed="false">
      <c r="A881" s="82" t="s">
        <v>1108</v>
      </c>
      <c r="B881" s="54" t="s">
        <v>324</v>
      </c>
      <c r="C881" s="77"/>
      <c r="D881" s="77"/>
      <c r="E881" s="77"/>
    </row>
    <row r="882" customFormat="false" ht="43.25" hidden="false" customHeight="false" outlineLevel="0" collapsed="false">
      <c r="A882" s="82" t="s">
        <v>325</v>
      </c>
      <c r="B882" s="55" t="s">
        <v>326</v>
      </c>
      <c r="C882" s="77"/>
      <c r="D882" s="77"/>
      <c r="E882" s="77"/>
    </row>
    <row r="883" customFormat="false" ht="22.35" hidden="false" customHeight="false" outlineLevel="0" collapsed="false">
      <c r="A883" s="87" t="s">
        <v>65</v>
      </c>
      <c r="B883" s="55" t="s">
        <v>66</v>
      </c>
      <c r="C883" s="77"/>
      <c r="D883" s="77"/>
      <c r="E883" s="77" t="n">
        <f aca="false">SUM(C883:D883)</f>
        <v>0</v>
      </c>
    </row>
    <row r="884" customFormat="false" ht="12.8" hidden="false" customHeight="false" outlineLevel="0" collapsed="false">
      <c r="A884" s="82"/>
      <c r="B884" s="55"/>
      <c r="C884" s="77"/>
      <c r="D884" s="143"/>
      <c r="E884" s="77"/>
    </row>
    <row r="885" customFormat="false" ht="57.45" hidden="false" customHeight="false" outlineLevel="0" collapsed="false">
      <c r="A885" s="66" t="s">
        <v>1269</v>
      </c>
      <c r="B885" s="135" t="s">
        <v>19</v>
      </c>
      <c r="C885" s="139" t="n">
        <f aca="false">SUM(C887:C898)</f>
        <v>7406040</v>
      </c>
      <c r="D885" s="139" t="n">
        <f aca="false">SUM(D887:D898)</f>
        <v>0</v>
      </c>
      <c r="E885" s="139" t="n">
        <f aca="false">SUM(C885:D885)</f>
        <v>7406040</v>
      </c>
    </row>
    <row r="886" customFormat="false" ht="22.35" hidden="false" customHeight="false" outlineLevel="0" collapsed="false">
      <c r="A886" s="74" t="s">
        <v>27</v>
      </c>
      <c r="B886" s="75"/>
      <c r="C886" s="145" t="n">
        <f aca="false">SUM(C887:C897)</f>
        <v>7406040</v>
      </c>
      <c r="D886" s="194" t="n">
        <f aca="false">SUM(D887:D897)</f>
        <v>0</v>
      </c>
      <c r="E886" s="145" t="n">
        <f aca="false">SUM(C886:D886)</f>
        <v>7406040</v>
      </c>
    </row>
    <row r="887" customFormat="false" ht="22.35" hidden="false" customHeight="false" outlineLevel="0" collapsed="false">
      <c r="A887" s="82" t="s">
        <v>1095</v>
      </c>
      <c r="B887" s="54" t="s">
        <v>1011</v>
      </c>
      <c r="C887" s="77" t="n">
        <v>6573340</v>
      </c>
      <c r="D887" s="143"/>
      <c r="E887" s="77" t="n">
        <f aca="false">SUM(C887:D887)</f>
        <v>6573340</v>
      </c>
    </row>
    <row r="888" customFormat="false" ht="22.35" hidden="false" customHeight="false" outlineLevel="0" collapsed="false">
      <c r="A888" s="82" t="s">
        <v>1104</v>
      </c>
      <c r="B888" s="54" t="s">
        <v>1014</v>
      </c>
      <c r="C888" s="77" t="n">
        <v>70000</v>
      </c>
      <c r="D888" s="77"/>
      <c r="E888" s="77" t="n">
        <f aca="false">SUM(C888:D888)</f>
        <v>70000</v>
      </c>
    </row>
    <row r="889" customFormat="false" ht="53.7" hidden="false" customHeight="false" outlineLevel="0" collapsed="false">
      <c r="A889" s="82" t="s">
        <v>1057</v>
      </c>
      <c r="B889" s="103" t="s">
        <v>1058</v>
      </c>
      <c r="C889" s="77" t="n">
        <v>650000</v>
      </c>
      <c r="D889" s="191"/>
      <c r="E889" s="77" t="n">
        <f aca="false">SUM(C889:D889)</f>
        <v>650000</v>
      </c>
    </row>
    <row r="890" customFormat="false" ht="74.6" hidden="false" customHeight="false" outlineLevel="0" collapsed="false">
      <c r="A890" s="82" t="s">
        <v>1053</v>
      </c>
      <c r="B890" s="103" t="s">
        <v>1054</v>
      </c>
      <c r="C890" s="77"/>
      <c r="D890" s="220"/>
      <c r="E890" s="77" t="n">
        <f aca="false">SUM(C890:D890)</f>
        <v>0</v>
      </c>
    </row>
    <row r="891" customFormat="false" ht="32.8" hidden="false" customHeight="false" outlineLevel="0" collapsed="false">
      <c r="A891" s="87" t="s">
        <v>33</v>
      </c>
      <c r="B891" s="54" t="s">
        <v>34</v>
      </c>
      <c r="C891" s="77" t="n">
        <v>104700</v>
      </c>
      <c r="D891" s="77"/>
      <c r="E891" s="77" t="n">
        <f aca="false">SUM(C891:D891)</f>
        <v>104700</v>
      </c>
    </row>
    <row r="892" customFormat="false" ht="12.8" hidden="false" customHeight="false" outlineLevel="0" collapsed="false">
      <c r="A892" s="150" t="s">
        <v>1097</v>
      </c>
      <c r="B892" s="160" t="s">
        <v>1098</v>
      </c>
      <c r="C892" s="130" t="n">
        <v>8000</v>
      </c>
      <c r="D892" s="130"/>
      <c r="E892" s="130" t="n">
        <f aca="false">SUM(C892:D892)</f>
        <v>8000</v>
      </c>
    </row>
    <row r="893" customFormat="false" ht="32.8" hidden="false" customHeight="false" outlineLevel="0" collapsed="false">
      <c r="A893" s="82" t="s">
        <v>1108</v>
      </c>
      <c r="B893" s="54" t="s">
        <v>324</v>
      </c>
      <c r="C893" s="77"/>
      <c r="D893" s="77"/>
      <c r="E893" s="77"/>
    </row>
    <row r="894" customFormat="false" ht="43.25" hidden="false" customHeight="false" outlineLevel="0" collapsed="false">
      <c r="A894" s="82" t="s">
        <v>1110</v>
      </c>
      <c r="B894" s="54" t="s">
        <v>1111</v>
      </c>
      <c r="C894" s="77"/>
      <c r="D894" s="77"/>
      <c r="E894" s="77"/>
    </row>
    <row r="895" customFormat="false" ht="22.35" hidden="false" customHeight="false" outlineLevel="0" collapsed="false">
      <c r="A895" s="82" t="s">
        <v>1120</v>
      </c>
      <c r="B895" s="54" t="s">
        <v>1121</v>
      </c>
      <c r="C895" s="77"/>
      <c r="D895" s="77"/>
      <c r="E895" s="77"/>
    </row>
    <row r="896" customFormat="false" ht="43.25" hidden="false" customHeight="false" outlineLevel="0" collapsed="false">
      <c r="A896" s="82" t="s">
        <v>1059</v>
      </c>
      <c r="B896" s="54" t="s">
        <v>1060</v>
      </c>
      <c r="C896" s="77"/>
      <c r="D896" s="220"/>
      <c r="E896" s="77"/>
    </row>
    <row r="897" customFormat="false" ht="12.8" hidden="false" customHeight="false" outlineLevel="0" collapsed="false">
      <c r="A897" s="82" t="s">
        <v>1164</v>
      </c>
      <c r="B897" s="54" t="s">
        <v>1165</v>
      </c>
      <c r="C897" s="77"/>
      <c r="D897" s="220"/>
      <c r="E897" s="77"/>
    </row>
    <row r="898" customFormat="false" ht="22.35" hidden="false" customHeight="false" outlineLevel="0" collapsed="false">
      <c r="A898" s="87" t="s">
        <v>65</v>
      </c>
      <c r="B898" s="54" t="s">
        <v>66</v>
      </c>
      <c r="C898" s="77"/>
      <c r="D898" s="77"/>
      <c r="E898" s="77" t="n">
        <f aca="false">SUM(C898:D898)</f>
        <v>0</v>
      </c>
    </row>
    <row r="899" customFormat="false" ht="12.8" hidden="false" customHeight="false" outlineLevel="0" collapsed="false">
      <c r="A899" s="87"/>
      <c r="B899" s="54"/>
      <c r="C899" s="77"/>
      <c r="D899" s="77"/>
      <c r="E899" s="77"/>
    </row>
    <row r="900" customFormat="false" ht="57.45" hidden="false" customHeight="false" outlineLevel="0" collapsed="false">
      <c r="A900" s="66" t="s">
        <v>1278</v>
      </c>
      <c r="B900" s="135" t="s">
        <v>19</v>
      </c>
      <c r="C900" s="139" t="n">
        <f aca="false">SUM(C902:C910)</f>
        <v>12138670</v>
      </c>
      <c r="D900" s="139" t="n">
        <f aca="false">SUM(D902:D910)</f>
        <v>0</v>
      </c>
      <c r="E900" s="139" t="n">
        <f aca="false">SUM(C900:D900)</f>
        <v>12138670</v>
      </c>
    </row>
    <row r="901" customFormat="false" ht="22.35" hidden="false" customHeight="false" outlineLevel="0" collapsed="false">
      <c r="A901" s="87" t="s">
        <v>27</v>
      </c>
      <c r="B901" s="227"/>
      <c r="C901" s="77" t="n">
        <f aca="false">SUM(C902:C910)</f>
        <v>12138670</v>
      </c>
      <c r="D901" s="215"/>
      <c r="E901" s="77" t="n">
        <f aca="false">SUM(C901:D901)</f>
        <v>12138670</v>
      </c>
    </row>
    <row r="902" customFormat="false" ht="22.35" hidden="false" customHeight="false" outlineLevel="0" collapsed="false">
      <c r="A902" s="82" t="s">
        <v>1095</v>
      </c>
      <c r="B902" s="54" t="s">
        <v>1011</v>
      </c>
      <c r="C902" s="77" t="n">
        <v>12019670</v>
      </c>
      <c r="D902" s="143"/>
      <c r="E902" s="77" t="n">
        <f aca="false">SUM(C902:D902)</f>
        <v>12019670</v>
      </c>
    </row>
    <row r="903" customFormat="false" ht="22.35" hidden="false" customHeight="false" outlineLevel="0" collapsed="false">
      <c r="A903" s="82" t="s">
        <v>1104</v>
      </c>
      <c r="B903" s="54" t="s">
        <v>1014</v>
      </c>
      <c r="C903" s="77" t="n">
        <v>40000</v>
      </c>
      <c r="D903" s="77"/>
      <c r="E903" s="77" t="n">
        <f aca="false">SUM(C903:D903)</f>
        <v>40000</v>
      </c>
    </row>
    <row r="904" customFormat="false" ht="32.8" hidden="false" customHeight="false" outlineLevel="0" collapsed="false">
      <c r="A904" s="87" t="s">
        <v>33</v>
      </c>
      <c r="B904" s="54" t="s">
        <v>34</v>
      </c>
      <c r="C904" s="77" t="n">
        <v>60000</v>
      </c>
      <c r="D904" s="77"/>
      <c r="E904" s="77" t="n">
        <f aca="false">SUM(C904:D904)</f>
        <v>60000</v>
      </c>
    </row>
    <row r="905" customFormat="false" ht="12.8" hidden="false" customHeight="false" outlineLevel="0" collapsed="false">
      <c r="A905" s="82" t="s">
        <v>1097</v>
      </c>
      <c r="B905" s="54" t="s">
        <v>1098</v>
      </c>
      <c r="C905" s="77" t="n">
        <v>19000</v>
      </c>
      <c r="D905" s="77"/>
      <c r="E905" s="77" t="n">
        <f aca="false">SUM(C905:D905)</f>
        <v>19000</v>
      </c>
    </row>
    <row r="906" customFormat="false" ht="53.7" hidden="false" customHeight="false" outlineLevel="0" collapsed="false">
      <c r="A906" s="82" t="s">
        <v>1057</v>
      </c>
      <c r="B906" s="103" t="s">
        <v>1058</v>
      </c>
      <c r="C906" s="77"/>
      <c r="D906" s="77"/>
      <c r="E906" s="77"/>
    </row>
    <row r="907" customFormat="false" ht="32.8" hidden="false" customHeight="false" outlineLevel="0" collapsed="false">
      <c r="A907" s="82" t="s">
        <v>1108</v>
      </c>
      <c r="B907" s="54" t="s">
        <v>324</v>
      </c>
      <c r="C907" s="77"/>
      <c r="D907" s="77"/>
      <c r="E907" s="77" t="n">
        <f aca="false">SUM(C907:D907)</f>
        <v>0</v>
      </c>
    </row>
    <row r="908" customFormat="false" ht="43.25" hidden="false" customHeight="false" outlineLevel="0" collapsed="false">
      <c r="A908" s="82" t="s">
        <v>1110</v>
      </c>
      <c r="B908" s="54" t="s">
        <v>1111</v>
      </c>
      <c r="C908" s="77"/>
      <c r="D908" s="77"/>
      <c r="E908" s="77" t="n">
        <f aca="false">SUM(C908:D908)</f>
        <v>0</v>
      </c>
    </row>
    <row r="909" customFormat="false" ht="43.25" hidden="false" customHeight="false" outlineLevel="0" collapsed="false">
      <c r="A909" s="87" t="s">
        <v>1059</v>
      </c>
      <c r="B909" s="54" t="s">
        <v>1060</v>
      </c>
      <c r="C909" s="77"/>
      <c r="D909" s="77"/>
      <c r="E909" s="77"/>
    </row>
    <row r="910" customFormat="false" ht="22.35" hidden="false" customHeight="false" outlineLevel="0" collapsed="false">
      <c r="A910" s="87" t="s">
        <v>1120</v>
      </c>
      <c r="B910" s="54" t="s">
        <v>1121</v>
      </c>
      <c r="C910" s="77"/>
      <c r="D910" s="77"/>
      <c r="E910" s="77"/>
    </row>
    <row r="911" customFormat="false" ht="12.8" hidden="false" customHeight="false" outlineLevel="0" collapsed="false">
      <c r="A911" s="82"/>
      <c r="B911" s="54"/>
      <c r="C911" s="77"/>
      <c r="D911" s="77"/>
      <c r="E911" s="77"/>
    </row>
    <row r="912" customFormat="false" ht="57.45" hidden="false" customHeight="false" outlineLevel="0" collapsed="false">
      <c r="A912" s="66" t="s">
        <v>1287</v>
      </c>
      <c r="B912" s="135" t="s">
        <v>19</v>
      </c>
      <c r="C912" s="139" t="n">
        <f aca="false">SUM(C914:C920)</f>
        <v>8815600</v>
      </c>
      <c r="D912" s="139" t="n">
        <f aca="false">SUM(D914:D919)</f>
        <v>0</v>
      </c>
      <c r="E912" s="139" t="n">
        <f aca="false">SUM(C912:D912)</f>
        <v>8815600</v>
      </c>
    </row>
    <row r="913" customFormat="false" ht="22.35" hidden="false" customHeight="false" outlineLevel="0" collapsed="false">
      <c r="A913" s="87" t="s">
        <v>27</v>
      </c>
      <c r="B913" s="227"/>
      <c r="C913" s="77" t="n">
        <f aca="false">SUM(C914:C919)</f>
        <v>8815600</v>
      </c>
      <c r="D913" s="215"/>
      <c r="E913" s="77" t="n">
        <f aca="false">SUM(C913:D913)</f>
        <v>8815600</v>
      </c>
    </row>
    <row r="914" customFormat="false" ht="22.35" hidden="false" customHeight="false" outlineLevel="0" collapsed="false">
      <c r="A914" s="82" t="s">
        <v>1095</v>
      </c>
      <c r="B914" s="54" t="s">
        <v>1011</v>
      </c>
      <c r="C914" s="77" t="n">
        <v>8688100</v>
      </c>
      <c r="D914" s="143"/>
      <c r="E914" s="77" t="n">
        <f aca="false">SUM(C914:D914)</f>
        <v>8688100</v>
      </c>
    </row>
    <row r="915" customFormat="false" ht="22.35" hidden="false" customHeight="false" outlineLevel="0" collapsed="false">
      <c r="A915" s="82" t="s">
        <v>1104</v>
      </c>
      <c r="B915" s="54" t="s">
        <v>1014</v>
      </c>
      <c r="C915" s="77" t="n">
        <v>15000</v>
      </c>
      <c r="D915" s="77"/>
      <c r="E915" s="77" t="n">
        <f aca="false">SUM(C915:D915)</f>
        <v>15000</v>
      </c>
    </row>
    <row r="916" customFormat="false" ht="32.8" hidden="false" customHeight="false" outlineLevel="0" collapsed="false">
      <c r="A916" s="87" t="s">
        <v>33</v>
      </c>
      <c r="B916" s="54" t="s">
        <v>34</v>
      </c>
      <c r="C916" s="77" t="n">
        <v>100000</v>
      </c>
      <c r="D916" s="77"/>
      <c r="E916" s="77" t="n">
        <f aca="false">SUM(C916:D916)</f>
        <v>100000</v>
      </c>
    </row>
    <row r="917" customFormat="false" ht="12.8" hidden="false" customHeight="false" outlineLevel="0" collapsed="false">
      <c r="A917" s="82" t="s">
        <v>1097</v>
      </c>
      <c r="B917" s="54" t="s">
        <v>1098</v>
      </c>
      <c r="C917" s="77" t="n">
        <v>12500</v>
      </c>
      <c r="D917" s="77"/>
      <c r="E917" s="77" t="n">
        <f aca="false">SUM(C917:D917)</f>
        <v>12500</v>
      </c>
    </row>
    <row r="918" customFormat="false" ht="32.8" hidden="false" customHeight="false" outlineLevel="0" collapsed="false">
      <c r="A918" s="82" t="s">
        <v>1108</v>
      </c>
      <c r="B918" s="54" t="s">
        <v>324</v>
      </c>
      <c r="C918" s="77"/>
      <c r="D918" s="77"/>
      <c r="E918" s="77" t="n">
        <f aca="false">SUM(C918:D918)</f>
        <v>0</v>
      </c>
    </row>
    <row r="919" customFormat="false" ht="43.25" hidden="false" customHeight="false" outlineLevel="0" collapsed="false">
      <c r="A919" s="82" t="s">
        <v>1110</v>
      </c>
      <c r="B919" s="54" t="s">
        <v>1111</v>
      </c>
      <c r="C919" s="77"/>
      <c r="D919" s="77"/>
      <c r="E919" s="77"/>
    </row>
    <row r="920" customFormat="false" ht="22.35" hidden="false" customHeight="false" outlineLevel="0" collapsed="false">
      <c r="A920" s="82" t="s">
        <v>65</v>
      </c>
      <c r="B920" s="54" t="s">
        <v>66</v>
      </c>
      <c r="C920" s="77"/>
      <c r="D920" s="77"/>
      <c r="E920" s="77" t="n">
        <f aca="false">SUM(C920:D920)</f>
        <v>0</v>
      </c>
    </row>
    <row r="921" customFormat="false" ht="12.8" hidden="false" customHeight="false" outlineLevel="0" collapsed="false">
      <c r="A921" s="82"/>
      <c r="B921" s="54"/>
      <c r="C921" s="77"/>
      <c r="D921" s="77"/>
      <c r="E921" s="77"/>
    </row>
    <row r="922" customFormat="false" ht="57.45" hidden="false" customHeight="false" outlineLevel="0" collapsed="false">
      <c r="A922" s="66" t="s">
        <v>1295</v>
      </c>
      <c r="B922" s="135" t="s">
        <v>19</v>
      </c>
      <c r="C922" s="139" t="n">
        <f aca="false">SUM(C924:C933)</f>
        <v>7653170</v>
      </c>
      <c r="D922" s="139" t="n">
        <f aca="false">SUM(D924:D931)</f>
        <v>0</v>
      </c>
      <c r="E922" s="139" t="n">
        <f aca="false">SUM(C922:D922)</f>
        <v>7653170</v>
      </c>
    </row>
    <row r="923" customFormat="false" ht="22.35" hidden="false" customHeight="false" outlineLevel="0" collapsed="false">
      <c r="A923" s="87" t="s">
        <v>27</v>
      </c>
      <c r="B923" s="100"/>
      <c r="C923" s="77" t="n">
        <f aca="false">SUM(C924:C931)</f>
        <v>7653170</v>
      </c>
      <c r="D923" s="77"/>
      <c r="E923" s="77" t="n">
        <f aca="false">SUM(C923:D923)</f>
        <v>7653170</v>
      </c>
    </row>
    <row r="924" customFormat="false" ht="22.35" hidden="false" customHeight="false" outlineLevel="0" collapsed="false">
      <c r="A924" s="82" t="s">
        <v>1095</v>
      </c>
      <c r="B924" s="54" t="s">
        <v>1011</v>
      </c>
      <c r="C924" s="77" t="n">
        <v>7336170</v>
      </c>
      <c r="D924" s="143"/>
      <c r="E924" s="77" t="n">
        <f aca="false">SUM(C924:D924)</f>
        <v>7336170</v>
      </c>
    </row>
    <row r="925" customFormat="false" ht="22.35" hidden="false" customHeight="false" outlineLevel="0" collapsed="false">
      <c r="A925" s="82" t="s">
        <v>1104</v>
      </c>
      <c r="B925" s="54" t="s">
        <v>1014</v>
      </c>
      <c r="C925" s="77" t="n">
        <v>30000</v>
      </c>
      <c r="D925" s="77"/>
      <c r="E925" s="77" t="n">
        <f aca="false">SUM(C925:D925)</f>
        <v>30000</v>
      </c>
    </row>
    <row r="926" customFormat="false" ht="74.6" hidden="false" customHeight="false" outlineLevel="0" collapsed="false">
      <c r="A926" s="82" t="s">
        <v>1053</v>
      </c>
      <c r="B926" s="54" t="s">
        <v>1054</v>
      </c>
      <c r="C926" s="77"/>
      <c r="D926" s="77"/>
      <c r="E926" s="77" t="n">
        <f aca="false">SUM(C926:D926)</f>
        <v>0</v>
      </c>
    </row>
    <row r="927" customFormat="false" ht="32.8" hidden="false" customHeight="false" outlineLevel="0" collapsed="false">
      <c r="A927" s="87" t="s">
        <v>33</v>
      </c>
      <c r="B927" s="54" t="s">
        <v>34</v>
      </c>
      <c r="C927" s="77" t="n">
        <v>125000</v>
      </c>
      <c r="D927" s="77"/>
      <c r="E927" s="77" t="n">
        <f aca="false">SUM(C927:D927)</f>
        <v>125000</v>
      </c>
    </row>
    <row r="928" customFormat="false" ht="12.8" hidden="false" customHeight="false" outlineLevel="0" collapsed="false">
      <c r="A928" s="82" t="s">
        <v>1097</v>
      </c>
      <c r="B928" s="54" t="s">
        <v>1098</v>
      </c>
      <c r="C928" s="77" t="n">
        <v>7000</v>
      </c>
      <c r="D928" s="77"/>
      <c r="E928" s="77" t="n">
        <f aca="false">SUM(C928:D928)</f>
        <v>7000</v>
      </c>
    </row>
    <row r="929" customFormat="false" ht="53.7" hidden="false" customHeight="false" outlineLevel="0" collapsed="false">
      <c r="A929" s="82" t="s">
        <v>1057</v>
      </c>
      <c r="B929" s="103" t="s">
        <v>1058</v>
      </c>
      <c r="C929" s="77" t="n">
        <v>52500</v>
      </c>
      <c r="D929" s="77"/>
      <c r="E929" s="77" t="n">
        <f aca="false">SUM(C929:D929)</f>
        <v>52500</v>
      </c>
    </row>
    <row r="930" customFormat="false" ht="32.8" hidden="false" customHeight="false" outlineLevel="0" collapsed="false">
      <c r="A930" s="82" t="s">
        <v>219</v>
      </c>
      <c r="B930" s="103" t="s">
        <v>220</v>
      </c>
      <c r="C930" s="77" t="n">
        <v>102500</v>
      </c>
      <c r="D930" s="77"/>
      <c r="E930" s="77" t="n">
        <f aca="false">SUM(C930:D930)</f>
        <v>102500</v>
      </c>
    </row>
    <row r="931" customFormat="false" ht="32.8" hidden="false" customHeight="false" outlineLevel="0" collapsed="false">
      <c r="A931" s="82" t="s">
        <v>1108</v>
      </c>
      <c r="B931" s="54" t="s">
        <v>324</v>
      </c>
      <c r="C931" s="77"/>
      <c r="D931" s="77"/>
      <c r="E931" s="77"/>
    </row>
    <row r="932" customFormat="false" ht="32.8" hidden="false" customHeight="false" outlineLevel="0" collapsed="false">
      <c r="A932" s="82" t="s">
        <v>62</v>
      </c>
      <c r="B932" s="55" t="s">
        <v>63</v>
      </c>
      <c r="C932" s="77"/>
      <c r="D932" s="77"/>
      <c r="E932" s="77"/>
    </row>
    <row r="933" customFormat="false" ht="22.35" hidden="false" customHeight="false" outlineLevel="0" collapsed="false">
      <c r="A933" s="82" t="s">
        <v>65</v>
      </c>
      <c r="B933" s="54" t="s">
        <v>66</v>
      </c>
      <c r="C933" s="77"/>
      <c r="D933" s="77"/>
      <c r="E933" s="77" t="n">
        <f aca="false">SUM(C933:D933)</f>
        <v>0</v>
      </c>
    </row>
    <row r="934" customFormat="false" ht="12.8" hidden="false" customHeight="false" outlineLevel="0" collapsed="false">
      <c r="A934" s="82"/>
      <c r="B934" s="54"/>
      <c r="C934" s="77"/>
      <c r="D934" s="77"/>
      <c r="E934" s="77"/>
    </row>
    <row r="935" customFormat="false" ht="57.45" hidden="false" customHeight="false" outlineLevel="0" collapsed="false">
      <c r="A935" s="66" t="s">
        <v>1304</v>
      </c>
      <c r="B935" s="135" t="s">
        <v>19</v>
      </c>
      <c r="C935" s="139" t="n">
        <f aca="false">SUM(C937:C941)</f>
        <v>0</v>
      </c>
      <c r="D935" s="139" t="n">
        <f aca="false">SUM(D937:D941)</f>
        <v>0</v>
      </c>
      <c r="E935" s="139" t="n">
        <f aca="false">SUM(C935:D935)</f>
        <v>0</v>
      </c>
    </row>
    <row r="936" customFormat="false" ht="22.35" hidden="false" customHeight="false" outlineLevel="0" collapsed="false">
      <c r="A936" s="99" t="s">
        <v>27</v>
      </c>
      <c r="B936" s="227"/>
      <c r="C936" s="194" t="n">
        <f aca="false">SUM(C937:C941)</f>
        <v>0</v>
      </c>
      <c r="D936" s="209"/>
      <c r="E936" s="145" t="n">
        <f aca="false">SUM(C936:D936)</f>
        <v>0</v>
      </c>
    </row>
    <row r="937" customFormat="false" ht="22.35" hidden="false" customHeight="false" outlineLevel="0" collapsed="false">
      <c r="A937" s="82" t="s">
        <v>1095</v>
      </c>
      <c r="B937" s="54" t="s">
        <v>1011</v>
      </c>
      <c r="C937" s="77"/>
      <c r="D937" s="143"/>
      <c r="E937" s="77" t="n">
        <f aca="false">SUM(C937:D937)</f>
        <v>0</v>
      </c>
    </row>
    <row r="938" customFormat="false" ht="22.35" hidden="false" customHeight="false" outlineLevel="0" collapsed="false">
      <c r="A938" s="82" t="s">
        <v>1104</v>
      </c>
      <c r="B938" s="54" t="s">
        <v>1014</v>
      </c>
      <c r="C938" s="77"/>
      <c r="D938" s="77"/>
      <c r="E938" s="77" t="n">
        <f aca="false">SUM(C938:D938)</f>
        <v>0</v>
      </c>
    </row>
    <row r="939" customFormat="false" ht="53.7" hidden="false" customHeight="false" outlineLevel="0" collapsed="false">
      <c r="A939" s="87" t="s">
        <v>1057</v>
      </c>
      <c r="B939" s="54" t="s">
        <v>1058</v>
      </c>
      <c r="C939" s="77"/>
      <c r="D939" s="77"/>
      <c r="E939" s="77" t="n">
        <f aca="false">SUM(C939:D939)</f>
        <v>0</v>
      </c>
    </row>
    <row r="940" customFormat="false" ht="32.8" hidden="false" customHeight="false" outlineLevel="0" collapsed="false">
      <c r="A940" s="87" t="s">
        <v>33</v>
      </c>
      <c r="B940" s="54" t="s">
        <v>34</v>
      </c>
      <c r="C940" s="77"/>
      <c r="D940" s="77"/>
      <c r="E940" s="77" t="n">
        <f aca="false">SUM(C940:D940)</f>
        <v>0</v>
      </c>
    </row>
    <row r="941" customFormat="false" ht="12.8" hidden="false" customHeight="false" outlineLevel="0" collapsed="false">
      <c r="A941" s="82" t="s">
        <v>1097</v>
      </c>
      <c r="B941" s="54" t="s">
        <v>1098</v>
      </c>
      <c r="C941" s="77"/>
      <c r="D941" s="77"/>
      <c r="E941" s="77" t="n">
        <f aca="false">SUM(C941:D941)</f>
        <v>0</v>
      </c>
    </row>
    <row r="942" customFormat="false" ht="12.8" hidden="false" customHeight="false" outlineLevel="0" collapsed="false">
      <c r="A942" s="87"/>
      <c r="B942" s="54"/>
      <c r="C942" s="77"/>
      <c r="D942" s="77"/>
      <c r="E942" s="77"/>
    </row>
    <row r="943" customFormat="false" ht="57.45" hidden="false" customHeight="false" outlineLevel="0" collapsed="false">
      <c r="A943" s="66" t="s">
        <v>1310</v>
      </c>
      <c r="B943" s="135" t="s">
        <v>19</v>
      </c>
      <c r="C943" s="139" t="n">
        <f aca="false">SUM(C945:C954)</f>
        <v>8370490</v>
      </c>
      <c r="D943" s="139" t="n">
        <f aca="false">SUM(D945:D964)</f>
        <v>0</v>
      </c>
      <c r="E943" s="139" t="n">
        <f aca="false">SUM(C943:D943)</f>
        <v>8370490</v>
      </c>
    </row>
    <row r="944" customFormat="false" ht="22.35" hidden="false" customHeight="false" outlineLevel="0" collapsed="false">
      <c r="A944" s="87" t="s">
        <v>27</v>
      </c>
      <c r="B944" s="227"/>
      <c r="C944" s="77" t="n">
        <f aca="false">SUM(C945:C954)</f>
        <v>8370490</v>
      </c>
      <c r="D944" s="215"/>
      <c r="E944" s="77" t="n">
        <f aca="false">SUM(C944:D944)</f>
        <v>8370490</v>
      </c>
    </row>
    <row r="945" customFormat="false" ht="22.35" hidden="false" customHeight="false" outlineLevel="0" collapsed="false">
      <c r="A945" s="82" t="s">
        <v>1095</v>
      </c>
      <c r="B945" s="54" t="s">
        <v>1011</v>
      </c>
      <c r="C945" s="77" t="n">
        <v>8298490</v>
      </c>
      <c r="D945" s="143"/>
      <c r="E945" s="77" t="n">
        <f aca="false">SUM(C945:D945)</f>
        <v>8298490</v>
      </c>
    </row>
    <row r="946" customFormat="false" ht="22.35" hidden="false" customHeight="false" outlineLevel="0" collapsed="false">
      <c r="A946" s="82" t="s">
        <v>1104</v>
      </c>
      <c r="B946" s="54" t="s">
        <v>1014</v>
      </c>
      <c r="C946" s="77" t="n">
        <v>20000</v>
      </c>
      <c r="D946" s="77"/>
      <c r="E946" s="77" t="n">
        <f aca="false">SUM(C946:D946)</f>
        <v>20000</v>
      </c>
    </row>
    <row r="947" customFormat="false" ht="32.8" hidden="false" customHeight="false" outlineLevel="0" collapsed="false">
      <c r="A947" s="82" t="s">
        <v>33</v>
      </c>
      <c r="B947" s="54" t="s">
        <v>34</v>
      </c>
      <c r="C947" s="77" t="n">
        <v>40000</v>
      </c>
      <c r="D947" s="77"/>
      <c r="E947" s="77" t="n">
        <f aca="false">SUM(C947:D947)</f>
        <v>40000</v>
      </c>
    </row>
    <row r="948" customFormat="false" ht="12.8" hidden="false" customHeight="false" outlineLevel="0" collapsed="false">
      <c r="A948" s="82" t="s">
        <v>1097</v>
      </c>
      <c r="B948" s="54" t="s">
        <v>1098</v>
      </c>
      <c r="C948" s="77" t="n">
        <v>12000</v>
      </c>
      <c r="D948" s="77"/>
      <c r="E948" s="77" t="n">
        <f aca="false">SUM(C948:D948)</f>
        <v>12000</v>
      </c>
    </row>
    <row r="949" customFormat="false" ht="53.7" hidden="false" customHeight="false" outlineLevel="0" collapsed="false">
      <c r="A949" s="82" t="s">
        <v>1057</v>
      </c>
      <c r="B949" s="103" t="s">
        <v>1058</v>
      </c>
      <c r="C949" s="77"/>
      <c r="D949" s="77"/>
      <c r="E949" s="77"/>
    </row>
    <row r="950" customFormat="false" ht="32.8" hidden="false" customHeight="false" outlineLevel="0" collapsed="false">
      <c r="A950" s="82" t="s">
        <v>1108</v>
      </c>
      <c r="B950" s="54" t="s">
        <v>324</v>
      </c>
      <c r="C950" s="77"/>
      <c r="D950" s="77"/>
      <c r="E950" s="77"/>
    </row>
    <row r="951" customFormat="false" ht="43.25" hidden="false" customHeight="false" outlineLevel="0" collapsed="false">
      <c r="A951" s="82" t="s">
        <v>1059</v>
      </c>
      <c r="B951" s="54" t="s">
        <v>1060</v>
      </c>
      <c r="C951" s="77"/>
      <c r="D951" s="77"/>
      <c r="E951" s="77"/>
    </row>
    <row r="952" customFormat="false" ht="22.35" hidden="false" customHeight="false" outlineLevel="0" collapsed="false">
      <c r="A952" s="82" t="s">
        <v>1120</v>
      </c>
      <c r="B952" s="54" t="s">
        <v>1121</v>
      </c>
      <c r="C952" s="77"/>
      <c r="D952" s="77"/>
      <c r="E952" s="77"/>
    </row>
    <row r="953" customFormat="false" ht="64.15" hidden="false" customHeight="false" outlineLevel="0" collapsed="false">
      <c r="A953" s="82" t="s">
        <v>726</v>
      </c>
      <c r="B953" s="54" t="s">
        <v>727</v>
      </c>
      <c r="C953" s="77"/>
      <c r="D953" s="77"/>
      <c r="E953" s="77"/>
    </row>
    <row r="954" customFormat="false" ht="43.25" hidden="false" customHeight="false" outlineLevel="0" collapsed="false">
      <c r="A954" s="82" t="s">
        <v>1110</v>
      </c>
      <c r="B954" s="54" t="s">
        <v>1111</v>
      </c>
      <c r="C954" s="77"/>
      <c r="D954" s="77"/>
      <c r="E954" s="77" t="n">
        <f aca="false">SUM(C954:D954)</f>
        <v>0</v>
      </c>
    </row>
    <row r="955" customFormat="false" ht="12.8" hidden="false" customHeight="false" outlineLevel="0" collapsed="false">
      <c r="A955" s="87"/>
      <c r="B955" s="54"/>
      <c r="C955" s="77"/>
      <c r="D955" s="77"/>
      <c r="E955" s="77"/>
    </row>
    <row r="956" customFormat="false" ht="57.45" hidden="false" customHeight="false" outlineLevel="0" collapsed="false">
      <c r="A956" s="66" t="s">
        <v>1316</v>
      </c>
      <c r="B956" s="135" t="s">
        <v>19</v>
      </c>
      <c r="C956" s="139" t="n">
        <f aca="false">SUM(C958:C964)</f>
        <v>4709910</v>
      </c>
      <c r="D956" s="139" t="n">
        <f aca="false">SUM(D958:D964)</f>
        <v>0</v>
      </c>
      <c r="E956" s="139" t="n">
        <f aca="false">SUM(C956:D956)</f>
        <v>4709910</v>
      </c>
    </row>
    <row r="957" customFormat="false" ht="22.35" hidden="false" customHeight="false" outlineLevel="0" collapsed="false">
      <c r="A957" s="82" t="s">
        <v>27</v>
      </c>
      <c r="B957" s="227"/>
      <c r="C957" s="77" t="n">
        <f aca="false">SUM(C958:C964)</f>
        <v>4709910</v>
      </c>
      <c r="D957" s="215"/>
      <c r="E957" s="77" t="n">
        <f aca="false">SUM(C957:D957)</f>
        <v>4709910</v>
      </c>
    </row>
    <row r="958" customFormat="false" ht="22.35" hidden="false" customHeight="false" outlineLevel="0" collapsed="false">
      <c r="A958" s="82" t="s">
        <v>1095</v>
      </c>
      <c r="B958" s="54" t="s">
        <v>1011</v>
      </c>
      <c r="C958" s="77" t="n">
        <v>4673410</v>
      </c>
      <c r="D958" s="215"/>
      <c r="E958" s="77" t="n">
        <f aca="false">SUM(C958:D958)</f>
        <v>4673410</v>
      </c>
    </row>
    <row r="959" customFormat="false" ht="32.8" hidden="false" customHeight="false" outlineLevel="0" collapsed="false">
      <c r="A959" s="87" t="s">
        <v>33</v>
      </c>
      <c r="B959" s="54" t="s">
        <v>34</v>
      </c>
      <c r="C959" s="77" t="n">
        <v>22500</v>
      </c>
      <c r="D959" s="94"/>
      <c r="E959" s="94" t="n">
        <f aca="false">SUM(C959:D959)</f>
        <v>22500</v>
      </c>
    </row>
    <row r="960" customFormat="false" ht="12.8" hidden="false" customHeight="false" outlineLevel="0" collapsed="false">
      <c r="A960" s="126" t="s">
        <v>1097</v>
      </c>
      <c r="B960" s="160" t="s">
        <v>1098</v>
      </c>
      <c r="C960" s="130" t="n">
        <v>8000</v>
      </c>
      <c r="D960" s="199"/>
      <c r="E960" s="199" t="n">
        <f aca="false">SUM(C960:D960)</f>
        <v>8000</v>
      </c>
    </row>
    <row r="961" customFormat="false" ht="32.8" hidden="false" customHeight="false" outlineLevel="0" collapsed="false">
      <c r="A961" s="82" t="s">
        <v>1320</v>
      </c>
      <c r="B961" s="54" t="s">
        <v>697</v>
      </c>
      <c r="C961" s="77" t="n">
        <v>6000</v>
      </c>
      <c r="D961" s="77"/>
      <c r="E961" s="94" t="n">
        <f aca="false">SUM(C961:D961)</f>
        <v>6000</v>
      </c>
    </row>
    <row r="962" customFormat="false" ht="32.8" hidden="false" customHeight="false" outlineLevel="0" collapsed="false">
      <c r="A962" s="87" t="s">
        <v>1108</v>
      </c>
      <c r="B962" s="54" t="s">
        <v>324</v>
      </c>
      <c r="C962" s="77"/>
      <c r="D962" s="77"/>
      <c r="E962" s="94" t="n">
        <f aca="false">SUM(C962:D962)</f>
        <v>0</v>
      </c>
    </row>
    <row r="963" customFormat="false" ht="43.25" hidden="false" customHeight="false" outlineLevel="0" collapsed="false">
      <c r="A963" s="82" t="s">
        <v>1110</v>
      </c>
      <c r="B963" s="54" t="s">
        <v>1111</v>
      </c>
      <c r="C963" s="77"/>
      <c r="D963" s="215"/>
      <c r="E963" s="77" t="n">
        <f aca="false">SUM(C963:D963)</f>
        <v>0</v>
      </c>
    </row>
    <row r="964" customFormat="false" ht="22.35" hidden="false" customHeight="false" outlineLevel="0" collapsed="false">
      <c r="A964" s="82" t="s">
        <v>1104</v>
      </c>
      <c r="B964" s="54" t="s">
        <v>1014</v>
      </c>
      <c r="C964" s="77"/>
      <c r="D964" s="77"/>
      <c r="E964" s="94"/>
    </row>
    <row r="965" customFormat="false" ht="12.8" hidden="false" customHeight="false" outlineLevel="0" collapsed="false">
      <c r="A965" s="87"/>
      <c r="B965" s="103"/>
      <c r="C965" s="77"/>
      <c r="D965" s="77"/>
      <c r="E965" s="77" t="n">
        <f aca="false">SUM(C965:D965)</f>
        <v>0</v>
      </c>
    </row>
    <row r="966" customFormat="false" ht="57.45" hidden="false" customHeight="false" outlineLevel="0" collapsed="false">
      <c r="A966" s="66" t="s">
        <v>1324</v>
      </c>
      <c r="B966" s="67" t="s">
        <v>19</v>
      </c>
      <c r="C966" s="139" t="n">
        <f aca="false">SUM(C968:C976)</f>
        <v>9371600</v>
      </c>
      <c r="D966" s="139" t="n">
        <f aca="false">SUM(D968:D976)</f>
        <v>0</v>
      </c>
      <c r="E966" s="139" t="n">
        <f aca="false">SUM(C966:D966)</f>
        <v>9371600</v>
      </c>
    </row>
    <row r="967" customFormat="false" ht="22.35" hidden="false" customHeight="false" outlineLevel="0" collapsed="false">
      <c r="A967" s="82" t="s">
        <v>27</v>
      </c>
      <c r="B967" s="207"/>
      <c r="C967" s="143" t="n">
        <f aca="false">SUM(C968:C975)</f>
        <v>9371600</v>
      </c>
      <c r="D967" s="215"/>
      <c r="E967" s="143" t="n">
        <f aca="false">SUM(E968:E975)</f>
        <v>9371600</v>
      </c>
    </row>
    <row r="968" customFormat="false" ht="22.35" hidden="false" customHeight="false" outlineLevel="0" collapsed="false">
      <c r="A968" s="82" t="s">
        <v>1095</v>
      </c>
      <c r="B968" s="54" t="s">
        <v>1011</v>
      </c>
      <c r="C968" s="77" t="n">
        <v>9231300</v>
      </c>
      <c r="D968" s="215"/>
      <c r="E968" s="77" t="n">
        <f aca="false">SUM(C968:D968)</f>
        <v>9231300</v>
      </c>
    </row>
    <row r="969" customFormat="false" ht="22.35" hidden="false" customHeight="false" outlineLevel="0" collapsed="false">
      <c r="A969" s="82" t="s">
        <v>1104</v>
      </c>
      <c r="B969" s="54" t="s">
        <v>1014</v>
      </c>
      <c r="C969" s="77" t="n">
        <v>60000</v>
      </c>
      <c r="D969" s="77"/>
      <c r="E969" s="77" t="n">
        <f aca="false">SUM(C969:D969)</f>
        <v>60000</v>
      </c>
    </row>
    <row r="970" customFormat="false" ht="32.8" hidden="false" customHeight="false" outlineLevel="0" collapsed="false">
      <c r="A970" s="82" t="s">
        <v>1320</v>
      </c>
      <c r="B970" s="54" t="s">
        <v>697</v>
      </c>
      <c r="C970" s="77" t="n">
        <v>6000</v>
      </c>
      <c r="D970" s="77"/>
      <c r="E970" s="77" t="n">
        <f aca="false">SUM(C970:D970)</f>
        <v>6000</v>
      </c>
    </row>
    <row r="971" customFormat="false" ht="53.7" hidden="false" customHeight="false" outlineLevel="0" collapsed="false">
      <c r="A971" s="82" t="s">
        <v>1142</v>
      </c>
      <c r="B971" s="54" t="s">
        <v>1023</v>
      </c>
      <c r="C971" s="77"/>
      <c r="D971" s="77"/>
      <c r="E971" s="77" t="n">
        <f aca="false">SUM(C971:D971)</f>
        <v>0</v>
      </c>
    </row>
    <row r="972" customFormat="false" ht="32.8" hidden="false" customHeight="false" outlineLevel="0" collapsed="false">
      <c r="A972" s="87" t="s">
        <v>33</v>
      </c>
      <c r="B972" s="54" t="s">
        <v>34</v>
      </c>
      <c r="C972" s="77" t="n">
        <v>62300</v>
      </c>
      <c r="D972" s="77"/>
      <c r="E972" s="77" t="n">
        <f aca="false">SUM(C972:D972)</f>
        <v>62300</v>
      </c>
    </row>
    <row r="973" customFormat="false" ht="12.8" hidden="false" customHeight="false" outlineLevel="0" collapsed="false">
      <c r="A973" s="82" t="s">
        <v>1097</v>
      </c>
      <c r="B973" s="54" t="s">
        <v>1098</v>
      </c>
      <c r="C973" s="77" t="n">
        <v>12000</v>
      </c>
      <c r="D973" s="77"/>
      <c r="E973" s="77" t="n">
        <f aca="false">SUM(C973:D973)</f>
        <v>12000</v>
      </c>
    </row>
    <row r="974" customFormat="false" ht="32.8" hidden="false" customHeight="false" outlineLevel="0" collapsed="false">
      <c r="A974" s="87" t="s">
        <v>1108</v>
      </c>
      <c r="B974" s="54" t="s">
        <v>324</v>
      </c>
      <c r="C974" s="77"/>
      <c r="D974" s="77"/>
      <c r="E974" s="77" t="n">
        <f aca="false">SUM(C974:D974)</f>
        <v>0</v>
      </c>
    </row>
    <row r="975" customFormat="false" ht="43.25" hidden="false" customHeight="false" outlineLevel="0" collapsed="false">
      <c r="A975" s="82" t="s">
        <v>1110</v>
      </c>
      <c r="B975" s="54" t="s">
        <v>1111</v>
      </c>
      <c r="C975" s="77"/>
      <c r="D975" s="77"/>
      <c r="E975" s="77" t="n">
        <f aca="false">SUM(C975:D975)</f>
        <v>0</v>
      </c>
    </row>
    <row r="976" customFormat="false" ht="22.35" hidden="false" customHeight="false" outlineLevel="0" collapsed="false">
      <c r="A976" s="82" t="s">
        <v>65</v>
      </c>
      <c r="B976" s="103" t="s">
        <v>66</v>
      </c>
      <c r="C976" s="143"/>
      <c r="D976" s="215"/>
      <c r="E976" s="77" t="n">
        <f aca="false">SUM(C976:D976)</f>
        <v>0</v>
      </c>
    </row>
    <row r="977" customFormat="false" ht="12.8" hidden="false" customHeight="false" outlineLevel="0" collapsed="false">
      <c r="A977" s="82"/>
      <c r="B977" s="54"/>
      <c r="C977" s="77"/>
      <c r="D977" s="77"/>
      <c r="E977" s="77" t="n">
        <f aca="false">SUM(C977:D977)</f>
        <v>0</v>
      </c>
    </row>
    <row r="978" customFormat="false" ht="57.45" hidden="false" customHeight="false" outlineLevel="0" collapsed="false">
      <c r="A978" s="66" t="s">
        <v>1334</v>
      </c>
      <c r="B978" s="135" t="s">
        <v>19</v>
      </c>
      <c r="C978" s="240" t="n">
        <f aca="false">SUM(C980:C986)</f>
        <v>5146030</v>
      </c>
      <c r="D978" s="239" t="n">
        <f aca="false">SUM(D980:D986)</f>
        <v>0</v>
      </c>
      <c r="E978" s="240" t="n">
        <f aca="false">SUM(C978:D978)</f>
        <v>5146030</v>
      </c>
    </row>
    <row r="979" customFormat="false" ht="22.35" hidden="false" customHeight="false" outlineLevel="0" collapsed="false">
      <c r="A979" s="82" t="s">
        <v>27</v>
      </c>
      <c r="B979" s="227"/>
      <c r="C979" s="77" t="n">
        <f aca="false">SUM(C980:C986)</f>
        <v>5146030</v>
      </c>
      <c r="D979" s="246"/>
      <c r="E979" s="77" t="n">
        <f aca="false">SUM(C979:D979)</f>
        <v>5146030</v>
      </c>
    </row>
    <row r="980" customFormat="false" ht="22.35" hidden="false" customHeight="false" outlineLevel="0" collapsed="false">
      <c r="A980" s="82" t="s">
        <v>1095</v>
      </c>
      <c r="B980" s="54" t="s">
        <v>1011</v>
      </c>
      <c r="C980" s="77" t="n">
        <v>5051030</v>
      </c>
      <c r="D980" s="246"/>
      <c r="E980" s="77" t="n">
        <f aca="false">SUM(C980:D980)</f>
        <v>5051030</v>
      </c>
    </row>
    <row r="981" customFormat="false" ht="22.35" hidden="false" customHeight="false" outlineLevel="0" collapsed="false">
      <c r="A981" s="82" t="s">
        <v>1104</v>
      </c>
      <c r="B981" s="54" t="s">
        <v>1014</v>
      </c>
      <c r="C981" s="77" t="n">
        <v>35000</v>
      </c>
      <c r="D981" s="246"/>
      <c r="E981" s="77" t="n">
        <f aca="false">SUM(C981:D981)</f>
        <v>35000</v>
      </c>
    </row>
    <row r="982" customFormat="false" ht="32.8" hidden="false" customHeight="false" outlineLevel="0" collapsed="false">
      <c r="A982" s="82" t="s">
        <v>1320</v>
      </c>
      <c r="B982" s="54" t="s">
        <v>697</v>
      </c>
      <c r="C982" s="77" t="n">
        <v>6000</v>
      </c>
      <c r="D982" s="246"/>
      <c r="E982" s="77" t="n">
        <f aca="false">SUM(C982:D982)</f>
        <v>6000</v>
      </c>
    </row>
    <row r="983" customFormat="false" ht="32.8" hidden="false" customHeight="false" outlineLevel="0" collapsed="false">
      <c r="A983" s="87" t="s">
        <v>33</v>
      </c>
      <c r="B983" s="54" t="s">
        <v>34</v>
      </c>
      <c r="C983" s="77" t="n">
        <v>47000</v>
      </c>
      <c r="D983" s="246"/>
      <c r="E983" s="77" t="n">
        <f aca="false">SUM(C983:D983)</f>
        <v>47000</v>
      </c>
    </row>
    <row r="984" customFormat="false" ht="12.8" hidden="false" customHeight="false" outlineLevel="0" collapsed="false">
      <c r="A984" s="82" t="s">
        <v>1097</v>
      </c>
      <c r="B984" s="54" t="s">
        <v>1098</v>
      </c>
      <c r="C984" s="77" t="n">
        <v>7000</v>
      </c>
      <c r="D984" s="246"/>
      <c r="E984" s="77" t="n">
        <f aca="false">SUM(C984:D984)</f>
        <v>7000</v>
      </c>
    </row>
    <row r="985" customFormat="false" ht="32.8" hidden="false" customHeight="false" outlineLevel="0" collapsed="false">
      <c r="A985" s="87" t="s">
        <v>1108</v>
      </c>
      <c r="B985" s="54" t="s">
        <v>324</v>
      </c>
      <c r="C985" s="77"/>
      <c r="D985" s="246"/>
      <c r="E985" s="77" t="n">
        <f aca="false">SUM(C985:D985)</f>
        <v>0</v>
      </c>
    </row>
    <row r="986" customFormat="false" ht="43.25" hidden="false" customHeight="false" outlineLevel="0" collapsed="false">
      <c r="A986" s="82" t="s">
        <v>1110</v>
      </c>
      <c r="B986" s="54" t="s">
        <v>1111</v>
      </c>
      <c r="C986" s="77"/>
      <c r="D986" s="246"/>
      <c r="E986" s="77" t="n">
        <f aca="false">SUM(C986:D986)</f>
        <v>0</v>
      </c>
    </row>
    <row r="987" customFormat="false" ht="12.8" hidden="false" customHeight="false" outlineLevel="0" collapsed="false">
      <c r="A987" s="82"/>
      <c r="B987" s="54"/>
      <c r="C987" s="77"/>
      <c r="D987" s="77"/>
      <c r="E987" s="77"/>
    </row>
    <row r="988" customFormat="false" ht="57.45" hidden="false" customHeight="false" outlineLevel="0" collapsed="false">
      <c r="A988" s="66" t="s">
        <v>1342</v>
      </c>
      <c r="B988" s="135" t="s">
        <v>19</v>
      </c>
      <c r="C988" s="240" t="n">
        <f aca="false">SUM(C990:C998)</f>
        <v>7519870</v>
      </c>
      <c r="D988" s="239" t="n">
        <f aca="false">SUM(D990:D998)</f>
        <v>0</v>
      </c>
      <c r="E988" s="240" t="n">
        <f aca="false">SUM(C988:D988)</f>
        <v>7519870</v>
      </c>
    </row>
    <row r="989" customFormat="false" ht="22.35" hidden="false" customHeight="false" outlineLevel="0" collapsed="false">
      <c r="A989" s="82" t="s">
        <v>27</v>
      </c>
      <c r="B989" s="227"/>
      <c r="C989" s="77" t="n">
        <f aca="false">SUM(C990:C998)</f>
        <v>7519870</v>
      </c>
      <c r="D989" s="246"/>
      <c r="E989" s="77" t="n">
        <f aca="false">SUM(C989:D989)</f>
        <v>7519870</v>
      </c>
    </row>
    <row r="990" customFormat="false" ht="22.35" hidden="false" customHeight="false" outlineLevel="0" collapsed="false">
      <c r="A990" s="82" t="s">
        <v>1095</v>
      </c>
      <c r="B990" s="54" t="s">
        <v>1011</v>
      </c>
      <c r="C990" s="77" t="n">
        <v>7467870</v>
      </c>
      <c r="D990" s="246"/>
      <c r="E990" s="77" t="n">
        <f aca="false">SUM(C990:D990)</f>
        <v>7467870</v>
      </c>
    </row>
    <row r="991" customFormat="false" ht="32.8" hidden="false" customHeight="false" outlineLevel="0" collapsed="false">
      <c r="A991" s="82" t="s">
        <v>696</v>
      </c>
      <c r="B991" s="54" t="s">
        <v>697</v>
      </c>
      <c r="C991" s="77" t="n">
        <v>6000</v>
      </c>
      <c r="D991" s="246"/>
      <c r="E991" s="77" t="n">
        <f aca="false">SUM(C991:D991)</f>
        <v>6000</v>
      </c>
    </row>
    <row r="992" customFormat="false" ht="32.8" hidden="false" customHeight="false" outlineLevel="0" collapsed="false">
      <c r="A992" s="87" t="s">
        <v>33</v>
      </c>
      <c r="B992" s="54" t="s">
        <v>34</v>
      </c>
      <c r="C992" s="77" t="n">
        <v>39000</v>
      </c>
      <c r="D992" s="246"/>
      <c r="E992" s="77" t="n">
        <f aca="false">SUM(C992:D992)</f>
        <v>39000</v>
      </c>
    </row>
    <row r="993" customFormat="false" ht="12.8" hidden="false" customHeight="false" outlineLevel="0" collapsed="false">
      <c r="A993" s="82" t="s">
        <v>1097</v>
      </c>
      <c r="B993" s="54" t="s">
        <v>1098</v>
      </c>
      <c r="C993" s="77" t="n">
        <v>7000</v>
      </c>
      <c r="D993" s="246"/>
      <c r="E993" s="77" t="n">
        <f aca="false">SUM(C993:D993)</f>
        <v>7000</v>
      </c>
    </row>
    <row r="994" customFormat="false" ht="22.35" hidden="false" customHeight="false" outlineLevel="0" collapsed="false">
      <c r="A994" s="82" t="s">
        <v>1104</v>
      </c>
      <c r="B994" s="54" t="s">
        <v>1014</v>
      </c>
      <c r="C994" s="77"/>
      <c r="D994" s="246"/>
      <c r="E994" s="77" t="n">
        <f aca="false">SUM(C994:D994)</f>
        <v>0</v>
      </c>
    </row>
    <row r="995" customFormat="false" ht="32.8" hidden="false" customHeight="false" outlineLevel="0" collapsed="false">
      <c r="A995" s="87" t="s">
        <v>1108</v>
      </c>
      <c r="B995" s="54" t="s">
        <v>324</v>
      </c>
      <c r="C995" s="77"/>
      <c r="D995" s="246"/>
      <c r="E995" s="77" t="n">
        <f aca="false">SUM(C995:D995)</f>
        <v>0</v>
      </c>
    </row>
    <row r="996" customFormat="false" ht="43.25" hidden="false" customHeight="false" outlineLevel="0" collapsed="false">
      <c r="A996" s="82" t="s">
        <v>1110</v>
      </c>
      <c r="B996" s="54" t="s">
        <v>1111</v>
      </c>
      <c r="C996" s="77"/>
      <c r="D996" s="246"/>
      <c r="E996" s="77"/>
    </row>
    <row r="997" customFormat="false" ht="43.25" hidden="false" customHeight="false" outlineLevel="0" collapsed="false">
      <c r="A997" s="82" t="s">
        <v>1059</v>
      </c>
      <c r="B997" s="54" t="s">
        <v>1060</v>
      </c>
      <c r="C997" s="77"/>
      <c r="D997" s="246"/>
      <c r="E997" s="77"/>
    </row>
    <row r="998" customFormat="false" ht="43.25" hidden="false" customHeight="false" outlineLevel="0" collapsed="false">
      <c r="A998" s="82" t="s">
        <v>325</v>
      </c>
      <c r="B998" s="55" t="s">
        <v>326</v>
      </c>
      <c r="C998" s="77"/>
      <c r="D998" s="246"/>
      <c r="E998" s="77" t="n">
        <f aca="false">SUM(C998:D998)</f>
        <v>0</v>
      </c>
    </row>
    <row r="999" customFormat="false" ht="12.8" hidden="false" customHeight="false" outlineLevel="0" collapsed="false">
      <c r="A999" s="82"/>
      <c r="B999" s="54"/>
      <c r="C999" s="77"/>
      <c r="D999" s="246"/>
      <c r="E999" s="77"/>
    </row>
    <row r="1000" customFormat="false" ht="35.05" hidden="false" customHeight="false" outlineLevel="0" collapsed="false">
      <c r="A1000" s="66" t="s">
        <v>1350</v>
      </c>
      <c r="B1000" s="135" t="s">
        <v>19</v>
      </c>
      <c r="C1000" s="69" t="n">
        <f aca="false">SUM(C1002:C1007)</f>
        <v>9088750</v>
      </c>
      <c r="D1000" s="157" t="n">
        <f aca="false">SUM(D1002:D1007)</f>
        <v>0</v>
      </c>
      <c r="E1000" s="69" t="n">
        <f aca="false">SUM(C1000:D1000)</f>
        <v>9088750</v>
      </c>
    </row>
    <row r="1001" customFormat="false" ht="22.35" hidden="false" customHeight="false" outlineLevel="0" collapsed="false">
      <c r="A1001" s="82" t="s">
        <v>27</v>
      </c>
      <c r="B1001" s="227"/>
      <c r="C1001" s="77" t="n">
        <f aca="false">SUM(C1002:C1007)</f>
        <v>9088750</v>
      </c>
      <c r="D1001" s="221"/>
      <c r="E1001" s="77" t="n">
        <f aca="false">SUM(C1001:D1001)</f>
        <v>9088750</v>
      </c>
    </row>
    <row r="1002" customFormat="false" ht="22.35" hidden="false" customHeight="false" outlineLevel="0" collapsed="false">
      <c r="A1002" s="82" t="s">
        <v>1095</v>
      </c>
      <c r="B1002" s="54" t="s">
        <v>1011</v>
      </c>
      <c r="C1002" s="77" t="n">
        <v>9071750</v>
      </c>
      <c r="D1002" s="221"/>
      <c r="E1002" s="77" t="n">
        <f aca="false">SUM(C1002:D1002)</f>
        <v>9071750</v>
      </c>
    </row>
    <row r="1003" customFormat="false" ht="74.6" hidden="false" customHeight="false" outlineLevel="0" collapsed="false">
      <c r="A1003" s="82" t="s">
        <v>1050</v>
      </c>
      <c r="B1003" s="54" t="s">
        <v>1051</v>
      </c>
      <c r="C1003" s="77"/>
      <c r="D1003" s="221"/>
      <c r="E1003" s="77" t="n">
        <f aca="false">SUM(C1003:D1003)</f>
        <v>0</v>
      </c>
    </row>
    <row r="1004" customFormat="false" ht="12.8" hidden="false" customHeight="false" outlineLevel="0" collapsed="false">
      <c r="A1004" s="82" t="s">
        <v>1097</v>
      </c>
      <c r="B1004" s="54" t="s">
        <v>1098</v>
      </c>
      <c r="C1004" s="77" t="n">
        <v>11000</v>
      </c>
      <c r="D1004" s="215"/>
      <c r="E1004" s="77" t="n">
        <f aca="false">SUM(C1004:D1004)</f>
        <v>11000</v>
      </c>
    </row>
    <row r="1005" customFormat="false" ht="43.25" hidden="false" customHeight="false" outlineLevel="0" collapsed="false">
      <c r="A1005" s="82" t="s">
        <v>1059</v>
      </c>
      <c r="B1005" s="54" t="s">
        <v>1060</v>
      </c>
      <c r="C1005" s="77"/>
      <c r="D1005" s="221"/>
      <c r="E1005" s="77" t="n">
        <f aca="false">SUM(C1005:D1005)</f>
        <v>0</v>
      </c>
    </row>
    <row r="1006" customFormat="false" ht="32.8" hidden="false" customHeight="false" outlineLevel="0" collapsed="false">
      <c r="A1006" s="87" t="s">
        <v>1320</v>
      </c>
      <c r="B1006" s="54" t="s">
        <v>697</v>
      </c>
      <c r="C1006" s="77" t="n">
        <v>6000</v>
      </c>
      <c r="D1006" s="77"/>
      <c r="E1006" s="77" t="n">
        <f aca="false">SUM(C1006:D1006)</f>
        <v>6000</v>
      </c>
    </row>
    <row r="1007" customFormat="false" ht="12.8" hidden="false" customHeight="false" outlineLevel="0" collapsed="false">
      <c r="A1007" s="82"/>
      <c r="B1007" s="55"/>
      <c r="C1007" s="77"/>
      <c r="D1007" s="77"/>
      <c r="E1007" s="77"/>
    </row>
    <row r="1008" customFormat="false" ht="12.8" hidden="false" customHeight="false" outlineLevel="0" collapsed="false">
      <c r="A1008" s="87"/>
      <c r="B1008" s="54"/>
      <c r="C1008" s="77"/>
      <c r="D1008" s="77"/>
      <c r="E1008" s="77"/>
    </row>
    <row r="1009" customFormat="false" ht="35.05" hidden="false" customHeight="false" outlineLevel="0" collapsed="false">
      <c r="A1009" s="66" t="s">
        <v>1356</v>
      </c>
      <c r="B1009" s="135" t="s">
        <v>19</v>
      </c>
      <c r="C1009" s="139" t="n">
        <f aca="false">SUM(C1011:C1018)</f>
        <v>7622900</v>
      </c>
      <c r="D1009" s="139" t="n">
        <f aca="false">SUM(D1011:D1018)</f>
        <v>0</v>
      </c>
      <c r="E1009" s="139" t="n">
        <f aca="false">SUM(C1009:D1009)</f>
        <v>7622900</v>
      </c>
    </row>
    <row r="1010" customFormat="false" ht="22.35" hidden="false" customHeight="false" outlineLevel="0" collapsed="false">
      <c r="A1010" s="82" t="s">
        <v>27</v>
      </c>
      <c r="B1010" s="227"/>
      <c r="C1010" s="77" t="n">
        <f aca="false">SUM(C1011:C1018)</f>
        <v>7622900</v>
      </c>
      <c r="D1010" s="215"/>
      <c r="E1010" s="77" t="n">
        <f aca="false">SUM(C1010:D1010)</f>
        <v>7622900</v>
      </c>
    </row>
    <row r="1011" customFormat="false" ht="22.35" hidden="false" customHeight="false" outlineLevel="0" collapsed="false">
      <c r="A1011" s="82" t="s">
        <v>1095</v>
      </c>
      <c r="B1011" s="54" t="s">
        <v>1011</v>
      </c>
      <c r="C1011" s="77" t="n">
        <v>7590900</v>
      </c>
      <c r="D1011" s="77"/>
      <c r="E1011" s="77" t="n">
        <f aca="false">SUM(C1011:D1011)</f>
        <v>7590900</v>
      </c>
    </row>
    <row r="1012" customFormat="false" ht="32.8" hidden="false" customHeight="false" outlineLevel="0" collapsed="false">
      <c r="A1012" s="87" t="s">
        <v>1320</v>
      </c>
      <c r="B1012" s="54" t="s">
        <v>697</v>
      </c>
      <c r="C1012" s="77" t="n">
        <v>6000</v>
      </c>
      <c r="D1012" s="77"/>
      <c r="E1012" s="77" t="n">
        <f aca="false">SUM(C1012:D1012)</f>
        <v>6000</v>
      </c>
    </row>
    <row r="1013" customFormat="false" ht="74.6" hidden="false" customHeight="false" outlineLevel="0" collapsed="false">
      <c r="A1013" s="87" t="s">
        <v>1050</v>
      </c>
      <c r="B1013" s="54" t="s">
        <v>1051</v>
      </c>
      <c r="C1013" s="77"/>
      <c r="D1013" s="77"/>
      <c r="E1013" s="77" t="n">
        <f aca="false">SUM(C1013:D1013)</f>
        <v>0</v>
      </c>
    </row>
    <row r="1014" customFormat="false" ht="74.6" hidden="false" customHeight="false" outlineLevel="0" collapsed="false">
      <c r="A1014" s="87" t="s">
        <v>1053</v>
      </c>
      <c r="B1014" s="54" t="s">
        <v>1054</v>
      </c>
      <c r="C1014" s="77"/>
      <c r="D1014" s="77"/>
      <c r="E1014" s="77" t="n">
        <f aca="false">SUM(C1014:D1014)</f>
        <v>0</v>
      </c>
    </row>
    <row r="1015" customFormat="false" ht="32.8" hidden="false" customHeight="false" outlineLevel="0" collapsed="false">
      <c r="A1015" s="87" t="s">
        <v>33</v>
      </c>
      <c r="B1015" s="54" t="s">
        <v>34</v>
      </c>
      <c r="C1015" s="77" t="n">
        <v>5000</v>
      </c>
      <c r="D1015" s="77"/>
      <c r="E1015" s="77" t="n">
        <f aca="false">SUM(C1015:D1015)</f>
        <v>5000</v>
      </c>
    </row>
    <row r="1016" customFormat="false" ht="12.8" hidden="false" customHeight="false" outlineLevel="0" collapsed="false">
      <c r="A1016" s="87" t="s">
        <v>1097</v>
      </c>
      <c r="B1016" s="54" t="s">
        <v>1098</v>
      </c>
      <c r="C1016" s="77" t="n">
        <v>21000</v>
      </c>
      <c r="D1016" s="77"/>
      <c r="E1016" s="77" t="n">
        <f aca="false">SUM(C1016:D1016)</f>
        <v>21000</v>
      </c>
    </row>
    <row r="1017" customFormat="false" ht="32.8" hidden="false" customHeight="false" outlineLevel="0" collapsed="false">
      <c r="A1017" s="82" t="s">
        <v>1362</v>
      </c>
      <c r="B1017" s="55" t="s">
        <v>1363</v>
      </c>
      <c r="C1017" s="77"/>
      <c r="D1017" s="77"/>
      <c r="E1017" s="77" t="n">
        <f aca="false">SUM(C1017:D1017)</f>
        <v>0</v>
      </c>
    </row>
    <row r="1018" customFormat="false" ht="22.35" hidden="false" customHeight="false" outlineLevel="0" collapsed="false">
      <c r="A1018" s="82" t="s">
        <v>1104</v>
      </c>
      <c r="B1018" s="54" t="s">
        <v>1014</v>
      </c>
      <c r="C1018" s="77"/>
      <c r="D1018" s="77"/>
      <c r="E1018" s="77" t="n">
        <f aca="false">SUM(C1018:D1018)</f>
        <v>0</v>
      </c>
    </row>
    <row r="1019" customFormat="false" ht="12.8" hidden="false" customHeight="false" outlineLevel="0" collapsed="false">
      <c r="A1019" s="87"/>
      <c r="B1019" s="54"/>
      <c r="C1019" s="77"/>
      <c r="D1019" s="77"/>
      <c r="E1019" s="77"/>
    </row>
    <row r="1020" customFormat="false" ht="46.25" hidden="false" customHeight="false" outlineLevel="0" collapsed="false">
      <c r="A1020" s="66" t="s">
        <v>1366</v>
      </c>
      <c r="B1020" s="135" t="s">
        <v>19</v>
      </c>
      <c r="C1020" s="139" t="n">
        <f aca="false">SUM(C1022:C1029)</f>
        <v>8374760</v>
      </c>
      <c r="D1020" s="139" t="n">
        <f aca="false">SUM(D1022:D1030)</f>
        <v>0</v>
      </c>
      <c r="E1020" s="139" t="n">
        <f aca="false">SUM(C1020:D1020)</f>
        <v>8374760</v>
      </c>
    </row>
    <row r="1021" customFormat="false" ht="22.35" hidden="false" customHeight="false" outlineLevel="0" collapsed="false">
      <c r="A1021" s="82" t="s">
        <v>27</v>
      </c>
      <c r="B1021" s="227"/>
      <c r="C1021" s="143" t="n">
        <f aca="false">SUM(C1022:C1028)</f>
        <v>8374760</v>
      </c>
      <c r="D1021" s="215"/>
      <c r="E1021" s="94" t="n">
        <f aca="false">SUM(C1021:D1021)</f>
        <v>8374760</v>
      </c>
    </row>
    <row r="1022" customFormat="false" ht="22.35" hidden="false" customHeight="false" outlineLevel="0" collapsed="false">
      <c r="A1022" s="82" t="s">
        <v>1095</v>
      </c>
      <c r="B1022" s="54" t="s">
        <v>1011</v>
      </c>
      <c r="C1022" s="77" t="n">
        <v>8354760</v>
      </c>
      <c r="D1022" s="77"/>
      <c r="E1022" s="94" t="n">
        <f aca="false">SUM(C1022:D1022)</f>
        <v>8354760</v>
      </c>
    </row>
    <row r="1023" customFormat="false" ht="74.6" hidden="false" customHeight="false" outlineLevel="0" collapsed="false">
      <c r="A1023" s="82" t="s">
        <v>1050</v>
      </c>
      <c r="B1023" s="54" t="s">
        <v>1051</v>
      </c>
      <c r="C1023" s="77"/>
      <c r="D1023" s="215"/>
      <c r="E1023" s="94" t="n">
        <f aca="false">SUM(C1023:D1023)</f>
        <v>0</v>
      </c>
    </row>
    <row r="1024" customFormat="false" ht="32.8" hidden="false" customHeight="false" outlineLevel="0" collapsed="false">
      <c r="A1024" s="82" t="s">
        <v>33</v>
      </c>
      <c r="B1024" s="54" t="s">
        <v>34</v>
      </c>
      <c r="C1024" s="77" t="n">
        <v>5000</v>
      </c>
      <c r="D1024" s="77"/>
      <c r="E1024" s="94" t="n">
        <f aca="false">SUM(C1024:D1024)</f>
        <v>5000</v>
      </c>
    </row>
    <row r="1025" customFormat="false" ht="12.8" hidden="false" customHeight="false" outlineLevel="0" collapsed="false">
      <c r="A1025" s="87" t="s">
        <v>1097</v>
      </c>
      <c r="B1025" s="54" t="s">
        <v>1098</v>
      </c>
      <c r="C1025" s="77" t="n">
        <v>9000</v>
      </c>
      <c r="D1025" s="77"/>
      <c r="E1025" s="94" t="n">
        <f aca="false">SUM(C1025:D1025)</f>
        <v>9000</v>
      </c>
    </row>
    <row r="1026" customFormat="false" ht="43.25" hidden="false" customHeight="false" outlineLevel="0" collapsed="false">
      <c r="A1026" s="82" t="s">
        <v>1110</v>
      </c>
      <c r="B1026" s="54" t="s">
        <v>1111</v>
      </c>
      <c r="C1026" s="77"/>
      <c r="D1026" s="77"/>
      <c r="E1026" s="94" t="n">
        <f aca="false">SUM(C1026:D1026)</f>
        <v>0</v>
      </c>
    </row>
    <row r="1027" customFormat="false" ht="32.8" hidden="false" customHeight="false" outlineLevel="0" collapsed="false">
      <c r="A1027" s="82" t="s">
        <v>1362</v>
      </c>
      <c r="B1027" s="55" t="s">
        <v>1363</v>
      </c>
      <c r="C1027" s="77"/>
      <c r="D1027" s="215"/>
      <c r="E1027" s="94" t="n">
        <f aca="false">SUM(C1027:D1027)</f>
        <v>0</v>
      </c>
    </row>
    <row r="1028" customFormat="false" ht="32.8" hidden="false" customHeight="false" outlineLevel="0" collapsed="false">
      <c r="A1028" s="87" t="s">
        <v>1320</v>
      </c>
      <c r="B1028" s="54" t="s">
        <v>697</v>
      </c>
      <c r="C1028" s="77" t="n">
        <v>6000</v>
      </c>
      <c r="D1028" s="215"/>
      <c r="E1028" s="94" t="n">
        <f aca="false">SUM(C1028:D1028)</f>
        <v>6000</v>
      </c>
    </row>
    <row r="1029" customFormat="false" ht="22.35" hidden="false" customHeight="false" outlineLevel="0" collapsed="false">
      <c r="A1029" s="87" t="s">
        <v>65</v>
      </c>
      <c r="B1029" s="54" t="s">
        <v>66</v>
      </c>
      <c r="C1029" s="77"/>
      <c r="D1029" s="77"/>
      <c r="E1029" s="94" t="n">
        <f aca="false">SUM(C1029:D1029)</f>
        <v>0</v>
      </c>
    </row>
    <row r="1030" customFormat="false" ht="12.8" hidden="false" customHeight="false" outlineLevel="0" collapsed="false">
      <c r="A1030" s="87"/>
      <c r="B1030" s="54"/>
      <c r="C1030" s="77"/>
      <c r="D1030" s="77"/>
      <c r="E1030" s="77"/>
    </row>
    <row r="1031" customFormat="false" ht="35.05" hidden="false" customHeight="false" outlineLevel="0" collapsed="false">
      <c r="A1031" s="66" t="s">
        <v>1374</v>
      </c>
      <c r="B1031" s="135" t="s">
        <v>19</v>
      </c>
      <c r="C1031" s="157" t="n">
        <f aca="false">SUM(C1033:C1039)</f>
        <v>9893320</v>
      </c>
      <c r="D1031" s="69" t="n">
        <f aca="false">SUM(D1033:D1040)</f>
        <v>0</v>
      </c>
      <c r="E1031" s="157" t="n">
        <f aca="false">SUM(C1031:D1031)</f>
        <v>9893320</v>
      </c>
    </row>
    <row r="1032" customFormat="false" ht="22.35" hidden="false" customHeight="false" outlineLevel="0" collapsed="false">
      <c r="A1032" s="82" t="s">
        <v>27</v>
      </c>
      <c r="B1032" s="75"/>
      <c r="C1032" s="77" t="n">
        <f aca="false">SUM(C1033:C1038)</f>
        <v>9893320</v>
      </c>
      <c r="D1032" s="77" t="n">
        <f aca="false">SUM(D1033:D1038)</f>
        <v>0</v>
      </c>
      <c r="E1032" s="77" t="n">
        <f aca="false">SUM(C1032:D1032)</f>
        <v>9893320</v>
      </c>
    </row>
    <row r="1033" customFormat="false" ht="22.35" hidden="false" customHeight="false" outlineLevel="0" collapsed="false">
      <c r="A1033" s="126" t="s">
        <v>1095</v>
      </c>
      <c r="B1033" s="160" t="s">
        <v>1011</v>
      </c>
      <c r="C1033" s="130" t="n">
        <v>9793320</v>
      </c>
      <c r="D1033" s="69"/>
      <c r="E1033" s="199" t="n">
        <f aca="false">D1033+C1033</f>
        <v>9793320</v>
      </c>
    </row>
    <row r="1034" customFormat="false" ht="53.7" hidden="false" customHeight="false" outlineLevel="0" collapsed="false">
      <c r="A1034" s="82" t="s">
        <v>1057</v>
      </c>
      <c r="B1034" s="54" t="s">
        <v>1058</v>
      </c>
      <c r="C1034" s="77" t="n">
        <v>85000</v>
      </c>
      <c r="D1034" s="221"/>
      <c r="E1034" s="94" t="n">
        <f aca="false">SUM(C1034:D1034)</f>
        <v>85000</v>
      </c>
    </row>
    <row r="1035" customFormat="false" ht="74.6" hidden="false" customHeight="false" outlineLevel="0" collapsed="false">
      <c r="A1035" s="82" t="s">
        <v>1050</v>
      </c>
      <c r="B1035" s="54" t="s">
        <v>1051</v>
      </c>
      <c r="C1035" s="77"/>
      <c r="D1035" s="221"/>
      <c r="E1035" s="94" t="n">
        <f aca="false">SUM(C1035:D1035)</f>
        <v>0</v>
      </c>
    </row>
    <row r="1036" customFormat="false" ht="12.8" hidden="false" customHeight="false" outlineLevel="0" collapsed="false">
      <c r="A1036" s="87" t="s">
        <v>1097</v>
      </c>
      <c r="B1036" s="54" t="s">
        <v>1098</v>
      </c>
      <c r="C1036" s="77" t="n">
        <v>15000</v>
      </c>
      <c r="D1036" s="77"/>
      <c r="E1036" s="94" t="n">
        <f aca="false">SUM(C1036:D1036)</f>
        <v>15000</v>
      </c>
    </row>
    <row r="1037" customFormat="false" ht="43.25" hidden="false" customHeight="false" outlineLevel="0" collapsed="false">
      <c r="A1037" s="82" t="s">
        <v>1110</v>
      </c>
      <c r="B1037" s="54" t="s">
        <v>1111</v>
      </c>
      <c r="C1037" s="77"/>
      <c r="D1037" s="221"/>
      <c r="E1037" s="94" t="n">
        <f aca="false">D1037+C1037</f>
        <v>0</v>
      </c>
    </row>
    <row r="1038" customFormat="false" ht="22.35" hidden="false" customHeight="false" outlineLevel="0" collapsed="false">
      <c r="A1038" s="87" t="s">
        <v>1104</v>
      </c>
      <c r="B1038" s="54" t="s">
        <v>1014</v>
      </c>
      <c r="C1038" s="77"/>
      <c r="D1038" s="77"/>
      <c r="E1038" s="94"/>
    </row>
    <row r="1039" customFormat="false" ht="22.35" hidden="false" customHeight="false" outlineLevel="0" collapsed="false">
      <c r="A1039" s="87" t="s">
        <v>65</v>
      </c>
      <c r="B1039" s="54" t="s">
        <v>66</v>
      </c>
      <c r="C1039" s="143"/>
      <c r="D1039" s="77"/>
      <c r="E1039" s="94" t="n">
        <f aca="false">D1039+C1039</f>
        <v>0</v>
      </c>
    </row>
    <row r="1040" customFormat="false" ht="12.8" hidden="false" customHeight="false" outlineLevel="0" collapsed="false">
      <c r="A1040" s="87"/>
      <c r="B1040" s="54"/>
      <c r="C1040" s="94"/>
      <c r="D1040" s="77"/>
      <c r="E1040" s="94" t="n">
        <f aca="false">D1040+C1040</f>
        <v>0</v>
      </c>
    </row>
    <row r="1041" customFormat="false" ht="46.25" hidden="false" customHeight="false" outlineLevel="0" collapsed="false">
      <c r="A1041" s="66" t="s">
        <v>1382</v>
      </c>
      <c r="B1041" s="135" t="s">
        <v>19</v>
      </c>
      <c r="C1041" s="139" t="n">
        <f aca="false">SUM(C1043:C1050)</f>
        <v>12165530</v>
      </c>
      <c r="D1041" s="152" t="n">
        <f aca="false">SUM(D1043:D1049)</f>
        <v>0</v>
      </c>
      <c r="E1041" s="139" t="n">
        <f aca="false">SUM(C1041:D1041)</f>
        <v>12165530</v>
      </c>
    </row>
    <row r="1042" customFormat="false" ht="23.85" hidden="false" customHeight="false" outlineLevel="0" collapsed="false">
      <c r="A1042" s="252" t="s">
        <v>27</v>
      </c>
      <c r="B1042" s="100"/>
      <c r="C1042" s="94" t="n">
        <f aca="false">SUM(C1043:C1049)</f>
        <v>12165530</v>
      </c>
      <c r="D1042" s="77"/>
      <c r="E1042" s="94" t="n">
        <f aca="false">D1042+C1042</f>
        <v>12165530</v>
      </c>
    </row>
    <row r="1043" customFormat="false" ht="22.35" hidden="false" customHeight="false" outlineLevel="0" collapsed="false">
      <c r="A1043" s="82" t="s">
        <v>1095</v>
      </c>
      <c r="B1043" s="54" t="s">
        <v>1011</v>
      </c>
      <c r="C1043" s="77" t="n">
        <v>11846530</v>
      </c>
      <c r="D1043" s="77"/>
      <c r="E1043" s="94" t="n">
        <f aca="false">D1043+C1043</f>
        <v>11846530</v>
      </c>
    </row>
    <row r="1044" customFormat="false" ht="74.6" hidden="false" customHeight="false" outlineLevel="0" collapsed="false">
      <c r="A1044" s="82" t="s">
        <v>1050</v>
      </c>
      <c r="B1044" s="54" t="s">
        <v>1051</v>
      </c>
      <c r="C1044" s="77"/>
      <c r="D1044" s="77"/>
      <c r="E1044" s="94" t="n">
        <f aca="false">D1044+C1044</f>
        <v>0</v>
      </c>
    </row>
    <row r="1045" customFormat="false" ht="53.7" hidden="false" customHeight="false" outlineLevel="0" collapsed="false">
      <c r="A1045" s="82" t="s">
        <v>1142</v>
      </c>
      <c r="B1045" s="54" t="s">
        <v>1023</v>
      </c>
      <c r="C1045" s="77" t="n">
        <v>20000</v>
      </c>
      <c r="D1045" s="77"/>
      <c r="E1045" s="94" t="n">
        <f aca="false">D1045+C1045</f>
        <v>20000</v>
      </c>
    </row>
    <row r="1046" customFormat="false" ht="32.8" hidden="false" customHeight="false" outlineLevel="0" collapsed="false">
      <c r="A1046" s="87" t="s">
        <v>1386</v>
      </c>
      <c r="B1046" s="54" t="s">
        <v>1387</v>
      </c>
      <c r="C1046" s="77" t="n">
        <v>290000</v>
      </c>
      <c r="D1046" s="77"/>
      <c r="E1046" s="94" t="n">
        <f aca="false">SUM(C1046:D1046)</f>
        <v>290000</v>
      </c>
    </row>
    <row r="1047" customFormat="false" ht="12.8" hidden="false" customHeight="false" outlineLevel="0" collapsed="false">
      <c r="A1047" s="82" t="s">
        <v>1097</v>
      </c>
      <c r="B1047" s="54" t="s">
        <v>1098</v>
      </c>
      <c r="C1047" s="77" t="n">
        <v>9000</v>
      </c>
      <c r="D1047" s="77"/>
      <c r="E1047" s="94" t="n">
        <f aca="false">SUM(C1047:D1047)</f>
        <v>9000</v>
      </c>
    </row>
    <row r="1048" customFormat="false" ht="22.35" hidden="false" customHeight="false" outlineLevel="0" collapsed="false">
      <c r="A1048" s="87" t="s">
        <v>1104</v>
      </c>
      <c r="B1048" s="54" t="s">
        <v>1014</v>
      </c>
      <c r="C1048" s="77"/>
      <c r="D1048" s="77"/>
      <c r="E1048" s="94" t="n">
        <f aca="false">D1048+C1048</f>
        <v>0</v>
      </c>
    </row>
    <row r="1049" customFormat="false" ht="32.8" hidden="false" customHeight="false" outlineLevel="0" collapsed="false">
      <c r="A1049" s="87" t="s">
        <v>33</v>
      </c>
      <c r="B1049" s="54" t="s">
        <v>34</v>
      </c>
      <c r="C1049" s="94"/>
      <c r="D1049" s="77"/>
      <c r="E1049" s="94" t="n">
        <f aca="false">D1049+C1049</f>
        <v>0</v>
      </c>
    </row>
    <row r="1050" customFormat="false" ht="22.35" hidden="false" customHeight="false" outlineLevel="0" collapsed="false">
      <c r="A1050" s="82" t="s">
        <v>65</v>
      </c>
      <c r="B1050" s="54" t="s">
        <v>66</v>
      </c>
      <c r="C1050" s="77"/>
      <c r="D1050" s="77"/>
      <c r="E1050" s="94" t="n">
        <f aca="false">SUM(C1050:D1050)</f>
        <v>0</v>
      </c>
    </row>
    <row r="1051" customFormat="false" ht="12.8" hidden="false" customHeight="false" outlineLevel="0" collapsed="false">
      <c r="A1051" s="82"/>
      <c r="B1051" s="54"/>
      <c r="C1051" s="94"/>
      <c r="D1051" s="77"/>
      <c r="E1051" s="94"/>
    </row>
    <row r="1052" customFormat="false" ht="46.25" hidden="false" customHeight="false" outlineLevel="0" collapsed="false">
      <c r="A1052" s="66" t="s">
        <v>1393</v>
      </c>
      <c r="B1052" s="135" t="s">
        <v>19</v>
      </c>
      <c r="C1052" s="139" t="n">
        <f aca="false">SUM(C1054:C1061)</f>
        <v>8055480</v>
      </c>
      <c r="D1052" s="139" t="n">
        <f aca="false">SUM(D1054:D1056)</f>
        <v>0</v>
      </c>
      <c r="E1052" s="139" t="n">
        <f aca="false">SUM(C1052:D1052)</f>
        <v>8055480</v>
      </c>
    </row>
    <row r="1053" customFormat="false" ht="22.35" hidden="false" customHeight="false" outlineLevel="0" collapsed="false">
      <c r="A1053" s="82" t="s">
        <v>27</v>
      </c>
      <c r="B1053" s="227"/>
      <c r="C1053" s="77" t="n">
        <f aca="false">SUM(C1054:C1060)</f>
        <v>8055480</v>
      </c>
      <c r="D1053" s="215"/>
      <c r="E1053" s="77" t="n">
        <f aca="false">SUM(C1053:D1053)</f>
        <v>8055480</v>
      </c>
    </row>
    <row r="1054" customFormat="false" ht="22.35" hidden="false" customHeight="false" outlineLevel="0" collapsed="false">
      <c r="A1054" s="82" t="s">
        <v>1095</v>
      </c>
      <c r="B1054" s="54" t="s">
        <v>1011</v>
      </c>
      <c r="C1054" s="77" t="n">
        <v>8031480</v>
      </c>
      <c r="D1054" s="77"/>
      <c r="E1054" s="77" t="n">
        <f aca="false">SUM(C1054:D1054)</f>
        <v>8031480</v>
      </c>
    </row>
    <row r="1055" customFormat="false" ht="74.6" hidden="false" customHeight="false" outlineLevel="0" collapsed="false">
      <c r="A1055" s="82" t="s">
        <v>1050</v>
      </c>
      <c r="B1055" s="54" t="s">
        <v>1051</v>
      </c>
      <c r="C1055" s="77"/>
      <c r="D1055" s="77"/>
      <c r="E1055" s="77" t="n">
        <f aca="false">SUM(C1055:D1055)</f>
        <v>0</v>
      </c>
    </row>
    <row r="1056" customFormat="false" ht="32.8" hidden="false" customHeight="false" outlineLevel="0" collapsed="false">
      <c r="A1056" s="87" t="s">
        <v>33</v>
      </c>
      <c r="B1056" s="54" t="s">
        <v>34</v>
      </c>
      <c r="C1056" s="77"/>
      <c r="D1056" s="77"/>
      <c r="E1056" s="77" t="n">
        <f aca="false">SUM(C1056:D1056)</f>
        <v>0</v>
      </c>
    </row>
    <row r="1057" customFormat="false" ht="12.8" hidden="false" customHeight="false" outlineLevel="0" collapsed="false">
      <c r="A1057" s="82" t="s">
        <v>1097</v>
      </c>
      <c r="B1057" s="54" t="s">
        <v>1098</v>
      </c>
      <c r="C1057" s="77" t="n">
        <v>24000</v>
      </c>
      <c r="D1057" s="94"/>
      <c r="E1057" s="94" t="n">
        <f aca="false">SUM(C1057:D1057)</f>
        <v>24000</v>
      </c>
    </row>
    <row r="1058" customFormat="false" ht="43.25" hidden="false" customHeight="false" outlineLevel="0" collapsed="false">
      <c r="A1058" s="82" t="s">
        <v>1110</v>
      </c>
      <c r="B1058" s="54" t="s">
        <v>1111</v>
      </c>
      <c r="C1058" s="77"/>
      <c r="D1058" s="221"/>
      <c r="E1058" s="77" t="n">
        <f aca="false">SUM(C1058:D1058)</f>
        <v>0</v>
      </c>
    </row>
    <row r="1059" customFormat="false" ht="22.35" hidden="false" customHeight="false" outlineLevel="0" collapsed="false">
      <c r="A1059" s="82" t="s">
        <v>1104</v>
      </c>
      <c r="B1059" s="55" t="s">
        <v>1014</v>
      </c>
      <c r="C1059" s="77"/>
      <c r="D1059" s="77"/>
      <c r="E1059" s="77" t="n">
        <f aca="false">SUM(C1059:D1059)</f>
        <v>0</v>
      </c>
    </row>
    <row r="1060" customFormat="false" ht="43.25" hidden="false" customHeight="false" outlineLevel="0" collapsed="false">
      <c r="A1060" s="87" t="s">
        <v>325</v>
      </c>
      <c r="B1060" s="55" t="s">
        <v>326</v>
      </c>
      <c r="C1060" s="77"/>
      <c r="D1060" s="77"/>
      <c r="E1060" s="77"/>
    </row>
    <row r="1061" customFormat="false" ht="12.8" hidden="false" customHeight="false" outlineLevel="0" collapsed="false">
      <c r="A1061" s="82"/>
      <c r="B1061" s="54"/>
      <c r="C1061" s="94"/>
      <c r="D1061" s="94"/>
      <c r="E1061" s="94"/>
    </row>
    <row r="1062" customFormat="false" ht="46.25" hidden="false" customHeight="false" outlineLevel="0" collapsed="false">
      <c r="A1062" s="66" t="s">
        <v>1401</v>
      </c>
      <c r="B1062" s="135" t="s">
        <v>19</v>
      </c>
      <c r="C1062" s="139" t="n">
        <f aca="false">SUM(C1064:C1072)</f>
        <v>9054780</v>
      </c>
      <c r="D1062" s="139" t="n">
        <f aca="false">SUM(D1064:D1071)</f>
        <v>0</v>
      </c>
      <c r="E1062" s="139" t="n">
        <f aca="false">SUM(C1062:D1062)</f>
        <v>9054780</v>
      </c>
    </row>
    <row r="1063" customFormat="false" ht="22.35" hidden="false" customHeight="false" outlineLevel="0" collapsed="false">
      <c r="A1063" s="82" t="s">
        <v>27</v>
      </c>
      <c r="B1063" s="227"/>
      <c r="C1063" s="94" t="n">
        <f aca="false">SUM(C1064:C1071)</f>
        <v>9054780</v>
      </c>
      <c r="D1063" s="215"/>
      <c r="E1063" s="94" t="n">
        <f aca="false">D1063+C1063</f>
        <v>9054780</v>
      </c>
    </row>
    <row r="1064" customFormat="false" ht="22.35" hidden="false" customHeight="false" outlineLevel="0" collapsed="false">
      <c r="A1064" s="82" t="s">
        <v>1095</v>
      </c>
      <c r="B1064" s="54" t="s">
        <v>1011</v>
      </c>
      <c r="C1064" s="77" t="n">
        <v>8939080</v>
      </c>
      <c r="D1064" s="77"/>
      <c r="E1064" s="94" t="n">
        <f aca="false">D1064+C1064</f>
        <v>8939080</v>
      </c>
    </row>
    <row r="1065" customFormat="false" ht="32.8" hidden="false" customHeight="false" outlineLevel="0" collapsed="false">
      <c r="A1065" s="82" t="s">
        <v>1320</v>
      </c>
      <c r="B1065" s="54" t="s">
        <v>697</v>
      </c>
      <c r="C1065" s="77" t="n">
        <v>6000</v>
      </c>
      <c r="D1065" s="77"/>
      <c r="E1065" s="94" t="n">
        <f aca="false">D1065+C1065</f>
        <v>6000</v>
      </c>
    </row>
    <row r="1066" customFormat="false" ht="74.6" hidden="false" customHeight="false" outlineLevel="0" collapsed="false">
      <c r="A1066" s="82" t="s">
        <v>1050</v>
      </c>
      <c r="B1066" s="54" t="s">
        <v>1051</v>
      </c>
      <c r="C1066" s="77"/>
      <c r="D1066" s="77"/>
      <c r="E1066" s="94" t="n">
        <f aca="false">D1066+C1066</f>
        <v>0</v>
      </c>
    </row>
    <row r="1067" customFormat="false" ht="12.8" hidden="false" customHeight="false" outlineLevel="0" collapsed="false">
      <c r="A1067" s="82" t="s">
        <v>1097</v>
      </c>
      <c r="B1067" s="54" t="s">
        <v>1098</v>
      </c>
      <c r="C1067" s="77" t="n">
        <v>8000</v>
      </c>
      <c r="D1067" s="77"/>
      <c r="E1067" s="77" t="n">
        <f aca="false">SUM(C1067:D1067)</f>
        <v>8000</v>
      </c>
    </row>
    <row r="1068" customFormat="false" ht="43.25" hidden="false" customHeight="false" outlineLevel="0" collapsed="false">
      <c r="A1068" s="82" t="s">
        <v>1110</v>
      </c>
      <c r="B1068" s="54" t="s">
        <v>1111</v>
      </c>
      <c r="C1068" s="77"/>
      <c r="D1068" s="221"/>
      <c r="E1068" s="77" t="n">
        <f aca="false">SUM(C1068:D1068)</f>
        <v>0</v>
      </c>
    </row>
    <row r="1069" customFormat="false" ht="53.7" hidden="false" customHeight="false" outlineLevel="0" collapsed="false">
      <c r="A1069" s="82" t="s">
        <v>1142</v>
      </c>
      <c r="B1069" s="54" t="s">
        <v>1023</v>
      </c>
      <c r="C1069" s="77" t="n">
        <v>101700</v>
      </c>
      <c r="D1069" s="221"/>
      <c r="E1069" s="77" t="n">
        <f aca="false">SUM(C1069:D1069)</f>
        <v>101700</v>
      </c>
    </row>
    <row r="1070" customFormat="false" ht="43.25" hidden="false" customHeight="false" outlineLevel="0" collapsed="false">
      <c r="A1070" s="82" t="s">
        <v>1140</v>
      </c>
      <c r="B1070" s="54" t="s">
        <v>1020</v>
      </c>
      <c r="C1070" s="77"/>
      <c r="D1070" s="77"/>
      <c r="E1070" s="94" t="n">
        <f aca="false">D1070+C1070</f>
        <v>0</v>
      </c>
    </row>
    <row r="1071" customFormat="false" ht="32.8" hidden="false" customHeight="false" outlineLevel="0" collapsed="false">
      <c r="A1071" s="82" t="s">
        <v>33</v>
      </c>
      <c r="B1071" s="54"/>
      <c r="C1071" s="77"/>
      <c r="D1071" s="77"/>
      <c r="E1071" s="94" t="n">
        <f aca="false">D1071+C1071</f>
        <v>0</v>
      </c>
    </row>
    <row r="1072" customFormat="false" ht="22.35" hidden="false" customHeight="false" outlineLevel="0" collapsed="false">
      <c r="A1072" s="87" t="s">
        <v>65</v>
      </c>
      <c r="B1072" s="54" t="s">
        <v>66</v>
      </c>
      <c r="C1072" s="143"/>
      <c r="D1072" s="77"/>
      <c r="E1072" s="94" t="n">
        <f aca="false">D1072+C1072</f>
        <v>0</v>
      </c>
    </row>
    <row r="1073" customFormat="false" ht="12.8" hidden="false" customHeight="false" outlineLevel="0" collapsed="false">
      <c r="A1073" s="82"/>
      <c r="B1073" s="54"/>
      <c r="C1073" s="77"/>
      <c r="D1073" s="77"/>
      <c r="E1073" s="77"/>
    </row>
    <row r="1074" customFormat="false" ht="46.25" hidden="false" customHeight="false" outlineLevel="0" collapsed="false">
      <c r="A1074" s="66" t="s">
        <v>1409</v>
      </c>
      <c r="B1074" s="135" t="s">
        <v>19</v>
      </c>
      <c r="C1074" s="139" t="n">
        <f aca="false">SUM(C1076:C1082)</f>
        <v>5543100</v>
      </c>
      <c r="D1074" s="139" t="n">
        <f aca="false">SUM(D1076:D1081)</f>
        <v>0</v>
      </c>
      <c r="E1074" s="139" t="n">
        <f aca="false">SUM(C1074:D1074)</f>
        <v>5543100</v>
      </c>
    </row>
    <row r="1075" customFormat="false" ht="22.35" hidden="false" customHeight="false" outlineLevel="0" collapsed="false">
      <c r="A1075" s="87" t="s">
        <v>27</v>
      </c>
      <c r="B1075" s="100"/>
      <c r="C1075" s="94" t="n">
        <f aca="false">SUM(C1076:C1081)</f>
        <v>5543100</v>
      </c>
      <c r="D1075" s="77"/>
      <c r="E1075" s="94" t="n">
        <f aca="false">SUM(C1075:D1075)</f>
        <v>5543100</v>
      </c>
    </row>
    <row r="1076" customFormat="false" ht="22.35" hidden="false" customHeight="false" outlineLevel="0" collapsed="false">
      <c r="A1076" s="82" t="s">
        <v>1095</v>
      </c>
      <c r="B1076" s="54" t="s">
        <v>1011</v>
      </c>
      <c r="C1076" s="77" t="n">
        <v>5532600</v>
      </c>
      <c r="D1076" s="77"/>
      <c r="E1076" s="94" t="n">
        <f aca="false">SUM(C1076:D1076)</f>
        <v>5532600</v>
      </c>
    </row>
    <row r="1077" customFormat="false" ht="32.8" hidden="false" customHeight="false" outlineLevel="0" collapsed="false">
      <c r="A1077" s="82" t="s">
        <v>33</v>
      </c>
      <c r="B1077" s="54" t="s">
        <v>34</v>
      </c>
      <c r="C1077" s="77" t="n">
        <v>2500</v>
      </c>
      <c r="D1077" s="77"/>
      <c r="E1077" s="94" t="n">
        <f aca="false">SUM(C1077:D1077)</f>
        <v>2500</v>
      </c>
    </row>
    <row r="1078" customFormat="false" ht="12.8" hidden="false" customHeight="false" outlineLevel="0" collapsed="false">
      <c r="A1078" s="82" t="s">
        <v>1097</v>
      </c>
      <c r="B1078" s="54" t="s">
        <v>1098</v>
      </c>
      <c r="C1078" s="77" t="n">
        <v>8000</v>
      </c>
      <c r="D1078" s="94"/>
      <c r="E1078" s="94" t="n">
        <f aca="false">SUM(C1078:D1078)</f>
        <v>8000</v>
      </c>
    </row>
    <row r="1079" customFormat="false" ht="43.25" hidden="false" customHeight="false" outlineLevel="0" collapsed="false">
      <c r="A1079" s="82" t="s">
        <v>1110</v>
      </c>
      <c r="B1079" s="54" t="s">
        <v>1111</v>
      </c>
      <c r="C1079" s="77"/>
      <c r="D1079" s="77"/>
      <c r="E1079" s="94" t="n">
        <f aca="false">SUM(C1079:D1079)</f>
        <v>0</v>
      </c>
    </row>
    <row r="1080" customFormat="false" ht="53.7" hidden="false" customHeight="false" outlineLevel="0" collapsed="false">
      <c r="A1080" s="82" t="s">
        <v>1057</v>
      </c>
      <c r="B1080" s="54" t="s">
        <v>1058</v>
      </c>
      <c r="C1080" s="77"/>
      <c r="D1080" s="77"/>
      <c r="E1080" s="94"/>
    </row>
    <row r="1081" customFormat="false" ht="43.25" hidden="false" customHeight="false" outlineLevel="0" collapsed="false">
      <c r="A1081" s="82" t="s">
        <v>325</v>
      </c>
      <c r="B1081" s="55" t="s">
        <v>326</v>
      </c>
      <c r="C1081" s="77"/>
      <c r="D1081" s="77"/>
      <c r="E1081" s="94"/>
    </row>
    <row r="1082" customFormat="false" ht="22.35" hidden="false" customHeight="false" outlineLevel="0" collapsed="false">
      <c r="A1082" s="82" t="s">
        <v>65</v>
      </c>
      <c r="B1082" s="54"/>
      <c r="C1082" s="94"/>
      <c r="D1082" s="77"/>
      <c r="E1082" s="94"/>
    </row>
    <row r="1083" customFormat="false" ht="12.8" hidden="false" customHeight="false" outlineLevel="0" collapsed="false">
      <c r="A1083" s="87"/>
      <c r="B1083" s="54"/>
      <c r="C1083" s="94"/>
      <c r="D1083" s="77"/>
      <c r="E1083" s="94" t="n">
        <f aca="false">SUM(C1083:D1083)</f>
        <v>0</v>
      </c>
    </row>
    <row r="1084" customFormat="false" ht="35.05" hidden="false" customHeight="false" outlineLevel="0" collapsed="false">
      <c r="A1084" s="66" t="s">
        <v>1416</v>
      </c>
      <c r="B1084" s="135" t="s">
        <v>19</v>
      </c>
      <c r="C1084" s="240" t="n">
        <f aca="false">SUM(C1086:C1094)</f>
        <v>7973540</v>
      </c>
      <c r="D1084" s="240" t="n">
        <f aca="false">SUM(D1086:D1094)</f>
        <v>0</v>
      </c>
      <c r="E1084" s="240" t="n">
        <f aca="false">SUM(C1084:D1084)</f>
        <v>7973540</v>
      </c>
    </row>
    <row r="1085" customFormat="false" ht="22.35" hidden="false" customHeight="false" outlineLevel="0" collapsed="false">
      <c r="A1085" s="82" t="s">
        <v>27</v>
      </c>
      <c r="B1085" s="75"/>
      <c r="C1085" s="77" t="n">
        <f aca="false">SUM(C1086:C1093)</f>
        <v>7973540</v>
      </c>
      <c r="D1085" s="77" t="n">
        <f aca="false">SUM(D1086:D1093)</f>
        <v>0</v>
      </c>
      <c r="E1085" s="77" t="n">
        <f aca="false">SUM(C1085:D1085)</f>
        <v>7973540</v>
      </c>
    </row>
    <row r="1086" customFormat="false" ht="22.35" hidden="false" customHeight="false" outlineLevel="0" collapsed="false">
      <c r="A1086" s="82" t="s">
        <v>1095</v>
      </c>
      <c r="B1086" s="54" t="s">
        <v>1011</v>
      </c>
      <c r="C1086" s="77" t="n">
        <v>7965540</v>
      </c>
      <c r="D1086" s="246"/>
      <c r="E1086" s="77" t="n">
        <f aca="false">SUM(C1086:D1086)</f>
        <v>7965540</v>
      </c>
    </row>
    <row r="1087" customFormat="false" ht="74.6" hidden="false" customHeight="false" outlineLevel="0" collapsed="false">
      <c r="A1087" s="82" t="s">
        <v>1050</v>
      </c>
      <c r="B1087" s="54" t="s">
        <v>1051</v>
      </c>
      <c r="C1087" s="77"/>
      <c r="D1087" s="221"/>
      <c r="E1087" s="94" t="n">
        <f aca="false">D1087+C1087</f>
        <v>0</v>
      </c>
    </row>
    <row r="1088" customFormat="false" ht="43.25" hidden="false" customHeight="false" outlineLevel="0" collapsed="false">
      <c r="A1088" s="82" t="s">
        <v>1140</v>
      </c>
      <c r="B1088" s="54" t="s">
        <v>1020</v>
      </c>
      <c r="C1088" s="77"/>
      <c r="D1088" s="77"/>
      <c r="E1088" s="77" t="n">
        <f aca="false">D1088+C1088</f>
        <v>0</v>
      </c>
    </row>
    <row r="1089" customFormat="false" ht="12.8" hidden="false" customHeight="false" outlineLevel="0" collapsed="false">
      <c r="A1089" s="82" t="s">
        <v>1097</v>
      </c>
      <c r="B1089" s="54" t="s">
        <v>1098</v>
      </c>
      <c r="C1089" s="77" t="n">
        <v>8000</v>
      </c>
      <c r="D1089" s="77"/>
      <c r="E1089" s="77" t="n">
        <f aca="false">SUM(C1089:D1089)</f>
        <v>8000</v>
      </c>
    </row>
    <row r="1090" customFormat="false" ht="22.35" hidden="false" customHeight="false" outlineLevel="0" collapsed="false">
      <c r="A1090" s="82" t="s">
        <v>1104</v>
      </c>
      <c r="B1090" s="54" t="s">
        <v>1014</v>
      </c>
      <c r="C1090" s="77"/>
      <c r="D1090" s="246"/>
      <c r="E1090" s="77"/>
    </row>
    <row r="1091" customFormat="false" ht="32.8" hidden="false" customHeight="false" outlineLevel="0" collapsed="false">
      <c r="A1091" s="82" t="s">
        <v>1422</v>
      </c>
      <c r="B1091" s="55" t="s">
        <v>1363</v>
      </c>
      <c r="C1091" s="77"/>
      <c r="D1091" s="221"/>
      <c r="E1091" s="94" t="n">
        <f aca="false">D1091+C1091</f>
        <v>0</v>
      </c>
    </row>
    <row r="1092" customFormat="false" ht="32.8" hidden="false" customHeight="false" outlineLevel="0" collapsed="false">
      <c r="A1092" s="82" t="s">
        <v>1320</v>
      </c>
      <c r="B1092" s="55" t="s">
        <v>697</v>
      </c>
      <c r="C1092" s="77"/>
      <c r="D1092" s="77"/>
      <c r="E1092" s="77"/>
    </row>
    <row r="1093" customFormat="false" ht="43.25" hidden="false" customHeight="false" outlineLevel="0" collapsed="false">
      <c r="A1093" s="82" t="s">
        <v>325</v>
      </c>
      <c r="B1093" s="55" t="s">
        <v>326</v>
      </c>
      <c r="C1093" s="77"/>
      <c r="D1093" s="77"/>
      <c r="E1093" s="77"/>
    </row>
    <row r="1094" customFormat="false" ht="22.35" hidden="false" customHeight="false" outlineLevel="0" collapsed="false">
      <c r="A1094" s="82" t="s">
        <v>65</v>
      </c>
      <c r="B1094" s="54" t="s">
        <v>66</v>
      </c>
      <c r="C1094" s="77"/>
      <c r="D1094" s="77"/>
      <c r="E1094" s="77" t="n">
        <f aca="false">SUM(C1094:D1094)</f>
        <v>0</v>
      </c>
    </row>
    <row r="1095" customFormat="false" ht="12.8" hidden="false" customHeight="false" outlineLevel="0" collapsed="false">
      <c r="A1095" s="82"/>
      <c r="B1095" s="54"/>
      <c r="C1095" s="77"/>
      <c r="D1095" s="77"/>
      <c r="E1095" s="77"/>
    </row>
    <row r="1096" customFormat="false" ht="46.25" hidden="false" customHeight="false" outlineLevel="0" collapsed="false">
      <c r="A1096" s="66" t="s">
        <v>1427</v>
      </c>
      <c r="B1096" s="135" t="s">
        <v>19</v>
      </c>
      <c r="C1096" s="139" t="n">
        <f aca="false">SUM(C1098:C1107)</f>
        <v>7081130</v>
      </c>
      <c r="D1096" s="139" t="n">
        <f aca="false">SUM(D1098:D1107)</f>
        <v>0</v>
      </c>
      <c r="E1096" s="139" t="n">
        <f aca="false">SUM(C1096:D1096)</f>
        <v>7081130</v>
      </c>
    </row>
    <row r="1097" customFormat="false" ht="22.35" hidden="false" customHeight="false" outlineLevel="0" collapsed="false">
      <c r="A1097" s="74" t="s">
        <v>27</v>
      </c>
      <c r="B1097" s="227"/>
      <c r="C1097" s="94" t="n">
        <f aca="false">SUM(C1098:C1106)</f>
        <v>7081130</v>
      </c>
      <c r="D1097" s="209"/>
      <c r="E1097" s="94" t="n">
        <f aca="false">D1097+C1097</f>
        <v>7081130</v>
      </c>
    </row>
    <row r="1098" customFormat="false" ht="22.35" hidden="false" customHeight="false" outlineLevel="0" collapsed="false">
      <c r="A1098" s="82" t="s">
        <v>1095</v>
      </c>
      <c r="B1098" s="54" t="s">
        <v>1011</v>
      </c>
      <c r="C1098" s="77" t="n">
        <v>7068130</v>
      </c>
      <c r="D1098" s="77"/>
      <c r="E1098" s="94" t="n">
        <f aca="false">D1098+C1098</f>
        <v>7068130</v>
      </c>
    </row>
    <row r="1099" customFormat="false" ht="74.6" hidden="false" customHeight="false" outlineLevel="0" collapsed="false">
      <c r="A1099" s="82" t="s">
        <v>1050</v>
      </c>
      <c r="B1099" s="54" t="s">
        <v>1051</v>
      </c>
      <c r="C1099" s="77"/>
      <c r="D1099" s="77"/>
      <c r="E1099" s="94" t="n">
        <f aca="false">D1099+C1099</f>
        <v>0</v>
      </c>
    </row>
    <row r="1100" customFormat="false" ht="74.6" hidden="false" customHeight="false" outlineLevel="0" collapsed="false">
      <c r="A1100" s="82" t="s">
        <v>1053</v>
      </c>
      <c r="B1100" s="54" t="s">
        <v>1054</v>
      </c>
      <c r="C1100" s="77"/>
      <c r="D1100" s="77"/>
      <c r="E1100" s="94" t="n">
        <f aca="false">D1100+C1100</f>
        <v>0</v>
      </c>
    </row>
    <row r="1101" customFormat="false" ht="32.8" hidden="false" customHeight="false" outlineLevel="0" collapsed="false">
      <c r="A1101" s="82" t="s">
        <v>33</v>
      </c>
      <c r="B1101" s="54" t="s">
        <v>34</v>
      </c>
      <c r="C1101" s="77" t="n">
        <v>5000</v>
      </c>
      <c r="D1101" s="77"/>
      <c r="E1101" s="94" t="n">
        <f aca="false">D1101+C1101</f>
        <v>5000</v>
      </c>
    </row>
    <row r="1102" customFormat="false" ht="12.8" hidden="false" customHeight="false" outlineLevel="0" collapsed="false">
      <c r="A1102" s="82" t="s">
        <v>1097</v>
      </c>
      <c r="B1102" s="54" t="s">
        <v>1098</v>
      </c>
      <c r="C1102" s="77" t="n">
        <v>8000</v>
      </c>
      <c r="D1102" s="77"/>
      <c r="E1102" s="77" t="n">
        <f aca="false">SUM(C1102:D1102)</f>
        <v>8000</v>
      </c>
    </row>
    <row r="1103" customFormat="false" ht="22.35" hidden="false" customHeight="false" outlineLevel="0" collapsed="false">
      <c r="A1103" s="82" t="s">
        <v>1104</v>
      </c>
      <c r="B1103" s="54" t="s">
        <v>1014</v>
      </c>
      <c r="C1103" s="77"/>
      <c r="D1103" s="77"/>
      <c r="E1103" s="94" t="n">
        <f aca="false">D1103+C1103</f>
        <v>0</v>
      </c>
    </row>
    <row r="1104" customFormat="false" ht="53.7" hidden="false" customHeight="false" outlineLevel="0" collapsed="false">
      <c r="A1104" s="82" t="s">
        <v>1057</v>
      </c>
      <c r="B1104" s="54" t="s">
        <v>1058</v>
      </c>
      <c r="C1104" s="77"/>
      <c r="D1104" s="77"/>
      <c r="E1104" s="94"/>
    </row>
    <row r="1105" customFormat="false" ht="43.25" hidden="false" customHeight="false" outlineLevel="0" collapsed="false">
      <c r="A1105" s="82" t="s">
        <v>1110</v>
      </c>
      <c r="B1105" s="54" t="s">
        <v>1111</v>
      </c>
      <c r="C1105" s="77"/>
      <c r="D1105" s="77"/>
      <c r="E1105" s="94"/>
    </row>
    <row r="1106" customFormat="false" ht="64.15" hidden="false" customHeight="false" outlineLevel="0" collapsed="false">
      <c r="A1106" s="82" t="s">
        <v>726</v>
      </c>
      <c r="B1106" s="54" t="s">
        <v>727</v>
      </c>
      <c r="C1106" s="77"/>
      <c r="D1106" s="77"/>
      <c r="E1106" s="94" t="n">
        <f aca="false">D1106+C1106</f>
        <v>0</v>
      </c>
    </row>
    <row r="1107" customFormat="false" ht="22.35" hidden="false" customHeight="false" outlineLevel="0" collapsed="false">
      <c r="A1107" s="82" t="s">
        <v>65</v>
      </c>
      <c r="B1107" s="54" t="s">
        <v>66</v>
      </c>
      <c r="C1107" s="77"/>
      <c r="D1107" s="77"/>
      <c r="E1107" s="77"/>
    </row>
    <row r="1108" customFormat="false" ht="12.8" hidden="false" customHeight="false" outlineLevel="0" collapsed="false">
      <c r="A1108" s="126"/>
      <c r="B1108" s="160"/>
      <c r="C1108" s="130"/>
      <c r="D1108" s="130"/>
      <c r="E1108" s="130"/>
    </row>
    <row r="1109" customFormat="false" ht="46.25" hidden="false" customHeight="false" outlineLevel="0" collapsed="false">
      <c r="A1109" s="66" t="s">
        <v>1435</v>
      </c>
      <c r="B1109" s="135" t="s">
        <v>19</v>
      </c>
      <c r="C1109" s="240" t="n">
        <f aca="false">SUM(C1111:C1115)</f>
        <v>7386340</v>
      </c>
      <c r="D1109" s="240" t="n">
        <f aca="false">SUM(D1111:D1115)</f>
        <v>0</v>
      </c>
      <c r="E1109" s="240" t="n">
        <f aca="false">SUM(C1109:D1109)</f>
        <v>7386340</v>
      </c>
    </row>
    <row r="1110" customFormat="false" ht="22.35" hidden="false" customHeight="false" outlineLevel="0" collapsed="false">
      <c r="A1110" s="82" t="s">
        <v>27</v>
      </c>
      <c r="B1110" s="227"/>
      <c r="C1110" s="77" t="n">
        <f aca="false">SUM(C1111:C1114)</f>
        <v>7386340</v>
      </c>
      <c r="D1110" s="246"/>
      <c r="E1110" s="77" t="n">
        <f aca="false">SUM(C1110:D1110)</f>
        <v>7386340</v>
      </c>
    </row>
    <row r="1111" customFormat="false" ht="22.35" hidden="false" customHeight="false" outlineLevel="0" collapsed="false">
      <c r="A1111" s="82" t="s">
        <v>1095</v>
      </c>
      <c r="B1111" s="54" t="s">
        <v>1011</v>
      </c>
      <c r="C1111" s="77" t="n">
        <v>7373340</v>
      </c>
      <c r="D1111" s="246"/>
      <c r="E1111" s="77" t="n">
        <f aca="false">SUM(C1111:D1111)</f>
        <v>7373340</v>
      </c>
    </row>
    <row r="1112" customFormat="false" ht="12.8" hidden="false" customHeight="false" outlineLevel="0" collapsed="false">
      <c r="A1112" s="82" t="s">
        <v>1097</v>
      </c>
      <c r="B1112" s="54" t="s">
        <v>1098</v>
      </c>
      <c r="C1112" s="77" t="n">
        <v>8000</v>
      </c>
      <c r="D1112" s="77"/>
      <c r="E1112" s="77" t="n">
        <f aca="false">SUM(C1112:D1112)</f>
        <v>8000</v>
      </c>
    </row>
    <row r="1113" customFormat="false" ht="32.8" hidden="false" customHeight="false" outlineLevel="0" collapsed="false">
      <c r="A1113" s="82" t="s">
        <v>33</v>
      </c>
      <c r="B1113" s="54" t="s">
        <v>34</v>
      </c>
      <c r="C1113" s="77" t="n">
        <v>5000</v>
      </c>
      <c r="D1113" s="77"/>
      <c r="E1113" s="77" t="n">
        <f aca="false">SUM(C1113:D1113)</f>
        <v>5000</v>
      </c>
    </row>
    <row r="1114" customFormat="false" ht="43.25" hidden="false" customHeight="false" outlineLevel="0" collapsed="false">
      <c r="A1114" s="82" t="s">
        <v>1110</v>
      </c>
      <c r="B1114" s="54" t="s">
        <v>1111</v>
      </c>
      <c r="C1114" s="77"/>
      <c r="D1114" s="246"/>
      <c r="E1114" s="77" t="n">
        <f aca="false">SUM(C1114:D1114)</f>
        <v>0</v>
      </c>
    </row>
    <row r="1115" customFormat="false" ht="22.35" hidden="false" customHeight="false" outlineLevel="0" collapsed="false">
      <c r="A1115" s="82" t="s">
        <v>65</v>
      </c>
      <c r="B1115" s="54" t="s">
        <v>66</v>
      </c>
      <c r="C1115" s="77"/>
      <c r="D1115" s="77"/>
      <c r="E1115" s="77"/>
    </row>
    <row r="1116" customFormat="false" ht="12.8" hidden="false" customHeight="false" outlineLevel="0" collapsed="false">
      <c r="A1116" s="82"/>
      <c r="B1116" s="54"/>
      <c r="C1116" s="77"/>
      <c r="D1116" s="77"/>
      <c r="E1116" s="77"/>
    </row>
    <row r="1117" customFormat="false" ht="46.25" hidden="false" customHeight="false" outlineLevel="0" collapsed="false">
      <c r="A1117" s="66" t="s">
        <v>1439</v>
      </c>
      <c r="B1117" s="135" t="s">
        <v>19</v>
      </c>
      <c r="C1117" s="139" t="n">
        <f aca="false">SUM(C1119:C1128)</f>
        <v>8553050</v>
      </c>
      <c r="D1117" s="139" t="n">
        <f aca="false">SUM(D1119:D1126)</f>
        <v>0</v>
      </c>
      <c r="E1117" s="139" t="n">
        <f aca="false">SUM(C1117:D1117)</f>
        <v>8553050</v>
      </c>
    </row>
    <row r="1118" customFormat="false" ht="22.35" hidden="false" customHeight="false" outlineLevel="0" collapsed="false">
      <c r="A1118" s="82" t="s">
        <v>27</v>
      </c>
      <c r="B1118" s="227"/>
      <c r="C1118" s="77" t="n">
        <f aca="false">SUM(C1119:C1127)</f>
        <v>8553050</v>
      </c>
      <c r="D1118" s="215"/>
      <c r="E1118" s="77" t="n">
        <f aca="false">SUM(C1118:D1118)</f>
        <v>8553050</v>
      </c>
    </row>
    <row r="1119" customFormat="false" ht="22.35" hidden="false" customHeight="false" outlineLevel="0" collapsed="false">
      <c r="A1119" s="82" t="s">
        <v>1095</v>
      </c>
      <c r="B1119" s="54" t="s">
        <v>1011</v>
      </c>
      <c r="C1119" s="77" t="n">
        <v>8169050</v>
      </c>
      <c r="D1119" s="77"/>
      <c r="E1119" s="77" t="n">
        <f aca="false">SUM(C1119:D1119)</f>
        <v>8169050</v>
      </c>
    </row>
    <row r="1120" customFormat="false" ht="32.8" hidden="false" customHeight="false" outlineLevel="0" collapsed="false">
      <c r="A1120" s="82" t="s">
        <v>1320</v>
      </c>
      <c r="B1120" s="54" t="s">
        <v>697</v>
      </c>
      <c r="C1120" s="77" t="n">
        <v>6000</v>
      </c>
      <c r="D1120" s="77"/>
      <c r="E1120" s="77" t="n">
        <f aca="false">SUM(C1120:D1120)</f>
        <v>6000</v>
      </c>
    </row>
    <row r="1121" customFormat="false" ht="32.8" hidden="false" customHeight="false" outlineLevel="0" collapsed="false">
      <c r="A1121" s="82" t="s">
        <v>33</v>
      </c>
      <c r="B1121" s="54" t="s">
        <v>34</v>
      </c>
      <c r="C1121" s="77" t="n">
        <v>45000</v>
      </c>
      <c r="D1121" s="77"/>
      <c r="E1121" s="77" t="n">
        <f aca="false">SUM(C1121:D1121)</f>
        <v>45000</v>
      </c>
    </row>
    <row r="1122" customFormat="false" ht="12.8" hidden="false" customHeight="false" outlineLevel="0" collapsed="false">
      <c r="A1122" s="82" t="s">
        <v>1097</v>
      </c>
      <c r="B1122" s="54" t="s">
        <v>1098</v>
      </c>
      <c r="C1122" s="77" t="n">
        <v>8000</v>
      </c>
      <c r="D1122" s="77"/>
      <c r="E1122" s="94" t="n">
        <f aca="false">SUM(C1122:D1122)</f>
        <v>8000</v>
      </c>
    </row>
    <row r="1123" customFormat="false" ht="53.7" hidden="false" customHeight="false" outlineLevel="0" collapsed="false">
      <c r="A1123" s="82" t="s">
        <v>1142</v>
      </c>
      <c r="B1123" s="54" t="s">
        <v>1023</v>
      </c>
      <c r="C1123" s="77" t="n">
        <v>325000</v>
      </c>
      <c r="D1123" s="77"/>
      <c r="E1123" s="77" t="n">
        <f aca="false">SUM(C1123:D1123)</f>
        <v>325000</v>
      </c>
    </row>
    <row r="1124" customFormat="false" ht="43.25" hidden="false" customHeight="false" outlineLevel="0" collapsed="false">
      <c r="A1124" s="82" t="s">
        <v>1110</v>
      </c>
      <c r="B1124" s="54" t="s">
        <v>1111</v>
      </c>
      <c r="C1124" s="77"/>
      <c r="D1124" s="77"/>
      <c r="E1124" s="77" t="n">
        <f aca="false">SUM(C1124:D1124)</f>
        <v>0</v>
      </c>
    </row>
    <row r="1125" customFormat="false" ht="53.7" hidden="false" customHeight="false" outlineLevel="0" collapsed="false">
      <c r="A1125" s="82" t="s">
        <v>1057</v>
      </c>
      <c r="B1125" s="54" t="s">
        <v>1058</v>
      </c>
      <c r="C1125" s="77"/>
      <c r="D1125" s="77"/>
      <c r="E1125" s="77" t="n">
        <f aca="false">SUM(C1125:D1125)</f>
        <v>0</v>
      </c>
    </row>
    <row r="1126" customFormat="false" ht="32.8" hidden="false" customHeight="false" outlineLevel="0" collapsed="false">
      <c r="A1126" s="82" t="s">
        <v>1446</v>
      </c>
      <c r="B1126" s="55" t="s">
        <v>1447</v>
      </c>
      <c r="C1126" s="77"/>
      <c r="D1126" s="77"/>
      <c r="E1126" s="77" t="n">
        <f aca="false">SUM(C1126:D1126)</f>
        <v>0</v>
      </c>
    </row>
    <row r="1127" customFormat="false" ht="43.25" hidden="false" customHeight="false" outlineLevel="0" collapsed="false">
      <c r="A1127" s="82" t="s">
        <v>325</v>
      </c>
      <c r="B1127" s="55" t="s">
        <v>326</v>
      </c>
      <c r="C1127" s="77"/>
      <c r="D1127" s="77"/>
      <c r="E1127" s="77" t="n">
        <f aca="false">SUM(C1127:D1127)</f>
        <v>0</v>
      </c>
    </row>
    <row r="1128" customFormat="false" ht="12.8" hidden="false" customHeight="false" outlineLevel="0" collapsed="false">
      <c r="A1128" s="82"/>
      <c r="B1128" s="54"/>
      <c r="C1128" s="77"/>
      <c r="D1128" s="77"/>
      <c r="E1128" s="77" t="n">
        <f aca="false">SUM(C1128:D1128)</f>
        <v>0</v>
      </c>
    </row>
    <row r="1129" customFormat="false" ht="46.25" hidden="false" customHeight="false" outlineLevel="0" collapsed="false">
      <c r="A1129" s="66" t="s">
        <v>1450</v>
      </c>
      <c r="B1129" s="135" t="s">
        <v>19</v>
      </c>
      <c r="C1129" s="139" t="n">
        <f aca="false">SUM(C1131:C1135)</f>
        <v>4843830</v>
      </c>
      <c r="D1129" s="139" t="n">
        <f aca="false">SUM(D1131:D1136)</f>
        <v>0</v>
      </c>
      <c r="E1129" s="139" t="n">
        <f aca="false">SUM(C1129:D1129)</f>
        <v>4843830</v>
      </c>
    </row>
    <row r="1130" customFormat="false" ht="22.35" hidden="false" customHeight="false" outlineLevel="0" collapsed="false">
      <c r="A1130" s="82" t="s">
        <v>27</v>
      </c>
      <c r="B1130" s="227"/>
      <c r="C1130" s="77" t="n">
        <f aca="false">SUM(C1131:C1135)</f>
        <v>4843830</v>
      </c>
      <c r="D1130" s="215"/>
      <c r="E1130" s="77" t="n">
        <f aca="false">SUM(C1130:D1130)</f>
        <v>4843830</v>
      </c>
    </row>
    <row r="1131" customFormat="false" ht="22.35" hidden="false" customHeight="false" outlineLevel="0" collapsed="false">
      <c r="A1131" s="82" t="s">
        <v>1095</v>
      </c>
      <c r="B1131" s="54" t="s">
        <v>1011</v>
      </c>
      <c r="C1131" s="77" t="n">
        <v>4835830</v>
      </c>
      <c r="D1131" s="77"/>
      <c r="E1131" s="77" t="n">
        <f aca="false">SUM(C1131:D1131)</f>
        <v>4835830</v>
      </c>
    </row>
    <row r="1132" customFormat="false" ht="74.6" hidden="false" customHeight="false" outlineLevel="0" collapsed="false">
      <c r="A1132" s="82" t="s">
        <v>1053</v>
      </c>
      <c r="B1132" s="54" t="s">
        <v>1054</v>
      </c>
      <c r="C1132" s="77"/>
      <c r="D1132" s="77"/>
      <c r="E1132" s="77" t="n">
        <f aca="false">SUM(C1132:D1132)</f>
        <v>0</v>
      </c>
    </row>
    <row r="1133" customFormat="false" ht="12.8" hidden="false" customHeight="false" outlineLevel="0" collapsed="false">
      <c r="A1133" s="82" t="s">
        <v>1097</v>
      </c>
      <c r="B1133" s="54" t="s">
        <v>1098</v>
      </c>
      <c r="C1133" s="77" t="n">
        <v>8000</v>
      </c>
      <c r="D1133" s="77"/>
      <c r="E1133" s="94" t="n">
        <f aca="false">SUM(C1133:D1133)</f>
        <v>8000</v>
      </c>
    </row>
    <row r="1134" customFormat="false" ht="43.25" hidden="false" customHeight="false" outlineLevel="0" collapsed="false">
      <c r="A1134" s="82" t="s">
        <v>1110</v>
      </c>
      <c r="B1134" s="54" t="s">
        <v>1111</v>
      </c>
      <c r="C1134" s="77"/>
      <c r="D1134" s="77"/>
      <c r="E1134" s="77" t="n">
        <f aca="false">SUM(C1134:D1134)</f>
        <v>0</v>
      </c>
    </row>
    <row r="1135" customFormat="false" ht="43.25" hidden="false" customHeight="false" outlineLevel="0" collapsed="false">
      <c r="A1135" s="82" t="s">
        <v>325</v>
      </c>
      <c r="B1135" s="55" t="s">
        <v>326</v>
      </c>
      <c r="C1135" s="77"/>
      <c r="D1135" s="77"/>
      <c r="E1135" s="77"/>
    </row>
    <row r="1136" customFormat="false" ht="12.8" hidden="false" customHeight="false" outlineLevel="0" collapsed="false">
      <c r="A1136" s="254"/>
      <c r="B1136" s="254"/>
      <c r="C1136" s="77"/>
      <c r="D1136" s="77"/>
      <c r="E1136" s="77" t="n">
        <f aca="false">SUM(C1136:D1136)</f>
        <v>0</v>
      </c>
    </row>
    <row r="1137" customFormat="false" ht="46.25" hidden="false" customHeight="false" outlineLevel="0" collapsed="false">
      <c r="A1137" s="66" t="s">
        <v>1455</v>
      </c>
      <c r="B1137" s="135" t="s">
        <v>19</v>
      </c>
      <c r="C1137" s="139" t="n">
        <f aca="false">SUM(C1139:C1146)</f>
        <v>7373320</v>
      </c>
      <c r="D1137" s="139" t="n">
        <f aca="false">SUM(D1139:D1145)</f>
        <v>0</v>
      </c>
      <c r="E1137" s="139" t="n">
        <f aca="false">SUM(C1137:D1137)</f>
        <v>7373320</v>
      </c>
    </row>
    <row r="1138" customFormat="false" ht="22.35" hidden="false" customHeight="false" outlineLevel="0" collapsed="false">
      <c r="A1138" s="82" t="s">
        <v>27</v>
      </c>
      <c r="B1138" s="227"/>
      <c r="C1138" s="77" t="n">
        <f aca="false">SUM(C1139:C1145)</f>
        <v>7373320</v>
      </c>
      <c r="D1138" s="215"/>
      <c r="E1138" s="77" t="n">
        <f aca="false">SUM(C1138:D1138)</f>
        <v>7373320</v>
      </c>
    </row>
    <row r="1139" customFormat="false" ht="22.35" hidden="false" customHeight="false" outlineLevel="0" collapsed="false">
      <c r="A1139" s="82" t="s">
        <v>1095</v>
      </c>
      <c r="B1139" s="54" t="s">
        <v>1011</v>
      </c>
      <c r="C1139" s="77" t="n">
        <v>7357320</v>
      </c>
      <c r="D1139" s="77"/>
      <c r="E1139" s="77" t="n">
        <f aca="false">SUM(C1139:D1139)</f>
        <v>7357320</v>
      </c>
    </row>
    <row r="1140" customFormat="false" ht="53.7" hidden="false" customHeight="false" outlineLevel="0" collapsed="false">
      <c r="A1140" s="82" t="s">
        <v>1142</v>
      </c>
      <c r="B1140" s="54" t="s">
        <v>1023</v>
      </c>
      <c r="C1140" s="77"/>
      <c r="D1140" s="77"/>
      <c r="E1140" s="77" t="n">
        <f aca="false">SUM(C1140:D1140)</f>
        <v>0</v>
      </c>
    </row>
    <row r="1141" customFormat="false" ht="32.8" hidden="false" customHeight="false" outlineLevel="0" collapsed="false">
      <c r="A1141" s="82" t="s">
        <v>1320</v>
      </c>
      <c r="B1141" s="54" t="s">
        <v>697</v>
      </c>
      <c r="C1141" s="77" t="n">
        <v>6000</v>
      </c>
      <c r="D1141" s="77"/>
      <c r="E1141" s="77" t="n">
        <f aca="false">SUM(C1141:D1141)</f>
        <v>6000</v>
      </c>
    </row>
    <row r="1142" customFormat="false" ht="74.6" hidden="false" customHeight="false" outlineLevel="0" collapsed="false">
      <c r="A1142" s="82" t="s">
        <v>1053</v>
      </c>
      <c r="B1142" s="54" t="s">
        <v>1054</v>
      </c>
      <c r="C1142" s="77"/>
      <c r="D1142" s="77"/>
      <c r="E1142" s="77" t="n">
        <f aca="false">SUM(C1142:D1142)</f>
        <v>0</v>
      </c>
    </row>
    <row r="1143" customFormat="false" ht="32.8" hidden="false" customHeight="false" outlineLevel="0" collapsed="false">
      <c r="A1143" s="82" t="s">
        <v>33</v>
      </c>
      <c r="B1143" s="54" t="s">
        <v>34</v>
      </c>
      <c r="C1143" s="77"/>
      <c r="D1143" s="77"/>
      <c r="E1143" s="77" t="n">
        <f aca="false">SUM(C1143:D1143)</f>
        <v>0</v>
      </c>
    </row>
    <row r="1144" customFormat="false" ht="12.8" hidden="false" customHeight="false" outlineLevel="0" collapsed="false">
      <c r="A1144" s="82" t="s">
        <v>1097</v>
      </c>
      <c r="B1144" s="54" t="s">
        <v>1098</v>
      </c>
      <c r="C1144" s="77" t="n">
        <v>10000</v>
      </c>
      <c r="D1144" s="77"/>
      <c r="E1144" s="77" t="n">
        <f aca="false">SUM(C1144:D1144)</f>
        <v>10000</v>
      </c>
    </row>
    <row r="1145" customFormat="false" ht="43.25" hidden="false" customHeight="false" outlineLevel="0" collapsed="false">
      <c r="A1145" s="82" t="s">
        <v>1110</v>
      </c>
      <c r="B1145" s="54" t="s">
        <v>1111</v>
      </c>
      <c r="C1145" s="77"/>
      <c r="D1145" s="77"/>
      <c r="E1145" s="77" t="n">
        <f aca="false">SUM(C1145:D1145)</f>
        <v>0</v>
      </c>
    </row>
    <row r="1146" customFormat="false" ht="22.35" hidden="false" customHeight="false" outlineLevel="0" collapsed="false">
      <c r="A1146" s="82" t="s">
        <v>65</v>
      </c>
      <c r="B1146" s="54" t="s">
        <v>66</v>
      </c>
      <c r="C1146" s="77"/>
      <c r="D1146" s="77"/>
      <c r="E1146" s="77" t="n">
        <f aca="false">SUM(C1146:D1146)</f>
        <v>0</v>
      </c>
    </row>
    <row r="1147" customFormat="false" ht="12.8" hidden="false" customHeight="false" outlineLevel="0" collapsed="false">
      <c r="A1147" s="82"/>
      <c r="B1147" s="54"/>
      <c r="C1147" s="77" t="n">
        <f aca="false">8000-8000</f>
        <v>0</v>
      </c>
      <c r="D1147" s="77"/>
      <c r="E1147" s="77" t="n">
        <f aca="false">SUM(C1147:D1147)</f>
        <v>0</v>
      </c>
    </row>
    <row r="1148" customFormat="false" ht="46.25" hidden="false" customHeight="false" outlineLevel="0" collapsed="false">
      <c r="A1148" s="66" t="s">
        <v>1463</v>
      </c>
      <c r="B1148" s="135" t="s">
        <v>19</v>
      </c>
      <c r="C1148" s="139" t="n">
        <f aca="false">SUM(C1150:C1158)</f>
        <v>7068210</v>
      </c>
      <c r="D1148" s="229" t="n">
        <f aca="false">SUM(D1150:D1156)</f>
        <v>0</v>
      </c>
      <c r="E1148" s="139" t="n">
        <f aca="false">SUM(C1148:D1148)</f>
        <v>7068210</v>
      </c>
    </row>
    <row r="1149" customFormat="false" ht="22.35" hidden="false" customHeight="false" outlineLevel="0" collapsed="false">
      <c r="A1149" s="82" t="s">
        <v>27</v>
      </c>
      <c r="B1149" s="227"/>
      <c r="C1149" s="249" t="n">
        <f aca="false">SUM(C1150:C1156)</f>
        <v>7068210</v>
      </c>
      <c r="D1149" s="256"/>
      <c r="E1149" s="249" t="n">
        <f aca="false">SUM(C1149:D1149)</f>
        <v>7068210</v>
      </c>
    </row>
    <row r="1150" customFormat="false" ht="22.35" hidden="false" customHeight="false" outlineLevel="0" collapsed="false">
      <c r="A1150" s="82" t="s">
        <v>1095</v>
      </c>
      <c r="B1150" s="54" t="s">
        <v>1011</v>
      </c>
      <c r="C1150" s="77" t="n">
        <v>7054210</v>
      </c>
      <c r="D1150" s="215"/>
      <c r="E1150" s="249" t="n">
        <f aca="false">SUM(C1150:D1150)</f>
        <v>7054210</v>
      </c>
    </row>
    <row r="1151" customFormat="false" ht="32.8" hidden="false" customHeight="false" outlineLevel="0" collapsed="false">
      <c r="A1151" s="82" t="s">
        <v>1320</v>
      </c>
      <c r="B1151" s="54" t="s">
        <v>697</v>
      </c>
      <c r="C1151" s="77" t="n">
        <v>6000</v>
      </c>
      <c r="D1151" s="215"/>
      <c r="E1151" s="249" t="n">
        <f aca="false">SUM(C1151:D1151)</f>
        <v>6000</v>
      </c>
    </row>
    <row r="1152" customFormat="false" ht="74.6" hidden="false" customHeight="false" outlineLevel="0" collapsed="false">
      <c r="A1152" s="82" t="s">
        <v>1050</v>
      </c>
      <c r="B1152" s="54" t="s">
        <v>1051</v>
      </c>
      <c r="C1152" s="77"/>
      <c r="D1152" s="215"/>
      <c r="E1152" s="249" t="n">
        <f aca="false">SUM(C1152:D1152)</f>
        <v>0</v>
      </c>
    </row>
    <row r="1153" customFormat="false" ht="12.8" hidden="false" customHeight="false" outlineLevel="0" collapsed="false">
      <c r="A1153" s="82" t="s">
        <v>1097</v>
      </c>
      <c r="B1153" s="54" t="s">
        <v>1098</v>
      </c>
      <c r="C1153" s="77" t="n">
        <v>8000</v>
      </c>
      <c r="D1153" s="77"/>
      <c r="E1153" s="249" t="n">
        <f aca="false">SUM(C1153:D1153)</f>
        <v>8000</v>
      </c>
    </row>
    <row r="1154" customFormat="false" ht="43.25" hidden="false" customHeight="false" outlineLevel="0" collapsed="false">
      <c r="A1154" s="82" t="s">
        <v>1140</v>
      </c>
      <c r="B1154" s="54" t="s">
        <v>1020</v>
      </c>
      <c r="C1154" s="77"/>
      <c r="D1154" s="215"/>
      <c r="E1154" s="249" t="n">
        <f aca="false">SUM(C1154:D1154)</f>
        <v>0</v>
      </c>
    </row>
    <row r="1155" customFormat="false" ht="32.8" hidden="false" customHeight="false" outlineLevel="0" collapsed="false">
      <c r="A1155" s="82" t="s">
        <v>1422</v>
      </c>
      <c r="B1155" s="55" t="s">
        <v>1363</v>
      </c>
      <c r="C1155" s="77"/>
      <c r="D1155" s="77"/>
      <c r="E1155" s="249" t="n">
        <f aca="false">SUM(C1155:D1155)</f>
        <v>0</v>
      </c>
    </row>
    <row r="1156" customFormat="false" ht="22.35" hidden="false" customHeight="false" outlineLevel="0" collapsed="false">
      <c r="A1156" s="82" t="s">
        <v>1104</v>
      </c>
      <c r="B1156" s="54"/>
      <c r="C1156" s="77"/>
      <c r="D1156" s="77"/>
      <c r="E1156" s="249" t="n">
        <f aca="false">SUM(C1156:D1156)</f>
        <v>0</v>
      </c>
    </row>
    <row r="1157" customFormat="false" ht="22.35" hidden="false" customHeight="false" outlineLevel="0" collapsed="false">
      <c r="A1157" s="82" t="s">
        <v>65</v>
      </c>
      <c r="B1157" s="55" t="s">
        <v>66</v>
      </c>
      <c r="C1157" s="143"/>
      <c r="D1157" s="77"/>
      <c r="E1157" s="249"/>
    </row>
    <row r="1158" customFormat="false" ht="12.8" hidden="false" customHeight="false" outlineLevel="0" collapsed="false">
      <c r="A1158" s="82"/>
      <c r="B1158" s="54"/>
      <c r="C1158" s="258"/>
      <c r="D1158" s="77"/>
      <c r="E1158" s="258" t="n">
        <f aca="false">SUM(C1158:D1158)</f>
        <v>0</v>
      </c>
    </row>
    <row r="1159" customFormat="false" ht="46.25" hidden="false" customHeight="false" outlineLevel="0" collapsed="false">
      <c r="A1159" s="66" t="s">
        <v>1471</v>
      </c>
      <c r="B1159" s="135" t="s">
        <v>19</v>
      </c>
      <c r="C1159" s="152" t="n">
        <f aca="false">SUM(C1161:C1164)</f>
        <v>1797650</v>
      </c>
      <c r="D1159" s="139" t="n">
        <f aca="false">SUM(D1161:D1164)</f>
        <v>0</v>
      </c>
      <c r="E1159" s="152" t="n">
        <f aca="false">SUM(C1159:D1159)</f>
        <v>1797650</v>
      </c>
    </row>
    <row r="1160" customFormat="false" ht="22.35" hidden="false" customHeight="false" outlineLevel="0" collapsed="false">
      <c r="A1160" s="82" t="s">
        <v>27</v>
      </c>
      <c r="B1160" s="227"/>
      <c r="C1160" s="77" t="n">
        <f aca="false">SUM(C1161:C1164)</f>
        <v>1797650</v>
      </c>
      <c r="D1160" s="215"/>
      <c r="E1160" s="77" t="n">
        <f aca="false">SUM(C1160:D1160)</f>
        <v>1797650</v>
      </c>
    </row>
    <row r="1161" customFormat="false" ht="22.35" hidden="false" customHeight="false" outlineLevel="0" collapsed="false">
      <c r="A1161" s="82" t="s">
        <v>1095</v>
      </c>
      <c r="B1161" s="54" t="s">
        <v>1011</v>
      </c>
      <c r="C1161" s="77" t="n">
        <v>1797650</v>
      </c>
      <c r="D1161" s="215"/>
      <c r="E1161" s="77" t="n">
        <f aca="false">SUM(C1161:D1161)</f>
        <v>1797650</v>
      </c>
    </row>
    <row r="1162" customFormat="false" ht="74.6" hidden="false" customHeight="false" outlineLevel="0" collapsed="false">
      <c r="A1162" s="82" t="s">
        <v>1053</v>
      </c>
      <c r="B1162" s="54" t="s">
        <v>1054</v>
      </c>
      <c r="C1162" s="77"/>
      <c r="D1162" s="215"/>
      <c r="E1162" s="77" t="n">
        <f aca="false">SUM(C1162:D1162)</f>
        <v>0</v>
      </c>
    </row>
    <row r="1163" customFormat="false" ht="43.25" hidden="false" customHeight="false" outlineLevel="0" collapsed="false">
      <c r="A1163" s="82" t="s">
        <v>1110</v>
      </c>
      <c r="B1163" s="54" t="s">
        <v>1111</v>
      </c>
      <c r="C1163" s="249"/>
      <c r="D1163" s="77"/>
      <c r="E1163" s="249" t="n">
        <f aca="false">SUM(C1163:D1163)</f>
        <v>0</v>
      </c>
    </row>
    <row r="1164" customFormat="false" ht="22.35" hidden="false" customHeight="false" outlineLevel="0" collapsed="false">
      <c r="A1164" s="82" t="s">
        <v>1104</v>
      </c>
      <c r="B1164" s="54" t="s">
        <v>1014</v>
      </c>
      <c r="C1164" s="143"/>
      <c r="D1164" s="215"/>
      <c r="E1164" s="77" t="n">
        <f aca="false">SUM(C1164:D1164)</f>
        <v>0</v>
      </c>
    </row>
    <row r="1165" customFormat="false" ht="12.8" hidden="false" customHeight="false" outlineLevel="0" collapsed="false">
      <c r="A1165" s="82"/>
      <c r="B1165" s="54"/>
      <c r="C1165" s="143"/>
      <c r="D1165" s="77"/>
      <c r="E1165" s="143"/>
    </row>
    <row r="1166" customFormat="false" ht="46.25" hidden="false" customHeight="false" outlineLevel="0" collapsed="false">
      <c r="A1166" s="66" t="s">
        <v>1475</v>
      </c>
      <c r="B1166" s="135" t="s">
        <v>19</v>
      </c>
      <c r="C1166" s="152" t="n">
        <f aca="false">SUM(C1168:C1172)</f>
        <v>5452050</v>
      </c>
      <c r="D1166" s="139" t="n">
        <f aca="false">SUM(D1168:D1172)</f>
        <v>0</v>
      </c>
      <c r="E1166" s="152" t="n">
        <f aca="false">SUM(C1166:D1166)</f>
        <v>5452050</v>
      </c>
    </row>
    <row r="1167" customFormat="false" ht="22.35" hidden="false" customHeight="false" outlineLevel="0" collapsed="false">
      <c r="A1167" s="82" t="s">
        <v>27</v>
      </c>
      <c r="B1167" s="227"/>
      <c r="C1167" s="77" t="n">
        <f aca="false">SUM(C1168:C1172)</f>
        <v>5452050</v>
      </c>
      <c r="D1167" s="215"/>
      <c r="E1167" s="77" t="n">
        <f aca="false">SUM(C1167:D1167)</f>
        <v>5452050</v>
      </c>
    </row>
    <row r="1168" customFormat="false" ht="22.35" hidden="false" customHeight="false" outlineLevel="0" collapsed="false">
      <c r="A1168" s="82" t="s">
        <v>1095</v>
      </c>
      <c r="B1168" s="54" t="s">
        <v>1011</v>
      </c>
      <c r="C1168" s="77" t="n">
        <v>5443050</v>
      </c>
      <c r="D1168" s="215"/>
      <c r="E1168" s="77" t="n">
        <f aca="false">SUM(C1168:D1168)</f>
        <v>5443050</v>
      </c>
    </row>
    <row r="1169" customFormat="false" ht="32.8" hidden="false" customHeight="false" outlineLevel="0" collapsed="false">
      <c r="A1169" s="82" t="s">
        <v>33</v>
      </c>
      <c r="B1169" s="54" t="s">
        <v>34</v>
      </c>
      <c r="C1169" s="77"/>
      <c r="D1169" s="215"/>
      <c r="E1169" s="77" t="n">
        <f aca="false">SUM(C1169:D1169)</f>
        <v>0</v>
      </c>
    </row>
    <row r="1170" customFormat="false" ht="12.8" hidden="false" customHeight="false" outlineLevel="0" collapsed="false">
      <c r="A1170" s="82" t="s">
        <v>1097</v>
      </c>
      <c r="B1170" s="54" t="s">
        <v>1098</v>
      </c>
      <c r="C1170" s="77" t="n">
        <v>9000</v>
      </c>
      <c r="D1170" s="77"/>
      <c r="E1170" s="143" t="n">
        <f aca="false">SUM(C1170:D1170)</f>
        <v>9000</v>
      </c>
    </row>
    <row r="1171" customFormat="false" ht="43.25" hidden="false" customHeight="false" outlineLevel="0" collapsed="false">
      <c r="A1171" s="82" t="s">
        <v>1110</v>
      </c>
      <c r="B1171" s="54" t="s">
        <v>1111</v>
      </c>
      <c r="C1171" s="77"/>
      <c r="D1171" s="77"/>
      <c r="E1171" s="143"/>
    </row>
    <row r="1172" customFormat="false" ht="53.7" hidden="false" customHeight="false" outlineLevel="0" collapsed="false">
      <c r="A1172" s="82" t="s">
        <v>1057</v>
      </c>
      <c r="B1172" s="54" t="s">
        <v>1058</v>
      </c>
      <c r="C1172" s="77"/>
      <c r="D1172" s="215"/>
      <c r="E1172" s="77" t="n">
        <f aca="false">SUM(C1172:D1172)</f>
        <v>0</v>
      </c>
    </row>
    <row r="1173" customFormat="false" ht="12.8" hidden="false" customHeight="false" outlineLevel="0" collapsed="false">
      <c r="A1173" s="82"/>
      <c r="B1173" s="54"/>
      <c r="C1173" s="77"/>
      <c r="D1173" s="215"/>
      <c r="E1173" s="77"/>
    </row>
    <row r="1174" customFormat="false" ht="57.45" hidden="false" customHeight="false" outlineLevel="0" collapsed="false">
      <c r="A1174" s="66" t="s">
        <v>1480</v>
      </c>
      <c r="B1174" s="135" t="s">
        <v>19</v>
      </c>
      <c r="C1174" s="139" t="n">
        <f aca="false">SUM(C1176:C1182)</f>
        <v>4403830</v>
      </c>
      <c r="D1174" s="139" t="n">
        <f aca="false">SUM(D1176:D1182)</f>
        <v>0</v>
      </c>
      <c r="E1174" s="139" t="n">
        <f aca="false">SUM(C1174:D1174)</f>
        <v>4403830</v>
      </c>
    </row>
    <row r="1175" customFormat="false" ht="22.35" hidden="false" customHeight="false" outlineLevel="0" collapsed="false">
      <c r="A1175" s="82" t="s">
        <v>27</v>
      </c>
      <c r="B1175" s="227"/>
      <c r="C1175" s="94" t="n">
        <f aca="false">SUM(C1176:C1181)</f>
        <v>4403830</v>
      </c>
      <c r="D1175" s="215"/>
      <c r="E1175" s="94" t="n">
        <f aca="false">D1175+C1175</f>
        <v>4403830</v>
      </c>
    </row>
    <row r="1176" customFormat="false" ht="22.35" hidden="false" customHeight="false" outlineLevel="0" collapsed="false">
      <c r="A1176" s="82" t="s">
        <v>1095</v>
      </c>
      <c r="B1176" s="54" t="s">
        <v>1011</v>
      </c>
      <c r="C1176" s="77" t="n">
        <v>4388830</v>
      </c>
      <c r="D1176" s="77"/>
      <c r="E1176" s="94" t="n">
        <f aca="false">D1176+C1176</f>
        <v>4388830</v>
      </c>
    </row>
    <row r="1177" customFormat="false" ht="32.8" hidden="false" customHeight="false" outlineLevel="0" collapsed="false">
      <c r="A1177" s="82" t="s">
        <v>1320</v>
      </c>
      <c r="B1177" s="54" t="s">
        <v>697</v>
      </c>
      <c r="C1177" s="77" t="n">
        <v>6000</v>
      </c>
      <c r="D1177" s="77"/>
      <c r="E1177" s="94" t="n">
        <f aca="false">D1177+C1177</f>
        <v>6000</v>
      </c>
    </row>
    <row r="1178" customFormat="false" ht="32.8" hidden="false" customHeight="false" outlineLevel="0" collapsed="false">
      <c r="A1178" s="82" t="s">
        <v>33</v>
      </c>
      <c r="B1178" s="54" t="s">
        <v>34</v>
      </c>
      <c r="C1178" s="77" t="n">
        <v>3000</v>
      </c>
      <c r="D1178" s="77"/>
      <c r="E1178" s="94" t="n">
        <f aca="false">D1178+C1178</f>
        <v>3000</v>
      </c>
    </row>
    <row r="1179" customFormat="false" ht="12.8" hidden="false" customHeight="false" outlineLevel="0" collapsed="false">
      <c r="A1179" s="126" t="s">
        <v>1097</v>
      </c>
      <c r="B1179" s="160" t="s">
        <v>1098</v>
      </c>
      <c r="C1179" s="130" t="n">
        <v>6000</v>
      </c>
      <c r="D1179" s="130"/>
      <c r="E1179" s="199" t="n">
        <f aca="false">D1179+C1179</f>
        <v>6000</v>
      </c>
    </row>
    <row r="1180" customFormat="false" ht="43.25" hidden="false" customHeight="false" outlineLevel="0" collapsed="false">
      <c r="A1180" s="82" t="s">
        <v>1110</v>
      </c>
      <c r="B1180" s="54" t="s">
        <v>1111</v>
      </c>
      <c r="C1180" s="77"/>
      <c r="D1180" s="77"/>
      <c r="E1180" s="94" t="n">
        <f aca="false">D1180+C1180</f>
        <v>0</v>
      </c>
    </row>
    <row r="1181" customFormat="false" ht="53.7" hidden="false" customHeight="false" outlineLevel="0" collapsed="false">
      <c r="A1181" s="82" t="s">
        <v>1057</v>
      </c>
      <c r="B1181" s="55" t="s">
        <v>1058</v>
      </c>
      <c r="C1181" s="77"/>
      <c r="D1181" s="77"/>
      <c r="E1181" s="94" t="n">
        <f aca="false">D1181+C1181</f>
        <v>0</v>
      </c>
    </row>
    <row r="1182" customFormat="false" ht="22.35" hidden="false" customHeight="false" outlineLevel="0" collapsed="false">
      <c r="A1182" s="82" t="s">
        <v>65</v>
      </c>
      <c r="B1182" s="54" t="s">
        <v>66</v>
      </c>
      <c r="C1182" s="77"/>
      <c r="D1182" s="77"/>
      <c r="E1182" s="77"/>
    </row>
    <row r="1183" customFormat="false" ht="12.8" hidden="false" customHeight="false" outlineLevel="0" collapsed="false">
      <c r="A1183" s="82"/>
      <c r="B1183" s="54"/>
      <c r="C1183" s="77"/>
      <c r="D1183" s="215"/>
      <c r="E1183" s="77"/>
    </row>
    <row r="1184" customFormat="false" ht="46.25" hidden="false" customHeight="false" outlineLevel="0" collapsed="false">
      <c r="A1184" s="66" t="s">
        <v>1487</v>
      </c>
      <c r="B1184" s="135" t="s">
        <v>19</v>
      </c>
      <c r="C1184" s="139" t="n">
        <f aca="false">SUM(C1186:C1194)</f>
        <v>5175740</v>
      </c>
      <c r="D1184" s="139" t="n">
        <f aca="false">SUM(D1186:D1192)</f>
        <v>0</v>
      </c>
      <c r="E1184" s="139" t="n">
        <f aca="false">SUM(C1184:D1184)</f>
        <v>5175740</v>
      </c>
    </row>
    <row r="1185" customFormat="false" ht="22.35" hidden="false" customHeight="false" outlineLevel="0" collapsed="false">
      <c r="A1185" s="82" t="s">
        <v>27</v>
      </c>
      <c r="B1185" s="100"/>
      <c r="C1185" s="77" t="n">
        <f aca="false">SUM(C1186:C1192)</f>
        <v>5175740</v>
      </c>
      <c r="D1185" s="77"/>
      <c r="E1185" s="77" t="n">
        <f aca="false">SUM(C1185:D1185)</f>
        <v>5175740</v>
      </c>
    </row>
    <row r="1186" customFormat="false" ht="22.35" hidden="false" customHeight="false" outlineLevel="0" collapsed="false">
      <c r="A1186" s="82" t="s">
        <v>1095</v>
      </c>
      <c r="B1186" s="54" t="s">
        <v>1011</v>
      </c>
      <c r="C1186" s="77" t="n">
        <v>4917740</v>
      </c>
      <c r="D1186" s="77"/>
      <c r="E1186" s="77" t="n">
        <f aca="false">SUM(C1186:D1186)</f>
        <v>4917740</v>
      </c>
    </row>
    <row r="1187" customFormat="false" ht="74.6" hidden="false" customHeight="false" outlineLevel="0" collapsed="false">
      <c r="A1187" s="82" t="s">
        <v>1053</v>
      </c>
      <c r="B1187" s="54" t="s">
        <v>1054</v>
      </c>
      <c r="C1187" s="77"/>
      <c r="D1187" s="77"/>
      <c r="E1187" s="77" t="n">
        <f aca="false">SUM(C1187:D1187)</f>
        <v>0</v>
      </c>
    </row>
    <row r="1188" customFormat="false" ht="32.8" hidden="false" customHeight="false" outlineLevel="0" collapsed="false">
      <c r="A1188" s="82" t="s">
        <v>1320</v>
      </c>
      <c r="B1188" s="54" t="s">
        <v>697</v>
      </c>
      <c r="C1188" s="77" t="n">
        <v>6000</v>
      </c>
      <c r="D1188" s="77"/>
      <c r="E1188" s="77" t="n">
        <f aca="false">SUM(C1188:D1188)</f>
        <v>6000</v>
      </c>
    </row>
    <row r="1189" customFormat="false" ht="53.7" hidden="false" customHeight="false" outlineLevel="0" collapsed="false">
      <c r="A1189" s="82" t="s">
        <v>1142</v>
      </c>
      <c r="B1189" s="54" t="s">
        <v>1023</v>
      </c>
      <c r="C1189" s="77" t="n">
        <v>240000</v>
      </c>
      <c r="D1189" s="77"/>
      <c r="E1189" s="77" t="n">
        <f aca="false">SUM(C1189:D1189)</f>
        <v>240000</v>
      </c>
    </row>
    <row r="1190" customFormat="false" ht="12.8" hidden="false" customHeight="false" outlineLevel="0" collapsed="false">
      <c r="A1190" s="82" t="s">
        <v>1097</v>
      </c>
      <c r="B1190" s="54" t="s">
        <v>1098</v>
      </c>
      <c r="C1190" s="77" t="n">
        <v>7000</v>
      </c>
      <c r="D1190" s="77"/>
      <c r="E1190" s="77" t="n">
        <f aca="false">SUM(C1190:D1190)</f>
        <v>7000</v>
      </c>
    </row>
    <row r="1191" customFormat="false" ht="43.25" hidden="false" customHeight="false" outlineLevel="0" collapsed="false">
      <c r="A1191" s="82" t="s">
        <v>1110</v>
      </c>
      <c r="B1191" s="54" t="s">
        <v>1111</v>
      </c>
      <c r="C1191" s="77"/>
      <c r="D1191" s="77"/>
      <c r="E1191" s="77"/>
    </row>
    <row r="1192" customFormat="false" ht="32.8" hidden="false" customHeight="false" outlineLevel="0" collapsed="false">
      <c r="A1192" s="82" t="s">
        <v>33</v>
      </c>
      <c r="B1192" s="54" t="s">
        <v>34</v>
      </c>
      <c r="C1192" s="77" t="n">
        <v>5000</v>
      </c>
      <c r="D1192" s="77"/>
      <c r="E1192" s="77" t="n">
        <f aca="false">SUM(C1192:D1192)</f>
        <v>5000</v>
      </c>
    </row>
    <row r="1193" customFormat="false" ht="22.35" hidden="false" customHeight="false" outlineLevel="0" collapsed="false">
      <c r="A1193" s="82" t="s">
        <v>65</v>
      </c>
      <c r="B1193" s="54" t="s">
        <v>66</v>
      </c>
      <c r="C1193" s="77"/>
      <c r="D1193" s="77"/>
      <c r="E1193" s="77"/>
    </row>
    <row r="1194" customFormat="false" ht="12.8" hidden="false" customHeight="false" outlineLevel="0" collapsed="false">
      <c r="A1194" s="82"/>
      <c r="B1194" s="54"/>
      <c r="C1194" s="77"/>
      <c r="D1194" s="215"/>
      <c r="E1194" s="77"/>
    </row>
    <row r="1195" customFormat="false" ht="46.25" hidden="false" customHeight="false" outlineLevel="0" collapsed="false">
      <c r="A1195" s="66" t="s">
        <v>1493</v>
      </c>
      <c r="B1195" s="135" t="s">
        <v>19</v>
      </c>
      <c r="C1195" s="139" t="n">
        <f aca="false">SUM(C1197:C1203)</f>
        <v>4755420</v>
      </c>
      <c r="D1195" s="139" t="n">
        <f aca="false">SUM(D1197:D1203)</f>
        <v>0</v>
      </c>
      <c r="E1195" s="139" t="n">
        <f aca="false">SUM(C1195:D1195)</f>
        <v>4755420</v>
      </c>
    </row>
    <row r="1196" customFormat="false" ht="22.35" hidden="false" customHeight="false" outlineLevel="0" collapsed="false">
      <c r="A1196" s="82" t="s">
        <v>27</v>
      </c>
      <c r="B1196" s="227"/>
      <c r="C1196" s="77" t="n">
        <f aca="false">SUM(C1197:C1203)</f>
        <v>4755420</v>
      </c>
      <c r="D1196" s="215"/>
      <c r="E1196" s="77" t="n">
        <f aca="false">SUM(C1196:D1196)</f>
        <v>4755420</v>
      </c>
    </row>
    <row r="1197" customFormat="false" ht="22.35" hidden="false" customHeight="false" outlineLevel="0" collapsed="false">
      <c r="A1197" s="82" t="s">
        <v>1095</v>
      </c>
      <c r="B1197" s="54" t="s">
        <v>1011</v>
      </c>
      <c r="C1197" s="77" t="n">
        <v>4743420</v>
      </c>
      <c r="D1197" s="77"/>
      <c r="E1197" s="77" t="n">
        <f aca="false">SUM(C1197:D1197)</f>
        <v>4743420</v>
      </c>
    </row>
    <row r="1198" customFormat="false" ht="22.35" hidden="false" customHeight="false" outlineLevel="0" collapsed="false">
      <c r="A1198" s="82" t="s">
        <v>1104</v>
      </c>
      <c r="B1198" s="54" t="s">
        <v>1014</v>
      </c>
      <c r="C1198" s="77"/>
      <c r="D1198" s="77"/>
      <c r="E1198" s="77" t="n">
        <f aca="false">SUM(C1198:D1198)</f>
        <v>0</v>
      </c>
    </row>
    <row r="1199" customFormat="false" ht="32.8" hidden="false" customHeight="false" outlineLevel="0" collapsed="false">
      <c r="A1199" s="82" t="s">
        <v>1320</v>
      </c>
      <c r="B1199" s="54" t="s">
        <v>697</v>
      </c>
      <c r="C1199" s="77" t="n">
        <v>6000</v>
      </c>
      <c r="D1199" s="77"/>
      <c r="E1199" s="77" t="n">
        <f aca="false">SUM(C1199:D1199)</f>
        <v>6000</v>
      </c>
    </row>
    <row r="1200" customFormat="false" ht="32.8" hidden="false" customHeight="false" outlineLevel="0" collapsed="false">
      <c r="A1200" s="82" t="s">
        <v>33</v>
      </c>
      <c r="B1200" s="54" t="s">
        <v>34</v>
      </c>
      <c r="C1200" s="77"/>
      <c r="D1200" s="77"/>
      <c r="E1200" s="77" t="n">
        <f aca="false">SUM(C1200:D1200)</f>
        <v>0</v>
      </c>
    </row>
    <row r="1201" customFormat="false" ht="12.8" hidden="false" customHeight="false" outlineLevel="0" collapsed="false">
      <c r="A1201" s="87" t="s">
        <v>1097</v>
      </c>
      <c r="B1201" s="54" t="s">
        <v>1098</v>
      </c>
      <c r="C1201" s="77" t="n">
        <v>6000</v>
      </c>
      <c r="D1201" s="77"/>
      <c r="E1201" s="77" t="n">
        <f aca="false">SUM(C1201:D1201)</f>
        <v>6000</v>
      </c>
    </row>
    <row r="1202" customFormat="false" ht="43.25" hidden="false" customHeight="false" outlineLevel="0" collapsed="false">
      <c r="A1202" s="82" t="s">
        <v>1110</v>
      </c>
      <c r="B1202" s="54" t="s">
        <v>1111</v>
      </c>
      <c r="C1202" s="77"/>
      <c r="D1202" s="77"/>
      <c r="E1202" s="77" t="n">
        <f aca="false">SUM(C1202:D1202)</f>
        <v>0</v>
      </c>
    </row>
    <row r="1203" customFormat="false" ht="12.8" hidden="false" customHeight="false" outlineLevel="0" collapsed="false">
      <c r="A1203" s="82"/>
      <c r="B1203" s="55" t="s">
        <v>1020</v>
      </c>
      <c r="C1203" s="77"/>
      <c r="D1203" s="77"/>
      <c r="E1203" s="77" t="n">
        <f aca="false">SUM(C1203:D1203)</f>
        <v>0</v>
      </c>
    </row>
    <row r="1204" customFormat="false" ht="12.8" hidden="false" customHeight="false" outlineLevel="0" collapsed="false">
      <c r="A1204" s="82"/>
      <c r="B1204" s="54"/>
      <c r="C1204" s="77"/>
      <c r="D1204" s="215"/>
      <c r="E1204" s="77"/>
    </row>
    <row r="1205" customFormat="false" ht="57.45" hidden="false" customHeight="false" outlineLevel="0" collapsed="false">
      <c r="A1205" s="66" t="s">
        <v>1500</v>
      </c>
      <c r="B1205" s="135" t="s">
        <v>19</v>
      </c>
      <c r="C1205" s="139" t="n">
        <f aca="false">SUM(C1207:C1213)</f>
        <v>5460410</v>
      </c>
      <c r="D1205" s="139" t="n">
        <f aca="false">SUM(D1207:D1212)</f>
        <v>0</v>
      </c>
      <c r="E1205" s="139" t="n">
        <f aca="false">SUM(C1205:D1205)</f>
        <v>5460410</v>
      </c>
    </row>
    <row r="1206" customFormat="false" ht="22.35" hidden="false" customHeight="false" outlineLevel="0" collapsed="false">
      <c r="A1206" s="82" t="s">
        <v>27</v>
      </c>
      <c r="B1206" s="227"/>
      <c r="C1206" s="77" t="n">
        <f aca="false">SUM(C1207:C1212)</f>
        <v>5460410</v>
      </c>
      <c r="D1206" s="215"/>
      <c r="E1206" s="77" t="n">
        <f aca="false">SUM(C1206:D1206)</f>
        <v>5460410</v>
      </c>
    </row>
    <row r="1207" customFormat="false" ht="22.35" hidden="false" customHeight="false" outlineLevel="0" collapsed="false">
      <c r="A1207" s="82" t="s">
        <v>1095</v>
      </c>
      <c r="B1207" s="54" t="s">
        <v>1011</v>
      </c>
      <c r="C1207" s="77" t="n">
        <v>5448410</v>
      </c>
      <c r="D1207" s="77"/>
      <c r="E1207" s="77" t="n">
        <f aca="false">SUM(C1207:D1207)</f>
        <v>5448410</v>
      </c>
    </row>
    <row r="1208" customFormat="false" ht="32.8" hidden="false" customHeight="false" outlineLevel="0" collapsed="false">
      <c r="A1208" s="82" t="s">
        <v>1320</v>
      </c>
      <c r="B1208" s="54" t="s">
        <v>697</v>
      </c>
      <c r="C1208" s="77" t="n">
        <v>6000</v>
      </c>
      <c r="D1208" s="77"/>
      <c r="E1208" s="77" t="n">
        <f aca="false">SUM(C1208:D1208)</f>
        <v>6000</v>
      </c>
    </row>
    <row r="1209" customFormat="false" ht="32.8" hidden="false" customHeight="false" outlineLevel="0" collapsed="false">
      <c r="A1209" s="82" t="s">
        <v>33</v>
      </c>
      <c r="B1209" s="54" t="s">
        <v>34</v>
      </c>
      <c r="C1209" s="77"/>
      <c r="D1209" s="77"/>
      <c r="E1209" s="77" t="n">
        <f aca="false">SUM(C1209:D1209)</f>
        <v>0</v>
      </c>
    </row>
    <row r="1210" customFormat="false" ht="12.8" hidden="false" customHeight="false" outlineLevel="0" collapsed="false">
      <c r="A1210" s="87" t="s">
        <v>1097</v>
      </c>
      <c r="B1210" s="54" t="s">
        <v>1098</v>
      </c>
      <c r="C1210" s="77" t="n">
        <v>6000</v>
      </c>
      <c r="D1210" s="77"/>
      <c r="E1210" s="77" t="n">
        <f aca="false">SUM(C1210:D1210)</f>
        <v>6000</v>
      </c>
    </row>
    <row r="1211" customFormat="false" ht="43.25" hidden="false" customHeight="false" outlineLevel="0" collapsed="false">
      <c r="A1211" s="82" t="s">
        <v>1110</v>
      </c>
      <c r="B1211" s="54" t="s">
        <v>1111</v>
      </c>
      <c r="C1211" s="77"/>
      <c r="D1211" s="77"/>
      <c r="E1211" s="77" t="n">
        <f aca="false">SUM(C1211:D1211)</f>
        <v>0</v>
      </c>
    </row>
    <row r="1212" customFormat="false" ht="53.7" hidden="false" customHeight="false" outlineLevel="0" collapsed="false">
      <c r="A1212" s="82" t="s">
        <v>1057</v>
      </c>
      <c r="B1212" s="54" t="s">
        <v>1058</v>
      </c>
      <c r="C1212" s="77"/>
      <c r="D1212" s="77"/>
      <c r="E1212" s="77" t="n">
        <f aca="false">SUM(C1212:D1212)</f>
        <v>0</v>
      </c>
    </row>
    <row r="1213" customFormat="false" ht="22.35" hidden="false" customHeight="false" outlineLevel="0" collapsed="false">
      <c r="A1213" s="87" t="s">
        <v>65</v>
      </c>
      <c r="B1213" s="54" t="s">
        <v>66</v>
      </c>
      <c r="C1213" s="77"/>
      <c r="D1213" s="77"/>
      <c r="E1213" s="77" t="n">
        <f aca="false">SUM(C1213:D1213)</f>
        <v>0</v>
      </c>
    </row>
    <row r="1214" customFormat="false" ht="12.8" hidden="false" customHeight="false" outlineLevel="0" collapsed="false">
      <c r="A1214" s="261"/>
      <c r="B1214" s="167"/>
      <c r="C1214" s="215"/>
      <c r="D1214" s="215"/>
      <c r="E1214" s="215"/>
    </row>
    <row r="1215" customFormat="false" ht="57.45" hidden="false" customHeight="false" outlineLevel="0" collapsed="false">
      <c r="A1215" s="66" t="s">
        <v>1508</v>
      </c>
      <c r="B1215" s="135" t="s">
        <v>19</v>
      </c>
      <c r="C1215" s="139" t="n">
        <f aca="false">SUM(C1217:C1227)</f>
        <v>9246370</v>
      </c>
      <c r="D1215" s="139" t="n">
        <f aca="false">SUM(D1217:D1225)</f>
        <v>0</v>
      </c>
      <c r="E1215" s="139" t="n">
        <f aca="false">SUM(C1215:D1215)</f>
        <v>9246370</v>
      </c>
    </row>
    <row r="1216" customFormat="false" ht="22.35" hidden="false" customHeight="false" outlineLevel="0" collapsed="false">
      <c r="A1216" s="87" t="s">
        <v>27</v>
      </c>
      <c r="B1216" s="227"/>
      <c r="C1216" s="77" t="n">
        <f aca="false">SUM(C1217:C1226)</f>
        <v>9246370</v>
      </c>
      <c r="D1216" s="215"/>
      <c r="E1216" s="77" t="n">
        <f aca="false">SUM(C1216:D1216)</f>
        <v>9246370</v>
      </c>
    </row>
    <row r="1217" customFormat="false" ht="22.35" hidden="false" customHeight="false" outlineLevel="0" collapsed="false">
      <c r="A1217" s="82" t="s">
        <v>1095</v>
      </c>
      <c r="B1217" s="54" t="s">
        <v>1011</v>
      </c>
      <c r="C1217" s="77" t="n">
        <v>9214870</v>
      </c>
      <c r="D1217" s="143"/>
      <c r="E1217" s="77" t="n">
        <f aca="false">SUM(C1217:D1217)</f>
        <v>9214870</v>
      </c>
    </row>
    <row r="1218" customFormat="false" ht="53.7" hidden="false" customHeight="false" outlineLevel="0" collapsed="false">
      <c r="A1218" s="82" t="s">
        <v>1031</v>
      </c>
      <c r="B1218" s="54" t="s">
        <v>1032</v>
      </c>
      <c r="C1218" s="77"/>
      <c r="D1218" s="143"/>
      <c r="E1218" s="77" t="n">
        <f aca="false">SUM(C1218:D1218)</f>
        <v>0</v>
      </c>
    </row>
    <row r="1219" customFormat="false" ht="43.25" hidden="false" customHeight="false" outlineLevel="0" collapsed="false">
      <c r="A1219" s="82" t="s">
        <v>1046</v>
      </c>
      <c r="B1219" s="54" t="s">
        <v>1047</v>
      </c>
      <c r="C1219" s="77"/>
      <c r="D1219" s="143"/>
      <c r="E1219" s="77" t="n">
        <f aca="false">SUM(C1219:D1219)</f>
        <v>0</v>
      </c>
    </row>
    <row r="1220" customFormat="false" ht="32.8" hidden="false" customHeight="false" outlineLevel="0" collapsed="false">
      <c r="A1220" s="82" t="s">
        <v>1320</v>
      </c>
      <c r="B1220" s="54" t="s">
        <v>697</v>
      </c>
      <c r="C1220" s="77" t="n">
        <v>18000</v>
      </c>
      <c r="D1220" s="77"/>
      <c r="E1220" s="77" t="n">
        <f aca="false">SUM(C1220:D1220)</f>
        <v>18000</v>
      </c>
    </row>
    <row r="1221" customFormat="false" ht="32.8" hidden="false" customHeight="false" outlineLevel="0" collapsed="false">
      <c r="A1221" s="87" t="s">
        <v>33</v>
      </c>
      <c r="B1221" s="54" t="s">
        <v>34</v>
      </c>
      <c r="C1221" s="77" t="n">
        <v>2500</v>
      </c>
      <c r="D1221" s="77"/>
      <c r="E1221" s="77" t="n">
        <f aca="false">SUM(C1221:D1221)</f>
        <v>2500</v>
      </c>
    </row>
    <row r="1222" customFormat="false" ht="12.8" hidden="false" customHeight="false" outlineLevel="0" collapsed="false">
      <c r="A1222" s="82" t="s">
        <v>1097</v>
      </c>
      <c r="B1222" s="54" t="s">
        <v>1098</v>
      </c>
      <c r="C1222" s="77" t="n">
        <v>11000</v>
      </c>
      <c r="D1222" s="77"/>
      <c r="E1222" s="77" t="n">
        <f aca="false">SUM(C1222:D1222)</f>
        <v>11000</v>
      </c>
    </row>
    <row r="1223" customFormat="false" ht="53.7" hidden="false" customHeight="false" outlineLevel="0" collapsed="false">
      <c r="A1223" s="82" t="s">
        <v>1057</v>
      </c>
      <c r="B1223" s="54" t="s">
        <v>1058</v>
      </c>
      <c r="C1223" s="77"/>
      <c r="D1223" s="77"/>
      <c r="E1223" s="77"/>
    </row>
    <row r="1224" customFormat="false" ht="43.25" hidden="false" customHeight="false" outlineLevel="0" collapsed="false">
      <c r="A1224" s="82" t="s">
        <v>1059</v>
      </c>
      <c r="B1224" s="54" t="s">
        <v>1060</v>
      </c>
      <c r="C1224" s="77"/>
      <c r="D1224" s="77"/>
      <c r="E1224" s="77"/>
    </row>
    <row r="1225" customFormat="false" ht="43.25" hidden="false" customHeight="false" outlineLevel="0" collapsed="false">
      <c r="A1225" s="82" t="s">
        <v>1110</v>
      </c>
      <c r="B1225" s="54" t="s">
        <v>1111</v>
      </c>
      <c r="C1225" s="77"/>
      <c r="D1225" s="143"/>
      <c r="E1225" s="77" t="n">
        <f aca="false">SUM(C1225:D1225)</f>
        <v>0</v>
      </c>
    </row>
    <row r="1226" customFormat="false" ht="43.25" hidden="false" customHeight="false" outlineLevel="0" collapsed="false">
      <c r="A1226" s="82" t="s">
        <v>325</v>
      </c>
      <c r="B1226" s="55" t="s">
        <v>326</v>
      </c>
      <c r="C1226" s="77"/>
      <c r="D1226" s="143"/>
      <c r="E1226" s="77" t="n">
        <f aca="false">SUM(C1226:D1226)</f>
        <v>0</v>
      </c>
    </row>
    <row r="1227" customFormat="false" ht="12.8" hidden="false" customHeight="false" outlineLevel="0" collapsed="false">
      <c r="A1227" s="82"/>
      <c r="B1227" s="54"/>
      <c r="C1227" s="77"/>
      <c r="D1227" s="77"/>
      <c r="E1227" s="77" t="n">
        <f aca="false">SUM(C1227:D1227)</f>
        <v>0</v>
      </c>
    </row>
    <row r="1228" customFormat="false" ht="46.25" hidden="false" customHeight="false" outlineLevel="0" collapsed="false">
      <c r="A1228" s="66" t="s">
        <v>1517</v>
      </c>
      <c r="B1228" s="135" t="s">
        <v>19</v>
      </c>
      <c r="C1228" s="139" t="n">
        <f aca="false">SUM(C1230:C1239)</f>
        <v>6536020</v>
      </c>
      <c r="D1228" s="139" t="n">
        <f aca="false">SUM(D1230:D1239)</f>
        <v>0</v>
      </c>
      <c r="E1228" s="139" t="n">
        <f aca="false">SUM(C1228:D1228)</f>
        <v>6536020</v>
      </c>
    </row>
    <row r="1229" customFormat="false" ht="22.35" hidden="false" customHeight="false" outlineLevel="0" collapsed="false">
      <c r="A1229" s="87" t="s">
        <v>27</v>
      </c>
      <c r="B1229" s="227"/>
      <c r="C1229" s="77" t="n">
        <f aca="false">SUM(C1230:C1239)</f>
        <v>6536020</v>
      </c>
      <c r="D1229" s="215"/>
      <c r="E1229" s="77" t="n">
        <f aca="false">SUM(C1229:D1229)</f>
        <v>6536020</v>
      </c>
    </row>
    <row r="1230" customFormat="false" ht="22.35" hidden="false" customHeight="false" outlineLevel="0" collapsed="false">
      <c r="A1230" s="82" t="s">
        <v>1095</v>
      </c>
      <c r="B1230" s="54" t="s">
        <v>1011</v>
      </c>
      <c r="C1230" s="77" t="n">
        <v>6516020</v>
      </c>
      <c r="D1230" s="143"/>
      <c r="E1230" s="77" t="n">
        <f aca="false">SUM(C1230:D1230)</f>
        <v>6516020</v>
      </c>
    </row>
    <row r="1231" customFormat="false" ht="74.6" hidden="false" customHeight="false" outlineLevel="0" collapsed="false">
      <c r="A1231" s="82" t="s">
        <v>1028</v>
      </c>
      <c r="B1231" s="54" t="s">
        <v>1029</v>
      </c>
      <c r="C1231" s="77"/>
      <c r="D1231" s="77"/>
      <c r="E1231" s="77" t="n">
        <f aca="false">SUM(C1231:D1231)</f>
        <v>0</v>
      </c>
    </row>
    <row r="1232" customFormat="false" ht="74.6" hidden="false" customHeight="false" outlineLevel="0" collapsed="false">
      <c r="A1232" s="82" t="s">
        <v>1050</v>
      </c>
      <c r="B1232" s="54" t="s">
        <v>1051</v>
      </c>
      <c r="C1232" s="77"/>
      <c r="D1232" s="143"/>
      <c r="E1232" s="77" t="n">
        <f aca="false">SUM(C1232:D1232)</f>
        <v>0</v>
      </c>
    </row>
    <row r="1233" customFormat="false" ht="53.7" hidden="false" customHeight="false" outlineLevel="0" collapsed="false">
      <c r="A1233" s="82" t="s">
        <v>1142</v>
      </c>
      <c r="B1233" s="54" t="s">
        <v>1023</v>
      </c>
      <c r="C1233" s="77"/>
      <c r="D1233" s="143"/>
      <c r="E1233" s="77" t="n">
        <f aca="false">SUM(C1233:D1233)</f>
        <v>0</v>
      </c>
    </row>
    <row r="1234" customFormat="false" ht="32.8" hidden="false" customHeight="false" outlineLevel="0" collapsed="false">
      <c r="A1234" s="82" t="s">
        <v>1320</v>
      </c>
      <c r="B1234" s="54" t="s">
        <v>697</v>
      </c>
      <c r="C1234" s="77" t="n">
        <v>12000</v>
      </c>
      <c r="D1234" s="77"/>
      <c r="E1234" s="77" t="n">
        <f aca="false">SUM(C1234:D1234)</f>
        <v>12000</v>
      </c>
    </row>
    <row r="1235" customFormat="false" ht="12.8" hidden="false" customHeight="false" outlineLevel="0" collapsed="false">
      <c r="A1235" s="82" t="s">
        <v>1097</v>
      </c>
      <c r="B1235" s="54" t="s">
        <v>1098</v>
      </c>
      <c r="C1235" s="77" t="n">
        <v>8000</v>
      </c>
      <c r="D1235" s="77"/>
      <c r="E1235" s="77" t="n">
        <f aca="false">SUM(C1235:D1235)</f>
        <v>8000</v>
      </c>
    </row>
    <row r="1236" customFormat="false" ht="43.25" hidden="false" customHeight="false" outlineLevel="0" collapsed="false">
      <c r="A1236" s="82" t="s">
        <v>1110</v>
      </c>
      <c r="B1236" s="54" t="s">
        <v>1111</v>
      </c>
      <c r="C1236" s="77"/>
      <c r="D1236" s="77"/>
      <c r="E1236" s="77"/>
    </row>
    <row r="1237" customFormat="false" ht="53.7" hidden="false" customHeight="false" outlineLevel="0" collapsed="false">
      <c r="A1237" s="82" t="s">
        <v>1057</v>
      </c>
      <c r="B1237" s="54" t="s">
        <v>1058</v>
      </c>
      <c r="C1237" s="77"/>
      <c r="D1237" s="143"/>
      <c r="E1237" s="77" t="n">
        <f aca="false">SUM(C1237:D1237)</f>
        <v>0</v>
      </c>
    </row>
    <row r="1238" customFormat="false" ht="32.8" hidden="false" customHeight="false" outlineLevel="0" collapsed="false">
      <c r="A1238" s="82" t="s">
        <v>1422</v>
      </c>
      <c r="B1238" s="55" t="s">
        <v>1363</v>
      </c>
      <c r="C1238" s="77"/>
      <c r="D1238" s="143"/>
      <c r="E1238" s="77" t="n">
        <f aca="false">SUM(C1238:D1238)</f>
        <v>0</v>
      </c>
    </row>
    <row r="1239" customFormat="false" ht="43.25" hidden="false" customHeight="false" outlineLevel="0" collapsed="false">
      <c r="A1239" s="82" t="s">
        <v>1140</v>
      </c>
      <c r="B1239" s="55" t="s">
        <v>1020</v>
      </c>
      <c r="C1239" s="77"/>
      <c r="D1239" s="143"/>
      <c r="E1239" s="77" t="n">
        <f aca="false">SUM(C1239:D1239)</f>
        <v>0</v>
      </c>
    </row>
    <row r="1240" customFormat="false" ht="12.8" hidden="false" customHeight="false" outlineLevel="0" collapsed="false">
      <c r="A1240" s="82"/>
      <c r="B1240" s="54"/>
      <c r="C1240" s="77"/>
      <c r="D1240" s="77"/>
      <c r="E1240" s="77"/>
    </row>
    <row r="1241" customFormat="false" ht="57.45" hidden="false" customHeight="false" outlineLevel="0" collapsed="false">
      <c r="A1241" s="66" t="s">
        <v>1527</v>
      </c>
      <c r="B1241" s="135" t="s">
        <v>19</v>
      </c>
      <c r="C1241" s="139" t="n">
        <f aca="false">SUM(C1243:C1255)</f>
        <v>8456440</v>
      </c>
      <c r="D1241" s="139" t="n">
        <f aca="false">SUM(D1243:D1254)</f>
        <v>0</v>
      </c>
      <c r="E1241" s="139" t="n">
        <f aca="false">SUM(C1241:D1241)</f>
        <v>8456440</v>
      </c>
    </row>
    <row r="1242" customFormat="false" ht="22.35" hidden="false" customHeight="false" outlineLevel="0" collapsed="false">
      <c r="A1242" s="87" t="s">
        <v>27</v>
      </c>
      <c r="B1242" s="100"/>
      <c r="C1242" s="77" t="n">
        <f aca="false">SUM(C1243:C1254)</f>
        <v>8456440</v>
      </c>
      <c r="D1242" s="77"/>
      <c r="E1242" s="77" t="n">
        <f aca="false">SUM(C1242:D1242)</f>
        <v>8456440</v>
      </c>
    </row>
    <row r="1243" customFormat="false" ht="22.35" hidden="false" customHeight="false" outlineLevel="0" collapsed="false">
      <c r="A1243" s="82" t="s">
        <v>1095</v>
      </c>
      <c r="B1243" s="54" t="s">
        <v>1011</v>
      </c>
      <c r="C1243" s="77" t="n">
        <v>8241490</v>
      </c>
      <c r="D1243" s="143"/>
      <c r="E1243" s="77" t="n">
        <f aca="false">SUM(C1243:D1243)</f>
        <v>8241490</v>
      </c>
    </row>
    <row r="1244" customFormat="false" ht="74.6" hidden="false" customHeight="false" outlineLevel="0" collapsed="false">
      <c r="A1244" s="82" t="s">
        <v>1028</v>
      </c>
      <c r="B1244" s="54" t="s">
        <v>1029</v>
      </c>
      <c r="C1244" s="77"/>
      <c r="D1244" s="143"/>
      <c r="E1244" s="77" t="n">
        <f aca="false">SUM(C1244:D1244)</f>
        <v>0</v>
      </c>
    </row>
    <row r="1245" customFormat="false" ht="74.6" hidden="false" customHeight="false" outlineLevel="0" collapsed="false">
      <c r="A1245" s="82" t="s">
        <v>1043</v>
      </c>
      <c r="B1245" s="54" t="s">
        <v>1044</v>
      </c>
      <c r="C1245" s="77"/>
      <c r="D1245" s="143"/>
      <c r="E1245" s="77" t="n">
        <f aca="false">SUM(C1245:D1245)</f>
        <v>0</v>
      </c>
    </row>
    <row r="1246" customFormat="false" ht="74.6" hidden="false" customHeight="false" outlineLevel="0" collapsed="false">
      <c r="A1246" s="82" t="s">
        <v>1050</v>
      </c>
      <c r="B1246" s="54" t="s">
        <v>1051</v>
      </c>
      <c r="C1246" s="77"/>
      <c r="D1246" s="143"/>
      <c r="E1246" s="77" t="n">
        <f aca="false">SUM(C1246:D1246)</f>
        <v>0</v>
      </c>
    </row>
    <row r="1247" customFormat="false" ht="53.7" hidden="false" customHeight="false" outlineLevel="0" collapsed="false">
      <c r="A1247" s="82" t="s">
        <v>1142</v>
      </c>
      <c r="B1247" s="54" t="s">
        <v>1023</v>
      </c>
      <c r="C1247" s="77" t="n">
        <v>193950</v>
      </c>
      <c r="D1247" s="143"/>
      <c r="E1247" s="77" t="n">
        <f aca="false">SUM(C1247:D1247)</f>
        <v>193950</v>
      </c>
    </row>
    <row r="1248" customFormat="false" ht="32.8" hidden="false" customHeight="false" outlineLevel="0" collapsed="false">
      <c r="A1248" s="82" t="s">
        <v>1320</v>
      </c>
      <c r="B1248" s="54" t="s">
        <v>697</v>
      </c>
      <c r="C1248" s="77" t="n">
        <v>6000</v>
      </c>
      <c r="D1248" s="77"/>
      <c r="E1248" s="77" t="n">
        <f aca="false">SUM(C1248:D1248)</f>
        <v>6000</v>
      </c>
    </row>
    <row r="1249" customFormat="false" ht="12.8" hidden="false" customHeight="false" outlineLevel="0" collapsed="false">
      <c r="A1249" s="82" t="s">
        <v>1097</v>
      </c>
      <c r="B1249" s="54" t="s">
        <v>1098</v>
      </c>
      <c r="C1249" s="77" t="n">
        <v>15000</v>
      </c>
      <c r="D1249" s="77"/>
      <c r="E1249" s="77" t="n">
        <f aca="false">SUM(C1249:D1249)</f>
        <v>15000</v>
      </c>
    </row>
    <row r="1250" customFormat="false" ht="43.25" hidden="false" customHeight="false" outlineLevel="0" collapsed="false">
      <c r="A1250" s="82" t="s">
        <v>1110</v>
      </c>
      <c r="B1250" s="54" t="s">
        <v>1111</v>
      </c>
      <c r="C1250" s="77"/>
      <c r="D1250" s="143"/>
      <c r="E1250" s="77" t="n">
        <f aca="false">SUM(C1250:D1250)</f>
        <v>0</v>
      </c>
    </row>
    <row r="1251" customFormat="false" ht="64.15" hidden="false" customHeight="false" outlineLevel="0" collapsed="false">
      <c r="A1251" s="82" t="s">
        <v>726</v>
      </c>
      <c r="B1251" s="54" t="s">
        <v>727</v>
      </c>
      <c r="C1251" s="77"/>
      <c r="D1251" s="143"/>
      <c r="E1251" s="77" t="n">
        <f aca="false">SUM(C1251:D1251)</f>
        <v>0</v>
      </c>
    </row>
    <row r="1252" customFormat="false" ht="53.7" hidden="false" customHeight="false" outlineLevel="0" collapsed="false">
      <c r="A1252" s="126" t="s">
        <v>1057</v>
      </c>
      <c r="B1252" s="160" t="s">
        <v>1058</v>
      </c>
      <c r="C1252" s="130"/>
      <c r="D1252" s="263"/>
      <c r="E1252" s="130" t="n">
        <f aca="false">SUM(C1252:D1252)</f>
        <v>0</v>
      </c>
    </row>
    <row r="1253" customFormat="false" ht="32.8" hidden="false" customHeight="false" outlineLevel="0" collapsed="false">
      <c r="A1253" s="82" t="s">
        <v>1446</v>
      </c>
      <c r="B1253" s="55" t="s">
        <v>1447</v>
      </c>
      <c r="C1253" s="77"/>
      <c r="D1253" s="143"/>
      <c r="E1253" s="77" t="n">
        <f aca="false">SUM(C1253:D1253)</f>
        <v>0</v>
      </c>
    </row>
    <row r="1254" customFormat="false" ht="43.25" hidden="false" customHeight="false" outlineLevel="0" collapsed="false">
      <c r="A1254" s="82" t="s">
        <v>1539</v>
      </c>
      <c r="B1254" s="55" t="s">
        <v>1540</v>
      </c>
      <c r="C1254" s="143"/>
      <c r="D1254" s="143"/>
      <c r="E1254" s="77" t="n">
        <f aca="false">SUM(C1254:D1254)</f>
        <v>0</v>
      </c>
    </row>
    <row r="1255" customFormat="false" ht="22.35" hidden="false" customHeight="false" outlineLevel="0" collapsed="false">
      <c r="A1255" s="82" t="s">
        <v>65</v>
      </c>
      <c r="B1255" s="55" t="s">
        <v>66</v>
      </c>
      <c r="C1255" s="77"/>
      <c r="D1255" s="220"/>
      <c r="E1255" s="77"/>
    </row>
    <row r="1256" customFormat="false" ht="12.8" hidden="false" customHeight="false" outlineLevel="0" collapsed="false">
      <c r="A1256" s="82"/>
      <c r="B1256" s="55"/>
      <c r="C1256" s="77"/>
      <c r="D1256" s="77"/>
      <c r="E1256" s="77" t="n">
        <f aca="false">SUM(C1256:D1256)</f>
        <v>0</v>
      </c>
    </row>
    <row r="1257" customFormat="false" ht="57.45" hidden="false" customHeight="false" outlineLevel="0" collapsed="false">
      <c r="A1257" s="66" t="s">
        <v>1543</v>
      </c>
      <c r="B1257" s="135" t="s">
        <v>19</v>
      </c>
      <c r="C1257" s="139" t="n">
        <f aca="false">SUM(C1259:C1267)</f>
        <v>10528200</v>
      </c>
      <c r="D1257" s="139" t="n">
        <f aca="false">SUM(D1259:D1267)</f>
        <v>0</v>
      </c>
      <c r="E1257" s="139" t="n">
        <f aca="false">SUM(C1257:D1257)</f>
        <v>10528200</v>
      </c>
    </row>
    <row r="1258" customFormat="false" ht="22.35" hidden="false" customHeight="false" outlineLevel="0" collapsed="false">
      <c r="A1258" s="87" t="s">
        <v>27</v>
      </c>
      <c r="B1258" s="227"/>
      <c r="C1258" s="77" t="n">
        <f aca="false">SUM(C1259:C1267)</f>
        <v>10528200</v>
      </c>
      <c r="D1258" s="215"/>
      <c r="E1258" s="77" t="n">
        <f aca="false">SUM(C1258:D1258)</f>
        <v>10528200</v>
      </c>
    </row>
    <row r="1259" customFormat="false" ht="22.35" hidden="false" customHeight="false" outlineLevel="0" collapsed="false">
      <c r="A1259" s="82" t="s">
        <v>1095</v>
      </c>
      <c r="B1259" s="54" t="s">
        <v>1011</v>
      </c>
      <c r="C1259" s="77" t="n">
        <v>10207700</v>
      </c>
      <c r="D1259" s="143"/>
      <c r="E1259" s="77" t="n">
        <f aca="false">SUM(C1259:D1259)</f>
        <v>10207700</v>
      </c>
    </row>
    <row r="1260" customFormat="false" ht="74.6" hidden="false" customHeight="false" outlineLevel="0" collapsed="false">
      <c r="A1260" s="82" t="s">
        <v>1028</v>
      </c>
      <c r="B1260" s="54" t="s">
        <v>1029</v>
      </c>
      <c r="C1260" s="77"/>
      <c r="D1260" s="143"/>
      <c r="E1260" s="77" t="n">
        <f aca="false">SUM(C1260:D1260)</f>
        <v>0</v>
      </c>
    </row>
    <row r="1261" customFormat="false" ht="74.6" hidden="false" customHeight="false" outlineLevel="0" collapsed="false">
      <c r="A1261" s="82" t="s">
        <v>1043</v>
      </c>
      <c r="B1261" s="54" t="s">
        <v>1044</v>
      </c>
      <c r="C1261" s="77"/>
      <c r="D1261" s="143"/>
      <c r="E1261" s="77" t="n">
        <f aca="false">SUM(C1261:D1261)</f>
        <v>0</v>
      </c>
    </row>
    <row r="1262" customFormat="false" ht="53.7" hidden="false" customHeight="false" outlineLevel="0" collapsed="false">
      <c r="A1262" s="82" t="s">
        <v>1142</v>
      </c>
      <c r="B1262" s="54" t="s">
        <v>1023</v>
      </c>
      <c r="C1262" s="77" t="n">
        <v>305000</v>
      </c>
      <c r="D1262" s="143"/>
      <c r="E1262" s="77" t="n">
        <f aca="false">SUM(C1262:D1262)</f>
        <v>305000</v>
      </c>
    </row>
    <row r="1263" customFormat="false" ht="32.8" hidden="false" customHeight="false" outlineLevel="0" collapsed="false">
      <c r="A1263" s="87" t="s">
        <v>33</v>
      </c>
      <c r="B1263" s="54" t="s">
        <v>34</v>
      </c>
      <c r="C1263" s="77" t="n">
        <v>5000</v>
      </c>
      <c r="D1263" s="143"/>
      <c r="E1263" s="77" t="n">
        <f aca="false">SUM(C1263:D1263)</f>
        <v>5000</v>
      </c>
    </row>
    <row r="1264" customFormat="false" ht="12.8" hidden="false" customHeight="false" outlineLevel="0" collapsed="false">
      <c r="A1264" s="82" t="s">
        <v>1097</v>
      </c>
      <c r="B1264" s="54" t="s">
        <v>1098</v>
      </c>
      <c r="C1264" s="77" t="n">
        <v>10500</v>
      </c>
      <c r="D1264" s="143"/>
      <c r="E1264" s="77" t="n">
        <f aca="false">SUM(C1264:D1264)</f>
        <v>10500</v>
      </c>
    </row>
    <row r="1265" customFormat="false" ht="43.25" hidden="false" customHeight="false" outlineLevel="0" collapsed="false">
      <c r="A1265" s="82" t="s">
        <v>1110</v>
      </c>
      <c r="B1265" s="54" t="s">
        <v>1111</v>
      </c>
      <c r="C1265" s="77"/>
      <c r="D1265" s="143"/>
      <c r="E1265" s="77" t="n">
        <f aca="false">SUM(C1265:D1265)</f>
        <v>0</v>
      </c>
    </row>
    <row r="1266" customFormat="false" ht="22.35" hidden="false" customHeight="false" outlineLevel="0" collapsed="false">
      <c r="A1266" s="82" t="s">
        <v>1551</v>
      </c>
      <c r="B1266" s="54" t="s">
        <v>1552</v>
      </c>
      <c r="C1266" s="77"/>
      <c r="D1266" s="143"/>
      <c r="E1266" s="77" t="n">
        <f aca="false">SUM(C1266:D1266)</f>
        <v>0</v>
      </c>
    </row>
    <row r="1267" customFormat="false" ht="43.25" hidden="false" customHeight="false" outlineLevel="0" collapsed="false">
      <c r="A1267" s="82" t="s">
        <v>1046</v>
      </c>
      <c r="B1267" s="55" t="s">
        <v>1047</v>
      </c>
      <c r="C1267" s="77"/>
      <c r="D1267" s="143"/>
      <c r="E1267" s="77" t="n">
        <f aca="false">SUM(C1267:D1267)</f>
        <v>0</v>
      </c>
    </row>
    <row r="1268" customFormat="false" ht="12.8" hidden="false" customHeight="false" outlineLevel="0" collapsed="false">
      <c r="A1268" s="82"/>
      <c r="B1268" s="54"/>
      <c r="C1268" s="77"/>
      <c r="D1268" s="77"/>
      <c r="E1268" s="77"/>
    </row>
    <row r="1269" customFormat="false" ht="57.45" hidden="false" customHeight="false" outlineLevel="0" collapsed="false">
      <c r="A1269" s="66" t="s">
        <v>1555</v>
      </c>
      <c r="B1269" s="135" t="s">
        <v>19</v>
      </c>
      <c r="C1269" s="139" t="n">
        <f aca="false">SUM(C1271:C1282)</f>
        <v>15001120</v>
      </c>
      <c r="D1269" s="139" t="n">
        <f aca="false">SUM(D1271:D1281)</f>
        <v>0</v>
      </c>
      <c r="E1269" s="139" t="n">
        <f aca="false">SUM(C1269:D1269)</f>
        <v>15001120</v>
      </c>
    </row>
    <row r="1270" customFormat="false" ht="22.35" hidden="false" customHeight="false" outlineLevel="0" collapsed="false">
      <c r="A1270" s="87" t="s">
        <v>27</v>
      </c>
      <c r="B1270" s="227"/>
      <c r="C1270" s="94" t="n">
        <f aca="false">SUM(C1271:C1281)</f>
        <v>15001120</v>
      </c>
      <c r="D1270" s="215"/>
      <c r="E1270" s="94" t="n">
        <f aca="false">D1270+C1270</f>
        <v>15001120</v>
      </c>
    </row>
    <row r="1271" customFormat="false" ht="22.35" hidden="false" customHeight="false" outlineLevel="0" collapsed="false">
      <c r="A1271" s="82" t="s">
        <v>1095</v>
      </c>
      <c r="B1271" s="54" t="s">
        <v>1011</v>
      </c>
      <c r="C1271" s="77" t="n">
        <v>14508720</v>
      </c>
      <c r="D1271" s="77"/>
      <c r="E1271" s="94" t="n">
        <f aca="false">D1271+C1271</f>
        <v>14508720</v>
      </c>
    </row>
    <row r="1272" customFormat="false" ht="64.15" hidden="false" customHeight="false" outlineLevel="0" collapsed="false">
      <c r="A1272" s="82" t="s">
        <v>1034</v>
      </c>
      <c r="B1272" s="54" t="s">
        <v>1035</v>
      </c>
      <c r="C1272" s="77"/>
      <c r="D1272" s="77"/>
      <c r="E1272" s="94" t="n">
        <f aca="false">D1272+C1272</f>
        <v>0</v>
      </c>
    </row>
    <row r="1273" customFormat="false" ht="53.7" hidden="false" customHeight="false" outlineLevel="0" collapsed="false">
      <c r="A1273" s="82" t="s">
        <v>1142</v>
      </c>
      <c r="B1273" s="54" t="s">
        <v>1023</v>
      </c>
      <c r="C1273" s="77" t="n">
        <v>421400</v>
      </c>
      <c r="D1273" s="77"/>
      <c r="E1273" s="94" t="n">
        <f aca="false">D1273+C1273</f>
        <v>421400</v>
      </c>
    </row>
    <row r="1274" customFormat="false" ht="53.7" hidden="false" customHeight="false" outlineLevel="0" collapsed="false">
      <c r="A1274" s="82" t="s">
        <v>1057</v>
      </c>
      <c r="B1274" s="54" t="s">
        <v>1058</v>
      </c>
      <c r="C1274" s="77"/>
      <c r="D1274" s="191"/>
      <c r="E1274" s="77" t="n">
        <f aca="false">SUM(C1274:D1274)</f>
        <v>0</v>
      </c>
    </row>
    <row r="1275" customFormat="false" ht="43.25" hidden="false" customHeight="false" outlineLevel="0" collapsed="false">
      <c r="A1275" s="82" t="s">
        <v>1046</v>
      </c>
      <c r="B1275" s="54" t="s">
        <v>1047</v>
      </c>
      <c r="C1275" s="77"/>
      <c r="D1275" s="77"/>
      <c r="E1275" s="94" t="n">
        <f aca="false">SUM(C1275:D1275)</f>
        <v>0</v>
      </c>
    </row>
    <row r="1276" customFormat="false" ht="32.8" hidden="false" customHeight="false" outlineLevel="0" collapsed="false">
      <c r="A1276" s="82" t="s">
        <v>1320</v>
      </c>
      <c r="B1276" s="54" t="s">
        <v>697</v>
      </c>
      <c r="C1276" s="77" t="n">
        <v>18000</v>
      </c>
      <c r="D1276" s="77"/>
      <c r="E1276" s="94" t="n">
        <f aca="false">SUM(C1276:D1276)</f>
        <v>18000</v>
      </c>
    </row>
    <row r="1277" customFormat="false" ht="32.8" hidden="false" customHeight="false" outlineLevel="0" collapsed="false">
      <c r="A1277" s="87" t="s">
        <v>33</v>
      </c>
      <c r="B1277" s="54" t="s">
        <v>34</v>
      </c>
      <c r="C1277" s="77" t="n">
        <v>38000</v>
      </c>
      <c r="D1277" s="77"/>
      <c r="E1277" s="94" t="n">
        <f aca="false">D1277+C1277</f>
        <v>38000</v>
      </c>
    </row>
    <row r="1278" customFormat="false" ht="12.8" hidden="false" customHeight="false" outlineLevel="0" collapsed="false">
      <c r="A1278" s="82" t="s">
        <v>1097</v>
      </c>
      <c r="B1278" s="54" t="s">
        <v>1098</v>
      </c>
      <c r="C1278" s="77" t="n">
        <v>15000</v>
      </c>
      <c r="D1278" s="77"/>
      <c r="E1278" s="94" t="n">
        <f aca="false">D1278+C1278</f>
        <v>15000</v>
      </c>
    </row>
    <row r="1279" customFormat="false" ht="22.35" hidden="false" customHeight="false" outlineLevel="0" collapsed="false">
      <c r="A1279" s="82" t="s">
        <v>1104</v>
      </c>
      <c r="B1279" s="54" t="s">
        <v>1014</v>
      </c>
      <c r="C1279" s="77"/>
      <c r="D1279" s="77"/>
      <c r="E1279" s="94" t="n">
        <f aca="false">D1279+C1279</f>
        <v>0</v>
      </c>
    </row>
    <row r="1280" customFormat="false" ht="43.25" hidden="false" customHeight="false" outlineLevel="0" collapsed="false">
      <c r="A1280" s="82" t="s">
        <v>1110</v>
      </c>
      <c r="B1280" s="54" t="s">
        <v>1111</v>
      </c>
      <c r="C1280" s="77"/>
      <c r="D1280" s="77"/>
      <c r="E1280" s="94" t="n">
        <f aca="false">D1280+C1280</f>
        <v>0</v>
      </c>
    </row>
    <row r="1281" customFormat="false" ht="43.25" hidden="false" customHeight="false" outlineLevel="0" collapsed="false">
      <c r="A1281" s="82" t="s">
        <v>325</v>
      </c>
      <c r="B1281" s="55" t="s">
        <v>326</v>
      </c>
      <c r="C1281" s="77"/>
      <c r="D1281" s="77"/>
      <c r="E1281" s="94"/>
    </row>
    <row r="1282" customFormat="false" ht="22.35" hidden="false" customHeight="false" outlineLevel="0" collapsed="false">
      <c r="A1282" s="82" t="s">
        <v>65</v>
      </c>
      <c r="B1282" s="55" t="s">
        <v>66</v>
      </c>
      <c r="C1282" s="77"/>
      <c r="D1282" s="77"/>
      <c r="E1282" s="94" t="n">
        <f aca="false">D1282+C1282</f>
        <v>0</v>
      </c>
    </row>
    <row r="1283" customFormat="false" ht="12.8" hidden="false" customHeight="false" outlineLevel="0" collapsed="false">
      <c r="A1283" s="82"/>
      <c r="B1283" s="54"/>
      <c r="C1283" s="77"/>
      <c r="D1283" s="77"/>
      <c r="E1283" s="77"/>
    </row>
    <row r="1284" customFormat="false" ht="57.45" hidden="false" customHeight="false" outlineLevel="0" collapsed="false">
      <c r="A1284" s="66" t="s">
        <v>1568</v>
      </c>
      <c r="B1284" s="135" t="s">
        <v>19</v>
      </c>
      <c r="C1284" s="139" t="n">
        <f aca="false">SUM(C1286:C1294)</f>
        <v>7912990</v>
      </c>
      <c r="D1284" s="139" t="n">
        <f aca="false">SUM(D1286:D1294)</f>
        <v>0</v>
      </c>
      <c r="E1284" s="139" t="n">
        <f aca="false">SUM(C1284:D1284)</f>
        <v>7912990</v>
      </c>
    </row>
    <row r="1285" customFormat="false" ht="22.35" hidden="false" customHeight="false" outlineLevel="0" collapsed="false">
      <c r="A1285" s="87" t="s">
        <v>27</v>
      </c>
      <c r="B1285" s="227"/>
      <c r="C1285" s="249" t="n">
        <f aca="false">SUM(C1286:C1294)</f>
        <v>7912990</v>
      </c>
      <c r="D1285" s="215"/>
      <c r="E1285" s="249" t="n">
        <f aca="false">SUM(C1285:D1285)</f>
        <v>7912990</v>
      </c>
    </row>
    <row r="1286" customFormat="false" ht="22.35" hidden="false" customHeight="false" outlineLevel="0" collapsed="false">
      <c r="A1286" s="82" t="s">
        <v>1095</v>
      </c>
      <c r="B1286" s="54" t="s">
        <v>1011</v>
      </c>
      <c r="C1286" s="77" t="n">
        <v>7898990</v>
      </c>
      <c r="D1286" s="143"/>
      <c r="E1286" s="249" t="n">
        <f aca="false">SUM(C1286:D1286)</f>
        <v>7898990</v>
      </c>
    </row>
    <row r="1287" customFormat="false" ht="64.15" hidden="false" customHeight="false" outlineLevel="0" collapsed="false">
      <c r="A1287" s="82" t="s">
        <v>1034</v>
      </c>
      <c r="B1287" s="54" t="s">
        <v>1035</v>
      </c>
      <c r="C1287" s="77"/>
      <c r="D1287" s="143"/>
      <c r="E1287" s="77" t="n">
        <f aca="false">SUM(C1287:D1287)</f>
        <v>0</v>
      </c>
    </row>
    <row r="1288" customFormat="false" ht="43.25" hidden="false" customHeight="false" outlineLevel="0" collapsed="false">
      <c r="A1288" s="82" t="s">
        <v>1046</v>
      </c>
      <c r="B1288" s="54" t="s">
        <v>1047</v>
      </c>
      <c r="C1288" s="77"/>
      <c r="D1288" s="77"/>
      <c r="E1288" s="77" t="n">
        <f aca="false">SUM(C1288:D1288)</f>
        <v>0</v>
      </c>
    </row>
    <row r="1289" customFormat="false" ht="74.6" hidden="false" customHeight="false" outlineLevel="0" collapsed="false">
      <c r="A1289" s="82" t="s">
        <v>1050</v>
      </c>
      <c r="B1289" s="54" t="s">
        <v>1051</v>
      </c>
      <c r="C1289" s="77"/>
      <c r="D1289" s="77"/>
      <c r="E1289" s="77" t="n">
        <f aca="false">SUM(C1289:D1289)</f>
        <v>0</v>
      </c>
    </row>
    <row r="1290" customFormat="false" ht="32.8" hidden="false" customHeight="false" outlineLevel="0" collapsed="false">
      <c r="A1290" s="87" t="s">
        <v>33</v>
      </c>
      <c r="B1290" s="54" t="s">
        <v>34</v>
      </c>
      <c r="C1290" s="77" t="n">
        <v>5000</v>
      </c>
      <c r="D1290" s="143"/>
      <c r="E1290" s="77" t="n">
        <f aca="false">SUM(C1290:D1290)</f>
        <v>5000</v>
      </c>
    </row>
    <row r="1291" customFormat="false" ht="12.8" hidden="false" customHeight="false" outlineLevel="0" collapsed="false">
      <c r="A1291" s="82" t="s">
        <v>1097</v>
      </c>
      <c r="B1291" s="54" t="s">
        <v>1098</v>
      </c>
      <c r="C1291" s="77" t="n">
        <v>9000</v>
      </c>
      <c r="D1291" s="77"/>
      <c r="E1291" s="77" t="n">
        <f aca="false">SUM(C1291:D1291)</f>
        <v>9000</v>
      </c>
    </row>
    <row r="1292" customFormat="false" ht="22.35" hidden="false" customHeight="false" outlineLevel="0" collapsed="false">
      <c r="A1292" s="82" t="s">
        <v>1104</v>
      </c>
      <c r="B1292" s="54" t="s">
        <v>1014</v>
      </c>
      <c r="C1292" s="77"/>
      <c r="D1292" s="143"/>
      <c r="E1292" s="249" t="n">
        <f aca="false">SUM(C1292:D1292)</f>
        <v>0</v>
      </c>
    </row>
    <row r="1293" customFormat="false" ht="43.25" hidden="false" customHeight="false" outlineLevel="0" collapsed="false">
      <c r="A1293" s="82" t="s">
        <v>1110</v>
      </c>
      <c r="B1293" s="54" t="s">
        <v>1111</v>
      </c>
      <c r="C1293" s="77"/>
      <c r="D1293" s="77"/>
      <c r="E1293" s="77" t="n">
        <f aca="false">SUM(C1293:D1293)</f>
        <v>0</v>
      </c>
    </row>
    <row r="1294" customFormat="false" ht="53.7" hidden="false" customHeight="false" outlineLevel="0" collapsed="false">
      <c r="A1294" s="82" t="s">
        <v>1057</v>
      </c>
      <c r="B1294" s="55" t="s">
        <v>1058</v>
      </c>
      <c r="C1294" s="77"/>
      <c r="D1294" s="77"/>
      <c r="E1294" s="77"/>
    </row>
    <row r="1295" customFormat="false" ht="12.8" hidden="false" customHeight="false" outlineLevel="0" collapsed="false">
      <c r="A1295" s="82"/>
      <c r="B1295" s="54"/>
      <c r="C1295" s="77"/>
      <c r="D1295" s="77"/>
      <c r="E1295" s="77" t="n">
        <f aca="false">SUM(C1295:D1295)</f>
        <v>0</v>
      </c>
    </row>
    <row r="1296" customFormat="false" ht="46.25" hidden="false" customHeight="false" outlineLevel="0" collapsed="false">
      <c r="A1296" s="66" t="s">
        <v>1578</v>
      </c>
      <c r="B1296" s="135" t="s">
        <v>19</v>
      </c>
      <c r="C1296" s="240" t="n">
        <f aca="false">SUM(C1298:C1305)</f>
        <v>7522440</v>
      </c>
      <c r="D1296" s="240" t="n">
        <f aca="false">SUM(D1298:D1304)</f>
        <v>0</v>
      </c>
      <c r="E1296" s="240" t="n">
        <f aca="false">SUM(C1296:D1296)</f>
        <v>7522440</v>
      </c>
    </row>
    <row r="1297" customFormat="false" ht="22.35" hidden="false" customHeight="false" outlineLevel="0" collapsed="false">
      <c r="A1297" s="87" t="s">
        <v>27</v>
      </c>
      <c r="B1297" s="100"/>
      <c r="C1297" s="77" t="n">
        <f aca="false">SUM(C1298:C1304)</f>
        <v>7522440</v>
      </c>
      <c r="D1297" s="265"/>
      <c r="E1297" s="77" t="n">
        <f aca="false">SUM(C1297:D1297)</f>
        <v>7522440</v>
      </c>
    </row>
    <row r="1298" customFormat="false" ht="22.35" hidden="false" customHeight="false" outlineLevel="0" collapsed="false">
      <c r="A1298" s="82" t="s">
        <v>1095</v>
      </c>
      <c r="B1298" s="54" t="s">
        <v>1011</v>
      </c>
      <c r="C1298" s="77" t="n">
        <v>7510440</v>
      </c>
      <c r="D1298" s="245"/>
      <c r="E1298" s="77" t="n">
        <f aca="false">SUM(C1298:D1298)</f>
        <v>7510440</v>
      </c>
    </row>
    <row r="1299" customFormat="false" ht="64.15" hidden="false" customHeight="false" outlineLevel="0" collapsed="false">
      <c r="A1299" s="82" t="s">
        <v>1034</v>
      </c>
      <c r="B1299" s="54" t="s">
        <v>1035</v>
      </c>
      <c r="C1299" s="77"/>
      <c r="D1299" s="245"/>
      <c r="E1299" s="77" t="n">
        <f aca="false">SUM(C1299:D1299)</f>
        <v>0</v>
      </c>
    </row>
    <row r="1300" customFormat="false" ht="43.25" hidden="false" customHeight="false" outlineLevel="0" collapsed="false">
      <c r="A1300" s="82" t="s">
        <v>1046</v>
      </c>
      <c r="B1300" s="54" t="s">
        <v>1047</v>
      </c>
      <c r="C1300" s="77"/>
      <c r="D1300" s="245"/>
      <c r="E1300" s="77" t="n">
        <f aca="false">SUM(C1300:D1300)</f>
        <v>0</v>
      </c>
    </row>
    <row r="1301" customFormat="false" ht="53.7" hidden="false" customHeight="false" outlineLevel="0" collapsed="false">
      <c r="A1301" s="82" t="s">
        <v>1142</v>
      </c>
      <c r="B1301" s="54" t="s">
        <v>1023</v>
      </c>
      <c r="C1301" s="77"/>
      <c r="D1301" s="245"/>
      <c r="E1301" s="77" t="n">
        <f aca="false">SUM(C1301:D1301)</f>
        <v>0</v>
      </c>
    </row>
    <row r="1302" customFormat="false" ht="12.8" hidden="false" customHeight="false" outlineLevel="0" collapsed="false">
      <c r="A1302" s="82" t="s">
        <v>1097</v>
      </c>
      <c r="B1302" s="54" t="s">
        <v>1098</v>
      </c>
      <c r="C1302" s="77" t="n">
        <v>12000</v>
      </c>
      <c r="D1302" s="77"/>
      <c r="E1302" s="77" t="n">
        <f aca="false">SUM(C1302:D1302)</f>
        <v>12000</v>
      </c>
    </row>
    <row r="1303" customFormat="false" ht="43.25" hidden="false" customHeight="false" outlineLevel="0" collapsed="false">
      <c r="A1303" s="82" t="s">
        <v>1110</v>
      </c>
      <c r="B1303" s="54" t="s">
        <v>1111</v>
      </c>
      <c r="C1303" s="77"/>
      <c r="D1303" s="245"/>
      <c r="E1303" s="77" t="n">
        <f aca="false">SUM(C1303:D1303)</f>
        <v>0</v>
      </c>
    </row>
    <row r="1304" customFormat="false" ht="43.25" hidden="false" customHeight="false" outlineLevel="0" collapsed="false">
      <c r="A1304" s="82" t="s">
        <v>1140</v>
      </c>
      <c r="B1304" s="55" t="s">
        <v>1020</v>
      </c>
      <c r="C1304" s="77"/>
      <c r="D1304" s="245"/>
      <c r="E1304" s="77" t="n">
        <f aca="false">SUM(C1304:D1304)</f>
        <v>0</v>
      </c>
    </row>
    <row r="1305" customFormat="false" ht="22.35" hidden="false" customHeight="false" outlineLevel="0" collapsed="false">
      <c r="A1305" s="82" t="s">
        <v>65</v>
      </c>
      <c r="B1305" s="54" t="s">
        <v>66</v>
      </c>
      <c r="C1305" s="77"/>
      <c r="D1305" s="77"/>
      <c r="E1305" s="77"/>
    </row>
    <row r="1306" customFormat="false" ht="12.8" hidden="false" customHeight="false" outlineLevel="0" collapsed="false">
      <c r="A1306" s="82"/>
      <c r="B1306" s="54"/>
      <c r="C1306" s="77"/>
      <c r="D1306" s="77"/>
      <c r="E1306" s="77" t="n">
        <f aca="false">SUM(C1306:D1306)</f>
        <v>0</v>
      </c>
    </row>
    <row r="1307" customFormat="false" ht="57.45" hidden="false" customHeight="false" outlineLevel="0" collapsed="false">
      <c r="A1307" s="66" t="s">
        <v>1587</v>
      </c>
      <c r="B1307" s="135" t="s">
        <v>19</v>
      </c>
      <c r="C1307" s="139" t="n">
        <f aca="false">SUM(C1309:C1322)</f>
        <v>10861790</v>
      </c>
      <c r="D1307" s="139" t="n">
        <f aca="false">SUM(D1309:D1322)</f>
        <v>0</v>
      </c>
      <c r="E1307" s="139" t="n">
        <f aca="false">SUM(C1307:D1307)</f>
        <v>10861790</v>
      </c>
    </row>
    <row r="1308" customFormat="false" ht="22.35" hidden="false" customHeight="false" outlineLevel="0" collapsed="false">
      <c r="A1308" s="74" t="s">
        <v>27</v>
      </c>
      <c r="B1308" s="227"/>
      <c r="C1308" s="77" t="n">
        <f aca="false">SUM(C1309:C1322)</f>
        <v>10861790</v>
      </c>
      <c r="D1308" s="209"/>
      <c r="E1308" s="77" t="n">
        <f aca="false">SUM(C1308:D1308)</f>
        <v>10861790</v>
      </c>
    </row>
    <row r="1309" customFormat="false" ht="22.35" hidden="false" customHeight="false" outlineLevel="0" collapsed="false">
      <c r="A1309" s="82" t="s">
        <v>1095</v>
      </c>
      <c r="B1309" s="54" t="s">
        <v>1011</v>
      </c>
      <c r="C1309" s="77" t="n">
        <v>10548490</v>
      </c>
      <c r="D1309" s="143"/>
      <c r="E1309" s="77" t="n">
        <f aca="false">SUM(C1309:D1309)</f>
        <v>10548490</v>
      </c>
    </row>
    <row r="1310" customFormat="false" ht="53.7" hidden="false" customHeight="false" outlineLevel="0" collapsed="false">
      <c r="A1310" s="82" t="s">
        <v>1142</v>
      </c>
      <c r="B1310" s="54" t="s">
        <v>1023</v>
      </c>
      <c r="C1310" s="77" t="n">
        <v>279300</v>
      </c>
      <c r="D1310" s="143"/>
      <c r="E1310" s="77" t="n">
        <f aca="false">SUM(C1310:D1310)</f>
        <v>279300</v>
      </c>
    </row>
    <row r="1311" customFormat="false" ht="43.25" hidden="false" customHeight="false" outlineLevel="0" collapsed="false">
      <c r="A1311" s="82" t="s">
        <v>1046</v>
      </c>
      <c r="B1311" s="54" t="s">
        <v>1047</v>
      </c>
      <c r="C1311" s="77"/>
      <c r="D1311" s="143"/>
      <c r="E1311" s="77" t="n">
        <f aca="false">SUM(C1311:D1311)</f>
        <v>0</v>
      </c>
    </row>
    <row r="1312" customFormat="false" ht="74.6" hidden="false" customHeight="false" outlineLevel="0" collapsed="false">
      <c r="A1312" s="82" t="s">
        <v>1043</v>
      </c>
      <c r="B1312" s="54" t="s">
        <v>1044</v>
      </c>
      <c r="C1312" s="77"/>
      <c r="D1312" s="143"/>
      <c r="E1312" s="77" t="n">
        <f aca="false">SUM(C1312:D1312)</f>
        <v>0</v>
      </c>
    </row>
    <row r="1313" customFormat="false" ht="32.8" hidden="false" customHeight="false" outlineLevel="0" collapsed="false">
      <c r="A1313" s="82" t="s">
        <v>1320</v>
      </c>
      <c r="B1313" s="54" t="s">
        <v>697</v>
      </c>
      <c r="C1313" s="77" t="n">
        <v>12000</v>
      </c>
      <c r="D1313" s="143"/>
      <c r="E1313" s="77" t="n">
        <f aca="false">SUM(C1313:D1313)</f>
        <v>12000</v>
      </c>
    </row>
    <row r="1314" customFormat="false" ht="74.6" hidden="false" customHeight="false" outlineLevel="0" collapsed="false">
      <c r="A1314" s="82" t="s">
        <v>1050</v>
      </c>
      <c r="B1314" s="54" t="s">
        <v>1051</v>
      </c>
      <c r="C1314" s="77"/>
      <c r="D1314" s="143"/>
      <c r="E1314" s="77" t="n">
        <f aca="false">SUM(C1314:D1314)</f>
        <v>0</v>
      </c>
    </row>
    <row r="1315" customFormat="false" ht="32.8" hidden="false" customHeight="false" outlineLevel="0" collapsed="false">
      <c r="A1315" s="87" t="s">
        <v>33</v>
      </c>
      <c r="B1315" s="54" t="s">
        <v>34</v>
      </c>
      <c r="C1315" s="77" t="n">
        <v>10000</v>
      </c>
      <c r="D1315" s="77"/>
      <c r="E1315" s="77" t="n">
        <f aca="false">SUM(C1315:D1315)</f>
        <v>10000</v>
      </c>
    </row>
    <row r="1316" customFormat="false" ht="12.8" hidden="false" customHeight="false" outlineLevel="0" collapsed="false">
      <c r="A1316" s="82" t="s">
        <v>1097</v>
      </c>
      <c r="B1316" s="54" t="s">
        <v>1098</v>
      </c>
      <c r="C1316" s="77" t="n">
        <v>12000</v>
      </c>
      <c r="D1316" s="77"/>
      <c r="E1316" s="77" t="n">
        <f aca="false">SUM(C1316:D1316)</f>
        <v>12000</v>
      </c>
    </row>
    <row r="1317" customFormat="false" ht="22.35" hidden="false" customHeight="false" outlineLevel="0" collapsed="false">
      <c r="A1317" s="82" t="s">
        <v>1104</v>
      </c>
      <c r="B1317" s="54" t="s">
        <v>1014</v>
      </c>
      <c r="C1317" s="77"/>
      <c r="D1317" s="143"/>
      <c r="E1317" s="77" t="n">
        <f aca="false">SUM(C1317:D1317)</f>
        <v>0</v>
      </c>
    </row>
    <row r="1318" customFormat="false" ht="43.25" hidden="false" customHeight="false" outlineLevel="0" collapsed="false">
      <c r="A1318" s="82" t="s">
        <v>1110</v>
      </c>
      <c r="B1318" s="54" t="s">
        <v>1111</v>
      </c>
      <c r="C1318" s="77"/>
      <c r="D1318" s="143"/>
      <c r="E1318" s="77" t="n">
        <f aca="false">SUM(C1318:D1318)</f>
        <v>0</v>
      </c>
    </row>
    <row r="1319" customFormat="false" ht="43.25" hidden="false" customHeight="false" outlineLevel="0" collapsed="false">
      <c r="A1319" s="82" t="s">
        <v>1059</v>
      </c>
      <c r="B1319" s="54" t="s">
        <v>1060</v>
      </c>
      <c r="C1319" s="77"/>
      <c r="D1319" s="143"/>
      <c r="E1319" s="77" t="n">
        <f aca="false">SUM(C1319:D1319)</f>
        <v>0</v>
      </c>
    </row>
    <row r="1320" customFormat="false" ht="43.25" hidden="false" customHeight="false" outlineLevel="0" collapsed="false">
      <c r="A1320" s="82" t="s">
        <v>325</v>
      </c>
      <c r="B1320" s="55" t="s">
        <v>326</v>
      </c>
      <c r="C1320" s="77"/>
      <c r="D1320" s="143"/>
      <c r="E1320" s="77" t="n">
        <f aca="false">SUM(C1320:D1320)</f>
        <v>0</v>
      </c>
    </row>
    <row r="1321" customFormat="false" ht="32.8" hidden="false" customHeight="false" outlineLevel="0" collapsed="false">
      <c r="A1321" s="82" t="s">
        <v>177</v>
      </c>
      <c r="B1321" s="55" t="s">
        <v>178</v>
      </c>
      <c r="C1321" s="77"/>
      <c r="D1321" s="143"/>
      <c r="E1321" s="77" t="n">
        <f aca="false">SUM(C1321:D1321)</f>
        <v>0</v>
      </c>
    </row>
    <row r="1322" customFormat="false" ht="43.25" hidden="false" customHeight="false" outlineLevel="0" collapsed="false">
      <c r="A1322" s="82" t="s">
        <v>1539</v>
      </c>
      <c r="B1322" s="54" t="s">
        <v>1540</v>
      </c>
      <c r="C1322" s="143"/>
      <c r="D1322" s="143"/>
      <c r="E1322" s="77" t="n">
        <f aca="false">SUM(C1322:D1322)</f>
        <v>0</v>
      </c>
    </row>
    <row r="1323" customFormat="false" ht="12.8" hidden="false" customHeight="false" outlineLevel="0" collapsed="false">
      <c r="A1323" s="82"/>
      <c r="B1323" s="54"/>
      <c r="C1323" s="77"/>
      <c r="D1323" s="77"/>
      <c r="E1323" s="77" t="n">
        <f aca="false">SUM(C1323:D1323)</f>
        <v>0</v>
      </c>
    </row>
    <row r="1324" customFormat="false" ht="57.45" hidden="false" customHeight="false" outlineLevel="0" collapsed="false">
      <c r="A1324" s="66" t="s">
        <v>1602</v>
      </c>
      <c r="B1324" s="135" t="s">
        <v>19</v>
      </c>
      <c r="C1324" s="139" t="n">
        <f aca="false">SUM(C1326:C1334)</f>
        <v>11602100</v>
      </c>
      <c r="D1324" s="139" t="n">
        <f aca="false">SUM(D1326:D1334)</f>
        <v>0</v>
      </c>
      <c r="E1324" s="139" t="n">
        <f aca="false">SUM(C1324:D1324)</f>
        <v>11602100</v>
      </c>
    </row>
    <row r="1325" customFormat="false" ht="22.35" hidden="false" customHeight="false" outlineLevel="0" collapsed="false">
      <c r="A1325" s="74" t="s">
        <v>27</v>
      </c>
      <c r="B1325" s="227"/>
      <c r="C1325" s="77" t="n">
        <f aca="false">SUM(C1326:C1334)</f>
        <v>11602100</v>
      </c>
      <c r="D1325" s="215"/>
      <c r="E1325" s="77" t="n">
        <f aca="false">SUM(C1325:D1325)</f>
        <v>11602100</v>
      </c>
    </row>
    <row r="1326" customFormat="false" ht="22.35" hidden="false" customHeight="false" outlineLevel="0" collapsed="false">
      <c r="A1326" s="82" t="s">
        <v>1095</v>
      </c>
      <c r="B1326" s="54" t="s">
        <v>1011</v>
      </c>
      <c r="C1326" s="77" t="n">
        <v>11582100</v>
      </c>
      <c r="D1326" s="143"/>
      <c r="E1326" s="77" t="n">
        <f aca="false">SUM(C1326:D1326)</f>
        <v>11582100</v>
      </c>
    </row>
    <row r="1327" customFormat="false" ht="74.6" hidden="false" customHeight="false" outlineLevel="0" collapsed="false">
      <c r="A1327" s="82" t="s">
        <v>1043</v>
      </c>
      <c r="B1327" s="54" t="s">
        <v>1044</v>
      </c>
      <c r="C1327" s="77"/>
      <c r="D1327" s="143"/>
      <c r="E1327" s="77" t="n">
        <f aca="false">SUM(C1327:D1327)</f>
        <v>0</v>
      </c>
    </row>
    <row r="1328" customFormat="false" ht="32.8" hidden="false" customHeight="false" outlineLevel="0" collapsed="false">
      <c r="A1328" s="82" t="s">
        <v>1320</v>
      </c>
      <c r="B1328" s="54" t="s">
        <v>697</v>
      </c>
      <c r="C1328" s="77" t="n">
        <v>12000</v>
      </c>
      <c r="D1328" s="143"/>
      <c r="E1328" s="77" t="n">
        <f aca="false">SUM(C1328:D1328)</f>
        <v>12000</v>
      </c>
    </row>
    <row r="1329" customFormat="false" ht="12.8" hidden="false" customHeight="false" outlineLevel="0" collapsed="false">
      <c r="A1329" s="82" t="s">
        <v>1097</v>
      </c>
      <c r="B1329" s="54" t="s">
        <v>1098</v>
      </c>
      <c r="C1329" s="77" t="n">
        <v>8000</v>
      </c>
      <c r="D1329" s="143"/>
      <c r="E1329" s="77" t="n">
        <f aca="false">SUM(C1329:D1329)</f>
        <v>8000</v>
      </c>
    </row>
    <row r="1330" customFormat="false" ht="22.35" hidden="false" customHeight="false" outlineLevel="0" collapsed="false">
      <c r="A1330" s="82" t="s">
        <v>1104</v>
      </c>
      <c r="B1330" s="54" t="s">
        <v>1014</v>
      </c>
      <c r="C1330" s="77"/>
      <c r="D1330" s="77"/>
      <c r="E1330" s="77" t="n">
        <f aca="false">SUM(C1330:D1330)</f>
        <v>0</v>
      </c>
    </row>
    <row r="1331" customFormat="false" ht="32.8" hidden="false" customHeight="false" outlineLevel="0" collapsed="false">
      <c r="A1331" s="150" t="s">
        <v>33</v>
      </c>
      <c r="B1331" s="160" t="s">
        <v>34</v>
      </c>
      <c r="C1331" s="130"/>
      <c r="D1331" s="229"/>
      <c r="E1331" s="130" t="n">
        <f aca="false">SUM(C1331:D1331)</f>
        <v>0</v>
      </c>
    </row>
    <row r="1332" customFormat="false" ht="43.25" hidden="false" customHeight="false" outlineLevel="0" collapsed="false">
      <c r="A1332" s="82" t="s">
        <v>1110</v>
      </c>
      <c r="B1332" s="54" t="s">
        <v>1111</v>
      </c>
      <c r="C1332" s="77"/>
      <c r="D1332" s="143"/>
      <c r="E1332" s="77" t="n">
        <f aca="false">SUM(C1332:D1332)</f>
        <v>0</v>
      </c>
    </row>
    <row r="1333" customFormat="false" ht="43.25" hidden="false" customHeight="false" outlineLevel="0" collapsed="false">
      <c r="A1333" s="82" t="s">
        <v>1059</v>
      </c>
      <c r="B1333" s="54" t="s">
        <v>1060</v>
      </c>
      <c r="C1333" s="77"/>
      <c r="D1333" s="143"/>
      <c r="E1333" s="77"/>
    </row>
    <row r="1334" customFormat="false" ht="43.25" hidden="false" customHeight="false" outlineLevel="0" collapsed="false">
      <c r="A1334" s="82" t="s">
        <v>1610</v>
      </c>
      <c r="B1334" s="54" t="s">
        <v>1611</v>
      </c>
      <c r="C1334" s="77"/>
      <c r="D1334" s="143"/>
      <c r="E1334" s="77" t="n">
        <f aca="false">SUM(C1334:D1334)</f>
        <v>0</v>
      </c>
    </row>
    <row r="1335" customFormat="false" ht="12.8" hidden="false" customHeight="false" outlineLevel="0" collapsed="false">
      <c r="A1335" s="82"/>
      <c r="B1335" s="54"/>
      <c r="C1335" s="77"/>
      <c r="D1335" s="77"/>
      <c r="E1335" s="77" t="n">
        <f aca="false">SUM(C1335:D1335)</f>
        <v>0</v>
      </c>
    </row>
    <row r="1336" customFormat="false" ht="79.85" hidden="false" customHeight="false" outlineLevel="0" collapsed="false">
      <c r="A1336" s="66" t="s">
        <v>1613</v>
      </c>
      <c r="B1336" s="135" t="s">
        <v>19</v>
      </c>
      <c r="C1336" s="267" t="n">
        <f aca="false">SUM(C1338:C1348)</f>
        <v>6351840</v>
      </c>
      <c r="D1336" s="267" t="n">
        <f aca="false">SUM(D1338:D1346)</f>
        <v>0</v>
      </c>
      <c r="E1336" s="267" t="n">
        <f aca="false">SUM(C1336:D1336)</f>
        <v>6351840</v>
      </c>
    </row>
    <row r="1337" customFormat="false" ht="22.35" hidden="false" customHeight="false" outlineLevel="0" collapsed="false">
      <c r="A1337" s="74" t="s">
        <v>27</v>
      </c>
      <c r="B1337" s="227"/>
      <c r="C1337" s="271" t="n">
        <f aca="false">SUM(C1338:C1346)</f>
        <v>6351840</v>
      </c>
      <c r="D1337" s="272"/>
      <c r="E1337" s="77" t="n">
        <f aca="false">SUM(C1337:D1337)</f>
        <v>6351840</v>
      </c>
    </row>
    <row r="1338" customFormat="false" ht="22.35" hidden="false" customHeight="false" outlineLevel="0" collapsed="false">
      <c r="A1338" s="82" t="s">
        <v>1095</v>
      </c>
      <c r="B1338" s="54" t="s">
        <v>1011</v>
      </c>
      <c r="C1338" s="77" t="n">
        <v>6335340</v>
      </c>
      <c r="D1338" s="271"/>
      <c r="E1338" s="77" t="n">
        <f aca="false">SUM(C1338:D1338)</f>
        <v>6335340</v>
      </c>
    </row>
    <row r="1339" customFormat="false" ht="32.8" hidden="false" customHeight="false" outlineLevel="0" collapsed="false">
      <c r="A1339" s="82" t="s">
        <v>1320</v>
      </c>
      <c r="B1339" s="54" t="s">
        <v>697</v>
      </c>
      <c r="C1339" s="77" t="n">
        <v>6000</v>
      </c>
      <c r="D1339" s="271"/>
      <c r="E1339" s="77" t="n">
        <f aca="false">SUM(C1339:D1339)</f>
        <v>6000</v>
      </c>
    </row>
    <row r="1340" customFormat="false" ht="74.6" hidden="false" customHeight="false" outlineLevel="0" collapsed="false">
      <c r="A1340" s="82" t="s">
        <v>1050</v>
      </c>
      <c r="B1340" s="54" t="s">
        <v>1051</v>
      </c>
      <c r="C1340" s="77"/>
      <c r="D1340" s="143"/>
      <c r="E1340" s="77" t="n">
        <f aca="false">SUM(C1340:D1340)</f>
        <v>0</v>
      </c>
    </row>
    <row r="1341" customFormat="false" ht="74.6" hidden="false" customHeight="false" outlineLevel="0" collapsed="false">
      <c r="A1341" s="82" t="s">
        <v>1028</v>
      </c>
      <c r="B1341" s="54" t="s">
        <v>1029</v>
      </c>
      <c r="C1341" s="77"/>
      <c r="D1341" s="271"/>
      <c r="E1341" s="77" t="n">
        <f aca="false">SUM(C1341:D1341)</f>
        <v>0</v>
      </c>
    </row>
    <row r="1342" customFormat="false" ht="53.7" hidden="false" customHeight="false" outlineLevel="0" collapsed="false">
      <c r="A1342" s="82" t="s">
        <v>1031</v>
      </c>
      <c r="B1342" s="54" t="s">
        <v>1032</v>
      </c>
      <c r="C1342" s="77"/>
      <c r="D1342" s="271"/>
      <c r="E1342" s="77" t="n">
        <f aca="false">SUM(C1342:D1342)</f>
        <v>0</v>
      </c>
    </row>
    <row r="1343" customFormat="false" ht="32.8" hidden="false" customHeight="false" outlineLevel="0" collapsed="false">
      <c r="A1343" s="82" t="s">
        <v>33</v>
      </c>
      <c r="B1343" s="54" t="s">
        <v>34</v>
      </c>
      <c r="C1343" s="77" t="n">
        <v>2500</v>
      </c>
      <c r="D1343" s="77"/>
      <c r="E1343" s="77" t="n">
        <f aca="false">SUM(C1343:D1343)</f>
        <v>2500</v>
      </c>
    </row>
    <row r="1344" customFormat="false" ht="12.8" hidden="false" customHeight="false" outlineLevel="0" collapsed="false">
      <c r="A1344" s="82" t="s">
        <v>1097</v>
      </c>
      <c r="B1344" s="54" t="s">
        <v>1098</v>
      </c>
      <c r="C1344" s="77" t="n">
        <v>8000</v>
      </c>
      <c r="D1344" s="77"/>
      <c r="E1344" s="77" t="n">
        <f aca="false">SUM(C1344:D1344)</f>
        <v>8000</v>
      </c>
    </row>
    <row r="1345" customFormat="false" ht="43.25" hidden="false" customHeight="false" outlineLevel="0" collapsed="false">
      <c r="A1345" s="82" t="s">
        <v>1110</v>
      </c>
      <c r="B1345" s="54" t="s">
        <v>1111</v>
      </c>
      <c r="C1345" s="77"/>
      <c r="D1345" s="77"/>
      <c r="E1345" s="77" t="n">
        <f aca="false">SUM(C1345:D1345)</f>
        <v>0</v>
      </c>
    </row>
    <row r="1346" customFormat="false" ht="32.8" hidden="false" customHeight="false" outlineLevel="0" collapsed="false">
      <c r="A1346" s="82" t="s">
        <v>1422</v>
      </c>
      <c r="B1346" s="55" t="s">
        <v>1363</v>
      </c>
      <c r="C1346" s="77"/>
      <c r="D1346" s="143"/>
      <c r="E1346" s="77" t="n">
        <f aca="false">SUM(C1346:D1346)</f>
        <v>0</v>
      </c>
    </row>
    <row r="1347" customFormat="false" ht="32.8" hidden="false" customHeight="false" outlineLevel="0" collapsed="false">
      <c r="A1347" s="82" t="s">
        <v>62</v>
      </c>
      <c r="B1347" s="55" t="s">
        <v>63</v>
      </c>
      <c r="C1347" s="77"/>
      <c r="D1347" s="77"/>
      <c r="E1347" s="77"/>
    </row>
    <row r="1348" customFormat="false" ht="22.35" hidden="false" customHeight="false" outlineLevel="0" collapsed="false">
      <c r="A1348" s="82" t="s">
        <v>65</v>
      </c>
      <c r="B1348" s="55" t="s">
        <v>66</v>
      </c>
      <c r="C1348" s="77"/>
      <c r="D1348" s="77"/>
      <c r="E1348" s="77"/>
    </row>
    <row r="1349" customFormat="false" ht="12.8" hidden="false" customHeight="false" outlineLevel="0" collapsed="false">
      <c r="A1349" s="82"/>
      <c r="B1349" s="54"/>
      <c r="C1349" s="77"/>
      <c r="D1349" s="77"/>
      <c r="E1349" s="77"/>
    </row>
    <row r="1350" customFormat="false" ht="68.65" hidden="false" customHeight="false" outlineLevel="0" collapsed="false">
      <c r="A1350" s="66" t="s">
        <v>1624</v>
      </c>
      <c r="B1350" s="135" t="s">
        <v>19</v>
      </c>
      <c r="C1350" s="240" t="n">
        <f aca="false">SUM(C1352:C1362)</f>
        <v>9508510</v>
      </c>
      <c r="D1350" s="240" t="n">
        <f aca="false">SUM(D1352:D1361)</f>
        <v>0</v>
      </c>
      <c r="E1350" s="240" t="n">
        <f aca="false">SUM(C1350:D1350)</f>
        <v>9508510</v>
      </c>
    </row>
    <row r="1351" customFormat="false" ht="22.35" hidden="false" customHeight="false" outlineLevel="0" collapsed="false">
      <c r="A1351" s="74" t="s">
        <v>27</v>
      </c>
      <c r="B1351" s="227"/>
      <c r="C1351" s="77" t="n">
        <f aca="false">SUM(C1352:C1361)</f>
        <v>9508510</v>
      </c>
      <c r="D1351" s="246"/>
      <c r="E1351" s="77" t="n">
        <f aca="false">SUM(C1351:D1351)</f>
        <v>9508510</v>
      </c>
    </row>
    <row r="1352" customFormat="false" ht="22.35" hidden="false" customHeight="false" outlineLevel="0" collapsed="false">
      <c r="A1352" s="82" t="s">
        <v>1095</v>
      </c>
      <c r="B1352" s="54" t="s">
        <v>1011</v>
      </c>
      <c r="C1352" s="77" t="n">
        <v>9076610</v>
      </c>
      <c r="D1352" s="245"/>
      <c r="E1352" s="77" t="n">
        <f aca="false">SUM(C1352:D1352)</f>
        <v>9076610</v>
      </c>
    </row>
    <row r="1353" customFormat="false" ht="32.8" hidden="false" customHeight="false" outlineLevel="0" collapsed="false">
      <c r="A1353" s="82" t="s">
        <v>1320</v>
      </c>
      <c r="B1353" s="54" t="s">
        <v>697</v>
      </c>
      <c r="C1353" s="77" t="n">
        <v>12000</v>
      </c>
      <c r="D1353" s="245"/>
      <c r="E1353" s="77" t="n">
        <f aca="false">SUM(C1353:D1353)</f>
        <v>12000</v>
      </c>
    </row>
    <row r="1354" customFormat="false" ht="64.15" hidden="false" customHeight="false" outlineLevel="0" collapsed="false">
      <c r="A1354" s="82" t="s">
        <v>1062</v>
      </c>
      <c r="B1354" s="54" t="s">
        <v>1063</v>
      </c>
      <c r="C1354" s="77" t="n">
        <v>410900</v>
      </c>
      <c r="D1354" s="245"/>
      <c r="E1354" s="77" t="n">
        <f aca="false">SUM(C1354:D1354)</f>
        <v>410900</v>
      </c>
    </row>
    <row r="1355" customFormat="false" ht="74.6" hidden="false" customHeight="false" outlineLevel="0" collapsed="false">
      <c r="A1355" s="82" t="s">
        <v>1028</v>
      </c>
      <c r="B1355" s="54" t="s">
        <v>1029</v>
      </c>
      <c r="C1355" s="77"/>
      <c r="D1355" s="245"/>
      <c r="E1355" s="77" t="n">
        <f aca="false">SUM(C1355:D1355)</f>
        <v>0</v>
      </c>
    </row>
    <row r="1356" customFormat="false" ht="53.7" hidden="false" customHeight="false" outlineLevel="0" collapsed="false">
      <c r="A1356" s="82" t="s">
        <v>1031</v>
      </c>
      <c r="B1356" s="54" t="s">
        <v>1032</v>
      </c>
      <c r="C1356" s="77"/>
      <c r="D1356" s="245"/>
      <c r="E1356" s="77" t="n">
        <f aca="false">SUM(C1356:D1356)</f>
        <v>0</v>
      </c>
    </row>
    <row r="1357" customFormat="false" ht="85.05" hidden="false" customHeight="false" outlineLevel="0" collapsed="false">
      <c r="A1357" s="82" t="s">
        <v>1040</v>
      </c>
      <c r="B1357" s="54" t="s">
        <v>1041</v>
      </c>
      <c r="C1357" s="77"/>
      <c r="D1357" s="245"/>
      <c r="E1357" s="77" t="n">
        <f aca="false">SUM(C1357:D1357)</f>
        <v>0</v>
      </c>
    </row>
    <row r="1358" customFormat="false" ht="43.25" hidden="false" customHeight="false" outlineLevel="0" collapsed="false">
      <c r="A1358" s="82" t="s">
        <v>1046</v>
      </c>
      <c r="B1358" s="54" t="s">
        <v>1047</v>
      </c>
      <c r="C1358" s="77"/>
      <c r="D1358" s="245"/>
      <c r="E1358" s="77" t="n">
        <f aca="false">SUM(C1358:D1358)</f>
        <v>0</v>
      </c>
    </row>
    <row r="1359" customFormat="false" ht="12.8" hidden="false" customHeight="false" outlineLevel="0" collapsed="false">
      <c r="A1359" s="82" t="s">
        <v>1097</v>
      </c>
      <c r="B1359" s="54" t="s">
        <v>1098</v>
      </c>
      <c r="C1359" s="77" t="n">
        <v>9000</v>
      </c>
      <c r="D1359" s="77"/>
      <c r="E1359" s="77" t="n">
        <f aca="false">SUM(C1359:D1359)</f>
        <v>9000</v>
      </c>
    </row>
    <row r="1360" customFormat="false" ht="43.25" hidden="false" customHeight="false" outlineLevel="0" collapsed="false">
      <c r="A1360" s="82" t="s">
        <v>1110</v>
      </c>
      <c r="B1360" s="54" t="s">
        <v>1111</v>
      </c>
      <c r="C1360" s="77"/>
      <c r="D1360" s="245"/>
      <c r="E1360" s="77" t="n">
        <f aca="false">SUM(C1360:D1360)</f>
        <v>0</v>
      </c>
    </row>
    <row r="1361" customFormat="false" ht="32.8" hidden="false" customHeight="false" outlineLevel="0" collapsed="false">
      <c r="A1361" s="82" t="s">
        <v>1632</v>
      </c>
      <c r="B1361" s="55" t="s">
        <v>1447</v>
      </c>
      <c r="C1361" s="77"/>
      <c r="D1361" s="245"/>
      <c r="E1361" s="77" t="n">
        <f aca="false">SUM(C1361:D1361)</f>
        <v>0</v>
      </c>
    </row>
    <row r="1362" customFormat="false" ht="22.35" hidden="false" customHeight="false" outlineLevel="0" collapsed="false">
      <c r="A1362" s="82" t="s">
        <v>65</v>
      </c>
      <c r="B1362" s="54" t="s">
        <v>66</v>
      </c>
      <c r="C1362" s="77"/>
      <c r="D1362" s="77"/>
      <c r="E1362" s="77" t="n">
        <f aca="false">SUM(C1362:D1362)</f>
        <v>0</v>
      </c>
    </row>
    <row r="1363" customFormat="false" ht="12.8" hidden="false" customHeight="false" outlineLevel="0" collapsed="false">
      <c r="A1363" s="82"/>
      <c r="B1363" s="54"/>
      <c r="C1363" s="77"/>
      <c r="D1363" s="77"/>
      <c r="E1363" s="77"/>
    </row>
    <row r="1364" customFormat="false" ht="46.25" hidden="false" customHeight="false" outlineLevel="0" collapsed="false">
      <c r="A1364" s="66" t="s">
        <v>1635</v>
      </c>
      <c r="B1364" s="135" t="s">
        <v>19</v>
      </c>
      <c r="C1364" s="139" t="n">
        <f aca="false">SUM(C1366:C1374)</f>
        <v>17573770</v>
      </c>
      <c r="D1364" s="139" t="n">
        <f aca="false">SUM(D1366:D1373)</f>
        <v>0</v>
      </c>
      <c r="E1364" s="139" t="n">
        <f aca="false">SUM(C1364:D1364)</f>
        <v>17573770</v>
      </c>
    </row>
    <row r="1365" customFormat="false" ht="22.35" hidden="false" customHeight="false" outlineLevel="0" collapsed="false">
      <c r="A1365" s="74" t="s">
        <v>27</v>
      </c>
      <c r="B1365" s="227"/>
      <c r="C1365" s="194" t="n">
        <f aca="false">SUM(C1366:C1373)</f>
        <v>17573770</v>
      </c>
      <c r="D1365" s="209"/>
      <c r="E1365" s="145" t="n">
        <f aca="false">SUM(C1365:D1365)</f>
        <v>17573770</v>
      </c>
    </row>
    <row r="1366" customFormat="false" ht="22.35" hidden="false" customHeight="false" outlineLevel="0" collapsed="false">
      <c r="A1366" s="82" t="s">
        <v>1095</v>
      </c>
      <c r="B1366" s="54" t="s">
        <v>1011</v>
      </c>
      <c r="C1366" s="77" t="n">
        <v>17548770</v>
      </c>
      <c r="D1366" s="143"/>
      <c r="E1366" s="77" t="n">
        <f aca="false">SUM(C1366:D1366)</f>
        <v>17548770</v>
      </c>
    </row>
    <row r="1367" customFormat="false" ht="64.15" hidden="false" customHeight="false" outlineLevel="0" collapsed="false">
      <c r="A1367" s="82" t="s">
        <v>1034</v>
      </c>
      <c r="B1367" s="54" t="s">
        <v>1035</v>
      </c>
      <c r="C1367" s="77"/>
      <c r="D1367" s="143"/>
      <c r="E1367" s="77" t="n">
        <f aca="false">SUM(C1367:D1367)</f>
        <v>0</v>
      </c>
    </row>
    <row r="1368" customFormat="false" ht="43.25" hidden="false" customHeight="false" outlineLevel="0" collapsed="false">
      <c r="A1368" s="82" t="s">
        <v>1046</v>
      </c>
      <c r="B1368" s="54" t="s">
        <v>1047</v>
      </c>
      <c r="C1368" s="77"/>
      <c r="D1368" s="143"/>
      <c r="E1368" s="77" t="n">
        <f aca="false">SUM(C1368:D1368)</f>
        <v>0</v>
      </c>
    </row>
    <row r="1369" customFormat="false" ht="32.8" hidden="false" customHeight="false" outlineLevel="0" collapsed="false">
      <c r="A1369" s="82" t="s">
        <v>1320</v>
      </c>
      <c r="B1369" s="54" t="s">
        <v>697</v>
      </c>
      <c r="C1369" s="77" t="n">
        <v>12000</v>
      </c>
      <c r="D1369" s="143"/>
      <c r="E1369" s="77" t="n">
        <f aca="false">SUM(C1369:D1369)</f>
        <v>12000</v>
      </c>
    </row>
    <row r="1370" customFormat="false" ht="12.8" hidden="false" customHeight="false" outlineLevel="0" collapsed="false">
      <c r="A1370" s="82" t="s">
        <v>1097</v>
      </c>
      <c r="B1370" s="54" t="s">
        <v>1098</v>
      </c>
      <c r="C1370" s="77" t="n">
        <v>13000</v>
      </c>
      <c r="D1370" s="77"/>
      <c r="E1370" s="77" t="n">
        <f aca="false">SUM(C1370:D1370)</f>
        <v>13000</v>
      </c>
    </row>
    <row r="1371" customFormat="false" ht="43.25" hidden="false" customHeight="false" outlineLevel="0" collapsed="false">
      <c r="A1371" s="82" t="s">
        <v>1110</v>
      </c>
      <c r="B1371" s="54" t="s">
        <v>1111</v>
      </c>
      <c r="C1371" s="77"/>
      <c r="D1371" s="143"/>
      <c r="E1371" s="77" t="n">
        <f aca="false">SUM(C1371:D1371)</f>
        <v>0</v>
      </c>
    </row>
    <row r="1372" customFormat="false" ht="32.8" hidden="false" customHeight="false" outlineLevel="0" collapsed="false">
      <c r="A1372" s="82" t="s">
        <v>33</v>
      </c>
      <c r="B1372" s="54" t="s">
        <v>34</v>
      </c>
      <c r="C1372" s="77"/>
      <c r="D1372" s="143"/>
      <c r="E1372" s="77" t="n">
        <f aca="false">SUM(C1372:D1372)</f>
        <v>0</v>
      </c>
    </row>
    <row r="1373" customFormat="false" ht="43.25" hidden="false" customHeight="false" outlineLevel="0" collapsed="false">
      <c r="A1373" s="82" t="s">
        <v>325</v>
      </c>
      <c r="B1373" s="55" t="s">
        <v>326</v>
      </c>
      <c r="C1373" s="77"/>
      <c r="D1373" s="143"/>
      <c r="E1373" s="77" t="n">
        <f aca="false">SUM(C1373:D1373)</f>
        <v>0</v>
      </c>
    </row>
    <row r="1374" customFormat="false" ht="22.35" hidden="false" customHeight="false" outlineLevel="0" collapsed="false">
      <c r="A1374" s="82" t="s">
        <v>65</v>
      </c>
      <c r="B1374" s="55" t="s">
        <v>66</v>
      </c>
      <c r="C1374" s="77"/>
      <c r="D1374" s="77"/>
      <c r="E1374" s="77"/>
    </row>
    <row r="1375" customFormat="false" ht="12.8" hidden="false" customHeight="false" outlineLevel="0" collapsed="false">
      <c r="A1375" s="254"/>
      <c r="B1375" s="54"/>
      <c r="C1375" s="77"/>
      <c r="D1375" s="77"/>
      <c r="E1375" s="77" t="n">
        <f aca="false">SUM(C1375:D1375)</f>
        <v>0</v>
      </c>
    </row>
    <row r="1376" customFormat="false" ht="57.45" hidden="false" customHeight="false" outlineLevel="0" collapsed="false">
      <c r="A1376" s="66" t="s">
        <v>1645</v>
      </c>
      <c r="B1376" s="135" t="s">
        <v>19</v>
      </c>
      <c r="C1376" s="139" t="n">
        <f aca="false">SUM(C1378:C1388)</f>
        <v>10285040</v>
      </c>
      <c r="D1376" s="139" t="n">
        <f aca="false">SUM(D1378:D1388)</f>
        <v>0</v>
      </c>
      <c r="E1376" s="139" t="n">
        <f aca="false">SUM(C1376:D1376)</f>
        <v>10285040</v>
      </c>
    </row>
    <row r="1377" customFormat="false" ht="22.35" hidden="false" customHeight="false" outlineLevel="0" collapsed="false">
      <c r="A1377" s="74" t="s">
        <v>27</v>
      </c>
      <c r="B1377" s="227"/>
      <c r="C1377" s="94" t="n">
        <f aca="false">SUM(C1378:C1388)</f>
        <v>10285040</v>
      </c>
      <c r="D1377" s="215"/>
      <c r="E1377" s="94" t="n">
        <f aca="false">SUM(C1377:D1377)</f>
        <v>10285040</v>
      </c>
    </row>
    <row r="1378" customFormat="false" ht="22.35" hidden="false" customHeight="false" outlineLevel="0" collapsed="false">
      <c r="A1378" s="82" t="s">
        <v>1095</v>
      </c>
      <c r="B1378" s="54" t="s">
        <v>1011</v>
      </c>
      <c r="C1378" s="77" t="n">
        <v>10260040</v>
      </c>
      <c r="D1378" s="215"/>
      <c r="E1378" s="94" t="n">
        <f aca="false">SUM(C1378:D1378)</f>
        <v>10260040</v>
      </c>
    </row>
    <row r="1379" customFormat="false" ht="43.25" hidden="false" customHeight="false" outlineLevel="0" collapsed="false">
      <c r="A1379" s="82" t="s">
        <v>1046</v>
      </c>
      <c r="B1379" s="54" t="s">
        <v>1047</v>
      </c>
      <c r="C1379" s="77"/>
      <c r="D1379" s="77"/>
      <c r="E1379" s="94" t="n">
        <f aca="false">SUM(C1379:D1379)</f>
        <v>0</v>
      </c>
    </row>
    <row r="1380" customFormat="false" ht="53.7" hidden="false" customHeight="false" outlineLevel="0" collapsed="false">
      <c r="A1380" s="82" t="s">
        <v>1037</v>
      </c>
      <c r="B1380" s="54" t="s">
        <v>1038</v>
      </c>
      <c r="C1380" s="77"/>
      <c r="D1380" s="77"/>
      <c r="E1380" s="94" t="n">
        <f aca="false">SUM(C1380:D1380)</f>
        <v>0</v>
      </c>
    </row>
    <row r="1381" customFormat="false" ht="32.8" hidden="false" customHeight="false" outlineLevel="0" collapsed="false">
      <c r="A1381" s="82" t="s">
        <v>1320</v>
      </c>
      <c r="B1381" s="54" t="s">
        <v>697</v>
      </c>
      <c r="C1381" s="77" t="n">
        <v>12000</v>
      </c>
      <c r="D1381" s="143"/>
      <c r="E1381" s="94" t="n">
        <f aca="false">SUM(C1381:D1381)</f>
        <v>12000</v>
      </c>
    </row>
    <row r="1382" customFormat="false" ht="74.6" hidden="false" customHeight="false" outlineLevel="0" collapsed="false">
      <c r="A1382" s="82" t="s">
        <v>1050</v>
      </c>
      <c r="B1382" s="54" t="s">
        <v>1051</v>
      </c>
      <c r="C1382" s="77"/>
      <c r="D1382" s="77"/>
      <c r="E1382" s="94" t="n">
        <f aca="false">SUM(C1382:D1382)</f>
        <v>0</v>
      </c>
    </row>
    <row r="1383" customFormat="false" ht="12.8" hidden="false" customHeight="false" outlineLevel="0" collapsed="false">
      <c r="A1383" s="82" t="s">
        <v>1097</v>
      </c>
      <c r="B1383" s="54" t="s">
        <v>1098</v>
      </c>
      <c r="C1383" s="77" t="n">
        <v>13000</v>
      </c>
      <c r="D1383" s="77"/>
      <c r="E1383" s="77" t="n">
        <f aca="false">SUM(C1383:D1383)</f>
        <v>13000</v>
      </c>
    </row>
    <row r="1384" customFormat="false" ht="43.25" hidden="false" customHeight="false" outlineLevel="0" collapsed="false">
      <c r="A1384" s="82" t="s">
        <v>1110</v>
      </c>
      <c r="B1384" s="54" t="s">
        <v>1111</v>
      </c>
      <c r="C1384" s="77"/>
      <c r="D1384" s="77"/>
      <c r="E1384" s="94" t="n">
        <f aca="false">SUM(C1384:D1384)</f>
        <v>0</v>
      </c>
    </row>
    <row r="1385" customFormat="false" ht="43.25" hidden="false" customHeight="false" outlineLevel="0" collapsed="false">
      <c r="A1385" s="82" t="s">
        <v>1059</v>
      </c>
      <c r="B1385" s="54" t="s">
        <v>1060</v>
      </c>
      <c r="C1385" s="77"/>
      <c r="D1385" s="77"/>
      <c r="E1385" s="94" t="n">
        <f aca="false">SUM(C1385:D1385)</f>
        <v>0</v>
      </c>
    </row>
    <row r="1386" customFormat="false" ht="43.25" hidden="false" customHeight="false" outlineLevel="0" collapsed="false">
      <c r="A1386" s="82" t="s">
        <v>1610</v>
      </c>
      <c r="B1386" s="54" t="s">
        <v>1611</v>
      </c>
      <c r="C1386" s="77"/>
      <c r="D1386" s="77"/>
      <c r="E1386" s="94"/>
    </row>
    <row r="1387" customFormat="false" ht="43.25" hidden="false" customHeight="false" outlineLevel="0" collapsed="false">
      <c r="A1387" s="82" t="s">
        <v>1140</v>
      </c>
      <c r="B1387" s="55" t="s">
        <v>1020</v>
      </c>
      <c r="C1387" s="77"/>
      <c r="D1387" s="143"/>
      <c r="E1387" s="94" t="n">
        <f aca="false">SUM(C1387:D1387)</f>
        <v>0</v>
      </c>
    </row>
    <row r="1388" customFormat="false" ht="43.25" hidden="false" customHeight="false" outlineLevel="0" collapsed="false">
      <c r="A1388" s="82" t="s">
        <v>325</v>
      </c>
      <c r="B1388" s="55" t="s">
        <v>326</v>
      </c>
      <c r="C1388" s="77"/>
      <c r="D1388" s="143"/>
      <c r="E1388" s="94" t="n">
        <f aca="false">SUM(C1388:D1388)</f>
        <v>0</v>
      </c>
    </row>
    <row r="1389" customFormat="false" ht="12.8" hidden="false" customHeight="false" outlineLevel="0" collapsed="false">
      <c r="A1389" s="82"/>
      <c r="B1389" s="54"/>
      <c r="C1389" s="77"/>
      <c r="D1389" s="77"/>
      <c r="E1389" s="77" t="n">
        <f aca="false">SUM(C1389:D1389)</f>
        <v>0</v>
      </c>
    </row>
    <row r="1390" customFormat="false" ht="57.45" hidden="false" customHeight="false" outlineLevel="0" collapsed="false">
      <c r="A1390" s="66" t="s">
        <v>1657</v>
      </c>
      <c r="B1390" s="135" t="s">
        <v>19</v>
      </c>
      <c r="C1390" s="139" t="n">
        <f aca="false">SUM(C1392:C1398)</f>
        <v>11627560</v>
      </c>
      <c r="D1390" s="139" t="n">
        <f aca="false">SUM(D1392:D1398)</f>
        <v>0</v>
      </c>
      <c r="E1390" s="139" t="n">
        <f aca="false">SUM(C1390:D1390)</f>
        <v>11627560</v>
      </c>
    </row>
    <row r="1391" customFormat="false" ht="22.35" hidden="false" customHeight="false" outlineLevel="0" collapsed="false">
      <c r="A1391" s="74" t="s">
        <v>27</v>
      </c>
      <c r="B1391" s="227"/>
      <c r="C1391" s="77" t="n">
        <f aca="false">SUM(C1392:C1398)</f>
        <v>11627560</v>
      </c>
      <c r="D1391" s="215"/>
      <c r="E1391" s="77" t="n">
        <f aca="false">SUM(C1391:D1391)</f>
        <v>11627560</v>
      </c>
    </row>
    <row r="1392" customFormat="false" ht="22.35" hidden="false" customHeight="false" outlineLevel="0" collapsed="false">
      <c r="A1392" s="82" t="s">
        <v>1095</v>
      </c>
      <c r="B1392" s="54" t="s">
        <v>1011</v>
      </c>
      <c r="C1392" s="77" t="n">
        <v>11614560</v>
      </c>
      <c r="D1392" s="143"/>
      <c r="E1392" s="77" t="n">
        <f aca="false">SUM(C1392:D1392)</f>
        <v>11614560</v>
      </c>
    </row>
    <row r="1393" customFormat="false" ht="74.6" hidden="false" customHeight="false" outlineLevel="0" collapsed="false">
      <c r="A1393" s="82" t="s">
        <v>1028</v>
      </c>
      <c r="B1393" s="54" t="s">
        <v>1029</v>
      </c>
      <c r="C1393" s="77"/>
      <c r="D1393" s="143"/>
      <c r="E1393" s="77" t="n">
        <f aca="false">SUM(C1393:D1393)</f>
        <v>0</v>
      </c>
    </row>
    <row r="1394" customFormat="false" ht="53.7" hidden="false" customHeight="false" outlineLevel="0" collapsed="false">
      <c r="A1394" s="82" t="s">
        <v>1037</v>
      </c>
      <c r="B1394" s="54" t="s">
        <v>1038</v>
      </c>
      <c r="C1394" s="77"/>
      <c r="D1394" s="143"/>
      <c r="E1394" s="77" t="n">
        <f aca="false">SUM(C1394:D1394)</f>
        <v>0</v>
      </c>
    </row>
    <row r="1395" customFormat="false" ht="43.25" hidden="false" customHeight="false" outlineLevel="0" collapsed="false">
      <c r="A1395" s="87" t="s">
        <v>1140</v>
      </c>
      <c r="B1395" s="54" t="s">
        <v>1020</v>
      </c>
      <c r="C1395" s="77"/>
      <c r="D1395" s="143"/>
      <c r="E1395" s="77" t="n">
        <f aca="false">SUM(C1395:D1395)</f>
        <v>0</v>
      </c>
    </row>
    <row r="1396" customFormat="false" ht="12.8" hidden="false" customHeight="false" outlineLevel="0" collapsed="false">
      <c r="A1396" s="82" t="s">
        <v>1097</v>
      </c>
      <c r="B1396" s="54" t="s">
        <v>1098</v>
      </c>
      <c r="C1396" s="77" t="n">
        <v>13000</v>
      </c>
      <c r="D1396" s="77"/>
      <c r="E1396" s="77" t="n">
        <f aca="false">SUM(C1396:D1396)</f>
        <v>13000</v>
      </c>
    </row>
    <row r="1397" customFormat="false" ht="43.25" hidden="false" customHeight="false" outlineLevel="0" collapsed="false">
      <c r="A1397" s="82" t="s">
        <v>1110</v>
      </c>
      <c r="B1397" s="54" t="s">
        <v>1111</v>
      </c>
      <c r="C1397" s="77"/>
      <c r="D1397" s="143"/>
      <c r="E1397" s="77"/>
    </row>
    <row r="1398" customFormat="false" ht="12.8" hidden="false" customHeight="false" outlineLevel="0" collapsed="false">
      <c r="A1398" s="82" t="s">
        <v>1164</v>
      </c>
      <c r="B1398" s="54" t="s">
        <v>1165</v>
      </c>
      <c r="C1398" s="77"/>
      <c r="D1398" s="143"/>
      <c r="E1398" s="77" t="n">
        <f aca="false">SUM(C1398:D1398)</f>
        <v>0</v>
      </c>
    </row>
    <row r="1399" customFormat="false" ht="12.8" hidden="false" customHeight="false" outlineLevel="0" collapsed="false">
      <c r="A1399" s="82"/>
      <c r="B1399" s="54"/>
      <c r="C1399" s="77"/>
      <c r="D1399" s="77"/>
      <c r="E1399" s="77"/>
    </row>
    <row r="1400" customFormat="false" ht="57.45" hidden="false" customHeight="false" outlineLevel="0" collapsed="false">
      <c r="A1400" s="66" t="s">
        <v>1665</v>
      </c>
      <c r="B1400" s="135" t="s">
        <v>19</v>
      </c>
      <c r="C1400" s="139" t="n">
        <f aca="false">SUM(C1402:C1412)</f>
        <v>9913410</v>
      </c>
      <c r="D1400" s="139" t="n">
        <f aca="false">SUM(D1402:D1411)</f>
        <v>0</v>
      </c>
      <c r="E1400" s="139" t="n">
        <f aca="false">SUM(C1400:D1400)</f>
        <v>9913410</v>
      </c>
    </row>
    <row r="1401" customFormat="false" ht="22.35" hidden="false" customHeight="false" outlineLevel="0" collapsed="false">
      <c r="A1401" s="74" t="s">
        <v>27</v>
      </c>
      <c r="B1401" s="227"/>
      <c r="C1401" s="194" t="n">
        <f aca="false">SUM(C1402:C1411)</f>
        <v>9913410</v>
      </c>
      <c r="D1401" s="209"/>
      <c r="E1401" s="77" t="n">
        <f aca="false">SUM(C1401:D1401)</f>
        <v>9913410</v>
      </c>
    </row>
    <row r="1402" customFormat="false" ht="22.35" hidden="false" customHeight="false" outlineLevel="0" collapsed="false">
      <c r="A1402" s="82" t="s">
        <v>1095</v>
      </c>
      <c r="B1402" s="54" t="s">
        <v>1011</v>
      </c>
      <c r="C1402" s="77" t="n">
        <v>9500130</v>
      </c>
      <c r="D1402" s="143"/>
      <c r="E1402" s="77" t="n">
        <f aca="false">SUM(C1402:D1402)</f>
        <v>9500130</v>
      </c>
    </row>
    <row r="1403" customFormat="false" ht="53.7" hidden="false" customHeight="false" outlineLevel="0" collapsed="false">
      <c r="A1403" s="126" t="s">
        <v>1142</v>
      </c>
      <c r="B1403" s="160" t="s">
        <v>1023</v>
      </c>
      <c r="C1403" s="130" t="n">
        <v>286900</v>
      </c>
      <c r="D1403" s="229"/>
      <c r="E1403" s="130" t="n">
        <f aca="false">SUM(C1403:D1403)</f>
        <v>286900</v>
      </c>
    </row>
    <row r="1404" customFormat="false" ht="22.35" hidden="false" customHeight="false" outlineLevel="0" collapsed="false">
      <c r="A1404" s="82" t="s">
        <v>1104</v>
      </c>
      <c r="B1404" s="54" t="s">
        <v>1014</v>
      </c>
      <c r="C1404" s="77"/>
      <c r="D1404" s="143"/>
      <c r="E1404" s="77" t="n">
        <f aca="false">SUM(C1404:D1404)</f>
        <v>0</v>
      </c>
    </row>
    <row r="1405" customFormat="false" ht="43.25" hidden="false" customHeight="false" outlineLevel="0" collapsed="false">
      <c r="A1405" s="82" t="s">
        <v>1046</v>
      </c>
      <c r="B1405" s="54" t="s">
        <v>1047</v>
      </c>
      <c r="C1405" s="77"/>
      <c r="D1405" s="77"/>
      <c r="E1405" s="77" t="n">
        <f aca="false">SUM(C1405:D1405)</f>
        <v>0</v>
      </c>
    </row>
    <row r="1406" customFormat="false" ht="53.7" hidden="false" customHeight="false" outlineLevel="0" collapsed="false">
      <c r="A1406" s="82" t="s">
        <v>1037</v>
      </c>
      <c r="B1406" s="54" t="s">
        <v>1038</v>
      </c>
      <c r="C1406" s="77"/>
      <c r="D1406" s="143"/>
      <c r="E1406" s="77" t="n">
        <f aca="false">SUM(C1406:D1406)</f>
        <v>0</v>
      </c>
    </row>
    <row r="1407" customFormat="false" ht="43.25" hidden="false" customHeight="false" outlineLevel="0" collapsed="false">
      <c r="A1407" s="82" t="s">
        <v>506</v>
      </c>
      <c r="B1407" s="54" t="s">
        <v>507</v>
      </c>
      <c r="C1407" s="77" t="n">
        <v>112380</v>
      </c>
      <c r="D1407" s="143"/>
      <c r="E1407" s="77" t="n">
        <f aca="false">SUM(C1407:D1407)</f>
        <v>112380</v>
      </c>
    </row>
    <row r="1408" customFormat="false" ht="74.6" hidden="false" customHeight="false" outlineLevel="0" collapsed="false">
      <c r="A1408" s="82" t="s">
        <v>1050</v>
      </c>
      <c r="B1408" s="54" t="s">
        <v>1051</v>
      </c>
      <c r="C1408" s="77"/>
      <c r="D1408" s="143"/>
      <c r="E1408" s="77" t="n">
        <f aca="false">SUM(C1408:D1408)</f>
        <v>0</v>
      </c>
    </row>
    <row r="1409" customFormat="false" ht="12.8" hidden="false" customHeight="false" outlineLevel="0" collapsed="false">
      <c r="A1409" s="82" t="s">
        <v>1097</v>
      </c>
      <c r="B1409" s="54" t="s">
        <v>1098</v>
      </c>
      <c r="C1409" s="77" t="n">
        <v>14000</v>
      </c>
      <c r="D1409" s="77"/>
      <c r="E1409" s="77" t="n">
        <f aca="false">SUM(C1409:D1409)</f>
        <v>14000</v>
      </c>
    </row>
    <row r="1410" customFormat="false" ht="43.25" hidden="false" customHeight="false" outlineLevel="0" collapsed="false">
      <c r="A1410" s="82" t="s">
        <v>1110</v>
      </c>
      <c r="B1410" s="54" t="s">
        <v>1111</v>
      </c>
      <c r="C1410" s="77"/>
      <c r="D1410" s="143"/>
      <c r="E1410" s="77"/>
    </row>
    <row r="1411" customFormat="false" ht="43.25" hidden="false" customHeight="false" outlineLevel="0" collapsed="false">
      <c r="A1411" s="82" t="s">
        <v>325</v>
      </c>
      <c r="B1411" s="55" t="s">
        <v>326</v>
      </c>
      <c r="C1411" s="77"/>
      <c r="D1411" s="143"/>
      <c r="E1411" s="77" t="n">
        <f aca="false">SUM(C1411:D1411)</f>
        <v>0</v>
      </c>
    </row>
    <row r="1412" customFormat="false" ht="22.35" hidden="false" customHeight="false" outlineLevel="0" collapsed="false">
      <c r="A1412" s="82" t="s">
        <v>65</v>
      </c>
      <c r="B1412" s="55" t="s">
        <v>66</v>
      </c>
      <c r="C1412" s="143"/>
      <c r="D1412" s="143"/>
      <c r="E1412" s="77"/>
    </row>
    <row r="1413" customFormat="false" ht="12.8" hidden="false" customHeight="false" outlineLevel="0" collapsed="false">
      <c r="A1413" s="82"/>
      <c r="B1413" s="54"/>
      <c r="C1413" s="77"/>
      <c r="D1413" s="77"/>
      <c r="E1413" s="77"/>
    </row>
    <row r="1414" customFormat="false" ht="57.45" hidden="false" customHeight="false" outlineLevel="0" collapsed="false">
      <c r="A1414" s="66" t="s">
        <v>1676</v>
      </c>
      <c r="B1414" s="135" t="s">
        <v>19</v>
      </c>
      <c r="C1414" s="139" t="n">
        <f aca="false">SUM(C1416:C1423)</f>
        <v>5185880</v>
      </c>
      <c r="D1414" s="139" t="n">
        <f aca="false">SUM(D1416:D1423)</f>
        <v>0</v>
      </c>
      <c r="E1414" s="139" t="n">
        <f aca="false">SUM(C1414:D1414)</f>
        <v>5185880</v>
      </c>
    </row>
    <row r="1415" customFormat="false" ht="22.35" hidden="false" customHeight="false" outlineLevel="0" collapsed="false">
      <c r="A1415" s="74" t="s">
        <v>27</v>
      </c>
      <c r="B1415" s="227"/>
      <c r="C1415" s="94" t="n">
        <f aca="false">SUM(C1416:C1422)</f>
        <v>5185880</v>
      </c>
      <c r="D1415" s="215"/>
      <c r="E1415" s="94" t="n">
        <f aca="false">D1415+C1415</f>
        <v>5185880</v>
      </c>
    </row>
    <row r="1416" customFormat="false" ht="22.35" hidden="false" customHeight="false" outlineLevel="0" collapsed="false">
      <c r="A1416" s="82" t="s">
        <v>1095</v>
      </c>
      <c r="B1416" s="54" t="s">
        <v>1011</v>
      </c>
      <c r="C1416" s="77" t="n">
        <v>5149880</v>
      </c>
      <c r="D1416" s="77"/>
      <c r="E1416" s="94" t="n">
        <f aca="false">D1416+C1416</f>
        <v>5149880</v>
      </c>
    </row>
    <row r="1417" customFormat="false" ht="32.8" hidden="false" customHeight="false" outlineLevel="0" collapsed="false">
      <c r="A1417" s="82" t="s">
        <v>1320</v>
      </c>
      <c r="B1417" s="54" t="s">
        <v>697</v>
      </c>
      <c r="C1417" s="77" t="n">
        <v>12000</v>
      </c>
      <c r="D1417" s="77"/>
      <c r="E1417" s="94" t="n">
        <f aca="false">D1417+C1417</f>
        <v>12000</v>
      </c>
    </row>
    <row r="1418" customFormat="false" ht="53.7" hidden="false" customHeight="false" outlineLevel="0" collapsed="false">
      <c r="A1418" s="82" t="s">
        <v>1142</v>
      </c>
      <c r="B1418" s="54" t="s">
        <v>1023</v>
      </c>
      <c r="C1418" s="77"/>
      <c r="D1418" s="77"/>
      <c r="E1418" s="94" t="n">
        <f aca="false">D1418+C1418</f>
        <v>0</v>
      </c>
    </row>
    <row r="1419" customFormat="false" ht="53.7" hidden="false" customHeight="false" outlineLevel="0" collapsed="false">
      <c r="A1419" s="82" t="s">
        <v>1057</v>
      </c>
      <c r="B1419" s="54" t="s">
        <v>1058</v>
      </c>
      <c r="C1419" s="77" t="n">
        <v>16000</v>
      </c>
      <c r="D1419" s="77"/>
      <c r="E1419" s="94" t="n">
        <f aca="false">D1419+C1419</f>
        <v>16000</v>
      </c>
    </row>
    <row r="1420" customFormat="false" ht="32.8" hidden="false" customHeight="false" outlineLevel="0" collapsed="false">
      <c r="A1420" s="87" t="s">
        <v>33</v>
      </c>
      <c r="B1420" s="54" t="s">
        <v>34</v>
      </c>
      <c r="C1420" s="77"/>
      <c r="D1420" s="77"/>
      <c r="E1420" s="94" t="n">
        <f aca="false">D1420+C1420</f>
        <v>0</v>
      </c>
    </row>
    <row r="1421" customFormat="false" ht="12.8" hidden="false" customHeight="false" outlineLevel="0" collapsed="false">
      <c r="A1421" s="82" t="s">
        <v>1097</v>
      </c>
      <c r="B1421" s="274" t="s">
        <v>1098</v>
      </c>
      <c r="C1421" s="77" t="n">
        <v>8000</v>
      </c>
      <c r="D1421" s="77"/>
      <c r="E1421" s="77" t="n">
        <f aca="false">SUM(C1421:D1421)</f>
        <v>8000</v>
      </c>
    </row>
    <row r="1422" customFormat="false" ht="43.25" hidden="false" customHeight="false" outlineLevel="0" collapsed="false">
      <c r="A1422" s="82" t="s">
        <v>1110</v>
      </c>
      <c r="B1422" s="54" t="s">
        <v>1111</v>
      </c>
      <c r="C1422" s="77"/>
      <c r="D1422" s="77"/>
      <c r="E1422" s="94" t="n">
        <f aca="false">D1422+C1422</f>
        <v>0</v>
      </c>
    </row>
    <row r="1423" customFormat="false" ht="22.35" hidden="false" customHeight="false" outlineLevel="0" collapsed="false">
      <c r="A1423" s="82" t="s">
        <v>65</v>
      </c>
      <c r="B1423" s="54" t="s">
        <v>66</v>
      </c>
      <c r="C1423" s="77"/>
      <c r="D1423" s="77"/>
      <c r="E1423" s="77"/>
    </row>
    <row r="1424" customFormat="false" ht="12.8" hidden="false" customHeight="false" outlineLevel="0" collapsed="false">
      <c r="A1424" s="82"/>
      <c r="B1424" s="54"/>
      <c r="C1424" s="77"/>
      <c r="D1424" s="77"/>
      <c r="E1424" s="77"/>
    </row>
    <row r="1425" customFormat="false" ht="68.65" hidden="false" customHeight="false" outlineLevel="0" collapsed="false">
      <c r="A1425" s="66" t="s">
        <v>1683</v>
      </c>
      <c r="B1425" s="135" t="s">
        <v>19</v>
      </c>
      <c r="C1425" s="240" t="n">
        <f aca="false">SUM(C1427:C1437)</f>
        <v>9502610</v>
      </c>
      <c r="D1425" s="240" t="n">
        <f aca="false">SUM(D1427:D1437)</f>
        <v>0</v>
      </c>
      <c r="E1425" s="240" t="n">
        <f aca="false">SUM(C1425:D1425)</f>
        <v>9502610</v>
      </c>
    </row>
    <row r="1426" customFormat="false" ht="22.35" hidden="false" customHeight="false" outlineLevel="0" collapsed="false">
      <c r="A1426" s="74" t="s">
        <v>27</v>
      </c>
      <c r="B1426" s="227"/>
      <c r="C1426" s="77" t="n">
        <f aca="false">SUM(C1427:C1437)</f>
        <v>9502610</v>
      </c>
      <c r="D1426" s="246"/>
      <c r="E1426" s="77" t="n">
        <f aca="false">SUM(C1426:D1426)</f>
        <v>9502610</v>
      </c>
    </row>
    <row r="1427" customFormat="false" ht="22.35" hidden="false" customHeight="false" outlineLevel="0" collapsed="false">
      <c r="A1427" s="82" t="s">
        <v>1095</v>
      </c>
      <c r="B1427" s="54" t="s">
        <v>1011</v>
      </c>
      <c r="C1427" s="77" t="n">
        <v>9202910</v>
      </c>
      <c r="D1427" s="245"/>
      <c r="E1427" s="77" t="n">
        <f aca="false">SUM(C1427:D1427)</f>
        <v>9202910</v>
      </c>
    </row>
    <row r="1428" customFormat="false" ht="22.35" hidden="false" customHeight="false" outlineLevel="0" collapsed="false">
      <c r="A1428" s="82" t="s">
        <v>1104</v>
      </c>
      <c r="B1428" s="54" t="s">
        <v>1014</v>
      </c>
      <c r="C1428" s="77"/>
      <c r="D1428" s="245"/>
      <c r="E1428" s="77" t="n">
        <f aca="false">SUM(C1428:D1428)</f>
        <v>0</v>
      </c>
    </row>
    <row r="1429" customFormat="false" ht="53.7" hidden="false" customHeight="false" outlineLevel="0" collapsed="false">
      <c r="A1429" s="82" t="s">
        <v>1142</v>
      </c>
      <c r="B1429" s="54" t="s">
        <v>1023</v>
      </c>
      <c r="C1429" s="77" t="n">
        <v>285700</v>
      </c>
      <c r="D1429" s="245"/>
      <c r="E1429" s="77" t="n">
        <f aca="false">SUM(C1429:D1429)</f>
        <v>285700</v>
      </c>
    </row>
    <row r="1430" customFormat="false" ht="74.6" hidden="false" customHeight="false" outlineLevel="0" collapsed="false">
      <c r="A1430" s="82" t="s">
        <v>1028</v>
      </c>
      <c r="B1430" s="54" t="s">
        <v>1029</v>
      </c>
      <c r="C1430" s="77"/>
      <c r="D1430" s="77"/>
      <c r="E1430" s="77" t="n">
        <f aca="false">SUM(C1430:D1430)</f>
        <v>0</v>
      </c>
    </row>
    <row r="1431" customFormat="false" ht="43.25" hidden="false" customHeight="false" outlineLevel="0" collapsed="false">
      <c r="A1431" s="82" t="s">
        <v>1046</v>
      </c>
      <c r="B1431" s="54" t="s">
        <v>1047</v>
      </c>
      <c r="C1431" s="77"/>
      <c r="D1431" s="77"/>
      <c r="E1431" s="77" t="n">
        <f aca="false">SUM(C1431:D1431)</f>
        <v>0</v>
      </c>
    </row>
    <row r="1432" customFormat="false" ht="74.6" hidden="false" customHeight="false" outlineLevel="0" collapsed="false">
      <c r="A1432" s="82" t="s">
        <v>1050</v>
      </c>
      <c r="B1432" s="54" t="s">
        <v>1051</v>
      </c>
      <c r="C1432" s="77"/>
      <c r="D1432" s="77"/>
      <c r="E1432" s="77" t="n">
        <f aca="false">SUM(C1432:D1432)</f>
        <v>0</v>
      </c>
    </row>
    <row r="1433" customFormat="false" ht="12.8" hidden="false" customHeight="false" outlineLevel="0" collapsed="false">
      <c r="A1433" s="82" t="s">
        <v>1097</v>
      </c>
      <c r="B1433" s="54" t="s">
        <v>1098</v>
      </c>
      <c r="C1433" s="77" t="n">
        <v>14000</v>
      </c>
      <c r="D1433" s="77"/>
      <c r="E1433" s="77" t="n">
        <f aca="false">SUM(C1433:D1433)</f>
        <v>14000</v>
      </c>
    </row>
    <row r="1434" customFormat="false" ht="43.25" hidden="false" customHeight="false" outlineLevel="0" collapsed="false">
      <c r="A1434" s="82" t="s">
        <v>1110</v>
      </c>
      <c r="B1434" s="54" t="s">
        <v>1111</v>
      </c>
      <c r="C1434" s="77"/>
      <c r="D1434" s="77"/>
      <c r="E1434" s="94" t="n">
        <f aca="false">SUM(C1434:D1434)</f>
        <v>0</v>
      </c>
    </row>
    <row r="1435" customFormat="false" ht="64.15" hidden="false" customHeight="false" outlineLevel="0" collapsed="false">
      <c r="A1435" s="82" t="s">
        <v>726</v>
      </c>
      <c r="B1435" s="54" t="s">
        <v>727</v>
      </c>
      <c r="C1435" s="77"/>
      <c r="D1435" s="77"/>
      <c r="E1435" s="77" t="n">
        <f aca="false">SUM(C1435:D1435)</f>
        <v>0</v>
      </c>
    </row>
    <row r="1436" customFormat="false" ht="22.35" hidden="false" customHeight="false" outlineLevel="0" collapsed="false">
      <c r="A1436" s="82" t="s">
        <v>1120</v>
      </c>
      <c r="B1436" s="54" t="s">
        <v>1121</v>
      </c>
      <c r="C1436" s="77"/>
      <c r="D1436" s="77"/>
      <c r="E1436" s="77"/>
    </row>
    <row r="1437" customFormat="false" ht="43.25" hidden="false" customHeight="false" outlineLevel="0" collapsed="false">
      <c r="A1437" s="82" t="s">
        <v>325</v>
      </c>
      <c r="B1437" s="55" t="s">
        <v>326</v>
      </c>
      <c r="C1437" s="77"/>
      <c r="D1437" s="77"/>
      <c r="E1437" s="77"/>
    </row>
    <row r="1438" customFormat="false" ht="12.8" hidden="false" customHeight="false" outlineLevel="0" collapsed="false">
      <c r="A1438" s="82"/>
      <c r="B1438" s="54"/>
      <c r="C1438" s="77"/>
      <c r="D1438" s="77"/>
      <c r="E1438" s="77"/>
    </row>
    <row r="1439" customFormat="false" ht="57.45" hidden="false" customHeight="false" outlineLevel="0" collapsed="false">
      <c r="A1439" s="66" t="s">
        <v>1694</v>
      </c>
      <c r="B1439" s="135" t="s">
        <v>19</v>
      </c>
      <c r="C1439" s="139" t="n">
        <f aca="false">SUM(C1441:C1445)</f>
        <v>7142600</v>
      </c>
      <c r="D1439" s="139" t="n">
        <f aca="false">SUM(D1441:D1445)</f>
        <v>0</v>
      </c>
      <c r="E1439" s="139" t="n">
        <f aca="false">SUM(C1439:D1439)</f>
        <v>7142600</v>
      </c>
    </row>
    <row r="1440" customFormat="false" ht="22.35" hidden="false" customHeight="false" outlineLevel="0" collapsed="false">
      <c r="A1440" s="74" t="s">
        <v>27</v>
      </c>
      <c r="B1440" s="227"/>
      <c r="C1440" s="77" t="n">
        <f aca="false">SUM(C1441:C1445)</f>
        <v>7142600</v>
      </c>
      <c r="D1440" s="209"/>
      <c r="E1440" s="77" t="n">
        <f aca="false">SUM(C1440:D1440)</f>
        <v>7142600</v>
      </c>
    </row>
    <row r="1441" customFormat="false" ht="22.35" hidden="false" customHeight="false" outlineLevel="0" collapsed="false">
      <c r="A1441" s="82" t="s">
        <v>1095</v>
      </c>
      <c r="B1441" s="54" t="s">
        <v>1011</v>
      </c>
      <c r="C1441" s="77" t="n">
        <v>7123600</v>
      </c>
      <c r="D1441" s="143"/>
      <c r="E1441" s="77" t="n">
        <f aca="false">SUM(C1441:D1441)</f>
        <v>7123600</v>
      </c>
    </row>
    <row r="1442" customFormat="false" ht="32.8" hidden="false" customHeight="false" outlineLevel="0" collapsed="false">
      <c r="A1442" s="82" t="s">
        <v>1320</v>
      </c>
      <c r="B1442" s="54" t="s">
        <v>697</v>
      </c>
      <c r="C1442" s="77" t="n">
        <v>12000</v>
      </c>
      <c r="D1442" s="77"/>
      <c r="E1442" s="77" t="n">
        <f aca="false">SUM(C1442:D1442)</f>
        <v>12000</v>
      </c>
    </row>
    <row r="1443" customFormat="false" ht="12.8" hidden="false" customHeight="false" outlineLevel="0" collapsed="false">
      <c r="A1443" s="82" t="s">
        <v>1097</v>
      </c>
      <c r="B1443" s="54" t="s">
        <v>1098</v>
      </c>
      <c r="C1443" s="77" t="n">
        <v>7000</v>
      </c>
      <c r="D1443" s="77"/>
      <c r="E1443" s="77" t="n">
        <f aca="false">SUM(C1443:D1443)</f>
        <v>7000</v>
      </c>
    </row>
    <row r="1444" customFormat="false" ht="43.25" hidden="false" customHeight="false" outlineLevel="0" collapsed="false">
      <c r="A1444" s="82" t="s">
        <v>1110</v>
      </c>
      <c r="B1444" s="54" t="s">
        <v>1111</v>
      </c>
      <c r="C1444" s="77"/>
      <c r="D1444" s="143"/>
      <c r="E1444" s="77" t="n">
        <f aca="false">SUM(C1444:D1444)</f>
        <v>0</v>
      </c>
    </row>
    <row r="1445" customFormat="false" ht="64.15" hidden="false" customHeight="false" outlineLevel="0" collapsed="false">
      <c r="A1445" s="82" t="s">
        <v>726</v>
      </c>
      <c r="B1445" s="54" t="s">
        <v>727</v>
      </c>
      <c r="C1445" s="77"/>
      <c r="D1445" s="77"/>
      <c r="E1445" s="77" t="n">
        <f aca="false">SUM(C1445:D1445)</f>
        <v>0</v>
      </c>
    </row>
    <row r="1446" customFormat="false" ht="12.8" hidden="false" customHeight="false" outlineLevel="0" collapsed="false">
      <c r="A1446" s="82"/>
      <c r="B1446" s="54"/>
      <c r="C1446" s="77"/>
      <c r="D1446" s="77"/>
      <c r="E1446" s="77"/>
    </row>
    <row r="1447" customFormat="false" ht="113.4" hidden="false" customHeight="false" outlineLevel="0" collapsed="false">
      <c r="A1447" s="169" t="s">
        <v>1700</v>
      </c>
      <c r="B1447" s="135" t="s">
        <v>19</v>
      </c>
      <c r="C1447" s="139" t="n">
        <f aca="false">SUM(C1449:C1455)</f>
        <v>5365760</v>
      </c>
      <c r="D1447" s="139" t="n">
        <f aca="false">SUM(D1449:D1454)</f>
        <v>0</v>
      </c>
      <c r="E1447" s="139" t="n">
        <f aca="false">SUM(C1447:D1447)</f>
        <v>5365760</v>
      </c>
    </row>
    <row r="1448" customFormat="false" ht="22.35" hidden="false" customHeight="false" outlineLevel="0" collapsed="false">
      <c r="A1448" s="74" t="s">
        <v>27</v>
      </c>
      <c r="B1448" s="227"/>
      <c r="C1448" s="249" t="n">
        <f aca="false">SUM(C1449:C1454)</f>
        <v>5365760</v>
      </c>
      <c r="D1448" s="209"/>
      <c r="E1448" s="249" t="n">
        <f aca="false">SUM(C1448:D1448)</f>
        <v>5365760</v>
      </c>
    </row>
    <row r="1449" customFormat="false" ht="22.35" hidden="false" customHeight="false" outlineLevel="0" collapsed="false">
      <c r="A1449" s="82" t="s">
        <v>1095</v>
      </c>
      <c r="B1449" s="54" t="s">
        <v>1011</v>
      </c>
      <c r="C1449" s="77" t="n">
        <v>5359760</v>
      </c>
      <c r="D1449" s="143"/>
      <c r="E1449" s="249" t="n">
        <f aca="false">SUM(C1449:D1449)</f>
        <v>5359760</v>
      </c>
    </row>
    <row r="1450" customFormat="false" ht="53.7" hidden="false" customHeight="false" outlineLevel="0" collapsed="false">
      <c r="A1450" s="82" t="s">
        <v>1037</v>
      </c>
      <c r="B1450" s="54" t="s">
        <v>1038</v>
      </c>
      <c r="C1450" s="77"/>
      <c r="D1450" s="143"/>
      <c r="E1450" s="249" t="n">
        <f aca="false">SUM(C1450:D1450)</f>
        <v>0</v>
      </c>
    </row>
    <row r="1451" customFormat="false" ht="85.05" hidden="false" customHeight="false" outlineLevel="0" collapsed="false">
      <c r="A1451" s="82" t="s">
        <v>1040</v>
      </c>
      <c r="B1451" s="54" t="s">
        <v>1041</v>
      </c>
      <c r="C1451" s="77"/>
      <c r="D1451" s="143"/>
      <c r="E1451" s="249" t="n">
        <f aca="false">SUM(C1451:D1451)</f>
        <v>0</v>
      </c>
    </row>
    <row r="1452" customFormat="false" ht="74.6" hidden="false" customHeight="false" outlineLevel="0" collapsed="false">
      <c r="A1452" s="82" t="s">
        <v>1050</v>
      </c>
      <c r="B1452" s="54" t="s">
        <v>1051</v>
      </c>
      <c r="C1452" s="77"/>
      <c r="D1452" s="143"/>
      <c r="E1452" s="249" t="n">
        <f aca="false">SUM(C1452:D1452)</f>
        <v>0</v>
      </c>
    </row>
    <row r="1453" customFormat="false" ht="12.8" hidden="false" customHeight="false" outlineLevel="0" collapsed="false">
      <c r="A1453" s="82" t="s">
        <v>1097</v>
      </c>
      <c r="B1453" s="54" t="s">
        <v>1098</v>
      </c>
      <c r="C1453" s="77" t="n">
        <v>6000</v>
      </c>
      <c r="D1453" s="143"/>
      <c r="E1453" s="249" t="n">
        <f aca="false">SUM(C1453:D1453)</f>
        <v>6000</v>
      </c>
    </row>
    <row r="1454" customFormat="false" ht="43.25" hidden="false" customHeight="false" outlineLevel="0" collapsed="false">
      <c r="A1454" s="82" t="s">
        <v>1110</v>
      </c>
      <c r="B1454" s="54" t="s">
        <v>1111</v>
      </c>
      <c r="C1454" s="77"/>
      <c r="D1454" s="143"/>
      <c r="E1454" s="249" t="n">
        <f aca="false">SUM(C1454:D1454)</f>
        <v>0</v>
      </c>
    </row>
    <row r="1455" customFormat="false" ht="22.35" hidden="false" customHeight="false" outlineLevel="0" collapsed="false">
      <c r="A1455" s="82" t="s">
        <v>65</v>
      </c>
      <c r="B1455" s="55" t="s">
        <v>66</v>
      </c>
      <c r="C1455" s="143"/>
      <c r="D1455" s="143"/>
      <c r="E1455" s="77"/>
    </row>
    <row r="1456" customFormat="false" ht="12.8" hidden="false" customHeight="false" outlineLevel="0" collapsed="false">
      <c r="A1456" s="82"/>
      <c r="B1456" s="54"/>
      <c r="C1456" s="258"/>
      <c r="D1456" s="77"/>
      <c r="E1456" s="258" t="n">
        <f aca="false">SUM(C1456:D1456)</f>
        <v>0</v>
      </c>
    </row>
    <row r="1457" customFormat="false" ht="57.45" hidden="false" customHeight="false" outlineLevel="0" collapsed="false">
      <c r="A1457" s="66" t="s">
        <v>1708</v>
      </c>
      <c r="B1457" s="135" t="s">
        <v>19</v>
      </c>
      <c r="C1457" s="240" t="n">
        <f aca="false">SUM(C1459:C1463)</f>
        <v>7129030</v>
      </c>
      <c r="D1457" s="240" t="n">
        <f aca="false">SUM(D1459:D1463)</f>
        <v>0</v>
      </c>
      <c r="E1457" s="240" t="n">
        <f aca="false">SUM(C1457:D1457)</f>
        <v>7129030</v>
      </c>
    </row>
    <row r="1458" customFormat="false" ht="22.35" hidden="false" customHeight="false" outlineLevel="0" collapsed="false">
      <c r="A1458" s="74" t="s">
        <v>27</v>
      </c>
      <c r="B1458" s="227"/>
      <c r="C1458" s="245" t="n">
        <f aca="false">SUM(C1459:C1463)</f>
        <v>7129030</v>
      </c>
      <c r="D1458" s="246"/>
      <c r="E1458" s="77" t="n">
        <f aca="false">SUM(C1458:D1458)</f>
        <v>7129030</v>
      </c>
    </row>
    <row r="1459" customFormat="false" ht="22.35" hidden="false" customHeight="false" outlineLevel="0" collapsed="false">
      <c r="A1459" s="82" t="s">
        <v>1095</v>
      </c>
      <c r="B1459" s="54" t="s">
        <v>1011</v>
      </c>
      <c r="C1459" s="77" t="n">
        <v>7115030</v>
      </c>
      <c r="D1459" s="246"/>
      <c r="E1459" s="77" t="n">
        <f aca="false">SUM(C1459:D1459)</f>
        <v>7115030</v>
      </c>
    </row>
    <row r="1460" customFormat="false" ht="32.8" hidden="false" customHeight="false" outlineLevel="0" collapsed="false">
      <c r="A1460" s="82" t="s">
        <v>1320</v>
      </c>
      <c r="B1460" s="54" t="s">
        <v>697</v>
      </c>
      <c r="C1460" s="77" t="n">
        <v>6000</v>
      </c>
      <c r="D1460" s="246"/>
      <c r="E1460" s="77" t="n">
        <f aca="false">SUM(C1460:D1460)</f>
        <v>6000</v>
      </c>
    </row>
    <row r="1461" customFormat="false" ht="12.8" hidden="false" customHeight="false" outlineLevel="0" collapsed="false">
      <c r="A1461" s="82" t="s">
        <v>1097</v>
      </c>
      <c r="B1461" s="54" t="s">
        <v>1098</v>
      </c>
      <c r="C1461" s="77" t="n">
        <v>8000</v>
      </c>
      <c r="D1461" s="246"/>
      <c r="E1461" s="77" t="n">
        <f aca="false">SUM(C1461:D1461)</f>
        <v>8000</v>
      </c>
    </row>
    <row r="1462" customFormat="false" ht="43.25" hidden="false" customHeight="false" outlineLevel="0" collapsed="false">
      <c r="A1462" s="82" t="s">
        <v>1110</v>
      </c>
      <c r="B1462" s="54" t="s">
        <v>1111</v>
      </c>
      <c r="C1462" s="77"/>
      <c r="D1462" s="246"/>
      <c r="E1462" s="77" t="n">
        <f aca="false">SUM(C1462:D1462)</f>
        <v>0</v>
      </c>
    </row>
    <row r="1463" customFormat="false" ht="43.25" hidden="false" customHeight="false" outlineLevel="0" collapsed="false">
      <c r="A1463" s="82" t="s">
        <v>1059</v>
      </c>
      <c r="B1463" s="54" t="s">
        <v>1060</v>
      </c>
      <c r="C1463" s="77"/>
      <c r="D1463" s="246"/>
      <c r="E1463" s="77" t="n">
        <f aca="false">SUM(C1463:D1463)</f>
        <v>0</v>
      </c>
    </row>
    <row r="1464" customFormat="false" ht="12.8" hidden="false" customHeight="false" outlineLevel="0" collapsed="false">
      <c r="A1464" s="82"/>
      <c r="B1464" s="54"/>
      <c r="C1464" s="77"/>
      <c r="D1464" s="77"/>
      <c r="E1464" s="77"/>
    </row>
    <row r="1465" customFormat="false" ht="102.2" hidden="false" customHeight="false" outlineLevel="0" collapsed="false">
      <c r="A1465" s="66" t="s">
        <v>1714</v>
      </c>
      <c r="B1465" s="135" t="s">
        <v>19</v>
      </c>
      <c r="C1465" s="139" t="n">
        <f aca="false">SUM(C1467:C1476)</f>
        <v>32864740</v>
      </c>
      <c r="D1465" s="139" t="n">
        <f aca="false">SUM(D1467:D1475)</f>
        <v>0</v>
      </c>
      <c r="E1465" s="139" t="n">
        <f aca="false">SUM(C1465:D1465)</f>
        <v>32864740</v>
      </c>
    </row>
    <row r="1466" customFormat="false" ht="22.35" hidden="false" customHeight="false" outlineLevel="0" collapsed="false">
      <c r="A1466" s="74" t="s">
        <v>27</v>
      </c>
      <c r="B1466" s="75"/>
      <c r="C1466" s="78" t="n">
        <f aca="false">SUM(C1467:C1475)</f>
        <v>32864740</v>
      </c>
      <c r="D1466" s="78" t="n">
        <f aca="false">SUM(D1467:D1475)</f>
        <v>0</v>
      </c>
      <c r="E1466" s="77" t="n">
        <f aca="false">SUM(C1466:D1466)</f>
        <v>32864740</v>
      </c>
    </row>
    <row r="1467" customFormat="false" ht="22.35" hidden="false" customHeight="false" outlineLevel="0" collapsed="false">
      <c r="A1467" s="82" t="s">
        <v>1095</v>
      </c>
      <c r="B1467" s="54" t="s">
        <v>1011</v>
      </c>
      <c r="C1467" s="77" t="n">
        <v>31585351</v>
      </c>
      <c r="D1467" s="77"/>
      <c r="E1467" s="77" t="n">
        <f aca="false">SUM(C1467:D1467)</f>
        <v>31585351</v>
      </c>
    </row>
    <row r="1468" customFormat="false" ht="43.25" hidden="false" customHeight="false" outlineLevel="0" collapsed="false">
      <c r="A1468" s="82" t="s">
        <v>506</v>
      </c>
      <c r="B1468" s="54" t="s">
        <v>507</v>
      </c>
      <c r="C1468" s="77" t="n">
        <v>68389</v>
      </c>
      <c r="D1468" s="77"/>
      <c r="E1468" s="77" t="n">
        <f aca="false">SUM(C1468:D1468)</f>
        <v>68389</v>
      </c>
    </row>
    <row r="1469" customFormat="false" ht="53.7" hidden="false" customHeight="false" outlineLevel="0" collapsed="false">
      <c r="A1469" s="126" t="s">
        <v>1142</v>
      </c>
      <c r="B1469" s="160" t="s">
        <v>1023</v>
      </c>
      <c r="C1469" s="130" t="n">
        <v>132000</v>
      </c>
      <c r="D1469" s="130"/>
      <c r="E1469" s="130" t="n">
        <f aca="false">SUM(C1469:D1469)</f>
        <v>132000</v>
      </c>
    </row>
    <row r="1470" customFormat="false" ht="32.8" hidden="false" customHeight="false" outlineLevel="0" collapsed="false">
      <c r="A1470" s="82" t="s">
        <v>33</v>
      </c>
      <c r="B1470" s="54" t="s">
        <v>34</v>
      </c>
      <c r="C1470" s="77" t="n">
        <v>57000</v>
      </c>
      <c r="D1470" s="77"/>
      <c r="E1470" s="77" t="n">
        <f aca="false">SUM(C1470:D1470)</f>
        <v>57000</v>
      </c>
    </row>
    <row r="1471" customFormat="false" ht="12.8" hidden="false" customHeight="false" outlineLevel="0" collapsed="false">
      <c r="A1471" s="87" t="s">
        <v>1097</v>
      </c>
      <c r="B1471" s="54" t="s">
        <v>1098</v>
      </c>
      <c r="C1471" s="77" t="n">
        <v>22000</v>
      </c>
      <c r="D1471" s="77"/>
      <c r="E1471" s="77" t="n">
        <f aca="false">SUM(C1471:D1471)</f>
        <v>22000</v>
      </c>
    </row>
    <row r="1472" customFormat="false" ht="22.35" hidden="false" customHeight="false" outlineLevel="0" collapsed="false">
      <c r="A1472" s="87" t="s">
        <v>1104</v>
      </c>
      <c r="B1472" s="54" t="s">
        <v>1014</v>
      </c>
      <c r="C1472" s="77" t="n">
        <v>1000000</v>
      </c>
      <c r="D1472" s="77"/>
      <c r="E1472" s="77" t="n">
        <f aca="false">SUM(C1472:D1472)</f>
        <v>1000000</v>
      </c>
    </row>
    <row r="1473" customFormat="false" ht="53.7" hidden="false" customHeight="false" outlineLevel="0" collapsed="false">
      <c r="A1473" s="82" t="s">
        <v>1057</v>
      </c>
      <c r="B1473" s="54" t="s">
        <v>1058</v>
      </c>
      <c r="C1473" s="77"/>
      <c r="D1473" s="77"/>
      <c r="E1473" s="77" t="n">
        <f aca="false">SUM(C1473:D1473)</f>
        <v>0</v>
      </c>
    </row>
    <row r="1474" customFormat="false" ht="43.25" hidden="false" customHeight="false" outlineLevel="0" collapsed="false">
      <c r="A1474" s="82" t="s">
        <v>1110</v>
      </c>
      <c r="B1474" s="54" t="s">
        <v>1111</v>
      </c>
      <c r="C1474" s="77"/>
      <c r="D1474" s="77"/>
      <c r="E1474" s="77" t="n">
        <f aca="false">SUM(C1474:D1474)</f>
        <v>0</v>
      </c>
    </row>
    <row r="1475" customFormat="false" ht="32.8" hidden="false" customHeight="false" outlineLevel="0" collapsed="false">
      <c r="A1475" s="87" t="s">
        <v>1108</v>
      </c>
      <c r="B1475" s="54" t="s">
        <v>324</v>
      </c>
      <c r="C1475" s="77"/>
      <c r="D1475" s="77"/>
      <c r="E1475" s="77" t="n">
        <f aca="false">SUM(C1475:D1475)</f>
        <v>0</v>
      </c>
    </row>
    <row r="1476" customFormat="false" ht="22.35" hidden="false" customHeight="false" outlineLevel="0" collapsed="false">
      <c r="A1476" s="82" t="s">
        <v>65</v>
      </c>
      <c r="B1476" s="55" t="s">
        <v>66</v>
      </c>
      <c r="C1476" s="77"/>
      <c r="D1476" s="77"/>
      <c r="E1476" s="77" t="n">
        <f aca="false">SUM(C1476:D1476)</f>
        <v>0</v>
      </c>
    </row>
    <row r="1477" customFormat="false" ht="12.8" hidden="false" customHeight="false" outlineLevel="0" collapsed="false">
      <c r="A1477" s="87"/>
      <c r="B1477" s="54"/>
      <c r="C1477" s="77"/>
      <c r="D1477" s="77"/>
      <c r="E1477" s="77" t="n">
        <f aca="false">SUM(C1477:D1477)</f>
        <v>0</v>
      </c>
    </row>
    <row r="1478" customFormat="false" ht="57.45" hidden="false" customHeight="false" outlineLevel="0" collapsed="false">
      <c r="A1478" s="66" t="s">
        <v>1725</v>
      </c>
      <c r="B1478" s="135" t="s">
        <v>19</v>
      </c>
      <c r="C1478" s="139" t="n">
        <f aca="false">SUM(C1480:C1491)</f>
        <v>11062640</v>
      </c>
      <c r="D1478" s="139" t="n">
        <f aca="false">SUM(D1480:D1492)</f>
        <v>0</v>
      </c>
      <c r="E1478" s="139" t="n">
        <f aca="false">SUM(C1478:D1478)</f>
        <v>11062640</v>
      </c>
    </row>
    <row r="1479" customFormat="false" ht="22.35" hidden="false" customHeight="false" outlineLevel="0" collapsed="false">
      <c r="A1479" s="82" t="s">
        <v>27</v>
      </c>
      <c r="B1479" s="167"/>
      <c r="C1479" s="143" t="n">
        <f aca="false">SUM(C1480:C1490)</f>
        <v>11062640</v>
      </c>
      <c r="D1479" s="215"/>
      <c r="E1479" s="77" t="n">
        <f aca="false">SUM(C1479:D1479)</f>
        <v>11062640</v>
      </c>
    </row>
    <row r="1480" customFormat="false" ht="22.35" hidden="false" customHeight="false" outlineLevel="0" collapsed="false">
      <c r="A1480" s="82" t="s">
        <v>1095</v>
      </c>
      <c r="B1480" s="54" t="s">
        <v>1011</v>
      </c>
      <c r="C1480" s="77" t="n">
        <v>10870480</v>
      </c>
      <c r="D1480" s="143"/>
      <c r="E1480" s="77" t="n">
        <f aca="false">SUM(C1480:D1480)</f>
        <v>10870480</v>
      </c>
    </row>
    <row r="1481" customFormat="false" ht="74.6" hidden="false" customHeight="false" outlineLevel="0" collapsed="false">
      <c r="A1481" s="82" t="s">
        <v>1028</v>
      </c>
      <c r="B1481" s="54" t="s">
        <v>1029</v>
      </c>
      <c r="C1481" s="77"/>
      <c r="D1481" s="143"/>
      <c r="E1481" s="77" t="n">
        <f aca="false">SUM(C1481:D1481)</f>
        <v>0</v>
      </c>
    </row>
    <row r="1482" customFormat="false" ht="53.7" hidden="false" customHeight="false" outlineLevel="0" collapsed="false">
      <c r="A1482" s="82" t="s">
        <v>1031</v>
      </c>
      <c r="B1482" s="54" t="s">
        <v>1032</v>
      </c>
      <c r="C1482" s="77"/>
      <c r="D1482" s="143"/>
      <c r="E1482" s="77" t="n">
        <f aca="false">SUM(C1482:D1482)</f>
        <v>0</v>
      </c>
    </row>
    <row r="1483" customFormat="false" ht="64.15" hidden="false" customHeight="false" outlineLevel="0" collapsed="false">
      <c r="A1483" s="82" t="s">
        <v>1034</v>
      </c>
      <c r="B1483" s="54" t="s">
        <v>1035</v>
      </c>
      <c r="C1483" s="77"/>
      <c r="D1483" s="143"/>
      <c r="E1483" s="77" t="n">
        <f aca="false">SUM(C1483:D1483)</f>
        <v>0</v>
      </c>
    </row>
    <row r="1484" customFormat="false" ht="53.7" hidden="false" customHeight="false" outlineLevel="0" collapsed="false">
      <c r="A1484" s="82" t="s">
        <v>1037</v>
      </c>
      <c r="B1484" s="54" t="s">
        <v>1038</v>
      </c>
      <c r="C1484" s="77"/>
      <c r="D1484" s="143"/>
      <c r="E1484" s="77" t="n">
        <f aca="false">SUM(C1484:D1484)</f>
        <v>0</v>
      </c>
    </row>
    <row r="1485" customFormat="false" ht="85.05" hidden="false" customHeight="false" outlineLevel="0" collapsed="false">
      <c r="A1485" s="82" t="s">
        <v>1040</v>
      </c>
      <c r="B1485" s="54" t="s">
        <v>1041</v>
      </c>
      <c r="C1485" s="77"/>
      <c r="D1485" s="143"/>
      <c r="E1485" s="77" t="n">
        <f aca="false">SUM(C1485:D1485)</f>
        <v>0</v>
      </c>
    </row>
    <row r="1486" customFormat="false" ht="74.6" hidden="false" customHeight="false" outlineLevel="0" collapsed="false">
      <c r="A1486" s="82" t="s">
        <v>1043</v>
      </c>
      <c r="B1486" s="54" t="s">
        <v>1044</v>
      </c>
      <c r="C1486" s="77"/>
      <c r="D1486" s="143"/>
      <c r="E1486" s="77" t="n">
        <f aca="false">SUM(C1486:D1486)</f>
        <v>0</v>
      </c>
    </row>
    <row r="1487" customFormat="false" ht="43.25" hidden="false" customHeight="false" outlineLevel="0" collapsed="false">
      <c r="A1487" s="82" t="s">
        <v>506</v>
      </c>
      <c r="B1487" s="54" t="s">
        <v>507</v>
      </c>
      <c r="C1487" s="77" t="n">
        <v>176160</v>
      </c>
      <c r="D1487" s="143"/>
      <c r="E1487" s="77" t="n">
        <f aca="false">SUM(C1487:D1487)</f>
        <v>176160</v>
      </c>
    </row>
    <row r="1488" customFormat="false" ht="12.8" hidden="false" customHeight="false" outlineLevel="0" collapsed="false">
      <c r="A1488" s="82" t="s">
        <v>1097</v>
      </c>
      <c r="B1488" s="54" t="s">
        <v>1098</v>
      </c>
      <c r="C1488" s="77" t="n">
        <v>16000</v>
      </c>
      <c r="D1488" s="143"/>
      <c r="E1488" s="77" t="n">
        <f aca="false">SUM(C1488:D1488)</f>
        <v>16000</v>
      </c>
    </row>
    <row r="1489" customFormat="false" ht="53.7" hidden="false" customHeight="false" outlineLevel="0" collapsed="false">
      <c r="A1489" s="82" t="s">
        <v>1142</v>
      </c>
      <c r="B1489" s="54" t="s">
        <v>1023</v>
      </c>
      <c r="C1489" s="77"/>
      <c r="D1489" s="143"/>
      <c r="E1489" s="77"/>
    </row>
    <row r="1490" customFormat="false" ht="43.25" hidden="false" customHeight="false" outlineLevel="0" collapsed="false">
      <c r="A1490" s="276" t="s">
        <v>1110</v>
      </c>
      <c r="B1490" s="54" t="s">
        <v>1111</v>
      </c>
      <c r="C1490" s="77"/>
      <c r="D1490" s="143"/>
      <c r="E1490" s="77" t="n">
        <f aca="false">SUM(C1490:D1490)</f>
        <v>0</v>
      </c>
    </row>
    <row r="1491" customFormat="false" ht="22.35" hidden="false" customHeight="false" outlineLevel="0" collapsed="false">
      <c r="A1491" s="82" t="s">
        <v>65</v>
      </c>
      <c r="B1491" s="55" t="s">
        <v>66</v>
      </c>
      <c r="C1491" s="77"/>
      <c r="D1491" s="143"/>
      <c r="E1491" s="77"/>
    </row>
    <row r="1492" customFormat="false" ht="12.8" hidden="false" customHeight="false" outlineLevel="0" collapsed="false">
      <c r="A1492" s="82"/>
      <c r="B1492" s="54"/>
      <c r="C1492" s="77"/>
      <c r="D1492" s="77"/>
      <c r="E1492" s="77" t="n">
        <f aca="false">SUM(C1492:D1492)</f>
        <v>0</v>
      </c>
    </row>
    <row r="1493" customFormat="false" ht="68.65" hidden="false" customHeight="false" outlineLevel="0" collapsed="false">
      <c r="A1493" s="66" t="s">
        <v>1737</v>
      </c>
      <c r="B1493" s="135" t="s">
        <v>19</v>
      </c>
      <c r="C1493" s="139" t="n">
        <f aca="false">SUM(C1495:C1501)</f>
        <v>7179350</v>
      </c>
      <c r="D1493" s="139" t="n">
        <f aca="false">SUM(D1495:D1501)</f>
        <v>0</v>
      </c>
      <c r="E1493" s="139" t="n">
        <f aca="false">SUM(C1493:D1493)</f>
        <v>7179350</v>
      </c>
    </row>
    <row r="1494" customFormat="false" ht="22.35" hidden="false" customHeight="false" outlineLevel="0" collapsed="false">
      <c r="A1494" s="82" t="s">
        <v>27</v>
      </c>
      <c r="B1494" s="167"/>
      <c r="C1494" s="77" t="n">
        <f aca="false">SUM(C1495:C1500)</f>
        <v>7102480</v>
      </c>
      <c r="D1494" s="215"/>
      <c r="E1494" s="77" t="n">
        <f aca="false">SUM(C1494:D1494)</f>
        <v>7102480</v>
      </c>
    </row>
    <row r="1495" customFormat="false" ht="22.35" hidden="false" customHeight="false" outlineLevel="0" collapsed="false">
      <c r="A1495" s="82" t="s">
        <v>1095</v>
      </c>
      <c r="B1495" s="54" t="s">
        <v>1011</v>
      </c>
      <c r="C1495" s="77" t="n">
        <v>6957880</v>
      </c>
      <c r="D1495" s="143"/>
      <c r="E1495" s="77" t="n">
        <f aca="false">SUM(C1495:D1495)</f>
        <v>6957880</v>
      </c>
    </row>
    <row r="1496" customFormat="false" ht="22.35" hidden="false" customHeight="false" outlineLevel="0" collapsed="false">
      <c r="A1496" s="82" t="s">
        <v>1104</v>
      </c>
      <c r="B1496" s="54" t="s">
        <v>1014</v>
      </c>
      <c r="C1496" s="77"/>
      <c r="D1496" s="143"/>
      <c r="E1496" s="77" t="n">
        <f aca="false">SUM(C1496:D1496)</f>
        <v>0</v>
      </c>
    </row>
    <row r="1497" customFormat="false" ht="53.7" hidden="false" customHeight="false" outlineLevel="0" collapsed="false">
      <c r="A1497" s="82" t="s">
        <v>1057</v>
      </c>
      <c r="B1497" s="54" t="s">
        <v>1058</v>
      </c>
      <c r="C1497" s="77"/>
      <c r="D1497" s="143"/>
      <c r="E1497" s="77" t="n">
        <f aca="false">SUM(C1497:D1497)</f>
        <v>0</v>
      </c>
    </row>
    <row r="1498" customFormat="false" ht="53.7" hidden="false" customHeight="false" outlineLevel="0" collapsed="false">
      <c r="A1498" s="82" t="s">
        <v>1142</v>
      </c>
      <c r="B1498" s="54" t="s">
        <v>1023</v>
      </c>
      <c r="C1498" s="77" t="n">
        <v>138600</v>
      </c>
      <c r="D1498" s="143"/>
      <c r="E1498" s="77" t="n">
        <f aca="false">SUM(C1498:D1498)</f>
        <v>138600</v>
      </c>
    </row>
    <row r="1499" customFormat="false" ht="12.8" hidden="false" customHeight="false" outlineLevel="0" collapsed="false">
      <c r="A1499" s="82" t="s">
        <v>1097</v>
      </c>
      <c r="B1499" s="54" t="s">
        <v>1098</v>
      </c>
      <c r="C1499" s="77" t="n">
        <v>6000</v>
      </c>
      <c r="D1499" s="143"/>
      <c r="E1499" s="77" t="n">
        <f aca="false">SUM(C1499:D1499)</f>
        <v>6000</v>
      </c>
    </row>
    <row r="1500" customFormat="false" ht="43.25" hidden="false" customHeight="false" outlineLevel="0" collapsed="false">
      <c r="A1500" s="82" t="s">
        <v>1110</v>
      </c>
      <c r="B1500" s="54" t="s">
        <v>1111</v>
      </c>
      <c r="C1500" s="77"/>
      <c r="D1500" s="143"/>
      <c r="E1500" s="77" t="n">
        <f aca="false">SUM(C1500:D1500)</f>
        <v>0</v>
      </c>
    </row>
    <row r="1501" customFormat="false" ht="64.15" hidden="false" customHeight="false" outlineLevel="0" collapsed="false">
      <c r="A1501" s="82" t="s">
        <v>1062</v>
      </c>
      <c r="B1501" s="54" t="s">
        <v>1063</v>
      </c>
      <c r="C1501" s="77" t="n">
        <v>76870</v>
      </c>
      <c r="D1501" s="143"/>
      <c r="E1501" s="77" t="n">
        <f aca="false">SUM(C1501:D1501)</f>
        <v>76870</v>
      </c>
    </row>
    <row r="1502" customFormat="false" ht="12.8" hidden="false" customHeight="false" outlineLevel="0" collapsed="false">
      <c r="A1502" s="82"/>
      <c r="B1502" s="54"/>
      <c r="C1502" s="77"/>
      <c r="D1502" s="77"/>
      <c r="E1502" s="77" t="n">
        <f aca="false">SUM(C1502:D1502)</f>
        <v>0</v>
      </c>
    </row>
    <row r="1503" customFormat="false" ht="68.65" hidden="false" customHeight="false" outlineLevel="0" collapsed="false">
      <c r="A1503" s="66" t="s">
        <v>1742</v>
      </c>
      <c r="B1503" s="135" t="s">
        <v>19</v>
      </c>
      <c r="C1503" s="139" t="n">
        <f aca="false">SUM(C1505:C1512)</f>
        <v>12038630</v>
      </c>
      <c r="D1503" s="139" t="n">
        <f aca="false">SUM(D1505:D1512)</f>
        <v>0</v>
      </c>
      <c r="E1503" s="139" t="n">
        <f aca="false">SUM(C1503:D1503)</f>
        <v>12038630</v>
      </c>
    </row>
    <row r="1504" customFormat="false" ht="22.35" hidden="false" customHeight="false" outlineLevel="0" collapsed="false">
      <c r="A1504" s="74" t="s">
        <v>27</v>
      </c>
      <c r="B1504" s="75"/>
      <c r="C1504" s="145" t="n">
        <f aca="false">SUM(C1505:C1511)</f>
        <v>12038630</v>
      </c>
      <c r="D1504" s="78" t="n">
        <f aca="false">SUM(D1505:D1511)</f>
        <v>0</v>
      </c>
      <c r="E1504" s="145" t="n">
        <f aca="false">SUM(C1504:D1504)</f>
        <v>12038630</v>
      </c>
    </row>
    <row r="1505" customFormat="false" ht="22.35" hidden="false" customHeight="false" outlineLevel="0" collapsed="false">
      <c r="A1505" s="82" t="s">
        <v>1095</v>
      </c>
      <c r="B1505" s="54" t="s">
        <v>1011</v>
      </c>
      <c r="C1505" s="77" t="n">
        <v>11933630</v>
      </c>
      <c r="D1505" s="215"/>
      <c r="E1505" s="77" t="n">
        <f aca="false">SUM(C1505:D1505)</f>
        <v>11933630</v>
      </c>
    </row>
    <row r="1506" customFormat="false" ht="53.7" hidden="false" customHeight="false" outlineLevel="0" collapsed="false">
      <c r="A1506" s="82" t="s">
        <v>1057</v>
      </c>
      <c r="B1506" s="54" t="s">
        <v>1058</v>
      </c>
      <c r="C1506" s="77" t="n">
        <v>96000</v>
      </c>
      <c r="D1506" s="77"/>
      <c r="E1506" s="77" t="n">
        <f aca="false">SUM(C1506:D1506)</f>
        <v>96000</v>
      </c>
    </row>
    <row r="1507" customFormat="false" ht="32.8" hidden="false" customHeight="false" outlineLevel="0" collapsed="false">
      <c r="A1507" s="87" t="s">
        <v>33</v>
      </c>
      <c r="B1507" s="54" t="s">
        <v>34</v>
      </c>
      <c r="C1507" s="77"/>
      <c r="D1507" s="215"/>
      <c r="E1507" s="77" t="n">
        <f aca="false">SUM(C1507:D1507)</f>
        <v>0</v>
      </c>
    </row>
    <row r="1508" customFormat="false" ht="12.8" hidden="false" customHeight="false" outlineLevel="0" collapsed="false">
      <c r="A1508" s="82" t="s">
        <v>1097</v>
      </c>
      <c r="B1508" s="54" t="s">
        <v>1098</v>
      </c>
      <c r="C1508" s="77" t="n">
        <v>9000</v>
      </c>
      <c r="D1508" s="77"/>
      <c r="E1508" s="77" t="n">
        <f aca="false">SUM(C1508:D1508)</f>
        <v>9000</v>
      </c>
    </row>
    <row r="1509" customFormat="false" ht="22.35" hidden="false" customHeight="false" outlineLevel="0" collapsed="false">
      <c r="A1509" s="87" t="s">
        <v>1104</v>
      </c>
      <c r="B1509" s="54" t="s">
        <v>1014</v>
      </c>
      <c r="C1509" s="77"/>
      <c r="D1509" s="215"/>
      <c r="E1509" s="77" t="n">
        <f aca="false">SUM(C1509:D1509)</f>
        <v>0</v>
      </c>
    </row>
    <row r="1510" customFormat="false" ht="32.8" hidden="false" customHeight="false" outlineLevel="0" collapsed="false">
      <c r="A1510" s="87" t="s">
        <v>1108</v>
      </c>
      <c r="B1510" s="54" t="s">
        <v>324</v>
      </c>
      <c r="C1510" s="77"/>
      <c r="D1510" s="215"/>
      <c r="E1510" s="77"/>
    </row>
    <row r="1511" customFormat="false" ht="43.25" hidden="false" customHeight="false" outlineLevel="0" collapsed="false">
      <c r="A1511" s="82" t="s">
        <v>1110</v>
      </c>
      <c r="B1511" s="54" t="s">
        <v>1111</v>
      </c>
      <c r="C1511" s="77"/>
      <c r="D1511" s="77"/>
      <c r="E1511" s="77"/>
    </row>
    <row r="1512" customFormat="false" ht="22.35" hidden="false" customHeight="false" outlineLevel="0" collapsed="false">
      <c r="A1512" s="82" t="s">
        <v>65</v>
      </c>
      <c r="B1512" s="54" t="s">
        <v>66</v>
      </c>
      <c r="C1512" s="77"/>
      <c r="D1512" s="77"/>
      <c r="E1512" s="77" t="n">
        <f aca="false">SUM(C1512:D1512)</f>
        <v>0</v>
      </c>
    </row>
    <row r="1513" customFormat="false" ht="12.8" hidden="false" customHeight="false" outlineLevel="0" collapsed="false">
      <c r="A1513" s="82"/>
      <c r="B1513" s="54"/>
      <c r="C1513" s="77"/>
      <c r="D1513" s="77"/>
      <c r="E1513" s="77"/>
    </row>
    <row r="1514" customFormat="false" ht="57.45" hidden="false" customHeight="false" outlineLevel="0" collapsed="false">
      <c r="A1514" s="66" t="s">
        <v>1750</v>
      </c>
      <c r="B1514" s="135" t="s">
        <v>19</v>
      </c>
      <c r="C1514" s="240" t="n">
        <f aca="false">SUM(C1516:C1521)</f>
        <v>10200940</v>
      </c>
      <c r="D1514" s="240" t="n">
        <f aca="false">SUM(D1516:D1521)</f>
        <v>0</v>
      </c>
      <c r="E1514" s="240" t="n">
        <f aca="false">SUM(C1514:D1514)</f>
        <v>10200940</v>
      </c>
    </row>
    <row r="1515" customFormat="false" ht="22.35" hidden="false" customHeight="false" outlineLevel="0" collapsed="false">
      <c r="A1515" s="82" t="s">
        <v>27</v>
      </c>
      <c r="B1515" s="227"/>
      <c r="C1515" s="77" t="n">
        <f aca="false">SUM(C1516:C1521)</f>
        <v>10200940</v>
      </c>
      <c r="D1515" s="246"/>
      <c r="E1515" s="77" t="n">
        <f aca="false">SUM(C1515:D1515)</f>
        <v>10200940</v>
      </c>
    </row>
    <row r="1516" customFormat="false" ht="22.35" hidden="false" customHeight="false" outlineLevel="0" collapsed="false">
      <c r="A1516" s="82" t="s">
        <v>1095</v>
      </c>
      <c r="B1516" s="54" t="s">
        <v>1011</v>
      </c>
      <c r="C1516" s="77" t="n">
        <v>9980940</v>
      </c>
      <c r="D1516" s="245"/>
      <c r="E1516" s="77" t="n">
        <f aca="false">SUM(C1516:D1516)</f>
        <v>9980940</v>
      </c>
    </row>
    <row r="1517" customFormat="false" ht="53.7" hidden="false" customHeight="false" outlineLevel="0" collapsed="false">
      <c r="A1517" s="82" t="s">
        <v>1142</v>
      </c>
      <c r="B1517" s="54" t="s">
        <v>1023</v>
      </c>
      <c r="C1517" s="77" t="n">
        <v>200000</v>
      </c>
      <c r="D1517" s="245"/>
      <c r="E1517" s="77" t="n">
        <f aca="false">SUM(C1517:D1517)</f>
        <v>200000</v>
      </c>
    </row>
    <row r="1518" customFormat="false" ht="32.8" hidden="false" customHeight="false" outlineLevel="0" collapsed="false">
      <c r="A1518" s="87" t="s">
        <v>33</v>
      </c>
      <c r="B1518" s="54" t="s">
        <v>34</v>
      </c>
      <c r="C1518" s="77" t="n">
        <v>4000</v>
      </c>
      <c r="D1518" s="245"/>
      <c r="E1518" s="77" t="n">
        <f aca="false">SUM(C1518:D1518)</f>
        <v>4000</v>
      </c>
    </row>
    <row r="1519" customFormat="false" ht="12.8" hidden="false" customHeight="false" outlineLevel="0" collapsed="false">
      <c r="A1519" s="82" t="s">
        <v>1097</v>
      </c>
      <c r="B1519" s="54" t="s">
        <v>1098</v>
      </c>
      <c r="C1519" s="77" t="n">
        <v>16000</v>
      </c>
      <c r="D1519" s="143"/>
      <c r="E1519" s="77" t="n">
        <f aca="false">SUM(C1519:D1519)</f>
        <v>16000</v>
      </c>
    </row>
    <row r="1520" customFormat="false" ht="43.25" hidden="false" customHeight="false" outlineLevel="0" collapsed="false">
      <c r="A1520" s="82" t="s">
        <v>1140</v>
      </c>
      <c r="B1520" s="55" t="s">
        <v>1020</v>
      </c>
      <c r="C1520" s="77"/>
      <c r="D1520" s="245"/>
      <c r="E1520" s="77" t="n">
        <f aca="false">SUM(C1520:D1520)</f>
        <v>0</v>
      </c>
    </row>
    <row r="1521" customFormat="false" ht="53.7" hidden="false" customHeight="false" outlineLevel="0" collapsed="false">
      <c r="A1521" s="82" t="s">
        <v>1057</v>
      </c>
      <c r="B1521" s="55" t="s">
        <v>1058</v>
      </c>
      <c r="C1521" s="245"/>
      <c r="D1521" s="245"/>
      <c r="E1521" s="77" t="n">
        <f aca="false">SUM(C1521:D1521)</f>
        <v>0</v>
      </c>
    </row>
    <row r="1522" customFormat="false" ht="12.8" hidden="false" customHeight="false" outlineLevel="0" collapsed="false">
      <c r="A1522" s="82"/>
      <c r="B1522" s="54"/>
      <c r="C1522" s="77"/>
      <c r="D1522" s="143"/>
      <c r="E1522" s="77"/>
    </row>
    <row r="1523" customFormat="false" ht="57.45" hidden="false" customHeight="false" outlineLevel="0" collapsed="false">
      <c r="A1523" s="66" t="s">
        <v>1757</v>
      </c>
      <c r="B1523" s="135" t="s">
        <v>19</v>
      </c>
      <c r="C1523" s="240" t="n">
        <f aca="false">SUM(C1525:C1527)</f>
        <v>5865780</v>
      </c>
      <c r="D1523" s="240" t="n">
        <f aca="false">SUM(D1525:D1527)</f>
        <v>0</v>
      </c>
      <c r="E1523" s="240" t="n">
        <f aca="false">SUM(C1523:D1523)</f>
        <v>5865780</v>
      </c>
    </row>
    <row r="1524" customFormat="false" ht="22.35" hidden="false" customHeight="false" outlineLevel="0" collapsed="false">
      <c r="A1524" s="82" t="s">
        <v>27</v>
      </c>
      <c r="B1524" s="227"/>
      <c r="C1524" s="77" t="n">
        <f aca="false">SUM(C1525:C1527)</f>
        <v>5865780</v>
      </c>
      <c r="D1524" s="246"/>
      <c r="E1524" s="77" t="n">
        <f aca="false">SUM(C1524:D1524)</f>
        <v>5865780</v>
      </c>
    </row>
    <row r="1525" customFormat="false" ht="22.35" hidden="false" customHeight="false" outlineLevel="0" collapsed="false">
      <c r="A1525" s="82" t="s">
        <v>1095</v>
      </c>
      <c r="B1525" s="54" t="s">
        <v>1011</v>
      </c>
      <c r="C1525" s="77" t="n">
        <v>5857780</v>
      </c>
      <c r="D1525" s="246"/>
      <c r="E1525" s="77" t="n">
        <f aca="false">SUM(C1525:D1525)</f>
        <v>5857780</v>
      </c>
    </row>
    <row r="1526" customFormat="false" ht="12.8" hidden="false" customHeight="false" outlineLevel="0" collapsed="false">
      <c r="A1526" s="82" t="s">
        <v>1097</v>
      </c>
      <c r="B1526" s="54" t="s">
        <v>1098</v>
      </c>
      <c r="C1526" s="77" t="n">
        <v>8000</v>
      </c>
      <c r="D1526" s="77"/>
      <c r="E1526" s="77" t="n">
        <f aca="false">SUM(C1526:D1526)</f>
        <v>8000</v>
      </c>
    </row>
    <row r="1527" customFormat="false" ht="43.25" hidden="false" customHeight="false" outlineLevel="0" collapsed="false">
      <c r="A1527" s="82" t="s">
        <v>1110</v>
      </c>
      <c r="B1527" s="54" t="s">
        <v>1111</v>
      </c>
      <c r="C1527" s="77"/>
      <c r="D1527" s="246"/>
      <c r="E1527" s="77" t="n">
        <f aca="false">SUM(C1527:D1527)</f>
        <v>0</v>
      </c>
    </row>
    <row r="1528" customFormat="false" ht="12.8" hidden="false" customHeight="false" outlineLevel="0" collapsed="false">
      <c r="A1528" s="82"/>
      <c r="B1528" s="54"/>
      <c r="C1528" s="77"/>
      <c r="D1528" s="77"/>
      <c r="E1528" s="77" t="n">
        <f aca="false">SUM(C1528:D1528)</f>
        <v>0</v>
      </c>
    </row>
    <row r="1529" customFormat="false" ht="57.45" hidden="false" customHeight="false" outlineLevel="0" collapsed="false">
      <c r="A1529" s="66" t="s">
        <v>1761</v>
      </c>
      <c r="B1529" s="160" t="s">
        <v>19</v>
      </c>
      <c r="C1529" s="108" t="n">
        <f aca="false">SUM(C1531:C1539)</f>
        <v>15350510</v>
      </c>
      <c r="D1529" s="130" t="n">
        <f aca="false">SUM(D1531:D1538)</f>
        <v>0</v>
      </c>
      <c r="E1529" s="139" t="n">
        <f aca="false">SUM(C1529:D1529)</f>
        <v>15350510</v>
      </c>
    </row>
    <row r="1530" customFormat="false" ht="22.35" hidden="false" customHeight="false" outlineLevel="0" collapsed="false">
      <c r="A1530" s="87" t="s">
        <v>27</v>
      </c>
      <c r="B1530" s="75"/>
      <c r="C1530" s="143" t="n">
        <f aca="false">SUM(C1531:C1538)</f>
        <v>15350510</v>
      </c>
      <c r="D1530" s="77"/>
      <c r="E1530" s="94" t="n">
        <f aca="false">D1530+C1530</f>
        <v>15350510</v>
      </c>
    </row>
    <row r="1531" customFormat="false" ht="22.35" hidden="false" customHeight="false" outlineLevel="0" collapsed="false">
      <c r="A1531" s="82" t="s">
        <v>1095</v>
      </c>
      <c r="B1531" s="54" t="s">
        <v>1011</v>
      </c>
      <c r="C1531" s="77" t="n">
        <v>15256510</v>
      </c>
      <c r="D1531" s="77"/>
      <c r="E1531" s="94" t="n">
        <f aca="false">D1531+C1531</f>
        <v>15256510</v>
      </c>
    </row>
    <row r="1532" customFormat="false" ht="22.35" hidden="false" customHeight="false" outlineLevel="0" collapsed="false">
      <c r="A1532" s="82" t="s">
        <v>1104</v>
      </c>
      <c r="B1532" s="54" t="s">
        <v>1014</v>
      </c>
      <c r="C1532" s="77" t="n">
        <v>30000</v>
      </c>
      <c r="D1532" s="77"/>
      <c r="E1532" s="94" t="n">
        <f aca="false">D1532+C1532</f>
        <v>30000</v>
      </c>
    </row>
    <row r="1533" customFormat="false" ht="74.6" hidden="false" customHeight="false" outlineLevel="0" collapsed="false">
      <c r="A1533" s="82" t="s">
        <v>1043</v>
      </c>
      <c r="B1533" s="54" t="s">
        <v>1044</v>
      </c>
      <c r="C1533" s="77"/>
      <c r="D1533" s="77"/>
      <c r="E1533" s="94" t="n">
        <f aca="false">D1533+C1533</f>
        <v>0</v>
      </c>
    </row>
    <row r="1534" customFormat="false" ht="53.7" hidden="false" customHeight="false" outlineLevel="0" collapsed="false">
      <c r="A1534" s="82" t="s">
        <v>1142</v>
      </c>
      <c r="B1534" s="54" t="s">
        <v>1023</v>
      </c>
      <c r="C1534" s="77"/>
      <c r="D1534" s="77"/>
      <c r="E1534" s="94" t="n">
        <f aca="false">D1534+C1534</f>
        <v>0</v>
      </c>
    </row>
    <row r="1535" customFormat="false" ht="32.8" hidden="false" customHeight="false" outlineLevel="0" collapsed="false">
      <c r="A1535" s="87" t="s">
        <v>33</v>
      </c>
      <c r="B1535" s="54" t="s">
        <v>34</v>
      </c>
      <c r="C1535" s="77" t="n">
        <v>51000</v>
      </c>
      <c r="D1535" s="77"/>
      <c r="E1535" s="94" t="n">
        <f aca="false">D1535+C1535</f>
        <v>51000</v>
      </c>
    </row>
    <row r="1536" customFormat="false" ht="12.8" hidden="false" customHeight="false" outlineLevel="0" collapsed="false">
      <c r="A1536" s="82" t="s">
        <v>1097</v>
      </c>
      <c r="B1536" s="54" t="s">
        <v>1098</v>
      </c>
      <c r="C1536" s="77" t="n">
        <v>13000</v>
      </c>
      <c r="D1536" s="77"/>
      <c r="E1536" s="94" t="n">
        <f aca="false">D1536+C1536</f>
        <v>13000</v>
      </c>
    </row>
    <row r="1537" customFormat="false" ht="53.7" hidden="false" customHeight="false" outlineLevel="0" collapsed="false">
      <c r="A1537" s="82" t="s">
        <v>1057</v>
      </c>
      <c r="B1537" s="54" t="s">
        <v>1058</v>
      </c>
      <c r="C1537" s="77"/>
      <c r="D1537" s="77"/>
      <c r="E1537" s="94" t="n">
        <f aca="false">D1537+C1537</f>
        <v>0</v>
      </c>
    </row>
    <row r="1538" customFormat="false" ht="43.25" hidden="false" customHeight="false" outlineLevel="0" collapsed="false">
      <c r="A1538" s="82" t="s">
        <v>1110</v>
      </c>
      <c r="B1538" s="54" t="s">
        <v>1111</v>
      </c>
      <c r="C1538" s="77"/>
      <c r="D1538" s="77"/>
      <c r="E1538" s="94" t="n">
        <f aca="false">D1538+C1538</f>
        <v>0</v>
      </c>
    </row>
    <row r="1539" customFormat="false" ht="22.35" hidden="false" customHeight="false" outlineLevel="0" collapsed="false">
      <c r="A1539" s="82" t="s">
        <v>65</v>
      </c>
      <c r="B1539" s="54" t="s">
        <v>66</v>
      </c>
      <c r="C1539" s="77"/>
      <c r="D1539" s="77"/>
      <c r="E1539" s="94" t="n">
        <f aca="false">D1539+C1539</f>
        <v>0</v>
      </c>
    </row>
    <row r="1540" customFormat="false" ht="12.8" hidden="false" customHeight="false" outlineLevel="0" collapsed="false">
      <c r="A1540" s="82"/>
      <c r="B1540" s="54"/>
      <c r="C1540" s="94"/>
      <c r="D1540" s="94"/>
      <c r="E1540" s="94" t="n">
        <f aca="false">SUM(C1540:D1540)</f>
        <v>0</v>
      </c>
    </row>
    <row r="1541" customFormat="false" ht="68.65" hidden="false" customHeight="false" outlineLevel="0" collapsed="false">
      <c r="A1541" s="66" t="s">
        <v>1771</v>
      </c>
      <c r="B1541" s="135" t="s">
        <v>19</v>
      </c>
      <c r="C1541" s="152" t="n">
        <f aca="false">SUM(C1543:C1551)</f>
        <v>12355120</v>
      </c>
      <c r="D1541" s="152" t="n">
        <f aca="false">SUM(D1543:D1551)</f>
        <v>0</v>
      </c>
      <c r="E1541" s="152" t="n">
        <f aca="false">SUM(C1541:D1541)</f>
        <v>12355120</v>
      </c>
    </row>
    <row r="1542" customFormat="false" ht="22.35" hidden="false" customHeight="false" outlineLevel="0" collapsed="false">
      <c r="A1542" s="74" t="s">
        <v>27</v>
      </c>
      <c r="B1542" s="75"/>
      <c r="C1542" s="77" t="n">
        <f aca="false">SUM(C1543:C1550)</f>
        <v>12355120</v>
      </c>
      <c r="D1542" s="78" t="n">
        <f aca="false">SUM(D1543:D1550)</f>
        <v>0</v>
      </c>
      <c r="E1542" s="77" t="n">
        <f aca="false">SUM(C1542:D1542)</f>
        <v>12355120</v>
      </c>
    </row>
    <row r="1543" customFormat="false" ht="22.35" hidden="false" customHeight="false" outlineLevel="0" collapsed="false">
      <c r="A1543" s="126" t="s">
        <v>1095</v>
      </c>
      <c r="B1543" s="160" t="s">
        <v>1011</v>
      </c>
      <c r="C1543" s="130" t="n">
        <v>12284629</v>
      </c>
      <c r="D1543" s="229"/>
      <c r="E1543" s="130" t="n">
        <f aca="false">SUM(C1543:D1543)</f>
        <v>12284629</v>
      </c>
    </row>
    <row r="1544" customFormat="false" ht="74.6" hidden="false" customHeight="false" outlineLevel="0" collapsed="false">
      <c r="A1544" s="82" t="s">
        <v>1043</v>
      </c>
      <c r="B1544" s="54" t="s">
        <v>1044</v>
      </c>
      <c r="C1544" s="77"/>
      <c r="D1544" s="143"/>
      <c r="E1544" s="77" t="n">
        <f aca="false">SUM(C1544:D1544)</f>
        <v>0</v>
      </c>
    </row>
    <row r="1545" customFormat="false" ht="43.25" hidden="false" customHeight="false" outlineLevel="0" collapsed="false">
      <c r="A1545" s="82" t="s">
        <v>506</v>
      </c>
      <c r="B1545" s="54" t="s">
        <v>507</v>
      </c>
      <c r="C1545" s="77" t="n">
        <v>58491</v>
      </c>
      <c r="D1545" s="143"/>
      <c r="E1545" s="77" t="n">
        <f aca="false">SUM(C1545:D1545)</f>
        <v>58491</v>
      </c>
    </row>
    <row r="1546" customFormat="false" ht="12.8" hidden="false" customHeight="false" outlineLevel="0" collapsed="false">
      <c r="A1546" s="82" t="s">
        <v>1097</v>
      </c>
      <c r="B1546" s="54" t="s">
        <v>1098</v>
      </c>
      <c r="C1546" s="77" t="n">
        <v>12000</v>
      </c>
      <c r="D1546" s="143"/>
      <c r="E1546" s="77" t="n">
        <f aca="false">SUM(C1546:D1546)</f>
        <v>12000</v>
      </c>
    </row>
    <row r="1547" customFormat="false" ht="43.25" hidden="false" customHeight="false" outlineLevel="0" collapsed="false">
      <c r="A1547" s="82" t="s">
        <v>1110</v>
      </c>
      <c r="B1547" s="54" t="s">
        <v>1111</v>
      </c>
      <c r="C1547" s="77"/>
      <c r="D1547" s="143"/>
      <c r="E1547" s="77" t="n">
        <f aca="false">SUM(C1547:D1547)</f>
        <v>0</v>
      </c>
    </row>
    <row r="1548" customFormat="false" ht="43.25" hidden="false" customHeight="false" outlineLevel="0" collapsed="false">
      <c r="A1548" s="82" t="s">
        <v>1140</v>
      </c>
      <c r="B1548" s="55" t="s">
        <v>1020</v>
      </c>
      <c r="C1548" s="77"/>
      <c r="D1548" s="143"/>
      <c r="E1548" s="77" t="n">
        <f aca="false">SUM(C1548:D1548)</f>
        <v>0</v>
      </c>
    </row>
    <row r="1549" customFormat="false" ht="43.25" hidden="false" customHeight="false" outlineLevel="0" collapsed="false">
      <c r="A1549" s="82" t="s">
        <v>1539</v>
      </c>
      <c r="B1549" s="55" t="s">
        <v>1540</v>
      </c>
      <c r="C1549" s="77"/>
      <c r="D1549" s="143"/>
      <c r="E1549" s="77" t="n">
        <f aca="false">SUM(C1549:D1549)</f>
        <v>0</v>
      </c>
    </row>
    <row r="1550" customFormat="false" ht="53.7" hidden="false" customHeight="false" outlineLevel="0" collapsed="false">
      <c r="A1550" s="82" t="s">
        <v>1057</v>
      </c>
      <c r="B1550" s="54" t="s">
        <v>1058</v>
      </c>
      <c r="C1550" s="77"/>
      <c r="D1550" s="143"/>
      <c r="E1550" s="77" t="n">
        <f aca="false">SUM(C1550:D1550)</f>
        <v>0</v>
      </c>
    </row>
    <row r="1551" customFormat="false" ht="22.35" hidden="false" customHeight="false" outlineLevel="0" collapsed="false">
      <c r="A1551" s="82" t="s">
        <v>65</v>
      </c>
      <c r="B1551" s="55" t="s">
        <v>66</v>
      </c>
      <c r="C1551" s="77"/>
      <c r="D1551" s="143"/>
      <c r="E1551" s="77" t="n">
        <f aca="false">SUM(C1551:D1551)</f>
        <v>0</v>
      </c>
    </row>
    <row r="1552" customFormat="false" ht="12.8" hidden="false" customHeight="false" outlineLevel="0" collapsed="false">
      <c r="A1552" s="82"/>
      <c r="B1552" s="55"/>
      <c r="C1552" s="77"/>
      <c r="D1552" s="143"/>
      <c r="E1552" s="77"/>
    </row>
    <row r="1553" customFormat="false" ht="68.65" hidden="false" customHeight="false" outlineLevel="0" collapsed="false">
      <c r="A1553" s="66" t="s">
        <v>1781</v>
      </c>
      <c r="B1553" s="135" t="s">
        <v>19</v>
      </c>
      <c r="C1553" s="139" t="n">
        <f aca="false">SUM(C1555:C1563)</f>
        <v>11547270</v>
      </c>
      <c r="D1553" s="139" t="n">
        <f aca="false">SUM(D1555:D1563)</f>
        <v>0</v>
      </c>
      <c r="E1553" s="139" t="n">
        <f aca="false">SUM(C1553:D1553)</f>
        <v>11547270</v>
      </c>
    </row>
    <row r="1554" customFormat="false" ht="22.35" hidden="false" customHeight="false" outlineLevel="0" collapsed="false">
      <c r="A1554" s="74" t="s">
        <v>27</v>
      </c>
      <c r="B1554" s="75"/>
      <c r="C1554" s="77" t="n">
        <f aca="false">SUM(C1555:C1562)</f>
        <v>11547270</v>
      </c>
      <c r="D1554" s="78" t="n">
        <f aca="false">SUM(D1555:D1562)</f>
        <v>0</v>
      </c>
      <c r="E1554" s="77" t="n">
        <f aca="false">SUM(C1554:D1554)</f>
        <v>11547270</v>
      </c>
    </row>
    <row r="1555" customFormat="false" ht="22.35" hidden="false" customHeight="false" outlineLevel="0" collapsed="false">
      <c r="A1555" s="82" t="s">
        <v>1095</v>
      </c>
      <c r="B1555" s="54" t="s">
        <v>1011</v>
      </c>
      <c r="C1555" s="77" t="n">
        <v>11483270</v>
      </c>
      <c r="D1555" s="143"/>
      <c r="E1555" s="77" t="n">
        <f aca="false">SUM(C1555:D1555)</f>
        <v>11483270</v>
      </c>
    </row>
    <row r="1556" customFormat="false" ht="43.25" hidden="false" customHeight="false" outlineLevel="0" collapsed="false">
      <c r="A1556" s="82" t="s">
        <v>506</v>
      </c>
      <c r="B1556" s="103" t="s">
        <v>507</v>
      </c>
      <c r="C1556" s="77" t="n">
        <v>54000</v>
      </c>
      <c r="D1556" s="143"/>
      <c r="E1556" s="77" t="n">
        <f aca="false">SUM(C1556:D1556)</f>
        <v>54000</v>
      </c>
    </row>
    <row r="1557" customFormat="false" ht="12.8" hidden="false" customHeight="false" outlineLevel="0" collapsed="false">
      <c r="A1557" s="82" t="s">
        <v>1097</v>
      </c>
      <c r="B1557" s="54" t="s">
        <v>1098</v>
      </c>
      <c r="C1557" s="77" t="n">
        <v>10000</v>
      </c>
      <c r="D1557" s="143"/>
      <c r="E1557" s="77" t="n">
        <f aca="false">SUM(C1557:D1557)</f>
        <v>10000</v>
      </c>
    </row>
    <row r="1558" customFormat="false" ht="22.35" hidden="false" customHeight="false" outlineLevel="0" collapsed="false">
      <c r="A1558" s="82" t="s">
        <v>1104</v>
      </c>
      <c r="B1558" s="54" t="s">
        <v>1014</v>
      </c>
      <c r="C1558" s="77"/>
      <c r="D1558" s="143"/>
      <c r="E1558" s="77" t="n">
        <f aca="false">SUM(C1558:D1558)</f>
        <v>0</v>
      </c>
    </row>
    <row r="1559" customFormat="false" ht="32.8" hidden="false" customHeight="false" outlineLevel="0" collapsed="false">
      <c r="A1559" s="87" t="s">
        <v>1108</v>
      </c>
      <c r="B1559" s="54" t="s">
        <v>324</v>
      </c>
      <c r="C1559" s="77"/>
      <c r="D1559" s="143"/>
      <c r="E1559" s="77"/>
    </row>
    <row r="1560" customFormat="false" ht="43.25" hidden="false" customHeight="false" outlineLevel="0" collapsed="false">
      <c r="A1560" s="82" t="s">
        <v>1110</v>
      </c>
      <c r="B1560" s="54" t="s">
        <v>1111</v>
      </c>
      <c r="C1560" s="77"/>
      <c r="D1560" s="143"/>
      <c r="E1560" s="77"/>
    </row>
    <row r="1561" customFormat="false" ht="53.7" hidden="false" customHeight="false" outlineLevel="0" collapsed="false">
      <c r="A1561" s="82" t="s">
        <v>1057</v>
      </c>
      <c r="B1561" s="54" t="s">
        <v>1058</v>
      </c>
      <c r="C1561" s="77"/>
      <c r="D1561" s="143"/>
      <c r="E1561" s="77"/>
    </row>
    <row r="1562" customFormat="false" ht="32.8" hidden="false" customHeight="false" outlineLevel="0" collapsed="false">
      <c r="A1562" s="82" t="s">
        <v>33</v>
      </c>
      <c r="B1562" s="54" t="s">
        <v>34</v>
      </c>
      <c r="C1562" s="77"/>
      <c r="D1562" s="143"/>
      <c r="E1562" s="77" t="n">
        <f aca="false">SUM(C1562:D1562)</f>
        <v>0</v>
      </c>
    </row>
    <row r="1563" customFormat="false" ht="22.35" hidden="false" customHeight="false" outlineLevel="0" collapsed="false">
      <c r="A1563" s="87" t="s">
        <v>65</v>
      </c>
      <c r="B1563" s="54"/>
      <c r="C1563" s="77"/>
      <c r="D1563" s="143"/>
      <c r="E1563" s="77" t="n">
        <f aca="false">SUM(C1563:D1563)</f>
        <v>0</v>
      </c>
    </row>
    <row r="1564" customFormat="false" ht="12.8" hidden="false" customHeight="false" outlineLevel="0" collapsed="false">
      <c r="A1564" s="211"/>
      <c r="B1564" s="54"/>
      <c r="C1564" s="77"/>
      <c r="D1564" s="77"/>
      <c r="E1564" s="77" t="n">
        <f aca="false">SUM(C1564:D1564)</f>
        <v>0</v>
      </c>
    </row>
    <row r="1565" customFormat="false" ht="68.65" hidden="false" customHeight="false" outlineLevel="0" collapsed="false">
      <c r="A1565" s="66" t="s">
        <v>1788</v>
      </c>
      <c r="B1565" s="135" t="s">
        <v>19</v>
      </c>
      <c r="C1565" s="240" t="n">
        <f aca="false">SUM(C1567:C1575)</f>
        <v>14982230</v>
      </c>
      <c r="D1565" s="240" t="n">
        <f aca="false">SUM(D1567:D1573)</f>
        <v>0</v>
      </c>
      <c r="E1565" s="240" t="n">
        <f aca="false">SUM(C1565:D1565)</f>
        <v>14982230</v>
      </c>
    </row>
    <row r="1566" customFormat="false" ht="22.35" hidden="false" customHeight="false" outlineLevel="0" collapsed="false">
      <c r="A1566" s="82" t="s">
        <v>27</v>
      </c>
      <c r="B1566" s="227"/>
      <c r="C1566" s="245" t="n">
        <f aca="false">SUM(C1567:C1573)</f>
        <v>14982230</v>
      </c>
      <c r="D1566" s="246"/>
      <c r="E1566" s="77" t="n">
        <f aca="false">SUM(C1566:D1566)</f>
        <v>14982230</v>
      </c>
    </row>
    <row r="1567" customFormat="false" ht="22.35" hidden="false" customHeight="false" outlineLevel="0" collapsed="false">
      <c r="A1567" s="82" t="s">
        <v>1095</v>
      </c>
      <c r="B1567" s="54" t="s">
        <v>1011</v>
      </c>
      <c r="C1567" s="77" t="n">
        <v>14457230</v>
      </c>
      <c r="D1567" s="245"/>
      <c r="E1567" s="77" t="n">
        <f aca="false">SUM(C1567:D1567)</f>
        <v>14457230</v>
      </c>
    </row>
    <row r="1568" customFormat="false" ht="53.7" hidden="false" customHeight="false" outlineLevel="0" collapsed="false">
      <c r="A1568" s="87" t="s">
        <v>1142</v>
      </c>
      <c r="B1568" s="103" t="s">
        <v>1023</v>
      </c>
      <c r="C1568" s="77" t="n">
        <v>500000</v>
      </c>
      <c r="D1568" s="143"/>
      <c r="E1568" s="77" t="n">
        <f aca="false">SUM(C1568:D1568)</f>
        <v>500000</v>
      </c>
    </row>
    <row r="1569" customFormat="false" ht="32.8" hidden="false" customHeight="false" outlineLevel="0" collapsed="false">
      <c r="A1569" s="87" t="s">
        <v>33</v>
      </c>
      <c r="B1569" s="103" t="s">
        <v>34</v>
      </c>
      <c r="C1569" s="77" t="n">
        <v>10000</v>
      </c>
      <c r="D1569" s="143"/>
      <c r="E1569" s="77" t="n">
        <f aca="false">SUM(C1569:D1569)</f>
        <v>10000</v>
      </c>
    </row>
    <row r="1570" customFormat="false" ht="12.8" hidden="false" customHeight="false" outlineLevel="0" collapsed="false">
      <c r="A1570" s="82" t="s">
        <v>1097</v>
      </c>
      <c r="B1570" s="54" t="s">
        <v>1098</v>
      </c>
      <c r="C1570" s="77" t="n">
        <v>15000</v>
      </c>
      <c r="D1570" s="143"/>
      <c r="E1570" s="77" t="n">
        <f aca="false">SUM(C1570:D1570)</f>
        <v>15000</v>
      </c>
    </row>
    <row r="1571" customFormat="false" ht="22.35" hidden="false" customHeight="false" outlineLevel="0" collapsed="false">
      <c r="A1571" s="82" t="s">
        <v>1104</v>
      </c>
      <c r="B1571" s="54" t="s">
        <v>1014</v>
      </c>
      <c r="C1571" s="77"/>
      <c r="D1571" s="143"/>
      <c r="E1571" s="77" t="n">
        <f aca="false">SUM(C1571:D1571)</f>
        <v>0</v>
      </c>
    </row>
    <row r="1572" customFormat="false" ht="32.8" hidden="false" customHeight="false" outlineLevel="0" collapsed="false">
      <c r="A1572" s="87" t="s">
        <v>1108</v>
      </c>
      <c r="B1572" s="54" t="s">
        <v>324</v>
      </c>
      <c r="C1572" s="77"/>
      <c r="D1572" s="143"/>
      <c r="E1572" s="77" t="n">
        <f aca="false">SUM(C1572:D1572)</f>
        <v>0</v>
      </c>
    </row>
    <row r="1573" customFormat="false" ht="43.25" hidden="false" customHeight="false" outlineLevel="0" collapsed="false">
      <c r="A1573" s="82" t="s">
        <v>1110</v>
      </c>
      <c r="B1573" s="54" t="s">
        <v>1111</v>
      </c>
      <c r="C1573" s="77"/>
      <c r="D1573" s="143"/>
      <c r="E1573" s="77" t="n">
        <f aca="false">SUM(C1573:D1573)</f>
        <v>0</v>
      </c>
    </row>
    <row r="1574" customFormat="false" ht="53.7" hidden="false" customHeight="false" outlineLevel="0" collapsed="false">
      <c r="A1574" s="82" t="s">
        <v>1057</v>
      </c>
      <c r="B1574" s="54" t="s">
        <v>1058</v>
      </c>
      <c r="C1574" s="77"/>
      <c r="D1574" s="143"/>
      <c r="E1574" s="77"/>
    </row>
    <row r="1575" customFormat="false" ht="22.35" hidden="false" customHeight="false" outlineLevel="0" collapsed="false">
      <c r="A1575" s="82" t="s">
        <v>65</v>
      </c>
      <c r="B1575" s="55" t="s">
        <v>66</v>
      </c>
      <c r="C1575" s="143"/>
      <c r="D1575" s="143"/>
      <c r="E1575" s="77"/>
    </row>
    <row r="1576" customFormat="false" ht="12.8" hidden="false" customHeight="false" outlineLevel="0" collapsed="false">
      <c r="A1576" s="87"/>
      <c r="B1576" s="103"/>
      <c r="C1576" s="83"/>
      <c r="D1576" s="83"/>
      <c r="E1576" s="83" t="n">
        <f aca="false">SUM(C1576:D1576)</f>
        <v>0</v>
      </c>
    </row>
    <row r="1577" customFormat="false" ht="68.65" hidden="false" customHeight="false" outlineLevel="0" collapsed="false">
      <c r="A1577" s="66" t="s">
        <v>1797</v>
      </c>
      <c r="B1577" s="127" t="s">
        <v>19</v>
      </c>
      <c r="C1577" s="69" t="n">
        <f aca="false">SUM(C1579:C1586)</f>
        <v>7787320</v>
      </c>
      <c r="D1577" s="277" t="n">
        <f aca="false">SUM(D1579:D1586)</f>
        <v>0</v>
      </c>
      <c r="E1577" s="69" t="n">
        <f aca="false">SUM(C1577:D1577)</f>
        <v>7787320</v>
      </c>
    </row>
    <row r="1578" customFormat="false" ht="22.35" hidden="false" customHeight="false" outlineLevel="0" collapsed="false">
      <c r="A1578" s="74" t="s">
        <v>27</v>
      </c>
      <c r="B1578" s="75"/>
      <c r="C1578" s="77" t="n">
        <f aca="false">SUM(C1579:C1585)</f>
        <v>7787320</v>
      </c>
      <c r="D1578" s="78" t="n">
        <f aca="false">SUM(D1579:D1585)</f>
        <v>0</v>
      </c>
      <c r="E1578" s="77" t="n">
        <f aca="false">SUM(C1578:D1578)</f>
        <v>7787320</v>
      </c>
    </row>
    <row r="1579" customFormat="false" ht="22.35" hidden="false" customHeight="false" outlineLevel="0" collapsed="false">
      <c r="A1579" s="82" t="s">
        <v>1095</v>
      </c>
      <c r="B1579" s="54" t="s">
        <v>1011</v>
      </c>
      <c r="C1579" s="77" t="n">
        <v>7657420</v>
      </c>
      <c r="D1579" s="221"/>
      <c r="E1579" s="77" t="n">
        <f aca="false">SUM(C1579:D1579)</f>
        <v>7657420</v>
      </c>
    </row>
    <row r="1580" customFormat="false" ht="32.8" hidden="false" customHeight="false" outlineLevel="0" collapsed="false">
      <c r="A1580" s="87" t="s">
        <v>33</v>
      </c>
      <c r="B1580" s="103" t="s">
        <v>34</v>
      </c>
      <c r="C1580" s="77" t="n">
        <v>120900</v>
      </c>
      <c r="D1580" s="77"/>
      <c r="E1580" s="77" t="n">
        <f aca="false">SUM(C1580:D1580)</f>
        <v>120900</v>
      </c>
    </row>
    <row r="1581" customFormat="false" ht="12.8" hidden="false" customHeight="false" outlineLevel="0" collapsed="false">
      <c r="A1581" s="82" t="s">
        <v>1097</v>
      </c>
      <c r="B1581" s="54" t="s">
        <v>1098</v>
      </c>
      <c r="C1581" s="77" t="n">
        <v>9000</v>
      </c>
      <c r="D1581" s="83"/>
      <c r="E1581" s="77" t="n">
        <f aca="false">SUM(C1581:D1581)</f>
        <v>9000</v>
      </c>
    </row>
    <row r="1582" customFormat="false" ht="22.35" hidden="false" customHeight="false" outlineLevel="0" collapsed="false">
      <c r="A1582" s="82" t="s">
        <v>1104</v>
      </c>
      <c r="B1582" s="54" t="s">
        <v>1014</v>
      </c>
      <c r="C1582" s="77"/>
      <c r="D1582" s="83"/>
      <c r="E1582" s="77" t="n">
        <f aca="false">SUM(C1582:D1582)</f>
        <v>0</v>
      </c>
    </row>
    <row r="1583" customFormat="false" ht="32.8" hidden="false" customHeight="false" outlineLevel="0" collapsed="false">
      <c r="A1583" s="87" t="s">
        <v>1108</v>
      </c>
      <c r="B1583" s="54" t="s">
        <v>324</v>
      </c>
      <c r="C1583" s="77"/>
      <c r="D1583" s="83"/>
      <c r="E1583" s="77"/>
    </row>
    <row r="1584" customFormat="false" ht="22.35" hidden="false" customHeight="false" outlineLevel="0" collapsed="false">
      <c r="A1584" s="82" t="s">
        <v>1132</v>
      </c>
      <c r="B1584" s="55" t="s">
        <v>1133</v>
      </c>
      <c r="C1584" s="77"/>
      <c r="D1584" s="221"/>
      <c r="E1584" s="77"/>
    </row>
    <row r="1585" customFormat="false" ht="43.25" hidden="false" customHeight="false" outlineLevel="0" collapsed="false">
      <c r="A1585" s="82" t="s">
        <v>325</v>
      </c>
      <c r="B1585" s="55" t="s">
        <v>326</v>
      </c>
      <c r="C1585" s="77"/>
      <c r="D1585" s="221"/>
      <c r="E1585" s="77"/>
    </row>
    <row r="1586" customFormat="false" ht="22.35" hidden="false" customHeight="false" outlineLevel="0" collapsed="false">
      <c r="A1586" s="87" t="s">
        <v>65</v>
      </c>
      <c r="B1586" s="55" t="s">
        <v>66</v>
      </c>
      <c r="C1586" s="77"/>
      <c r="D1586" s="77"/>
      <c r="E1586" s="77" t="n">
        <f aca="false">SUM(C1586:D1586)</f>
        <v>0</v>
      </c>
    </row>
    <row r="1587" customFormat="false" ht="12.8" hidden="false" customHeight="false" outlineLevel="0" collapsed="false">
      <c r="A1587" s="82"/>
      <c r="B1587" s="103"/>
      <c r="C1587" s="83"/>
      <c r="D1587" s="83"/>
      <c r="E1587" s="83"/>
    </row>
    <row r="1588" customFormat="false" ht="113.4" hidden="false" customHeight="false" outlineLevel="0" collapsed="false">
      <c r="A1588" s="66" t="s">
        <v>1806</v>
      </c>
      <c r="B1588" s="127" t="s">
        <v>19</v>
      </c>
      <c r="C1588" s="277" t="n">
        <f aca="false">SUM(C1590:C1598)</f>
        <v>22874500</v>
      </c>
      <c r="D1588" s="277" t="n">
        <f aca="false">SUM(D1590:D1597)</f>
        <v>0</v>
      </c>
      <c r="E1588" s="69" t="n">
        <f aca="false">SUM(C1588:D1588)</f>
        <v>22874500</v>
      </c>
    </row>
    <row r="1589" customFormat="false" ht="22.35" hidden="false" customHeight="false" outlineLevel="0" collapsed="false">
      <c r="A1589" s="74" t="s">
        <v>27</v>
      </c>
      <c r="B1589" s="100"/>
      <c r="C1589" s="278" t="n">
        <f aca="false">SUM(C1590:C1597)</f>
        <v>22874500</v>
      </c>
      <c r="D1589" s="279"/>
      <c r="E1589" s="77" t="n">
        <f aca="false">SUM(C1589:D1589)</f>
        <v>22874500</v>
      </c>
    </row>
    <row r="1590" customFormat="false" ht="22.35" hidden="false" customHeight="false" outlineLevel="0" collapsed="false">
      <c r="A1590" s="82" t="s">
        <v>1095</v>
      </c>
      <c r="B1590" s="54" t="s">
        <v>1011</v>
      </c>
      <c r="C1590" s="77" t="n">
        <v>22754010</v>
      </c>
      <c r="D1590" s="221"/>
      <c r="E1590" s="77" t="n">
        <f aca="false">SUM(C1590:D1590)</f>
        <v>22754010</v>
      </c>
    </row>
    <row r="1591" customFormat="false" ht="32.8" hidden="false" customHeight="false" outlineLevel="0" collapsed="false">
      <c r="A1591" s="87" t="s">
        <v>33</v>
      </c>
      <c r="B1591" s="103" t="s">
        <v>34</v>
      </c>
      <c r="C1591" s="77" t="n">
        <v>22000</v>
      </c>
      <c r="D1591" s="83"/>
      <c r="E1591" s="77" t="n">
        <f aca="false">SUM(C1591:D1591)</f>
        <v>22000</v>
      </c>
    </row>
    <row r="1592" customFormat="false" ht="32.8" hidden="false" customHeight="false" outlineLevel="0" collapsed="false">
      <c r="A1592" s="82" t="s">
        <v>1809</v>
      </c>
      <c r="B1592" s="54" t="s">
        <v>1810</v>
      </c>
      <c r="C1592" s="77"/>
      <c r="D1592" s="83"/>
      <c r="E1592" s="77" t="n">
        <f aca="false">SUM(C1592:D1592)</f>
        <v>0</v>
      </c>
    </row>
    <row r="1593" customFormat="false" ht="43.25" hidden="false" customHeight="false" outlineLevel="0" collapsed="false">
      <c r="A1593" s="82" t="s">
        <v>506</v>
      </c>
      <c r="B1593" s="54" t="s">
        <v>507</v>
      </c>
      <c r="C1593" s="77" t="n">
        <v>58490</v>
      </c>
      <c r="D1593" s="83"/>
      <c r="E1593" s="77" t="n">
        <f aca="false">SUM(C1593:D1593)</f>
        <v>58490</v>
      </c>
    </row>
    <row r="1594" customFormat="false" ht="32.8" hidden="false" customHeight="false" outlineLevel="0" collapsed="false">
      <c r="A1594" s="82" t="s">
        <v>1320</v>
      </c>
      <c r="B1594" s="54" t="s">
        <v>697</v>
      </c>
      <c r="C1594" s="77" t="n">
        <v>24000</v>
      </c>
      <c r="D1594" s="83"/>
      <c r="E1594" s="77" t="n">
        <f aca="false">SUM(C1594:D1594)</f>
        <v>24000</v>
      </c>
    </row>
    <row r="1595" customFormat="false" ht="12.8" hidden="false" customHeight="false" outlineLevel="0" collapsed="false">
      <c r="A1595" s="82" t="s">
        <v>1097</v>
      </c>
      <c r="B1595" s="54" t="s">
        <v>1098</v>
      </c>
      <c r="C1595" s="77" t="n">
        <v>16000</v>
      </c>
      <c r="D1595" s="83"/>
      <c r="E1595" s="77" t="n">
        <f aca="false">SUM(C1595:D1595)</f>
        <v>16000</v>
      </c>
    </row>
    <row r="1596" customFormat="false" ht="43.25" hidden="false" customHeight="false" outlineLevel="0" collapsed="false">
      <c r="A1596" s="82" t="s">
        <v>1110</v>
      </c>
      <c r="B1596" s="54" t="s">
        <v>1111</v>
      </c>
      <c r="C1596" s="77"/>
      <c r="D1596" s="83"/>
      <c r="E1596" s="77" t="n">
        <f aca="false">SUM(C1596:D1596)</f>
        <v>0</v>
      </c>
    </row>
    <row r="1597" customFormat="false" ht="22.35" hidden="false" customHeight="false" outlineLevel="0" collapsed="false">
      <c r="A1597" s="82" t="s">
        <v>1104</v>
      </c>
      <c r="B1597" s="54" t="s">
        <v>1014</v>
      </c>
      <c r="C1597" s="83"/>
      <c r="D1597" s="83"/>
      <c r="E1597" s="77" t="n">
        <f aca="false">SUM(C1597:D1597)</f>
        <v>0</v>
      </c>
    </row>
    <row r="1598" customFormat="false" ht="22.35" hidden="false" customHeight="false" outlineLevel="0" collapsed="false">
      <c r="A1598" s="82" t="s">
        <v>65</v>
      </c>
      <c r="B1598" s="54" t="s">
        <v>66</v>
      </c>
      <c r="C1598" s="83"/>
      <c r="D1598" s="83"/>
      <c r="E1598" s="77"/>
    </row>
    <row r="1599" customFormat="false" ht="12.8" hidden="false" customHeight="false" outlineLevel="0" collapsed="false">
      <c r="A1599" s="87"/>
      <c r="B1599" s="103"/>
      <c r="C1599" s="83"/>
      <c r="D1599" s="83"/>
      <c r="E1599" s="83"/>
    </row>
    <row r="1600" customFormat="false" ht="91" hidden="false" customHeight="false" outlineLevel="0" collapsed="false">
      <c r="A1600" s="66" t="s">
        <v>1818</v>
      </c>
      <c r="B1600" s="135" t="s">
        <v>19</v>
      </c>
      <c r="C1600" s="139" t="n">
        <f aca="false">SUM(C1602:C1610)</f>
        <v>13950770</v>
      </c>
      <c r="D1600" s="139" t="n">
        <f aca="false">SUM(D1602:D1610)</f>
        <v>0</v>
      </c>
      <c r="E1600" s="139" t="n">
        <f aca="false">SUM(C1600:D1600)</f>
        <v>13950770</v>
      </c>
    </row>
    <row r="1601" customFormat="false" ht="22.35" hidden="false" customHeight="false" outlineLevel="0" collapsed="false">
      <c r="A1601" s="82" t="s">
        <v>27</v>
      </c>
      <c r="B1601" s="227"/>
      <c r="C1601" s="77" t="n">
        <f aca="false">SUM(C1602:C1610)</f>
        <v>13950770</v>
      </c>
      <c r="D1601" s="215"/>
      <c r="E1601" s="77" t="n">
        <f aca="false">SUM(C1601:D1601)</f>
        <v>13950770</v>
      </c>
    </row>
    <row r="1602" customFormat="false" ht="22.35" hidden="false" customHeight="false" outlineLevel="0" collapsed="false">
      <c r="A1602" s="82" t="s">
        <v>1095</v>
      </c>
      <c r="B1602" s="54" t="s">
        <v>1011</v>
      </c>
      <c r="C1602" s="77" t="n">
        <v>13353770</v>
      </c>
      <c r="D1602" s="143"/>
      <c r="E1602" s="77" t="n">
        <f aca="false">SUM(C1602:D1602)</f>
        <v>13353770</v>
      </c>
    </row>
    <row r="1603" customFormat="false" ht="32.8" hidden="false" customHeight="false" outlineLevel="0" collapsed="false">
      <c r="A1603" s="87" t="s">
        <v>33</v>
      </c>
      <c r="B1603" s="54" t="s">
        <v>34</v>
      </c>
      <c r="C1603" s="77" t="n">
        <v>30000</v>
      </c>
      <c r="D1603" s="143"/>
      <c r="E1603" s="77" t="n">
        <f aca="false">SUM(C1603:D1603)</f>
        <v>30000</v>
      </c>
    </row>
    <row r="1604" customFormat="false" ht="43.25" hidden="false" customHeight="false" outlineLevel="0" collapsed="false">
      <c r="A1604" s="82" t="s">
        <v>1140</v>
      </c>
      <c r="B1604" s="54" t="s">
        <v>1020</v>
      </c>
      <c r="C1604" s="77"/>
      <c r="D1604" s="143"/>
      <c r="E1604" s="77" t="n">
        <f aca="false">SUM(C1604:D1604)</f>
        <v>0</v>
      </c>
    </row>
    <row r="1605" customFormat="false" ht="53.7" hidden="false" customHeight="false" outlineLevel="0" collapsed="false">
      <c r="A1605" s="82" t="s">
        <v>1142</v>
      </c>
      <c r="B1605" s="54" t="s">
        <v>1023</v>
      </c>
      <c r="C1605" s="77" t="n">
        <v>400000</v>
      </c>
      <c r="D1605" s="143"/>
      <c r="E1605" s="77" t="n">
        <f aca="false">SUM(C1605:D1605)</f>
        <v>400000</v>
      </c>
    </row>
    <row r="1606" customFormat="false" ht="32.8" hidden="false" customHeight="false" outlineLevel="0" collapsed="false">
      <c r="A1606" s="82" t="s">
        <v>1320</v>
      </c>
      <c r="B1606" s="54" t="s">
        <v>697</v>
      </c>
      <c r="C1606" s="77" t="n">
        <v>12000</v>
      </c>
      <c r="D1606" s="143"/>
      <c r="E1606" s="77" t="n">
        <f aca="false">SUM(C1606:D1606)</f>
        <v>12000</v>
      </c>
    </row>
    <row r="1607" customFormat="false" ht="12.8" hidden="false" customHeight="false" outlineLevel="0" collapsed="false">
      <c r="A1607" s="82" t="s">
        <v>1097</v>
      </c>
      <c r="B1607" s="54" t="s">
        <v>1098</v>
      </c>
      <c r="C1607" s="77" t="n">
        <v>12000</v>
      </c>
      <c r="D1607" s="143"/>
      <c r="E1607" s="77" t="n">
        <f aca="false">SUM(C1607:D1607)</f>
        <v>12000</v>
      </c>
    </row>
    <row r="1608" customFormat="false" ht="64.15" hidden="false" customHeight="false" outlineLevel="0" collapsed="false">
      <c r="A1608" s="82" t="s">
        <v>1062</v>
      </c>
      <c r="B1608" s="54" t="s">
        <v>1063</v>
      </c>
      <c r="C1608" s="77" t="n">
        <v>143000</v>
      </c>
      <c r="D1608" s="143"/>
      <c r="E1608" s="77" t="n">
        <f aca="false">SUM(C1608:D1608)</f>
        <v>143000</v>
      </c>
    </row>
    <row r="1609" customFormat="false" ht="43.25" hidden="false" customHeight="false" outlineLevel="0" collapsed="false">
      <c r="A1609" s="82" t="s">
        <v>1110</v>
      </c>
      <c r="B1609" s="54" t="s">
        <v>1111</v>
      </c>
      <c r="C1609" s="77"/>
      <c r="D1609" s="143"/>
      <c r="E1609" s="77" t="n">
        <f aca="false">SUM(C1609:D1609)</f>
        <v>0</v>
      </c>
    </row>
    <row r="1610" customFormat="false" ht="43.25" hidden="false" customHeight="false" outlineLevel="0" collapsed="false">
      <c r="A1610" s="82" t="s">
        <v>325</v>
      </c>
      <c r="B1610" s="55" t="s">
        <v>326</v>
      </c>
      <c r="C1610" s="77"/>
      <c r="D1610" s="143"/>
      <c r="E1610" s="77" t="n">
        <f aca="false">SUM(C1610:D1610)</f>
        <v>0</v>
      </c>
    </row>
    <row r="1611" customFormat="false" ht="12.8" hidden="false" customHeight="false" outlineLevel="0" collapsed="false">
      <c r="A1611" s="87"/>
      <c r="B1611" s="55"/>
      <c r="C1611" s="77"/>
      <c r="D1611" s="77"/>
      <c r="E1611" s="77"/>
    </row>
    <row r="1612" customFormat="false" ht="79.85" hidden="false" customHeight="false" outlineLevel="0" collapsed="false">
      <c r="A1612" s="66" t="s">
        <v>1827</v>
      </c>
      <c r="B1612" s="135" t="s">
        <v>19</v>
      </c>
      <c r="C1612" s="69" t="n">
        <f aca="false">SUM(C1614:C1623)</f>
        <v>8859880</v>
      </c>
      <c r="D1612" s="69" t="n">
        <f aca="false">SUM(D1614:D1621)</f>
        <v>0</v>
      </c>
      <c r="E1612" s="69" t="n">
        <f aca="false">SUM(C1612:D1612)</f>
        <v>8859880</v>
      </c>
    </row>
    <row r="1613" customFormat="false" ht="22.35" hidden="false" customHeight="false" outlineLevel="0" collapsed="false">
      <c r="A1613" s="82" t="s">
        <v>27</v>
      </c>
      <c r="B1613" s="75"/>
      <c r="C1613" s="77" t="n">
        <f aca="false">SUM(C1614:C1621)</f>
        <v>8859880</v>
      </c>
      <c r="D1613" s="77"/>
      <c r="E1613" s="77" t="n">
        <f aca="false">SUM(C1613:D1613)</f>
        <v>8859880</v>
      </c>
    </row>
    <row r="1614" customFormat="false" ht="22.35" hidden="false" customHeight="false" outlineLevel="0" collapsed="false">
      <c r="A1614" s="82" t="s">
        <v>1095</v>
      </c>
      <c r="B1614" s="54" t="s">
        <v>1011</v>
      </c>
      <c r="C1614" s="77" t="n">
        <v>8631500</v>
      </c>
      <c r="D1614" s="220"/>
      <c r="E1614" s="77" t="n">
        <f aca="false">SUM(C1614:D1614)</f>
        <v>8631500</v>
      </c>
    </row>
    <row r="1615" customFormat="false" ht="43.25" hidden="false" customHeight="false" outlineLevel="0" collapsed="false">
      <c r="A1615" s="126" t="s">
        <v>506</v>
      </c>
      <c r="B1615" s="160" t="s">
        <v>507</v>
      </c>
      <c r="C1615" s="130" t="n">
        <v>112380</v>
      </c>
      <c r="D1615" s="281"/>
      <c r="E1615" s="130" t="n">
        <f aca="false">SUM(C1615:D1615)</f>
        <v>112380</v>
      </c>
    </row>
    <row r="1616" customFormat="false" ht="53.7" hidden="false" customHeight="false" outlineLevel="0" collapsed="false">
      <c r="A1616" s="82" t="s">
        <v>1057</v>
      </c>
      <c r="B1616" s="54" t="s">
        <v>1058</v>
      </c>
      <c r="C1616" s="77" t="n">
        <v>105000</v>
      </c>
      <c r="D1616" s="220"/>
      <c r="E1616" s="77" t="n">
        <f aca="false">SUM(C1616:D1616)</f>
        <v>105000</v>
      </c>
    </row>
    <row r="1617" customFormat="false" ht="12.8" hidden="false" customHeight="false" outlineLevel="0" collapsed="false">
      <c r="A1617" s="82" t="s">
        <v>1097</v>
      </c>
      <c r="B1617" s="54" t="s">
        <v>1098</v>
      </c>
      <c r="C1617" s="77" t="n">
        <v>11000</v>
      </c>
      <c r="D1617" s="220"/>
      <c r="E1617" s="77" t="n">
        <f aca="false">SUM(C1617:D1617)</f>
        <v>11000</v>
      </c>
    </row>
    <row r="1618" customFormat="false" ht="22.35" hidden="false" customHeight="false" outlineLevel="0" collapsed="false">
      <c r="A1618" s="82" t="s">
        <v>1104</v>
      </c>
      <c r="B1618" s="54" t="s">
        <v>1014</v>
      </c>
      <c r="C1618" s="77"/>
      <c r="D1618" s="220"/>
      <c r="E1618" s="77" t="n">
        <f aca="false">SUM(C1618:D1618)</f>
        <v>0</v>
      </c>
    </row>
    <row r="1619" customFormat="false" ht="32.8" hidden="false" customHeight="false" outlineLevel="0" collapsed="false">
      <c r="A1619" s="82" t="s">
        <v>1108</v>
      </c>
      <c r="B1619" s="54" t="s">
        <v>324</v>
      </c>
      <c r="C1619" s="77"/>
      <c r="D1619" s="220"/>
      <c r="E1619" s="77"/>
    </row>
    <row r="1620" customFormat="false" ht="43.25" hidden="false" customHeight="false" outlineLevel="0" collapsed="false">
      <c r="A1620" s="82" t="s">
        <v>1110</v>
      </c>
      <c r="B1620" s="54" t="s">
        <v>1111</v>
      </c>
      <c r="C1620" s="77"/>
      <c r="D1620" s="220"/>
      <c r="E1620" s="77"/>
    </row>
    <row r="1621" customFormat="false" ht="43.25" hidden="false" customHeight="false" outlineLevel="0" collapsed="false">
      <c r="A1621" s="82" t="s">
        <v>1046</v>
      </c>
      <c r="B1621" s="55" t="s">
        <v>1047</v>
      </c>
      <c r="C1621" s="77"/>
      <c r="D1621" s="220"/>
      <c r="E1621" s="77" t="n">
        <f aca="false">SUM(C1621:D1621)</f>
        <v>0</v>
      </c>
    </row>
    <row r="1622" customFormat="false" ht="22.35" hidden="false" customHeight="false" outlineLevel="0" collapsed="false">
      <c r="A1622" s="82" t="s">
        <v>65</v>
      </c>
      <c r="B1622" s="54" t="s">
        <v>66</v>
      </c>
      <c r="C1622" s="77"/>
      <c r="D1622" s="77"/>
      <c r="E1622" s="77" t="n">
        <f aca="false">SUM(C1622:D1622)</f>
        <v>0</v>
      </c>
    </row>
    <row r="1623" customFormat="false" ht="12.8" hidden="false" customHeight="false" outlineLevel="0" collapsed="false">
      <c r="A1623" s="87"/>
      <c r="B1623" s="54"/>
      <c r="C1623" s="77"/>
      <c r="D1623" s="77"/>
      <c r="E1623" s="77"/>
    </row>
    <row r="1624" customFormat="false" ht="124.6" hidden="false" customHeight="false" outlineLevel="0" collapsed="false">
      <c r="A1624" s="66" t="s">
        <v>1835</v>
      </c>
      <c r="B1624" s="135" t="s">
        <v>19</v>
      </c>
      <c r="C1624" s="139" t="n">
        <f aca="false">SUM(C1626:C1630)</f>
        <v>3165000</v>
      </c>
      <c r="D1624" s="139" t="n">
        <f aca="false">SUM(D1626:D1630)</f>
        <v>0</v>
      </c>
      <c r="E1624" s="139" t="n">
        <f aca="false">SUM(C1624:D1624)</f>
        <v>3165000</v>
      </c>
    </row>
    <row r="1625" customFormat="false" ht="22.35" hidden="false" customHeight="false" outlineLevel="0" collapsed="false">
      <c r="A1625" s="82" t="s">
        <v>27</v>
      </c>
      <c r="B1625" s="227"/>
      <c r="C1625" s="77" t="n">
        <f aca="false">SUM(C1626:C1630)</f>
        <v>3165000</v>
      </c>
      <c r="D1625" s="215"/>
      <c r="E1625" s="77" t="n">
        <f aca="false">SUM(C1625:D1625)</f>
        <v>3165000</v>
      </c>
    </row>
    <row r="1626" customFormat="false" ht="22.35" hidden="false" customHeight="false" outlineLevel="0" collapsed="false">
      <c r="A1626" s="82" t="s">
        <v>1095</v>
      </c>
      <c r="B1626" s="54" t="s">
        <v>1011</v>
      </c>
      <c r="C1626" s="77" t="n">
        <v>2819000</v>
      </c>
      <c r="D1626" s="143"/>
      <c r="E1626" s="77" t="n">
        <f aca="false">SUM(C1626:D1626)</f>
        <v>2819000</v>
      </c>
    </row>
    <row r="1627" customFormat="false" ht="53.7" hidden="false" customHeight="false" outlineLevel="0" collapsed="false">
      <c r="A1627" s="82" t="s">
        <v>1837</v>
      </c>
      <c r="B1627" s="54" t="s">
        <v>1838</v>
      </c>
      <c r="C1627" s="77" t="n">
        <v>339000</v>
      </c>
      <c r="D1627" s="215"/>
      <c r="E1627" s="77" t="n">
        <f aca="false">SUM(C1627,D1627)</f>
        <v>339000</v>
      </c>
    </row>
    <row r="1628" customFormat="false" ht="43.25" hidden="false" customHeight="false" outlineLevel="0" collapsed="false">
      <c r="A1628" s="82" t="s">
        <v>325</v>
      </c>
      <c r="B1628" s="54" t="s">
        <v>326</v>
      </c>
      <c r="C1628" s="77"/>
      <c r="D1628" s="215"/>
      <c r="E1628" s="77" t="n">
        <f aca="false">SUM(C1628,D1628)</f>
        <v>0</v>
      </c>
    </row>
    <row r="1629" customFormat="false" ht="12.8" hidden="false" customHeight="false" outlineLevel="0" collapsed="false">
      <c r="A1629" s="87" t="s">
        <v>1097</v>
      </c>
      <c r="B1629" s="54" t="s">
        <v>1098</v>
      </c>
      <c r="C1629" s="77" t="n">
        <v>7000</v>
      </c>
      <c r="D1629" s="77"/>
      <c r="E1629" s="77" t="n">
        <f aca="false">SUM(C1629:D1629)</f>
        <v>7000</v>
      </c>
    </row>
    <row r="1630" customFormat="false" ht="22.35" hidden="false" customHeight="false" outlineLevel="0" collapsed="false">
      <c r="A1630" s="82" t="s">
        <v>1104</v>
      </c>
      <c r="B1630" s="54" t="s">
        <v>1014</v>
      </c>
      <c r="C1630" s="143"/>
      <c r="D1630" s="215"/>
      <c r="E1630" s="77" t="n">
        <f aca="false">SUM(C1630,D1630)</f>
        <v>0</v>
      </c>
    </row>
    <row r="1631" customFormat="false" ht="12.8" hidden="false" customHeight="false" outlineLevel="0" collapsed="false">
      <c r="A1631" s="87"/>
      <c r="B1631" s="54"/>
      <c r="C1631" s="77"/>
      <c r="D1631" s="77"/>
      <c r="E1631" s="77"/>
    </row>
    <row r="1632" customFormat="false" ht="135.8" hidden="false" customHeight="false" outlineLevel="0" collapsed="false">
      <c r="A1632" s="66" t="s">
        <v>1843</v>
      </c>
      <c r="B1632" s="135" t="s">
        <v>19</v>
      </c>
      <c r="C1632" s="240" t="n">
        <f aca="false">SUM(C1634:C1638)</f>
        <v>2957530</v>
      </c>
      <c r="D1632" s="240" t="n">
        <f aca="false">SUM(D1634:D1635)</f>
        <v>0</v>
      </c>
      <c r="E1632" s="240" t="n">
        <f aca="false">SUM(C1632:D1632)</f>
        <v>2957530</v>
      </c>
    </row>
    <row r="1633" customFormat="false" ht="22.35" hidden="false" customHeight="false" outlineLevel="0" collapsed="false">
      <c r="A1633" s="82" t="s">
        <v>27</v>
      </c>
      <c r="B1633" s="227"/>
      <c r="C1633" s="245" t="n">
        <f aca="false">SUM(C1634:C1637)</f>
        <v>2957530</v>
      </c>
      <c r="D1633" s="246"/>
      <c r="E1633" s="77" t="n">
        <f aca="false">SUM(C1633:D1633)</f>
        <v>2957530</v>
      </c>
    </row>
    <row r="1634" customFormat="false" ht="22.35" hidden="false" customHeight="false" outlineLevel="0" collapsed="false">
      <c r="A1634" s="82" t="s">
        <v>1095</v>
      </c>
      <c r="B1634" s="54" t="s">
        <v>1011</v>
      </c>
      <c r="C1634" s="77" t="n">
        <v>2507530</v>
      </c>
      <c r="D1634" s="246"/>
      <c r="E1634" s="77" t="n">
        <f aca="false">SUM(C1634:D1634)</f>
        <v>2507530</v>
      </c>
    </row>
    <row r="1635" customFormat="false" ht="53.7" hidden="false" customHeight="false" outlineLevel="0" collapsed="false">
      <c r="A1635" s="82" t="s">
        <v>1837</v>
      </c>
      <c r="B1635" s="54" t="s">
        <v>1838</v>
      </c>
      <c r="C1635" s="77" t="n">
        <v>450000</v>
      </c>
      <c r="D1635" s="215"/>
      <c r="E1635" s="77" t="n">
        <f aca="false">SUM(C1635,D1635)</f>
        <v>450000</v>
      </c>
    </row>
    <row r="1636" customFormat="false" ht="43.25" hidden="false" customHeight="false" outlineLevel="0" collapsed="false">
      <c r="A1636" s="82" t="s">
        <v>325</v>
      </c>
      <c r="B1636" s="54" t="s">
        <v>326</v>
      </c>
      <c r="C1636" s="245"/>
      <c r="D1636" s="246"/>
      <c r="E1636" s="77" t="n">
        <f aca="false">SUM(C1636,D1636)</f>
        <v>0</v>
      </c>
    </row>
    <row r="1637" customFormat="false" ht="32.8" hidden="false" customHeight="false" outlineLevel="0" collapsed="false">
      <c r="A1637" s="82" t="s">
        <v>177</v>
      </c>
      <c r="B1637" s="55" t="s">
        <v>178</v>
      </c>
      <c r="C1637" s="245"/>
      <c r="D1637" s="246"/>
      <c r="E1637" s="77" t="n">
        <f aca="false">SUM(C1637,D1637)</f>
        <v>0</v>
      </c>
    </row>
    <row r="1638" customFormat="false" ht="12.8" hidden="false" customHeight="false" outlineLevel="0" collapsed="false">
      <c r="A1638" s="82"/>
      <c r="B1638" s="54"/>
      <c r="C1638" s="77"/>
      <c r="D1638" s="77"/>
      <c r="E1638" s="77" t="n">
        <f aca="false">SUM(C1638:D1638)</f>
        <v>0</v>
      </c>
    </row>
    <row r="1639" customFormat="false" ht="124.6" hidden="false" customHeight="false" outlineLevel="0" collapsed="false">
      <c r="A1639" s="66" t="s">
        <v>1848</v>
      </c>
      <c r="B1639" s="135" t="s">
        <v>19</v>
      </c>
      <c r="C1639" s="139" t="n">
        <f aca="false">SUM(C1641:C1648)</f>
        <v>2284990</v>
      </c>
      <c r="D1639" s="139" t="n">
        <f aca="false">SUM(D1641:D1647)</f>
        <v>0</v>
      </c>
      <c r="E1639" s="139" t="n">
        <f aca="false">SUM(C1639:D1639)</f>
        <v>2284990</v>
      </c>
    </row>
    <row r="1640" customFormat="false" ht="22.35" hidden="false" customHeight="false" outlineLevel="0" collapsed="false">
      <c r="A1640" s="82" t="s">
        <v>27</v>
      </c>
      <c r="B1640" s="227"/>
      <c r="C1640" s="143" t="n">
        <f aca="false">SUM(C1641:C1648)</f>
        <v>2284990</v>
      </c>
      <c r="D1640" s="282"/>
      <c r="E1640" s="143" t="n">
        <f aca="false">SUM(C1640:D1640)</f>
        <v>2284990</v>
      </c>
    </row>
    <row r="1641" customFormat="false" ht="22.35" hidden="false" customHeight="false" outlineLevel="0" collapsed="false">
      <c r="A1641" s="82" t="s">
        <v>1095</v>
      </c>
      <c r="B1641" s="54" t="s">
        <v>1011</v>
      </c>
      <c r="C1641" s="77" t="n">
        <v>2034830</v>
      </c>
      <c r="D1641" s="283"/>
      <c r="E1641" s="143" t="n">
        <f aca="false">SUM(C1641:D1641)</f>
        <v>2034830</v>
      </c>
    </row>
    <row r="1642" customFormat="false" ht="53.7" hidden="false" customHeight="false" outlineLevel="0" collapsed="false">
      <c r="A1642" s="82" t="s">
        <v>1837</v>
      </c>
      <c r="B1642" s="54" t="s">
        <v>1838</v>
      </c>
      <c r="C1642" s="77" t="n">
        <v>114000</v>
      </c>
      <c r="D1642" s="282"/>
      <c r="E1642" s="143" t="n">
        <f aca="false">SUM(C1642:D1642)</f>
        <v>114000</v>
      </c>
    </row>
    <row r="1643" customFormat="false" ht="43.25" hidden="false" customHeight="false" outlineLevel="0" collapsed="false">
      <c r="A1643" s="82" t="s">
        <v>325</v>
      </c>
      <c r="B1643" s="54" t="s">
        <v>326</v>
      </c>
      <c r="C1643" s="77"/>
      <c r="D1643" s="282"/>
      <c r="E1643" s="143" t="n">
        <f aca="false">SUM(C1643:D1643)</f>
        <v>0</v>
      </c>
    </row>
    <row r="1644" customFormat="false" ht="12.8" hidden="false" customHeight="false" outlineLevel="0" collapsed="false">
      <c r="A1644" s="82" t="s">
        <v>1097</v>
      </c>
      <c r="B1644" s="54" t="s">
        <v>1098</v>
      </c>
      <c r="C1644" s="77"/>
      <c r="D1644" s="282"/>
      <c r="E1644" s="143" t="n">
        <f aca="false">SUM(C1644:D1644)</f>
        <v>0</v>
      </c>
    </row>
    <row r="1645" customFormat="false" ht="22.35" hidden="false" customHeight="false" outlineLevel="0" collapsed="false">
      <c r="A1645" s="82" t="s">
        <v>1852</v>
      </c>
      <c r="B1645" s="54" t="s">
        <v>1853</v>
      </c>
      <c r="C1645" s="77" t="n">
        <v>86160</v>
      </c>
      <c r="D1645" s="282"/>
      <c r="E1645" s="143" t="n">
        <f aca="false">SUM(C1645:D1645)</f>
        <v>86160</v>
      </c>
    </row>
    <row r="1646" customFormat="false" ht="22.35" hidden="false" customHeight="false" outlineLevel="0" collapsed="false">
      <c r="A1646" s="82" t="s">
        <v>1104</v>
      </c>
      <c r="B1646" s="54" t="s">
        <v>1014</v>
      </c>
      <c r="C1646" s="77" t="n">
        <v>50000</v>
      </c>
      <c r="D1646" s="282"/>
      <c r="E1646" s="143" t="n">
        <f aca="false">SUM(C1646:D1646)</f>
        <v>50000</v>
      </c>
    </row>
    <row r="1647" customFormat="false" ht="32.8" hidden="false" customHeight="false" outlineLevel="0" collapsed="false">
      <c r="A1647" s="87" t="s">
        <v>33</v>
      </c>
      <c r="B1647" s="103" t="s">
        <v>34</v>
      </c>
      <c r="C1647" s="77"/>
      <c r="D1647" s="283"/>
      <c r="E1647" s="143" t="n">
        <f aca="false">SUM(C1647:D1647)</f>
        <v>0</v>
      </c>
    </row>
    <row r="1648" customFormat="false" ht="12.8" hidden="false" customHeight="false" outlineLevel="0" collapsed="false">
      <c r="A1648" s="82"/>
      <c r="B1648" s="54"/>
      <c r="C1648" s="77"/>
      <c r="D1648" s="77"/>
      <c r="E1648" s="143" t="n">
        <f aca="false">SUM(C1648:D1648)</f>
        <v>0</v>
      </c>
    </row>
    <row r="1649" customFormat="false" ht="113.4" hidden="false" customHeight="false" outlineLevel="0" collapsed="false">
      <c r="A1649" s="66" t="s">
        <v>1855</v>
      </c>
      <c r="B1649" s="135" t="s">
        <v>19</v>
      </c>
      <c r="C1649" s="139" t="n">
        <f aca="false">SUM(C1651:C1656)</f>
        <v>9520020</v>
      </c>
      <c r="D1649" s="139" t="n">
        <f aca="false">SUM(D1651:D1653)</f>
        <v>0</v>
      </c>
      <c r="E1649" s="139" t="n">
        <f aca="false">SUM(C1649:D1649)</f>
        <v>9520020</v>
      </c>
    </row>
    <row r="1650" customFormat="false" ht="22.35" hidden="false" customHeight="false" outlineLevel="0" collapsed="false">
      <c r="A1650" s="82" t="s">
        <v>27</v>
      </c>
      <c r="B1650" s="227"/>
      <c r="C1650" s="77" t="n">
        <f aca="false">SUM(C1651:C1655)</f>
        <v>9520020</v>
      </c>
      <c r="D1650" s="215" t="n">
        <f aca="false">SUM(D1651:D1654)</f>
        <v>0</v>
      </c>
      <c r="E1650" s="77" t="n">
        <f aca="false">SUM(C1650:D1650)</f>
        <v>9520020</v>
      </c>
    </row>
    <row r="1651" customFormat="false" ht="22.35" hidden="false" customHeight="false" outlineLevel="0" collapsed="false">
      <c r="A1651" s="82" t="s">
        <v>1095</v>
      </c>
      <c r="B1651" s="54" t="s">
        <v>1011</v>
      </c>
      <c r="C1651" s="77" t="n">
        <v>6340220</v>
      </c>
      <c r="D1651" s="143"/>
      <c r="E1651" s="77" t="n">
        <f aca="false">SUM(C1651:D1651)</f>
        <v>6340220</v>
      </c>
    </row>
    <row r="1652" customFormat="false" ht="53.7" hidden="false" customHeight="false" outlineLevel="0" collapsed="false">
      <c r="A1652" s="87" t="s">
        <v>1057</v>
      </c>
      <c r="B1652" s="54" t="s">
        <v>1058</v>
      </c>
      <c r="C1652" s="77" t="n">
        <v>2635600</v>
      </c>
      <c r="D1652" s="77"/>
      <c r="E1652" s="77" t="n">
        <f aca="false">SUM(C1652:D1652)</f>
        <v>2635600</v>
      </c>
    </row>
    <row r="1653" customFormat="false" ht="53.7" hidden="false" customHeight="false" outlineLevel="0" collapsed="false">
      <c r="A1653" s="82" t="s">
        <v>1837</v>
      </c>
      <c r="B1653" s="54" t="s">
        <v>1838</v>
      </c>
      <c r="C1653" s="77" t="n">
        <v>530000</v>
      </c>
      <c r="D1653" s="215"/>
      <c r="E1653" s="77" t="n">
        <f aca="false">SUM(C1653,D1653)</f>
        <v>530000</v>
      </c>
    </row>
    <row r="1654" customFormat="false" ht="43.25" hidden="false" customHeight="false" outlineLevel="0" collapsed="false">
      <c r="A1654" s="87" t="s">
        <v>325</v>
      </c>
      <c r="B1654" s="54" t="s">
        <v>326</v>
      </c>
      <c r="C1654" s="77"/>
      <c r="D1654" s="77"/>
      <c r="E1654" s="77" t="n">
        <f aca="false">SUM(C1654,D1654)</f>
        <v>0</v>
      </c>
    </row>
    <row r="1655" customFormat="false" ht="12.8" hidden="false" customHeight="false" outlineLevel="0" collapsed="false">
      <c r="A1655" s="82" t="s">
        <v>1097</v>
      </c>
      <c r="B1655" s="54" t="s">
        <v>1098</v>
      </c>
      <c r="C1655" s="77" t="n">
        <v>14200</v>
      </c>
      <c r="D1655" s="77"/>
      <c r="E1655" s="77" t="n">
        <f aca="false">SUM(C1655,D1655)</f>
        <v>14200</v>
      </c>
    </row>
    <row r="1656" customFormat="false" ht="22.35" hidden="false" customHeight="false" outlineLevel="0" collapsed="false">
      <c r="A1656" s="82" t="s">
        <v>65</v>
      </c>
      <c r="B1656" s="54" t="s">
        <v>66</v>
      </c>
      <c r="C1656" s="143"/>
      <c r="D1656" s="215"/>
      <c r="E1656" s="77" t="n">
        <f aca="false">SUM(C1656,D1656)</f>
        <v>0</v>
      </c>
    </row>
    <row r="1657" customFormat="false" ht="12.8" hidden="false" customHeight="false" outlineLevel="0" collapsed="false">
      <c r="A1657" s="87"/>
      <c r="B1657" s="54"/>
      <c r="C1657" s="77"/>
      <c r="D1657" s="77"/>
      <c r="E1657" s="77"/>
    </row>
    <row r="1658" customFormat="false" ht="68.65" hidden="false" customHeight="false" outlineLevel="0" collapsed="false">
      <c r="A1658" s="66" t="s">
        <v>1861</v>
      </c>
      <c r="B1658" s="135" t="s">
        <v>19</v>
      </c>
      <c r="C1658" s="139" t="n">
        <f aca="false">SUM(C1660:C1663)</f>
        <v>4549210</v>
      </c>
      <c r="D1658" s="139" t="n">
        <f aca="false">SUM(D1660:D1660)</f>
        <v>0</v>
      </c>
      <c r="E1658" s="139" t="n">
        <f aca="false">SUM(C1658:D1658)</f>
        <v>4549210</v>
      </c>
    </row>
    <row r="1659" customFormat="false" ht="22.35" hidden="false" customHeight="false" outlineLevel="0" collapsed="false">
      <c r="A1659" s="87" t="s">
        <v>27</v>
      </c>
      <c r="B1659" s="227"/>
      <c r="C1659" s="77" t="n">
        <f aca="false">SUM(C1660:C1663)</f>
        <v>4549210</v>
      </c>
      <c r="D1659" s="215"/>
      <c r="E1659" s="77" t="n">
        <f aca="false">SUM(C1659,D1659)</f>
        <v>4549210</v>
      </c>
    </row>
    <row r="1660" customFormat="false" ht="22.35" hidden="false" customHeight="false" outlineLevel="0" collapsed="false">
      <c r="A1660" s="82" t="s">
        <v>1095</v>
      </c>
      <c r="B1660" s="54" t="s">
        <v>1011</v>
      </c>
      <c r="C1660" s="77" t="n">
        <v>4163210</v>
      </c>
      <c r="D1660" s="215"/>
      <c r="E1660" s="77" t="n">
        <f aca="false">SUM(C1660,D1660)</f>
        <v>4163210</v>
      </c>
    </row>
    <row r="1661" customFormat="false" ht="53.7" hidden="false" customHeight="false" outlineLevel="0" collapsed="false">
      <c r="A1661" s="82" t="s">
        <v>1837</v>
      </c>
      <c r="B1661" s="54" t="s">
        <v>1838</v>
      </c>
      <c r="C1661" s="77" t="n">
        <v>386000</v>
      </c>
      <c r="D1661" s="215"/>
      <c r="E1661" s="77" t="n">
        <f aca="false">SUM(C1661,D1661)</f>
        <v>386000</v>
      </c>
    </row>
    <row r="1662" customFormat="false" ht="12.8" hidden="false" customHeight="false" outlineLevel="0" collapsed="false">
      <c r="A1662" s="82" t="s">
        <v>1097</v>
      </c>
      <c r="B1662" s="54" t="s">
        <v>1098</v>
      </c>
      <c r="C1662" s="77"/>
      <c r="D1662" s="215"/>
      <c r="E1662" s="77"/>
    </row>
    <row r="1663" customFormat="false" ht="43.25" hidden="false" customHeight="false" outlineLevel="0" collapsed="false">
      <c r="A1663" s="82" t="s">
        <v>325</v>
      </c>
      <c r="B1663" s="54" t="s">
        <v>326</v>
      </c>
      <c r="C1663" s="77"/>
      <c r="D1663" s="215"/>
      <c r="E1663" s="77" t="n">
        <f aca="false">SUM(C1663,D1663)</f>
        <v>0</v>
      </c>
    </row>
    <row r="1664" customFormat="false" ht="12.8" hidden="false" customHeight="false" outlineLevel="0" collapsed="false">
      <c r="A1664" s="87"/>
      <c r="B1664" s="54"/>
      <c r="C1664" s="77"/>
      <c r="D1664" s="77"/>
      <c r="E1664" s="77" t="n">
        <f aca="false">SUM(C1664:D1664)</f>
        <v>0</v>
      </c>
    </row>
    <row r="1665" customFormat="false" ht="68.65" hidden="false" customHeight="false" outlineLevel="0" collapsed="false">
      <c r="A1665" s="66" t="s">
        <v>1865</v>
      </c>
      <c r="B1665" s="135" t="s">
        <v>19</v>
      </c>
      <c r="C1665" s="240" t="n">
        <f aca="false">SUM(C1667:C1671)</f>
        <v>4118710</v>
      </c>
      <c r="D1665" s="240" t="n">
        <f aca="false">SUM(D1667:D1671)</f>
        <v>0</v>
      </c>
      <c r="E1665" s="240" t="n">
        <f aca="false">SUM(C1665:D1665)</f>
        <v>4118710</v>
      </c>
    </row>
    <row r="1666" customFormat="false" ht="22.35" hidden="false" customHeight="false" outlineLevel="0" collapsed="false">
      <c r="A1666" s="87" t="s">
        <v>27</v>
      </c>
      <c r="B1666" s="227"/>
      <c r="C1666" s="77" t="n">
        <f aca="false">SUM(C1667:C1671)</f>
        <v>4118710</v>
      </c>
      <c r="D1666" s="246"/>
      <c r="E1666" s="77" t="n">
        <f aca="false">SUM(C1666:D1666)</f>
        <v>4118710</v>
      </c>
    </row>
    <row r="1667" customFormat="false" ht="22.35" hidden="false" customHeight="false" outlineLevel="0" collapsed="false">
      <c r="A1667" s="82" t="s">
        <v>1095</v>
      </c>
      <c r="B1667" s="54" t="s">
        <v>1011</v>
      </c>
      <c r="C1667" s="77" t="n">
        <v>3732710</v>
      </c>
      <c r="D1667" s="245"/>
      <c r="E1667" s="77" t="n">
        <f aca="false">SUM(C1667:D1667)</f>
        <v>3732710</v>
      </c>
    </row>
    <row r="1668" customFormat="false" ht="53.7" hidden="false" customHeight="false" outlineLevel="0" collapsed="false">
      <c r="A1668" s="82" t="s">
        <v>1837</v>
      </c>
      <c r="B1668" s="54" t="s">
        <v>1838</v>
      </c>
      <c r="C1668" s="77" t="n">
        <v>380000</v>
      </c>
      <c r="D1668" s="215"/>
      <c r="E1668" s="77" t="n">
        <f aca="false">SUM(C1668,D1668)</f>
        <v>380000</v>
      </c>
    </row>
    <row r="1669" customFormat="false" ht="12.8" hidden="false" customHeight="false" outlineLevel="0" collapsed="false">
      <c r="A1669" s="87" t="s">
        <v>1097</v>
      </c>
      <c r="B1669" s="54" t="s">
        <v>1098</v>
      </c>
      <c r="C1669" s="77" t="n">
        <v>6000</v>
      </c>
      <c r="D1669" s="77"/>
      <c r="E1669" s="77" t="n">
        <f aca="false">SUM(C1669:D1669)</f>
        <v>6000</v>
      </c>
    </row>
    <row r="1670" customFormat="false" ht="43.25" hidden="false" customHeight="false" outlineLevel="0" collapsed="false">
      <c r="A1670" s="82" t="s">
        <v>325</v>
      </c>
      <c r="B1670" s="54" t="s">
        <v>326</v>
      </c>
      <c r="C1670" s="77"/>
      <c r="D1670" s="215"/>
      <c r="E1670" s="77" t="n">
        <f aca="false">SUM(C1670:D1670)</f>
        <v>0</v>
      </c>
    </row>
    <row r="1671" customFormat="false" ht="22.35" hidden="false" customHeight="false" outlineLevel="0" collapsed="false">
      <c r="A1671" s="82" t="s">
        <v>1120</v>
      </c>
      <c r="B1671" s="54" t="s">
        <v>1121</v>
      </c>
      <c r="C1671" s="143"/>
      <c r="D1671" s="215"/>
      <c r="E1671" s="77" t="n">
        <f aca="false">SUM(C1671,D1671)</f>
        <v>0</v>
      </c>
    </row>
    <row r="1672" customFormat="false" ht="12.8" hidden="false" customHeight="false" outlineLevel="0" collapsed="false">
      <c r="A1672" s="87"/>
      <c r="B1672" s="54"/>
      <c r="C1672" s="77"/>
      <c r="D1672" s="77"/>
      <c r="E1672" s="77" t="n">
        <f aca="false">SUM(C1672:D1672)</f>
        <v>0</v>
      </c>
    </row>
    <row r="1673" customFormat="false" ht="68.65" hidden="false" customHeight="false" outlineLevel="0" collapsed="false">
      <c r="A1673" s="66" t="s">
        <v>1871</v>
      </c>
      <c r="B1673" s="135" t="s">
        <v>19</v>
      </c>
      <c r="C1673" s="139" t="n">
        <f aca="false">SUM(C1675:C1682)</f>
        <v>5579980</v>
      </c>
      <c r="D1673" s="139" t="n">
        <f aca="false">SUM(D1675:D1682)</f>
        <v>0</v>
      </c>
      <c r="E1673" s="139" t="n">
        <f aca="false">SUM(C1673:D1673)</f>
        <v>5579980</v>
      </c>
    </row>
    <row r="1674" customFormat="false" ht="22.35" hidden="false" customHeight="false" outlineLevel="0" collapsed="false">
      <c r="A1674" s="87" t="s">
        <v>27</v>
      </c>
      <c r="B1674" s="227"/>
      <c r="C1674" s="77" t="n">
        <f aca="false">SUM(C1675:C1682)</f>
        <v>5579980</v>
      </c>
      <c r="D1674" s="215"/>
      <c r="E1674" s="77" t="n">
        <f aca="false">SUM(C1674:D1674)</f>
        <v>5579980</v>
      </c>
    </row>
    <row r="1675" customFormat="false" ht="22.35" hidden="false" customHeight="false" outlineLevel="0" collapsed="false">
      <c r="A1675" s="82" t="s">
        <v>1095</v>
      </c>
      <c r="B1675" s="54" t="s">
        <v>1011</v>
      </c>
      <c r="C1675" s="77" t="n">
        <v>4611610</v>
      </c>
      <c r="D1675" s="143"/>
      <c r="E1675" s="77" t="n">
        <f aca="false">SUM(C1675:D1675)</f>
        <v>4611610</v>
      </c>
    </row>
    <row r="1676" customFormat="false" ht="32.8" hidden="false" customHeight="false" outlineLevel="0" collapsed="false">
      <c r="A1676" s="87" t="s">
        <v>33</v>
      </c>
      <c r="B1676" s="54" t="s">
        <v>34</v>
      </c>
      <c r="C1676" s="77" t="n">
        <v>15000</v>
      </c>
      <c r="D1676" s="143"/>
      <c r="E1676" s="77" t="n">
        <f aca="false">SUM(C1676:D1676)</f>
        <v>15000</v>
      </c>
    </row>
    <row r="1677" customFormat="false" ht="53.7" hidden="false" customHeight="false" outlineLevel="0" collapsed="false">
      <c r="A1677" s="82" t="s">
        <v>1837</v>
      </c>
      <c r="B1677" s="54" t="s">
        <v>1838</v>
      </c>
      <c r="C1677" s="77" t="n">
        <v>390000</v>
      </c>
      <c r="D1677" s="215"/>
      <c r="E1677" s="77" t="n">
        <f aca="false">SUM(C1677,D1677)</f>
        <v>390000</v>
      </c>
    </row>
    <row r="1678" customFormat="false" ht="85.05" hidden="false" customHeight="false" outlineLevel="0" collapsed="false">
      <c r="A1678" s="82" t="s">
        <v>1875</v>
      </c>
      <c r="B1678" s="54" t="s">
        <v>1876</v>
      </c>
      <c r="C1678" s="77"/>
      <c r="D1678" s="215"/>
      <c r="E1678" s="77" t="n">
        <f aca="false">SUM(C1678,D1678)</f>
        <v>0</v>
      </c>
    </row>
    <row r="1679" customFormat="false" ht="43.25" hidden="false" customHeight="false" outlineLevel="0" collapsed="false">
      <c r="A1679" s="82" t="s">
        <v>325</v>
      </c>
      <c r="B1679" s="54" t="s">
        <v>326</v>
      </c>
      <c r="C1679" s="77"/>
      <c r="D1679" s="215"/>
      <c r="E1679" s="77" t="n">
        <f aca="false">SUM(C1679:D1679)</f>
        <v>0</v>
      </c>
    </row>
    <row r="1680" customFormat="false" ht="85.05" hidden="false" customHeight="false" outlineLevel="0" collapsed="false">
      <c r="A1680" s="82" t="s">
        <v>1879</v>
      </c>
      <c r="B1680" s="54" t="s">
        <v>1880</v>
      </c>
      <c r="C1680" s="77"/>
      <c r="D1680" s="215"/>
      <c r="E1680" s="77" t="n">
        <f aca="false">SUM(C1680:D1680)</f>
        <v>0</v>
      </c>
    </row>
    <row r="1681" customFormat="false" ht="12.8" hidden="false" customHeight="false" outlineLevel="0" collapsed="false">
      <c r="A1681" s="87" t="s">
        <v>1097</v>
      </c>
      <c r="B1681" s="54" t="s">
        <v>1098</v>
      </c>
      <c r="C1681" s="77" t="n">
        <v>7000</v>
      </c>
      <c r="D1681" s="77"/>
      <c r="E1681" s="77" t="n">
        <f aca="false">SUM(C1681:D1681)</f>
        <v>7000</v>
      </c>
    </row>
    <row r="1682" customFormat="false" ht="22.35" hidden="false" customHeight="false" outlineLevel="0" collapsed="false">
      <c r="A1682" s="82" t="s">
        <v>1104</v>
      </c>
      <c r="B1682" s="54" t="s">
        <v>1014</v>
      </c>
      <c r="C1682" s="143" t="n">
        <v>556370</v>
      </c>
      <c r="D1682" s="215"/>
      <c r="E1682" s="77" t="n">
        <f aca="false">SUM(C1682,D1682)</f>
        <v>556370</v>
      </c>
    </row>
    <row r="1683" customFormat="false" ht="12.8" hidden="false" customHeight="false" outlineLevel="0" collapsed="false">
      <c r="A1683" s="150"/>
      <c r="B1683" s="160"/>
      <c r="C1683" s="199"/>
      <c r="D1683" s="199"/>
      <c r="E1683" s="199" t="n">
        <f aca="false">SUM(C1683:D1683)</f>
        <v>0</v>
      </c>
    </row>
    <row r="1684" customFormat="false" ht="68.65" hidden="false" customHeight="false" outlineLevel="0" collapsed="false">
      <c r="A1684" s="66" t="s">
        <v>1883</v>
      </c>
      <c r="B1684" s="135" t="s">
        <v>19</v>
      </c>
      <c r="C1684" s="152" t="n">
        <f aca="false">SUM(C1686:C1691)</f>
        <v>5472010</v>
      </c>
      <c r="D1684" s="152" t="n">
        <f aca="false">SUM(D1686:D1691)</f>
        <v>0</v>
      </c>
      <c r="E1684" s="152" t="n">
        <f aca="false">SUM(C1684:D1684)</f>
        <v>5472010</v>
      </c>
    </row>
    <row r="1685" customFormat="false" ht="22.35" hidden="false" customHeight="false" outlineLevel="0" collapsed="false">
      <c r="A1685" s="87" t="s">
        <v>27</v>
      </c>
      <c r="B1685" s="227"/>
      <c r="C1685" s="77" t="n">
        <f aca="false">SUM(C1686:C1691)</f>
        <v>5472010</v>
      </c>
      <c r="D1685" s="215"/>
      <c r="E1685" s="77" t="n">
        <f aca="false">SUM(C1685:D1685)</f>
        <v>5472010</v>
      </c>
    </row>
    <row r="1686" customFormat="false" ht="22.35" hidden="false" customHeight="false" outlineLevel="0" collapsed="false">
      <c r="A1686" s="82" t="s">
        <v>1095</v>
      </c>
      <c r="B1686" s="54" t="s">
        <v>1011</v>
      </c>
      <c r="C1686" s="77" t="n">
        <v>4949010</v>
      </c>
      <c r="D1686" s="143"/>
      <c r="E1686" s="77" t="n">
        <f aca="false">SUM(C1686:D1686)</f>
        <v>4949010</v>
      </c>
    </row>
    <row r="1687" customFormat="false" ht="32.8" hidden="false" customHeight="false" outlineLevel="0" collapsed="false">
      <c r="A1687" s="87" t="s">
        <v>33</v>
      </c>
      <c r="B1687" s="54" t="s">
        <v>34</v>
      </c>
      <c r="C1687" s="77" t="n">
        <v>21000</v>
      </c>
      <c r="D1687" s="77"/>
      <c r="E1687" s="77" t="n">
        <f aca="false">SUM(C1687:D1687)</f>
        <v>21000</v>
      </c>
    </row>
    <row r="1688" customFormat="false" ht="53.7" hidden="false" customHeight="false" outlineLevel="0" collapsed="false">
      <c r="A1688" s="82" t="s">
        <v>1837</v>
      </c>
      <c r="B1688" s="54" t="s">
        <v>1838</v>
      </c>
      <c r="C1688" s="77" t="n">
        <v>495000</v>
      </c>
      <c r="D1688" s="215"/>
      <c r="E1688" s="77" t="n">
        <f aca="false">SUM(C1688,D1688)</f>
        <v>495000</v>
      </c>
    </row>
    <row r="1689" customFormat="false" ht="12.8" hidden="false" customHeight="false" outlineLevel="0" collapsed="false">
      <c r="A1689" s="82" t="s">
        <v>1097</v>
      </c>
      <c r="B1689" s="54" t="s">
        <v>1098</v>
      </c>
      <c r="C1689" s="77" t="n">
        <v>7000</v>
      </c>
      <c r="D1689" s="143"/>
      <c r="E1689" s="77" t="n">
        <f aca="false">SUM(C1689:D1689)</f>
        <v>7000</v>
      </c>
    </row>
    <row r="1690" customFormat="false" ht="43.25" hidden="false" customHeight="false" outlineLevel="0" collapsed="false">
      <c r="A1690" s="82" t="s">
        <v>325</v>
      </c>
      <c r="B1690" s="54" t="s">
        <v>326</v>
      </c>
      <c r="C1690" s="77"/>
      <c r="D1690" s="215"/>
      <c r="E1690" s="77" t="n">
        <f aca="false">SUM(C1690:D1690)</f>
        <v>0</v>
      </c>
    </row>
    <row r="1691" customFormat="false" ht="32.8" hidden="false" customHeight="false" outlineLevel="0" collapsed="false">
      <c r="A1691" s="82" t="s">
        <v>1889</v>
      </c>
      <c r="B1691" s="54" t="s">
        <v>1890</v>
      </c>
      <c r="C1691" s="77"/>
      <c r="D1691" s="215"/>
      <c r="E1691" s="77" t="n">
        <f aca="false">SUM(C1691,D1691)</f>
        <v>0</v>
      </c>
    </row>
    <row r="1692" customFormat="false" ht="12.8" hidden="false" customHeight="false" outlineLevel="0" collapsed="false">
      <c r="A1692" s="87"/>
      <c r="B1692" s="54"/>
      <c r="C1692" s="77"/>
      <c r="D1692" s="77"/>
      <c r="E1692" s="77" t="n">
        <f aca="false">SUM(C1692:D1692)</f>
        <v>0</v>
      </c>
    </row>
    <row r="1693" customFormat="false" ht="57.45" hidden="false" customHeight="false" outlineLevel="0" collapsed="false">
      <c r="A1693" s="66" t="s">
        <v>1892</v>
      </c>
      <c r="B1693" s="135" t="s">
        <v>19</v>
      </c>
      <c r="C1693" s="240" t="n">
        <f aca="false">SUM(C1695:C1701)</f>
        <v>5762070</v>
      </c>
      <c r="D1693" s="240" t="n">
        <f aca="false">SUM(D1695:D1699)</f>
        <v>0</v>
      </c>
      <c r="E1693" s="240" t="n">
        <f aca="false">SUM(C1693:D1693)</f>
        <v>5762070</v>
      </c>
    </row>
    <row r="1694" customFormat="false" ht="22.35" hidden="false" customHeight="false" outlineLevel="0" collapsed="false">
      <c r="A1694" s="82" t="s">
        <v>27</v>
      </c>
      <c r="B1694" s="227"/>
      <c r="C1694" s="77" t="n">
        <f aca="false">SUM(C1695:C1699)</f>
        <v>5762070</v>
      </c>
      <c r="D1694" s="246"/>
      <c r="E1694" s="77" t="n">
        <f aca="false">SUM(C1694:D1694)</f>
        <v>5762070</v>
      </c>
    </row>
    <row r="1695" customFormat="false" ht="22.35" hidden="false" customHeight="false" outlineLevel="0" collapsed="false">
      <c r="A1695" s="82" t="s">
        <v>1095</v>
      </c>
      <c r="B1695" s="54" t="s">
        <v>1011</v>
      </c>
      <c r="C1695" s="77" t="n">
        <v>5694070</v>
      </c>
      <c r="D1695" s="245"/>
      <c r="E1695" s="77" t="n">
        <f aca="false">SUM(C1695:D1695)</f>
        <v>5694070</v>
      </c>
    </row>
    <row r="1696" customFormat="false" ht="32.8" hidden="false" customHeight="false" outlineLevel="0" collapsed="false">
      <c r="A1696" s="82" t="s">
        <v>33</v>
      </c>
      <c r="B1696" s="54" t="s">
        <v>34</v>
      </c>
      <c r="C1696" s="77" t="n">
        <v>45000</v>
      </c>
      <c r="D1696" s="245"/>
      <c r="E1696" s="77" t="n">
        <f aca="false">SUM(C1696:D1696)</f>
        <v>45000</v>
      </c>
    </row>
    <row r="1697" customFormat="false" ht="32.8" hidden="false" customHeight="false" outlineLevel="0" collapsed="false">
      <c r="A1697" s="87" t="s">
        <v>1320</v>
      </c>
      <c r="B1697" s="54" t="s">
        <v>697</v>
      </c>
      <c r="C1697" s="77" t="n">
        <v>6000</v>
      </c>
      <c r="D1697" s="143"/>
      <c r="E1697" s="77" t="n">
        <f aca="false">SUM(C1697:D1697)</f>
        <v>6000</v>
      </c>
    </row>
    <row r="1698" customFormat="false" ht="53.7" hidden="false" customHeight="false" outlineLevel="0" collapsed="false">
      <c r="A1698" s="82" t="s">
        <v>1057</v>
      </c>
      <c r="B1698" s="54" t="s">
        <v>1058</v>
      </c>
      <c r="C1698" s="77"/>
      <c r="D1698" s="143"/>
      <c r="E1698" s="77" t="n">
        <f aca="false">SUM(C1698:D1698)</f>
        <v>0</v>
      </c>
    </row>
    <row r="1699" customFormat="false" ht="12.8" hidden="false" customHeight="false" outlineLevel="0" collapsed="false">
      <c r="A1699" s="87" t="s">
        <v>1097</v>
      </c>
      <c r="B1699" s="54" t="s">
        <v>1098</v>
      </c>
      <c r="C1699" s="77" t="n">
        <v>17000</v>
      </c>
      <c r="D1699" s="143"/>
      <c r="E1699" s="77" t="n">
        <f aca="false">SUM(C1699:D1699)</f>
        <v>17000</v>
      </c>
    </row>
    <row r="1700" customFormat="false" ht="64.15" hidden="false" customHeight="false" outlineLevel="0" collapsed="false">
      <c r="A1700" s="82" t="s">
        <v>726</v>
      </c>
      <c r="B1700" s="54" t="s">
        <v>727</v>
      </c>
      <c r="C1700" s="77"/>
      <c r="D1700" s="143"/>
      <c r="E1700" s="77"/>
    </row>
    <row r="1701" customFormat="false" ht="22.35" hidden="false" customHeight="false" outlineLevel="0" collapsed="false">
      <c r="A1701" s="87" t="s">
        <v>65</v>
      </c>
      <c r="B1701" s="54" t="s">
        <v>66</v>
      </c>
      <c r="C1701" s="143"/>
      <c r="D1701" s="143"/>
      <c r="E1701" s="77" t="n">
        <f aca="false">SUM(C1701:D1701)</f>
        <v>0</v>
      </c>
    </row>
    <row r="1702" customFormat="false" ht="12.8" hidden="false" customHeight="false" outlineLevel="0" collapsed="false">
      <c r="A1702" s="82"/>
      <c r="B1702" s="54"/>
      <c r="C1702" s="77"/>
      <c r="D1702" s="143"/>
      <c r="E1702" s="77" t="n">
        <f aca="false">SUM(C1702:D1702)</f>
        <v>0</v>
      </c>
    </row>
    <row r="1703" customFormat="false" ht="57.45" hidden="false" customHeight="false" outlineLevel="0" collapsed="false">
      <c r="A1703" s="66" t="s">
        <v>1899</v>
      </c>
      <c r="B1703" s="135" t="s">
        <v>19</v>
      </c>
      <c r="C1703" s="139" t="n">
        <f aca="false">SUM(C1705:C1708)</f>
        <v>5862900</v>
      </c>
      <c r="D1703" s="139" t="n">
        <f aca="false">SUM(D1705:D1707)</f>
        <v>0</v>
      </c>
      <c r="E1703" s="139" t="n">
        <f aca="false">SUM(C1703:D1703)</f>
        <v>5862900</v>
      </c>
    </row>
    <row r="1704" customFormat="false" ht="22.35" hidden="false" customHeight="false" outlineLevel="0" collapsed="false">
      <c r="A1704" s="82" t="s">
        <v>27</v>
      </c>
      <c r="B1704" s="227"/>
      <c r="C1704" s="77" t="n">
        <f aca="false">SUM(C1705:C1707)</f>
        <v>5862900</v>
      </c>
      <c r="D1704" s="215"/>
      <c r="E1704" s="77" t="n">
        <f aca="false">SUM(C1704:D1704)</f>
        <v>5862900</v>
      </c>
    </row>
    <row r="1705" customFormat="false" ht="22.35" hidden="false" customHeight="false" outlineLevel="0" collapsed="false">
      <c r="A1705" s="82" t="s">
        <v>1095</v>
      </c>
      <c r="B1705" s="54" t="s">
        <v>1011</v>
      </c>
      <c r="C1705" s="77" t="n">
        <v>5849900</v>
      </c>
      <c r="D1705" s="215"/>
      <c r="E1705" s="77" t="n">
        <f aca="false">SUM(C1705:D1705)</f>
        <v>5849900</v>
      </c>
    </row>
    <row r="1706" customFormat="false" ht="53.7" hidden="false" customHeight="false" outlineLevel="0" collapsed="false">
      <c r="A1706" s="87" t="s">
        <v>1057</v>
      </c>
      <c r="B1706" s="54" t="s">
        <v>1058</v>
      </c>
      <c r="C1706" s="77"/>
      <c r="D1706" s="77"/>
      <c r="E1706" s="77" t="n">
        <f aca="false">SUM(C1706:D1706)</f>
        <v>0</v>
      </c>
    </row>
    <row r="1707" customFormat="false" ht="12.8" hidden="false" customHeight="false" outlineLevel="0" collapsed="false">
      <c r="A1707" s="87" t="s">
        <v>1097</v>
      </c>
      <c r="B1707" s="54" t="s">
        <v>1098</v>
      </c>
      <c r="C1707" s="77" t="n">
        <v>13000</v>
      </c>
      <c r="D1707" s="77"/>
      <c r="E1707" s="77" t="n">
        <f aca="false">SUM(C1707:D1707)</f>
        <v>13000</v>
      </c>
    </row>
    <row r="1708" customFormat="false" ht="22.35" hidden="false" customHeight="false" outlineLevel="0" collapsed="false">
      <c r="A1708" s="87" t="s">
        <v>65</v>
      </c>
      <c r="B1708" s="55" t="s">
        <v>66</v>
      </c>
      <c r="C1708" s="77"/>
      <c r="D1708" s="77"/>
      <c r="E1708" s="77" t="n">
        <f aca="false">SUM(C1708:D1708)</f>
        <v>0</v>
      </c>
    </row>
    <row r="1709" customFormat="false" ht="12.8" hidden="false" customHeight="false" outlineLevel="0" collapsed="false">
      <c r="A1709" s="87"/>
      <c r="B1709" s="54"/>
      <c r="C1709" s="77"/>
      <c r="D1709" s="77"/>
      <c r="E1709" s="77" t="n">
        <f aca="false">SUM(C1709:D1709)</f>
        <v>0</v>
      </c>
    </row>
    <row r="1710" customFormat="false" ht="57.45" hidden="false" customHeight="false" outlineLevel="0" collapsed="false">
      <c r="A1710" s="66" t="s">
        <v>1904</v>
      </c>
      <c r="B1710" s="135" t="s">
        <v>19</v>
      </c>
      <c r="C1710" s="139" t="n">
        <f aca="false">SUM(C1712:C1713)</f>
        <v>2856760</v>
      </c>
      <c r="D1710" s="139" t="n">
        <f aca="false">SUM(D1712:D1713)</f>
        <v>0</v>
      </c>
      <c r="E1710" s="139" t="n">
        <f aca="false">SUM(C1710:D1710)</f>
        <v>2856760</v>
      </c>
    </row>
    <row r="1711" customFormat="false" ht="22.35" hidden="false" customHeight="false" outlineLevel="0" collapsed="false">
      <c r="A1711" s="82" t="s">
        <v>27</v>
      </c>
      <c r="B1711" s="227"/>
      <c r="C1711" s="77" t="n">
        <f aca="false">SUM(C1712:C1713)</f>
        <v>2856760</v>
      </c>
      <c r="D1711" s="215"/>
      <c r="E1711" s="77" t="n">
        <f aca="false">SUM(C1711:D1711)</f>
        <v>2856760</v>
      </c>
    </row>
    <row r="1712" customFormat="false" ht="22.35" hidden="false" customHeight="false" outlineLevel="0" collapsed="false">
      <c r="A1712" s="82" t="s">
        <v>1095</v>
      </c>
      <c r="B1712" s="54" t="s">
        <v>1011</v>
      </c>
      <c r="C1712" s="77" t="n">
        <v>2848260</v>
      </c>
      <c r="D1712" s="143"/>
      <c r="E1712" s="77" t="n">
        <f aca="false">SUM(C1712:D1712)</f>
        <v>2848260</v>
      </c>
    </row>
    <row r="1713" customFormat="false" ht="12.8" hidden="false" customHeight="false" outlineLevel="0" collapsed="false">
      <c r="A1713" s="82" t="s">
        <v>1097</v>
      </c>
      <c r="B1713" s="54" t="s">
        <v>1098</v>
      </c>
      <c r="C1713" s="77" t="n">
        <v>8500</v>
      </c>
      <c r="D1713" s="245"/>
      <c r="E1713" s="77" t="n">
        <f aca="false">SUM(C1713:D1713)</f>
        <v>8500</v>
      </c>
    </row>
    <row r="1714" customFormat="false" ht="12.8" hidden="false" customHeight="false" outlineLevel="0" collapsed="false">
      <c r="A1714" s="87"/>
      <c r="B1714" s="54"/>
      <c r="C1714" s="77"/>
      <c r="D1714" s="77"/>
      <c r="E1714" s="77" t="n">
        <f aca="false">SUM(C1714:D1714)</f>
        <v>0</v>
      </c>
    </row>
    <row r="1715" customFormat="false" ht="46.25" hidden="false" customHeight="false" outlineLevel="0" collapsed="false">
      <c r="A1715" s="66" t="s">
        <v>1907</v>
      </c>
      <c r="B1715" s="135" t="s">
        <v>19</v>
      </c>
      <c r="C1715" s="139" t="n">
        <f aca="false">SUM(C1717:C1720)</f>
        <v>2818500</v>
      </c>
      <c r="D1715" s="139" t="n">
        <f aca="false">SUM(D1717:D1717)</f>
        <v>0</v>
      </c>
      <c r="E1715" s="139" t="n">
        <f aca="false">SUM(C1715:D1715)</f>
        <v>2818500</v>
      </c>
    </row>
    <row r="1716" customFormat="false" ht="22.35" hidden="false" customHeight="false" outlineLevel="0" collapsed="false">
      <c r="A1716" s="82" t="s">
        <v>27</v>
      </c>
      <c r="B1716" s="167"/>
      <c r="C1716" s="143" t="n">
        <f aca="false">SUM(C1717:C1719)</f>
        <v>2818500</v>
      </c>
      <c r="D1716" s="215"/>
      <c r="E1716" s="77" t="n">
        <f aca="false">SUM(C1716:D1716)</f>
        <v>2818500</v>
      </c>
    </row>
    <row r="1717" customFormat="false" ht="22.35" hidden="false" customHeight="false" outlineLevel="0" collapsed="false">
      <c r="A1717" s="82" t="s">
        <v>1095</v>
      </c>
      <c r="B1717" s="54" t="s">
        <v>1011</v>
      </c>
      <c r="C1717" s="77" t="n">
        <v>2812500</v>
      </c>
      <c r="D1717" s="143"/>
      <c r="E1717" s="77" t="n">
        <f aca="false">SUM(C1717:D1717)</f>
        <v>2812500</v>
      </c>
    </row>
    <row r="1718" customFormat="false" ht="32.8" hidden="false" customHeight="false" outlineLevel="0" collapsed="false">
      <c r="A1718" s="82" t="s">
        <v>177</v>
      </c>
      <c r="B1718" s="55" t="s">
        <v>178</v>
      </c>
      <c r="C1718" s="143"/>
      <c r="D1718" s="143"/>
      <c r="E1718" s="77"/>
    </row>
    <row r="1719" customFormat="false" ht="12.8" hidden="false" customHeight="false" outlineLevel="0" collapsed="false">
      <c r="A1719" s="82" t="s">
        <v>1097</v>
      </c>
      <c r="B1719" s="54" t="s">
        <v>1098</v>
      </c>
      <c r="C1719" s="143" t="n">
        <v>6000</v>
      </c>
      <c r="D1719" s="143"/>
      <c r="E1719" s="77" t="n">
        <f aca="false">SUM(C1719:D1719)</f>
        <v>6000</v>
      </c>
    </row>
    <row r="1720" customFormat="false" ht="12.8" hidden="false" customHeight="false" outlineLevel="0" collapsed="false">
      <c r="A1720" s="82"/>
      <c r="B1720" s="54"/>
      <c r="C1720" s="77"/>
      <c r="D1720" s="77"/>
      <c r="E1720" s="77" t="n">
        <f aca="false">SUM(C1720:D1720)</f>
        <v>0</v>
      </c>
    </row>
    <row r="1721" customFormat="false" ht="57.45" hidden="false" customHeight="false" outlineLevel="0" collapsed="false">
      <c r="A1721" s="66" t="s">
        <v>1911</v>
      </c>
      <c r="B1721" s="135" t="s">
        <v>19</v>
      </c>
      <c r="C1721" s="139" t="n">
        <f aca="false">SUM(C1723:C1729)</f>
        <v>16181260</v>
      </c>
      <c r="D1721" s="139" t="n">
        <f aca="false">SUM(D1723:D1729)</f>
        <v>0</v>
      </c>
      <c r="E1721" s="139" t="n">
        <f aca="false">SUM(C1721:D1721)</f>
        <v>16181260</v>
      </c>
    </row>
    <row r="1722" customFormat="false" ht="22.35" hidden="false" customHeight="false" outlineLevel="0" collapsed="false">
      <c r="A1722" s="82" t="s">
        <v>27</v>
      </c>
      <c r="B1722" s="100"/>
      <c r="C1722" s="77" t="n">
        <f aca="false">SUM(C1723:C1727)</f>
        <v>15861260</v>
      </c>
      <c r="D1722" s="77" t="n">
        <f aca="false">SUM(D1723:D1725)</f>
        <v>0</v>
      </c>
      <c r="E1722" s="77" t="n">
        <f aca="false">SUM(C1722:D1722)</f>
        <v>15861260</v>
      </c>
    </row>
    <row r="1723" customFormat="false" ht="22.35" hidden="false" customHeight="false" outlineLevel="0" collapsed="false">
      <c r="A1723" s="82" t="s">
        <v>1095</v>
      </c>
      <c r="B1723" s="54" t="s">
        <v>1011</v>
      </c>
      <c r="C1723" s="77" t="n">
        <v>15786760</v>
      </c>
      <c r="D1723" s="143"/>
      <c r="E1723" s="77" t="n">
        <f aca="false">SUM(C1723:D1723)</f>
        <v>15786760</v>
      </c>
    </row>
    <row r="1724" customFormat="false" ht="32.8" hidden="false" customHeight="false" outlineLevel="0" collapsed="false">
      <c r="A1724" s="87" t="s">
        <v>33</v>
      </c>
      <c r="B1724" s="54" t="s">
        <v>34</v>
      </c>
      <c r="C1724" s="77" t="n">
        <v>46500</v>
      </c>
      <c r="D1724" s="143"/>
      <c r="E1724" s="77" t="n">
        <f aca="false">SUM(C1724:D1724)</f>
        <v>46500</v>
      </c>
    </row>
    <row r="1725" customFormat="false" ht="22.35" hidden="false" customHeight="false" outlineLevel="0" collapsed="false">
      <c r="A1725" s="87" t="s">
        <v>1120</v>
      </c>
      <c r="B1725" s="54" t="s">
        <v>1121</v>
      </c>
      <c r="C1725" s="77"/>
      <c r="D1725" s="143"/>
      <c r="E1725" s="77" t="n">
        <f aca="false">SUM(C1725:D1725)</f>
        <v>0</v>
      </c>
    </row>
    <row r="1726" customFormat="false" ht="22.35" hidden="false" customHeight="false" outlineLevel="0" collapsed="false">
      <c r="A1726" s="87" t="s">
        <v>1104</v>
      </c>
      <c r="B1726" s="54" t="s">
        <v>1014</v>
      </c>
      <c r="C1726" s="77"/>
      <c r="D1726" s="143"/>
      <c r="E1726" s="77" t="n">
        <f aca="false">SUM(C1726:D1726)</f>
        <v>0</v>
      </c>
    </row>
    <row r="1727" customFormat="false" ht="12.8" hidden="false" customHeight="false" outlineLevel="0" collapsed="false">
      <c r="A1727" s="82" t="s">
        <v>1097</v>
      </c>
      <c r="B1727" s="54" t="s">
        <v>1098</v>
      </c>
      <c r="C1727" s="143" t="n">
        <v>28000</v>
      </c>
      <c r="D1727" s="143"/>
      <c r="E1727" s="77" t="n">
        <f aca="false">SUM(C1727:D1727)</f>
        <v>28000</v>
      </c>
    </row>
    <row r="1728" customFormat="false" ht="32.8" hidden="false" customHeight="false" outlineLevel="0" collapsed="false">
      <c r="A1728" s="82" t="s">
        <v>1916</v>
      </c>
      <c r="B1728" s="54" t="s">
        <v>1917</v>
      </c>
      <c r="C1728" s="143" t="n">
        <v>320000</v>
      </c>
      <c r="D1728" s="143"/>
      <c r="E1728" s="77" t="n">
        <f aca="false">SUM(C1728:D1728)</f>
        <v>320000</v>
      </c>
    </row>
    <row r="1729" customFormat="false" ht="22.35" hidden="false" customHeight="false" outlineLevel="0" collapsed="false">
      <c r="A1729" s="87" t="s">
        <v>65</v>
      </c>
      <c r="B1729" s="54" t="s">
        <v>66</v>
      </c>
      <c r="C1729" s="143"/>
      <c r="D1729" s="143"/>
      <c r="E1729" s="77" t="n">
        <f aca="false">SUM(C1729:D1729)</f>
        <v>0</v>
      </c>
    </row>
    <row r="1730" customFormat="false" ht="12.8" hidden="false" customHeight="false" outlineLevel="0" collapsed="false">
      <c r="A1730" s="284"/>
      <c r="B1730" s="103"/>
      <c r="C1730" s="77"/>
      <c r="D1730" s="77"/>
      <c r="E1730" s="77"/>
    </row>
    <row r="1731" customFormat="false" ht="57.45" hidden="false" customHeight="false" outlineLevel="0" collapsed="false">
      <c r="A1731" s="66" t="s">
        <v>1919</v>
      </c>
      <c r="B1731" s="135" t="s">
        <v>19</v>
      </c>
      <c r="C1731" s="139" t="n">
        <f aca="false">SUM(C1733:C1738)</f>
        <v>3012640</v>
      </c>
      <c r="D1731" s="139" t="n">
        <f aca="false">SUM(D1733:D1738)</f>
        <v>0</v>
      </c>
      <c r="E1731" s="139" t="n">
        <f aca="false">SUM(C1731:D1731)</f>
        <v>3012640</v>
      </c>
    </row>
    <row r="1732" customFormat="false" ht="22.35" hidden="false" customHeight="false" outlineLevel="0" collapsed="false">
      <c r="A1732" s="74" t="s">
        <v>27</v>
      </c>
      <c r="B1732" s="100"/>
      <c r="C1732" s="145" t="n">
        <f aca="false">SUM(C1733:C1737)</f>
        <v>3012640</v>
      </c>
      <c r="D1732" s="145" t="n">
        <f aca="false">SUM(D1733:D1734)</f>
        <v>0</v>
      </c>
      <c r="E1732" s="145" t="n">
        <f aca="false">SUM(C1732:D1732)</f>
        <v>3012640</v>
      </c>
    </row>
    <row r="1733" customFormat="false" ht="22.35" hidden="false" customHeight="false" outlineLevel="0" collapsed="false">
      <c r="A1733" s="82" t="s">
        <v>1095</v>
      </c>
      <c r="B1733" s="54" t="s">
        <v>1011</v>
      </c>
      <c r="C1733" s="77" t="n">
        <v>2962140</v>
      </c>
      <c r="D1733" s="143"/>
      <c r="E1733" s="77" t="n">
        <f aca="false">SUM(C1733:D1733)</f>
        <v>2962140</v>
      </c>
    </row>
    <row r="1734" customFormat="false" ht="53.7" hidden="false" customHeight="false" outlineLevel="0" collapsed="false">
      <c r="A1734" s="87" t="s">
        <v>1921</v>
      </c>
      <c r="B1734" s="54" t="s">
        <v>1922</v>
      </c>
      <c r="C1734" s="77"/>
      <c r="D1734" s="143"/>
      <c r="E1734" s="77" t="n">
        <f aca="false">SUM(C1734:D1734)</f>
        <v>0</v>
      </c>
    </row>
    <row r="1735" customFormat="false" ht="32.8" hidden="false" customHeight="false" outlineLevel="0" collapsed="false">
      <c r="A1735" s="87" t="s">
        <v>33</v>
      </c>
      <c r="B1735" s="54" t="s">
        <v>34</v>
      </c>
      <c r="C1735" s="77" t="n">
        <v>42500</v>
      </c>
      <c r="D1735" s="143"/>
      <c r="E1735" s="77" t="n">
        <f aca="false">SUM(C1735:D1735)</f>
        <v>42500</v>
      </c>
    </row>
    <row r="1736" customFormat="false" ht="22.35" hidden="false" customHeight="false" outlineLevel="0" collapsed="false">
      <c r="A1736" s="87" t="s">
        <v>1104</v>
      </c>
      <c r="B1736" s="54" t="s">
        <v>1014</v>
      </c>
      <c r="C1736" s="77"/>
      <c r="D1736" s="143"/>
      <c r="E1736" s="77" t="n">
        <f aca="false">SUM(C1736:D1736)</f>
        <v>0</v>
      </c>
    </row>
    <row r="1737" customFormat="false" ht="12.8" hidden="false" customHeight="false" outlineLevel="0" collapsed="false">
      <c r="A1737" s="82" t="s">
        <v>1097</v>
      </c>
      <c r="B1737" s="54" t="s">
        <v>1098</v>
      </c>
      <c r="C1737" s="77" t="n">
        <v>8000</v>
      </c>
      <c r="D1737" s="143"/>
      <c r="E1737" s="77" t="n">
        <f aca="false">SUM(C1737:D1737)</f>
        <v>8000</v>
      </c>
    </row>
    <row r="1738" customFormat="false" ht="22.35" hidden="false" customHeight="false" outlineLevel="0" collapsed="false">
      <c r="A1738" s="87" t="s">
        <v>65</v>
      </c>
      <c r="B1738" s="54" t="s">
        <v>66</v>
      </c>
      <c r="C1738" s="77"/>
      <c r="D1738" s="143"/>
      <c r="E1738" s="77" t="n">
        <f aca="false">SUM(C1738:D1738)</f>
        <v>0</v>
      </c>
    </row>
    <row r="1739" customFormat="false" ht="12.8" hidden="false" customHeight="false" outlineLevel="0" collapsed="false">
      <c r="A1739" s="82"/>
      <c r="B1739" s="54"/>
      <c r="C1739" s="77"/>
      <c r="D1739" s="77"/>
      <c r="E1739" s="77" t="n">
        <f aca="false">SUM(C1739:D1739)</f>
        <v>0</v>
      </c>
    </row>
    <row r="1740" customFormat="false" ht="57.45" hidden="false" customHeight="false" outlineLevel="0" collapsed="false">
      <c r="A1740" s="66" t="s">
        <v>1927</v>
      </c>
      <c r="B1740" s="135" t="s">
        <v>19</v>
      </c>
      <c r="C1740" s="139" t="n">
        <f aca="false">SUM(C1742:C1744)</f>
        <v>2257950</v>
      </c>
      <c r="D1740" s="139" t="n">
        <f aca="false">SUM(D1742:D1744)</f>
        <v>0</v>
      </c>
      <c r="E1740" s="139" t="n">
        <f aca="false">SUM(C1740:D1740)</f>
        <v>2257950</v>
      </c>
    </row>
    <row r="1741" customFormat="false" ht="22.35" hidden="false" customHeight="false" outlineLevel="0" collapsed="false">
      <c r="A1741" s="82" t="s">
        <v>27</v>
      </c>
      <c r="B1741" s="227"/>
      <c r="C1741" s="77" t="n">
        <f aca="false">SUM(C1742:C1744)</f>
        <v>2257950</v>
      </c>
      <c r="D1741" s="215"/>
      <c r="E1741" s="77" t="n">
        <f aca="false">SUM(C1741:D1741)</f>
        <v>2257950</v>
      </c>
    </row>
    <row r="1742" customFormat="false" ht="22.35" hidden="false" customHeight="false" outlineLevel="0" collapsed="false">
      <c r="A1742" s="82" t="s">
        <v>1095</v>
      </c>
      <c r="B1742" s="54" t="s">
        <v>1011</v>
      </c>
      <c r="C1742" s="77" t="n">
        <v>2250950</v>
      </c>
      <c r="D1742" s="143"/>
      <c r="E1742" s="77" t="n">
        <f aca="false">SUM(C1742:D1742)</f>
        <v>2250950</v>
      </c>
    </row>
    <row r="1743" customFormat="false" ht="32.8" hidden="false" customHeight="false" outlineLevel="0" collapsed="false">
      <c r="A1743" s="82" t="s">
        <v>33</v>
      </c>
      <c r="B1743" s="54" t="s">
        <v>34</v>
      </c>
      <c r="C1743" s="77"/>
      <c r="D1743" s="143"/>
      <c r="E1743" s="77" t="n">
        <f aca="false">SUM(C1743:D1743)</f>
        <v>0</v>
      </c>
    </row>
    <row r="1744" customFormat="false" ht="12.8" hidden="false" customHeight="false" outlineLevel="0" collapsed="false">
      <c r="A1744" s="82" t="s">
        <v>1097</v>
      </c>
      <c r="B1744" s="54" t="s">
        <v>1098</v>
      </c>
      <c r="C1744" s="143" t="n">
        <v>7000</v>
      </c>
      <c r="D1744" s="143"/>
      <c r="E1744" s="77" t="n">
        <f aca="false">SUM(C1744:D1744)</f>
        <v>7000</v>
      </c>
    </row>
    <row r="1745" customFormat="false" ht="12.8" hidden="false" customHeight="false" outlineLevel="0" collapsed="false">
      <c r="A1745" s="82"/>
      <c r="B1745" s="103"/>
      <c r="C1745" s="77"/>
      <c r="D1745" s="77"/>
      <c r="E1745" s="77"/>
    </row>
    <row r="1746" customFormat="false" ht="57.45" hidden="false" customHeight="false" outlineLevel="0" collapsed="false">
      <c r="A1746" s="66" t="s">
        <v>1931</v>
      </c>
      <c r="B1746" s="135" t="s">
        <v>19</v>
      </c>
      <c r="C1746" s="240" t="n">
        <f aca="false">SUM(C1748:C1751)</f>
        <v>1960770</v>
      </c>
      <c r="D1746" s="240" t="n">
        <f aca="false">SUM(D1748:D1751)</f>
        <v>0</v>
      </c>
      <c r="E1746" s="240" t="n">
        <f aca="false">SUM(C1746:D1746)</f>
        <v>1960770</v>
      </c>
    </row>
    <row r="1747" customFormat="false" ht="22.35" hidden="false" customHeight="false" outlineLevel="0" collapsed="false">
      <c r="A1747" s="74" t="s">
        <v>27</v>
      </c>
      <c r="B1747" s="227"/>
      <c r="C1747" s="77" t="n">
        <f aca="false">SUM(C1748:C1751)</f>
        <v>1960770</v>
      </c>
      <c r="D1747" s="246"/>
      <c r="E1747" s="77" t="n">
        <f aca="false">SUM(C1747:D1747)</f>
        <v>1960770</v>
      </c>
    </row>
    <row r="1748" customFormat="false" ht="22.35" hidden="false" customHeight="false" outlineLevel="0" collapsed="false">
      <c r="A1748" s="82" t="s">
        <v>1095</v>
      </c>
      <c r="B1748" s="54" t="s">
        <v>1011</v>
      </c>
      <c r="C1748" s="245" t="n">
        <v>1768770</v>
      </c>
      <c r="D1748" s="245"/>
      <c r="E1748" s="77" t="n">
        <f aca="false">SUM(C1748:D1748)</f>
        <v>1768770</v>
      </c>
    </row>
    <row r="1749" customFormat="false" ht="22.35" hidden="false" customHeight="false" outlineLevel="0" collapsed="false">
      <c r="A1749" s="82" t="s">
        <v>1104</v>
      </c>
      <c r="B1749" s="54" t="s">
        <v>1014</v>
      </c>
      <c r="C1749" s="245"/>
      <c r="D1749" s="245"/>
      <c r="E1749" s="77" t="n">
        <f aca="false">SUM(C1749:D1749)</f>
        <v>0</v>
      </c>
    </row>
    <row r="1750" customFormat="false" ht="53.7" hidden="false" customHeight="false" outlineLevel="0" collapsed="false">
      <c r="A1750" s="82" t="s">
        <v>1057</v>
      </c>
      <c r="B1750" s="54" t="s">
        <v>1058</v>
      </c>
      <c r="C1750" s="245" t="n">
        <v>120000</v>
      </c>
      <c r="D1750" s="245"/>
      <c r="E1750" s="77" t="n">
        <f aca="false">SUM(C1750:D1750)</f>
        <v>120000</v>
      </c>
    </row>
    <row r="1751" customFormat="false" ht="32.8" hidden="false" customHeight="false" outlineLevel="0" collapsed="false">
      <c r="A1751" s="82" t="s">
        <v>33</v>
      </c>
      <c r="B1751" s="54" t="s">
        <v>34</v>
      </c>
      <c r="C1751" s="77" t="n">
        <v>72000</v>
      </c>
      <c r="D1751" s="77"/>
      <c r="E1751" s="77" t="n">
        <f aca="false">SUM(C1751:D1751)</f>
        <v>72000</v>
      </c>
    </row>
    <row r="1752" customFormat="false" ht="12.8" hidden="false" customHeight="false" outlineLevel="0" collapsed="false">
      <c r="A1752" s="82"/>
      <c r="B1752" s="54"/>
      <c r="C1752" s="77"/>
      <c r="D1752" s="77"/>
      <c r="E1752" s="77"/>
    </row>
    <row r="1753" customFormat="false" ht="57.45" hidden="false" customHeight="false" outlineLevel="0" collapsed="false">
      <c r="A1753" s="66" t="s">
        <v>1936</v>
      </c>
      <c r="B1753" s="135" t="s">
        <v>19</v>
      </c>
      <c r="C1753" s="139" t="n">
        <f aca="false">SUM(C1755:C1757)</f>
        <v>2365930</v>
      </c>
      <c r="D1753" s="139" t="n">
        <f aca="false">SUM(D1755:D1757)</f>
        <v>0</v>
      </c>
      <c r="E1753" s="139" t="n">
        <f aca="false">SUM(C1753:D1753)</f>
        <v>2365930</v>
      </c>
    </row>
    <row r="1754" customFormat="false" ht="22.35" hidden="false" customHeight="false" outlineLevel="0" collapsed="false">
      <c r="A1754" s="74" t="s">
        <v>27</v>
      </c>
      <c r="B1754" s="227"/>
      <c r="C1754" s="245" t="n">
        <f aca="false">SUM(C1755:C1757)</f>
        <v>2365930</v>
      </c>
      <c r="D1754" s="286"/>
      <c r="E1754" s="245" t="n">
        <f aca="false">SUM(C1754:D1754)</f>
        <v>2365930</v>
      </c>
    </row>
    <row r="1755" customFormat="false" ht="22.35" hidden="false" customHeight="false" outlineLevel="0" collapsed="false">
      <c r="A1755" s="82" t="s">
        <v>1095</v>
      </c>
      <c r="B1755" s="54" t="s">
        <v>1011</v>
      </c>
      <c r="C1755" s="77" t="n">
        <v>2193430</v>
      </c>
      <c r="D1755" s="143"/>
      <c r="E1755" s="245" t="n">
        <f aca="false">SUM(C1755:D1755)</f>
        <v>2193430</v>
      </c>
    </row>
    <row r="1756" customFormat="false" ht="32.8" hidden="false" customHeight="false" outlineLevel="0" collapsed="false">
      <c r="A1756" s="82" t="s">
        <v>33</v>
      </c>
      <c r="B1756" s="54" t="s">
        <v>34</v>
      </c>
      <c r="C1756" s="77" t="n">
        <v>161500</v>
      </c>
      <c r="D1756" s="143"/>
      <c r="E1756" s="77" t="n">
        <f aca="false">SUM(C1756:D1756)</f>
        <v>161500</v>
      </c>
    </row>
    <row r="1757" customFormat="false" ht="12.8" hidden="false" customHeight="false" outlineLevel="0" collapsed="false">
      <c r="A1757" s="82" t="s">
        <v>1097</v>
      </c>
      <c r="B1757" s="54" t="s">
        <v>1098</v>
      </c>
      <c r="C1757" s="77" t="n">
        <v>11000</v>
      </c>
      <c r="D1757" s="143"/>
      <c r="E1757" s="77" t="n">
        <f aca="false">SUM(C1757:D1757)</f>
        <v>11000</v>
      </c>
    </row>
    <row r="1758" customFormat="false" ht="12.8" hidden="false" customHeight="false" outlineLevel="0" collapsed="false">
      <c r="A1758" s="126"/>
      <c r="B1758" s="160"/>
      <c r="C1758" s="240"/>
      <c r="D1758" s="130"/>
      <c r="E1758" s="240" t="n">
        <f aca="false">SUM(C1758:D1758)</f>
        <v>0</v>
      </c>
    </row>
    <row r="1759" customFormat="false" ht="57.45" hidden="false" customHeight="false" outlineLevel="0" collapsed="false">
      <c r="A1759" s="66" t="s">
        <v>1940</v>
      </c>
      <c r="B1759" s="135" t="s">
        <v>19</v>
      </c>
      <c r="C1759" s="139" t="n">
        <f aca="false">SUM(C1761:C1767)</f>
        <v>2624880</v>
      </c>
      <c r="D1759" s="139" t="n">
        <f aca="false">SUM(D1761:D1767)</f>
        <v>0</v>
      </c>
      <c r="E1759" s="139" t="n">
        <f aca="false">SUM(C1759:D1759)</f>
        <v>2624880</v>
      </c>
    </row>
    <row r="1760" customFormat="false" ht="22.35" hidden="false" customHeight="false" outlineLevel="0" collapsed="false">
      <c r="A1760" s="74" t="s">
        <v>27</v>
      </c>
      <c r="B1760" s="75"/>
      <c r="C1760" s="77" t="n">
        <f aca="false">SUM(C1761:C1766)</f>
        <v>2624880</v>
      </c>
      <c r="D1760" s="78" t="n">
        <f aca="false">SUM(D1761:D1766)</f>
        <v>0</v>
      </c>
      <c r="E1760" s="77" t="n">
        <f aca="false">SUM(C1760:D1760)</f>
        <v>2624880</v>
      </c>
    </row>
    <row r="1761" customFormat="false" ht="22.35" hidden="false" customHeight="false" outlineLevel="0" collapsed="false">
      <c r="A1761" s="82" t="s">
        <v>1095</v>
      </c>
      <c r="B1761" s="54" t="s">
        <v>1011</v>
      </c>
      <c r="C1761" s="77" t="n">
        <v>2407880</v>
      </c>
      <c r="D1761" s="143"/>
      <c r="E1761" s="77" t="n">
        <f aca="false">SUM(C1761:D1761)</f>
        <v>2407880</v>
      </c>
    </row>
    <row r="1762" customFormat="false" ht="53.7" hidden="false" customHeight="false" outlineLevel="0" collapsed="false">
      <c r="A1762" s="82" t="s">
        <v>1057</v>
      </c>
      <c r="B1762" s="54" t="s">
        <v>1058</v>
      </c>
      <c r="C1762" s="77" t="n">
        <v>84000</v>
      </c>
      <c r="D1762" s="143"/>
      <c r="E1762" s="77" t="n">
        <f aca="false">SUM(C1762:D1762)</f>
        <v>84000</v>
      </c>
    </row>
    <row r="1763" customFormat="false" ht="32.8" hidden="false" customHeight="false" outlineLevel="0" collapsed="false">
      <c r="A1763" s="82" t="s">
        <v>33</v>
      </c>
      <c r="B1763" s="54" t="s">
        <v>34</v>
      </c>
      <c r="C1763" s="77" t="n">
        <v>124000</v>
      </c>
      <c r="D1763" s="77"/>
      <c r="E1763" s="77" t="n">
        <f aca="false">SUM(C1763:D1763)</f>
        <v>124000</v>
      </c>
    </row>
    <row r="1764" customFormat="false" ht="12.8" hidden="false" customHeight="false" outlineLevel="0" collapsed="false">
      <c r="A1764" s="82" t="s">
        <v>1097</v>
      </c>
      <c r="B1764" s="54" t="s">
        <v>1098</v>
      </c>
      <c r="C1764" s="77" t="n">
        <v>9000</v>
      </c>
      <c r="D1764" s="77"/>
      <c r="E1764" s="77" t="n">
        <f aca="false">SUM(C1764:D1764)</f>
        <v>9000</v>
      </c>
    </row>
    <row r="1765" customFormat="false" ht="32.8" hidden="false" customHeight="false" outlineLevel="0" collapsed="false">
      <c r="A1765" s="82" t="s">
        <v>1945</v>
      </c>
      <c r="B1765" s="55" t="s">
        <v>1946</v>
      </c>
      <c r="C1765" s="77"/>
      <c r="D1765" s="77"/>
      <c r="E1765" s="77" t="n">
        <f aca="false">SUM(C1765:D1765)</f>
        <v>0</v>
      </c>
    </row>
    <row r="1766" customFormat="false" ht="32.8" hidden="false" customHeight="false" outlineLevel="0" collapsed="false">
      <c r="A1766" s="82" t="s">
        <v>219</v>
      </c>
      <c r="B1766" s="55" t="s">
        <v>220</v>
      </c>
      <c r="C1766" s="77"/>
      <c r="D1766" s="77"/>
      <c r="E1766" s="77" t="n">
        <f aca="false">SUM(C1766:D1766)</f>
        <v>0</v>
      </c>
    </row>
    <row r="1767" customFormat="false" ht="22.35" hidden="false" customHeight="false" outlineLevel="0" collapsed="false">
      <c r="A1767" s="82" t="s">
        <v>65</v>
      </c>
      <c r="B1767" s="54" t="s">
        <v>66</v>
      </c>
      <c r="C1767" s="77"/>
      <c r="D1767" s="77"/>
      <c r="E1767" s="77" t="n">
        <f aca="false">SUM(C1767:D1767)</f>
        <v>0</v>
      </c>
    </row>
    <row r="1768" customFormat="false" ht="12.8" hidden="false" customHeight="false" outlineLevel="0" collapsed="false">
      <c r="A1768" s="82"/>
      <c r="B1768" s="103"/>
      <c r="C1768" s="77"/>
      <c r="D1768" s="77"/>
      <c r="E1768" s="77" t="n">
        <f aca="false">SUM(C1768:D1768)</f>
        <v>0</v>
      </c>
    </row>
    <row r="1769" customFormat="false" ht="57.45" hidden="false" customHeight="false" outlineLevel="0" collapsed="false">
      <c r="A1769" s="66" t="s">
        <v>1950</v>
      </c>
      <c r="B1769" s="135" t="s">
        <v>19</v>
      </c>
      <c r="C1769" s="139" t="n">
        <f aca="false">SUM(C1771:C1774)</f>
        <v>1836190</v>
      </c>
      <c r="D1769" s="139" t="n">
        <f aca="false">SUM(D1771:D1774)</f>
        <v>0</v>
      </c>
      <c r="E1769" s="139" t="n">
        <f aca="false">SUM(C1769:D1769)</f>
        <v>1836190</v>
      </c>
    </row>
    <row r="1770" customFormat="false" ht="22.35" hidden="false" customHeight="false" outlineLevel="0" collapsed="false">
      <c r="A1770" s="74" t="s">
        <v>27</v>
      </c>
      <c r="B1770" s="227"/>
      <c r="C1770" s="77" t="n">
        <f aca="false">SUM(C1771:C1774)</f>
        <v>1836190</v>
      </c>
      <c r="D1770" s="215"/>
      <c r="E1770" s="77" t="n">
        <f aca="false">SUM(C1770:D1770)</f>
        <v>1836190</v>
      </c>
    </row>
    <row r="1771" customFormat="false" ht="22.35" hidden="false" customHeight="false" outlineLevel="0" collapsed="false">
      <c r="A1771" s="82" t="s">
        <v>1095</v>
      </c>
      <c r="B1771" s="54" t="s">
        <v>1011</v>
      </c>
      <c r="C1771" s="77" t="n">
        <v>1777190</v>
      </c>
      <c r="D1771" s="143"/>
      <c r="E1771" s="77" t="n">
        <f aca="false">SUM(C1771:D1771)</f>
        <v>1777190</v>
      </c>
    </row>
    <row r="1772" customFormat="false" ht="32.8" hidden="false" customHeight="false" outlineLevel="0" collapsed="false">
      <c r="A1772" s="82" t="s">
        <v>33</v>
      </c>
      <c r="B1772" s="54" t="s">
        <v>34</v>
      </c>
      <c r="C1772" s="77" t="n">
        <v>53000</v>
      </c>
      <c r="D1772" s="77"/>
      <c r="E1772" s="77" t="n">
        <f aca="false">SUM(C1772:D1772)</f>
        <v>53000</v>
      </c>
    </row>
    <row r="1773" customFormat="false" ht="12.8" hidden="false" customHeight="false" outlineLevel="0" collapsed="false">
      <c r="A1773" s="82" t="s">
        <v>1097</v>
      </c>
      <c r="B1773" s="54" t="s">
        <v>1098</v>
      </c>
      <c r="C1773" s="77" t="n">
        <v>6000</v>
      </c>
      <c r="D1773" s="77"/>
      <c r="E1773" s="77" t="n">
        <f aca="false">SUM(C1773:D1773)</f>
        <v>6000</v>
      </c>
    </row>
    <row r="1774" customFormat="false" ht="22.35" hidden="false" customHeight="false" outlineLevel="0" collapsed="false">
      <c r="A1774" s="82" t="s">
        <v>1104</v>
      </c>
      <c r="B1774" s="54" t="s">
        <v>1014</v>
      </c>
      <c r="C1774" s="77"/>
      <c r="D1774" s="143"/>
      <c r="E1774" s="77" t="n">
        <f aca="false">SUM(C1774:D1774)</f>
        <v>0</v>
      </c>
    </row>
    <row r="1775" customFormat="false" ht="12.8" hidden="false" customHeight="false" outlineLevel="0" collapsed="false">
      <c r="A1775" s="82"/>
      <c r="B1775" s="54"/>
      <c r="C1775" s="77"/>
      <c r="D1775" s="77"/>
      <c r="E1775" s="77" t="n">
        <f aca="false">SUM(C1775:D1775)</f>
        <v>0</v>
      </c>
    </row>
    <row r="1776" customFormat="false" ht="57.45" hidden="false" customHeight="false" outlineLevel="0" collapsed="false">
      <c r="A1776" s="66" t="s">
        <v>1955</v>
      </c>
      <c r="B1776" s="135" t="s">
        <v>19</v>
      </c>
      <c r="C1776" s="139" t="n">
        <f aca="false">SUM(C1778:C1783)</f>
        <v>3349850</v>
      </c>
      <c r="D1776" s="139" t="n">
        <f aca="false">SUM(D1778:D1783)</f>
        <v>0</v>
      </c>
      <c r="E1776" s="139" t="n">
        <f aca="false">SUM(C1776:D1776)</f>
        <v>3349850</v>
      </c>
    </row>
    <row r="1777" customFormat="false" ht="22.35" hidden="false" customHeight="false" outlineLevel="0" collapsed="false">
      <c r="A1777" s="74" t="s">
        <v>27</v>
      </c>
      <c r="B1777" s="227"/>
      <c r="C1777" s="77" t="n">
        <f aca="false">SUM(C1778:C1781)</f>
        <v>3349850</v>
      </c>
      <c r="D1777" s="215"/>
      <c r="E1777" s="77" t="n">
        <f aca="false">SUM(C1777:D1777)</f>
        <v>3349850</v>
      </c>
    </row>
    <row r="1778" customFormat="false" ht="22.35" hidden="false" customHeight="false" outlineLevel="0" collapsed="false">
      <c r="A1778" s="82" t="s">
        <v>1095</v>
      </c>
      <c r="B1778" s="54" t="s">
        <v>1011</v>
      </c>
      <c r="C1778" s="77" t="n">
        <v>3193850</v>
      </c>
      <c r="D1778" s="143"/>
      <c r="E1778" s="77" t="n">
        <f aca="false">SUM(C1778:D1778)</f>
        <v>3193850</v>
      </c>
    </row>
    <row r="1779" customFormat="false" ht="22.35" hidden="false" customHeight="false" outlineLevel="0" collapsed="false">
      <c r="A1779" s="82" t="s">
        <v>1104</v>
      </c>
      <c r="B1779" s="54" t="s">
        <v>1014</v>
      </c>
      <c r="C1779" s="143"/>
      <c r="D1779" s="143"/>
      <c r="E1779" s="77" t="n">
        <f aca="false">SUM(C1779:D1779)</f>
        <v>0</v>
      </c>
    </row>
    <row r="1780" customFormat="false" ht="32.8" hidden="false" customHeight="false" outlineLevel="0" collapsed="false">
      <c r="A1780" s="82" t="s">
        <v>33</v>
      </c>
      <c r="B1780" s="54" t="s">
        <v>34</v>
      </c>
      <c r="C1780" s="77" t="n">
        <v>149000</v>
      </c>
      <c r="D1780" s="77"/>
      <c r="E1780" s="77" t="n">
        <f aca="false">SUM(C1780:D1780)</f>
        <v>149000</v>
      </c>
    </row>
    <row r="1781" customFormat="false" ht="12.8" hidden="false" customHeight="false" outlineLevel="0" collapsed="false">
      <c r="A1781" s="82" t="s">
        <v>1097</v>
      </c>
      <c r="B1781" s="54" t="s">
        <v>1098</v>
      </c>
      <c r="C1781" s="77" t="n">
        <v>7000</v>
      </c>
      <c r="D1781" s="77"/>
      <c r="E1781" s="77" t="n">
        <f aca="false">SUM(C1781:D1781)</f>
        <v>7000</v>
      </c>
    </row>
    <row r="1782" customFormat="false" ht="32.8" hidden="false" customHeight="false" outlineLevel="0" collapsed="false">
      <c r="A1782" s="82" t="s">
        <v>62</v>
      </c>
      <c r="B1782" s="54"/>
      <c r="C1782" s="77"/>
      <c r="D1782" s="77"/>
      <c r="E1782" s="77" t="n">
        <f aca="false">SUM(C1782:D1782)</f>
        <v>0</v>
      </c>
    </row>
    <row r="1783" customFormat="false" ht="22.35" hidden="false" customHeight="false" outlineLevel="0" collapsed="false">
      <c r="A1783" s="82" t="s">
        <v>65</v>
      </c>
      <c r="B1783" s="54" t="s">
        <v>66</v>
      </c>
      <c r="C1783" s="77"/>
      <c r="D1783" s="77"/>
      <c r="E1783" s="77"/>
    </row>
    <row r="1784" customFormat="false" ht="12.8" hidden="false" customHeight="false" outlineLevel="0" collapsed="false">
      <c r="A1784" s="82"/>
      <c r="B1784" s="103"/>
      <c r="C1784" s="77"/>
      <c r="D1784" s="77"/>
      <c r="E1784" s="77" t="n">
        <f aca="false">SUM(C1784:D1784)</f>
        <v>0</v>
      </c>
    </row>
    <row r="1785" customFormat="false" ht="57.45" hidden="false" customHeight="false" outlineLevel="0" collapsed="false">
      <c r="A1785" s="66" t="s">
        <v>1961</v>
      </c>
      <c r="B1785" s="135" t="s">
        <v>19</v>
      </c>
      <c r="C1785" s="240" t="n">
        <f aca="false">SUM(C1787:C1791)</f>
        <v>2337130</v>
      </c>
      <c r="D1785" s="240" t="n">
        <f aca="false">SUM(D1787:D1789)</f>
        <v>0</v>
      </c>
      <c r="E1785" s="240" t="n">
        <f aca="false">SUM(C1785:D1785)</f>
        <v>2337130</v>
      </c>
    </row>
    <row r="1786" customFormat="false" ht="22.35" hidden="false" customHeight="false" outlineLevel="0" collapsed="false">
      <c r="A1786" s="74" t="s">
        <v>27</v>
      </c>
      <c r="B1786" s="227"/>
      <c r="C1786" s="77" t="n">
        <f aca="false">SUM(C1787:C1791)</f>
        <v>2337130</v>
      </c>
      <c r="D1786" s="246"/>
      <c r="E1786" s="77" t="n">
        <f aca="false">SUM(C1786:D1786)</f>
        <v>2337130</v>
      </c>
    </row>
    <row r="1787" customFormat="false" ht="22.35" hidden="false" customHeight="false" outlineLevel="0" collapsed="false">
      <c r="A1787" s="82" t="s">
        <v>1095</v>
      </c>
      <c r="B1787" s="54" t="s">
        <v>1011</v>
      </c>
      <c r="C1787" s="77" t="n">
        <v>1742730</v>
      </c>
      <c r="D1787" s="245"/>
      <c r="E1787" s="77" t="n">
        <f aca="false">SUM(C1787:D1787)</f>
        <v>1742730</v>
      </c>
    </row>
    <row r="1788" customFormat="false" ht="53.7" hidden="false" customHeight="false" outlineLevel="0" collapsed="false">
      <c r="A1788" s="82" t="s">
        <v>1057</v>
      </c>
      <c r="B1788" s="54" t="s">
        <v>1058</v>
      </c>
      <c r="C1788" s="77" t="n">
        <v>479200</v>
      </c>
      <c r="D1788" s="245"/>
      <c r="E1788" s="77" t="n">
        <f aca="false">SUM(C1788:D1788)</f>
        <v>479200</v>
      </c>
    </row>
    <row r="1789" customFormat="false" ht="32.8" hidden="false" customHeight="false" outlineLevel="0" collapsed="false">
      <c r="A1789" s="82" t="s">
        <v>33</v>
      </c>
      <c r="B1789" s="54" t="s">
        <v>34</v>
      </c>
      <c r="C1789" s="77" t="n">
        <v>115200</v>
      </c>
      <c r="D1789" s="77"/>
      <c r="E1789" s="77" t="n">
        <f aca="false">SUM(C1789:D1789)</f>
        <v>115200</v>
      </c>
    </row>
    <row r="1790" customFormat="false" ht="32.8" hidden="false" customHeight="false" outlineLevel="0" collapsed="false">
      <c r="A1790" s="82" t="s">
        <v>219</v>
      </c>
      <c r="B1790" s="55" t="s">
        <v>220</v>
      </c>
      <c r="C1790" s="77"/>
      <c r="D1790" s="77"/>
      <c r="E1790" s="77" t="n">
        <f aca="false">SUM(C1790:D1790)</f>
        <v>0</v>
      </c>
    </row>
    <row r="1791" customFormat="false" ht="22.35" hidden="false" customHeight="false" outlineLevel="0" collapsed="false">
      <c r="A1791" s="82" t="s">
        <v>1104</v>
      </c>
      <c r="B1791" s="54" t="s">
        <v>1014</v>
      </c>
      <c r="C1791" s="245"/>
      <c r="D1791" s="245"/>
      <c r="E1791" s="77" t="n">
        <f aca="false">SUM(C1791:D1791)</f>
        <v>0</v>
      </c>
    </row>
    <row r="1792" customFormat="false" ht="12.8" hidden="false" customHeight="false" outlineLevel="0" collapsed="false">
      <c r="A1792" s="82"/>
      <c r="B1792" s="54"/>
      <c r="C1792" s="77"/>
      <c r="D1792" s="77"/>
      <c r="E1792" s="77"/>
    </row>
    <row r="1793" customFormat="false" ht="57.45" hidden="false" customHeight="false" outlineLevel="0" collapsed="false">
      <c r="A1793" s="66" t="s">
        <v>1967</v>
      </c>
      <c r="B1793" s="135" t="s">
        <v>19</v>
      </c>
      <c r="C1793" s="139" t="n">
        <f aca="false">SUM(C1795:C1799)</f>
        <v>2232510</v>
      </c>
      <c r="D1793" s="139" t="n">
        <f aca="false">SUM(D1795:D1800)</f>
        <v>0</v>
      </c>
      <c r="E1793" s="139" t="n">
        <f aca="false">SUM(C1793:D1793)</f>
        <v>2232510</v>
      </c>
    </row>
    <row r="1794" customFormat="false" ht="22.35" hidden="false" customHeight="false" outlineLevel="0" collapsed="false">
      <c r="A1794" s="74" t="s">
        <v>27</v>
      </c>
      <c r="B1794" s="227"/>
      <c r="C1794" s="77" t="n">
        <f aca="false">SUM(C1795:C1799)</f>
        <v>2232510</v>
      </c>
      <c r="D1794" s="215"/>
      <c r="E1794" s="77" t="n">
        <f aca="false">SUM(C1794:D1794)</f>
        <v>2232510</v>
      </c>
    </row>
    <row r="1795" customFormat="false" ht="22.35" hidden="false" customHeight="false" outlineLevel="0" collapsed="false">
      <c r="A1795" s="82" t="s">
        <v>1095</v>
      </c>
      <c r="B1795" s="54" t="s">
        <v>1011</v>
      </c>
      <c r="C1795" s="77" t="n">
        <v>2164510</v>
      </c>
      <c r="D1795" s="143"/>
      <c r="E1795" s="77" t="n">
        <f aca="false">SUM(C1795:D1795)</f>
        <v>2164510</v>
      </c>
    </row>
    <row r="1796" customFormat="false" ht="22.35" hidden="false" customHeight="false" outlineLevel="0" collapsed="false">
      <c r="A1796" s="82" t="s">
        <v>1104</v>
      </c>
      <c r="B1796" s="54" t="s">
        <v>1014</v>
      </c>
      <c r="C1796" s="77" t="n">
        <v>25000</v>
      </c>
      <c r="D1796" s="143"/>
      <c r="E1796" s="77" t="n">
        <f aca="false">SUM(C1796:D1796)</f>
        <v>25000</v>
      </c>
    </row>
    <row r="1797" customFormat="false" ht="32.8" hidden="false" customHeight="false" outlineLevel="0" collapsed="false">
      <c r="A1797" s="82" t="s">
        <v>33</v>
      </c>
      <c r="B1797" s="54" t="s">
        <v>34</v>
      </c>
      <c r="C1797" s="77" t="n">
        <v>38000</v>
      </c>
      <c r="D1797" s="143"/>
      <c r="E1797" s="77" t="n">
        <f aca="false">SUM(C1797:D1797)</f>
        <v>38000</v>
      </c>
    </row>
    <row r="1798" customFormat="false" ht="12.8" hidden="false" customHeight="false" outlineLevel="0" collapsed="false">
      <c r="A1798" s="82" t="s">
        <v>1097</v>
      </c>
      <c r="B1798" s="54" t="s">
        <v>1098</v>
      </c>
      <c r="C1798" s="77" t="n">
        <v>5000</v>
      </c>
      <c r="D1798" s="77"/>
      <c r="E1798" s="77" t="n">
        <f aca="false">SUM(C1798:D1798)</f>
        <v>5000</v>
      </c>
    </row>
    <row r="1799" customFormat="false" ht="53.7" hidden="false" customHeight="false" outlineLevel="0" collapsed="false">
      <c r="A1799" s="82" t="s">
        <v>1057</v>
      </c>
      <c r="B1799" s="54" t="s">
        <v>1058</v>
      </c>
      <c r="C1799" s="77"/>
      <c r="D1799" s="143"/>
      <c r="E1799" s="77"/>
    </row>
    <row r="1800" customFormat="false" ht="12.8" hidden="false" customHeight="false" outlineLevel="0" collapsed="false">
      <c r="A1800" s="82"/>
      <c r="B1800" s="54"/>
      <c r="C1800" s="94"/>
      <c r="D1800" s="94"/>
      <c r="E1800" s="94" t="n">
        <f aca="false">SUM(C1800:D1800)</f>
        <v>0</v>
      </c>
    </row>
    <row r="1801" customFormat="false" ht="57.45" hidden="false" customHeight="false" outlineLevel="0" collapsed="false">
      <c r="A1801" s="66" t="s">
        <v>1973</v>
      </c>
      <c r="B1801" s="135" t="s">
        <v>19</v>
      </c>
      <c r="C1801" s="152" t="n">
        <f aca="false">SUM(C1803:C1809)</f>
        <v>5552780</v>
      </c>
      <c r="D1801" s="152" t="n">
        <f aca="false">SUM(D1803:D1809)</f>
        <v>0</v>
      </c>
      <c r="E1801" s="152" t="n">
        <f aca="false">SUM(C1801:D1801)</f>
        <v>5552780</v>
      </c>
    </row>
    <row r="1802" customFormat="false" ht="22.35" hidden="false" customHeight="false" outlineLevel="0" collapsed="false">
      <c r="A1802" s="74" t="s">
        <v>27</v>
      </c>
      <c r="B1802" s="75"/>
      <c r="C1802" s="77" t="n">
        <f aca="false">SUM(C1803:C1808)</f>
        <v>5552780</v>
      </c>
      <c r="D1802" s="78" t="n">
        <f aca="false">SUM(D1803:D1808)</f>
        <v>0</v>
      </c>
      <c r="E1802" s="77" t="n">
        <f aca="false">SUM(C1802:D1802)</f>
        <v>5552780</v>
      </c>
    </row>
    <row r="1803" customFormat="false" ht="22.35" hidden="false" customHeight="false" outlineLevel="0" collapsed="false">
      <c r="A1803" s="82" t="s">
        <v>1095</v>
      </c>
      <c r="B1803" s="54" t="s">
        <v>1011</v>
      </c>
      <c r="C1803" s="77" t="n">
        <v>5094000</v>
      </c>
      <c r="D1803" s="143"/>
      <c r="E1803" s="77" t="n">
        <f aca="false">SUM(C1803:D1803)</f>
        <v>5094000</v>
      </c>
    </row>
    <row r="1804" customFormat="false" ht="32.8" hidden="false" customHeight="false" outlineLevel="0" collapsed="false">
      <c r="A1804" s="82" t="s">
        <v>33</v>
      </c>
      <c r="B1804" s="54" t="s">
        <v>34</v>
      </c>
      <c r="C1804" s="77" t="n">
        <v>310000</v>
      </c>
      <c r="D1804" s="77"/>
      <c r="E1804" s="77" t="n">
        <f aca="false">SUM(C1804:D1804)</f>
        <v>310000</v>
      </c>
    </row>
    <row r="1805" customFormat="false" ht="43.25" hidden="false" customHeight="false" outlineLevel="0" collapsed="false">
      <c r="A1805" s="82" t="s">
        <v>506</v>
      </c>
      <c r="B1805" s="54" t="s">
        <v>507</v>
      </c>
      <c r="C1805" s="77" t="n">
        <v>136780</v>
      </c>
      <c r="D1805" s="77"/>
      <c r="E1805" s="77" t="n">
        <f aca="false">SUM(C1805:D1805)</f>
        <v>136780</v>
      </c>
    </row>
    <row r="1806" customFormat="false" ht="12.8" hidden="false" customHeight="false" outlineLevel="0" collapsed="false">
      <c r="A1806" s="82" t="s">
        <v>1097</v>
      </c>
      <c r="B1806" s="54" t="s">
        <v>1098</v>
      </c>
      <c r="C1806" s="77" t="n">
        <v>12000</v>
      </c>
      <c r="D1806" s="77"/>
      <c r="E1806" s="77" t="n">
        <f aca="false">SUM(C1806:D1806)</f>
        <v>12000</v>
      </c>
    </row>
    <row r="1807" customFormat="false" ht="22.35" hidden="false" customHeight="false" outlineLevel="0" collapsed="false">
      <c r="A1807" s="82" t="s">
        <v>1104</v>
      </c>
      <c r="B1807" s="54" t="s">
        <v>1014</v>
      </c>
      <c r="C1807" s="77"/>
      <c r="D1807" s="143"/>
      <c r="E1807" s="77" t="n">
        <f aca="false">SUM(C1807:D1807)</f>
        <v>0</v>
      </c>
    </row>
    <row r="1808" customFormat="false" ht="53.7" hidden="false" customHeight="false" outlineLevel="0" collapsed="false">
      <c r="A1808" s="82" t="s">
        <v>1057</v>
      </c>
      <c r="B1808" s="54" t="s">
        <v>1058</v>
      </c>
      <c r="C1808" s="143"/>
      <c r="D1808" s="143"/>
      <c r="E1808" s="77" t="n">
        <f aca="false">SUM(C1808:D1808)</f>
        <v>0</v>
      </c>
    </row>
    <row r="1809" customFormat="false" ht="22.35" hidden="false" customHeight="false" outlineLevel="0" collapsed="false">
      <c r="A1809" s="82" t="s">
        <v>65</v>
      </c>
      <c r="B1809" s="54" t="s">
        <v>66</v>
      </c>
      <c r="C1809" s="77"/>
      <c r="D1809" s="77"/>
      <c r="E1809" s="77" t="n">
        <f aca="false">SUM(C1809:D1809)</f>
        <v>0</v>
      </c>
    </row>
    <row r="1810" customFormat="false" ht="12.8" hidden="false" customHeight="false" outlineLevel="0" collapsed="false">
      <c r="A1810" s="82"/>
      <c r="B1810" s="103"/>
      <c r="C1810" s="77"/>
      <c r="D1810" s="77"/>
      <c r="E1810" s="77" t="n">
        <f aca="false">SUM(C1810:D1810)</f>
        <v>0</v>
      </c>
    </row>
    <row r="1811" customFormat="false" ht="57.45" hidden="false" customHeight="false" outlineLevel="0" collapsed="false">
      <c r="A1811" s="105" t="s">
        <v>1981</v>
      </c>
      <c r="B1811" s="135" t="s">
        <v>19</v>
      </c>
      <c r="C1811" s="190" t="n">
        <f aca="false">SUM(C1813:C1822)</f>
        <v>8926828</v>
      </c>
      <c r="D1811" s="190" t="n">
        <f aca="false">SUM(D1813:D1822)</f>
        <v>0</v>
      </c>
      <c r="E1811" s="190" t="n">
        <f aca="false">C1811+D1811</f>
        <v>8926828</v>
      </c>
    </row>
    <row r="1812" customFormat="false" ht="22.35" hidden="false" customHeight="false" outlineLevel="0" collapsed="false">
      <c r="A1812" s="82" t="s">
        <v>27</v>
      </c>
      <c r="B1812" s="289"/>
      <c r="C1812" s="94" t="n">
        <f aca="false">SUM(C1813:C1820)</f>
        <v>8926828</v>
      </c>
      <c r="D1812" s="249"/>
      <c r="E1812" s="94" t="n">
        <f aca="false">C1812+D1812</f>
        <v>8926828</v>
      </c>
    </row>
    <row r="1813" customFormat="false" ht="22.35" hidden="false" customHeight="false" outlineLevel="0" collapsed="false">
      <c r="A1813" s="82" t="s">
        <v>1095</v>
      </c>
      <c r="B1813" s="54" t="s">
        <v>1011</v>
      </c>
      <c r="C1813" s="77" t="n">
        <v>7921535</v>
      </c>
      <c r="D1813" s="94"/>
      <c r="E1813" s="94" t="n">
        <f aca="false">C1813+D1813</f>
        <v>7921535</v>
      </c>
    </row>
    <row r="1814" customFormat="false" ht="22.35" hidden="false" customHeight="false" outlineLevel="0" collapsed="false">
      <c r="A1814" s="82" t="s">
        <v>1104</v>
      </c>
      <c r="B1814" s="54" t="s">
        <v>1014</v>
      </c>
      <c r="C1814" s="77" t="n">
        <v>100000</v>
      </c>
      <c r="D1814" s="94"/>
      <c r="E1814" s="94" t="n">
        <f aca="false">C1814+D1814</f>
        <v>100000</v>
      </c>
    </row>
    <row r="1815" customFormat="false" ht="43.25" hidden="false" customHeight="false" outlineLevel="0" collapsed="false">
      <c r="A1815" s="82" t="s">
        <v>506</v>
      </c>
      <c r="B1815" s="54" t="s">
        <v>507</v>
      </c>
      <c r="C1815" s="77" t="n">
        <v>53885</v>
      </c>
      <c r="D1815" s="94"/>
      <c r="E1815" s="94" t="n">
        <f aca="false">C1815+D1815</f>
        <v>53885</v>
      </c>
    </row>
    <row r="1816" customFormat="false" ht="32.8" hidden="false" customHeight="false" outlineLevel="0" collapsed="false">
      <c r="A1816" s="82" t="s">
        <v>1945</v>
      </c>
      <c r="B1816" s="54" t="s">
        <v>1946</v>
      </c>
      <c r="C1816" s="77"/>
      <c r="D1816" s="94"/>
      <c r="E1816" s="94" t="n">
        <f aca="false">C1816+D1816</f>
        <v>0</v>
      </c>
    </row>
    <row r="1817" customFormat="false" ht="32.8" hidden="false" customHeight="false" outlineLevel="0" collapsed="false">
      <c r="A1817" s="82" t="s">
        <v>33</v>
      </c>
      <c r="B1817" s="54" t="s">
        <v>34</v>
      </c>
      <c r="C1817" s="77" t="n">
        <f aca="false">194000+17000+94000+34000+93000+117000+224408</f>
        <v>773408</v>
      </c>
      <c r="D1817" s="94"/>
      <c r="E1817" s="94" t="n">
        <f aca="false">C1817+D1817</f>
        <v>773408</v>
      </c>
    </row>
    <row r="1818" customFormat="false" ht="12.8" hidden="false" customHeight="false" outlineLevel="0" collapsed="false">
      <c r="A1818" s="82" t="s">
        <v>1097</v>
      </c>
      <c r="B1818" s="54" t="s">
        <v>1098</v>
      </c>
      <c r="C1818" s="77" t="n">
        <v>8000</v>
      </c>
      <c r="D1818" s="94"/>
      <c r="E1818" s="94" t="n">
        <f aca="false">C1818+D1818</f>
        <v>8000</v>
      </c>
    </row>
    <row r="1819" customFormat="false" ht="32.8" hidden="false" customHeight="false" outlineLevel="0" collapsed="false">
      <c r="A1819" s="82" t="s">
        <v>219</v>
      </c>
      <c r="B1819" s="54" t="s">
        <v>220</v>
      </c>
      <c r="C1819" s="77" t="n">
        <v>70000</v>
      </c>
      <c r="D1819" s="94"/>
      <c r="E1819" s="94" t="n">
        <f aca="false">C1819+D1819</f>
        <v>70000</v>
      </c>
    </row>
    <row r="1820" customFormat="false" ht="43.25" hidden="false" customHeight="false" outlineLevel="0" collapsed="false">
      <c r="A1820" s="82" t="s">
        <v>1140</v>
      </c>
      <c r="B1820" s="55" t="s">
        <v>1020</v>
      </c>
      <c r="C1820" s="77"/>
      <c r="D1820" s="94"/>
      <c r="E1820" s="94" t="n">
        <f aca="false">C1820+D1820</f>
        <v>0</v>
      </c>
    </row>
    <row r="1821" customFormat="false" ht="32.8" hidden="false" customHeight="false" outlineLevel="0" collapsed="false">
      <c r="A1821" s="82" t="s">
        <v>62</v>
      </c>
      <c r="B1821" s="54" t="s">
        <v>63</v>
      </c>
      <c r="C1821" s="94"/>
      <c r="D1821" s="94"/>
      <c r="E1821" s="94"/>
    </row>
    <row r="1822" customFormat="false" ht="22.35" hidden="false" customHeight="false" outlineLevel="0" collapsed="false">
      <c r="A1822" s="82" t="s">
        <v>65</v>
      </c>
      <c r="B1822" s="54" t="s">
        <v>66</v>
      </c>
      <c r="C1822" s="94"/>
      <c r="D1822" s="94"/>
      <c r="E1822" s="94" t="n">
        <f aca="false">C1822+D1822</f>
        <v>0</v>
      </c>
    </row>
    <row r="1823" customFormat="false" ht="12.8" hidden="false" customHeight="false" outlineLevel="0" collapsed="false">
      <c r="A1823" s="82"/>
      <c r="B1823" s="103"/>
      <c r="C1823" s="94"/>
      <c r="D1823" s="94"/>
      <c r="E1823" s="94"/>
    </row>
    <row r="1824" customFormat="false" ht="57.45" hidden="false" customHeight="false" outlineLevel="0" collapsed="false">
      <c r="A1824" s="66" t="s">
        <v>1992</v>
      </c>
      <c r="B1824" s="135" t="s">
        <v>19</v>
      </c>
      <c r="C1824" s="240" t="n">
        <f aca="false">SUM(C1826:C1830)</f>
        <v>5281180</v>
      </c>
      <c r="D1824" s="240" t="n">
        <f aca="false">SUM(D1826:D1830)</f>
        <v>0</v>
      </c>
      <c r="E1824" s="240" t="n">
        <f aca="false">SUM(C1824:D1824)</f>
        <v>5281180</v>
      </c>
    </row>
    <row r="1825" customFormat="false" ht="22.35" hidden="false" customHeight="false" outlineLevel="0" collapsed="false">
      <c r="A1825" s="74" t="s">
        <v>27</v>
      </c>
      <c r="B1825" s="75"/>
      <c r="C1825" s="77" t="n">
        <f aca="false">SUM(C1826:C1829)</f>
        <v>5281180</v>
      </c>
      <c r="D1825" s="78" t="n">
        <f aca="false">SUM(D1826:D1829)</f>
        <v>0</v>
      </c>
      <c r="E1825" s="77" t="n">
        <f aca="false">SUM(C1825:D1825)</f>
        <v>5281180</v>
      </c>
    </row>
    <row r="1826" customFormat="false" ht="22.35" hidden="false" customHeight="false" outlineLevel="0" collapsed="false">
      <c r="A1826" s="82" t="s">
        <v>1095</v>
      </c>
      <c r="B1826" s="54" t="s">
        <v>1011</v>
      </c>
      <c r="C1826" s="77" t="n">
        <v>5230180</v>
      </c>
      <c r="D1826" s="245"/>
      <c r="E1826" s="77" t="n">
        <f aca="false">SUM(C1826:D1826)</f>
        <v>5230180</v>
      </c>
    </row>
    <row r="1827" customFormat="false" ht="32.8" hidden="false" customHeight="false" outlineLevel="0" collapsed="false">
      <c r="A1827" s="82" t="s">
        <v>33</v>
      </c>
      <c r="B1827" s="54" t="s">
        <v>34</v>
      </c>
      <c r="C1827" s="77" t="n">
        <v>27000</v>
      </c>
      <c r="D1827" s="77"/>
      <c r="E1827" s="77" t="n">
        <f aca="false">SUM(C1827:D1827)</f>
        <v>27000</v>
      </c>
    </row>
    <row r="1828" customFormat="false" ht="12.8" hidden="false" customHeight="false" outlineLevel="0" collapsed="false">
      <c r="A1828" s="82" t="s">
        <v>1097</v>
      </c>
      <c r="B1828" s="54" t="s">
        <v>1098</v>
      </c>
      <c r="C1828" s="77" t="n">
        <v>24000</v>
      </c>
      <c r="D1828" s="77"/>
      <c r="E1828" s="77" t="n">
        <f aca="false">SUM(C1828:D1828)</f>
        <v>24000</v>
      </c>
    </row>
    <row r="1829" customFormat="false" ht="22.35" hidden="false" customHeight="false" outlineLevel="0" collapsed="false">
      <c r="A1829" s="82" t="s">
        <v>1104</v>
      </c>
      <c r="B1829" s="54" t="s">
        <v>1014</v>
      </c>
      <c r="C1829" s="245"/>
      <c r="D1829" s="245"/>
      <c r="E1829" s="77" t="n">
        <f aca="false">SUM(C1829:D1829)</f>
        <v>0</v>
      </c>
    </row>
    <row r="1830" customFormat="false" ht="22.35" hidden="false" customHeight="false" outlineLevel="0" collapsed="false">
      <c r="A1830" s="82" t="s">
        <v>65</v>
      </c>
      <c r="B1830" s="54" t="s">
        <v>66</v>
      </c>
      <c r="C1830" s="77"/>
      <c r="D1830" s="77"/>
      <c r="E1830" s="77" t="n">
        <f aca="false">SUM(C1830:D1830)</f>
        <v>0</v>
      </c>
    </row>
    <row r="1831" customFormat="false" ht="12.8" hidden="false" customHeight="false" outlineLevel="0" collapsed="false">
      <c r="A1831" s="82"/>
      <c r="B1831" s="103"/>
      <c r="C1831" s="77"/>
      <c r="D1831" s="77"/>
      <c r="E1831" s="77" t="n">
        <f aca="false">SUM(C1831:D1831)</f>
        <v>0</v>
      </c>
    </row>
    <row r="1832" customFormat="false" ht="79.85" hidden="false" customHeight="false" outlineLevel="0" collapsed="false">
      <c r="A1832" s="66" t="s">
        <v>1998</v>
      </c>
      <c r="B1832" s="135" t="s">
        <v>19</v>
      </c>
      <c r="C1832" s="240" t="n">
        <f aca="false">SUM(C1834:C1836)</f>
        <v>1024940</v>
      </c>
      <c r="D1832" s="240" t="n">
        <f aca="false">SUM(D1834:D1837)</f>
        <v>0</v>
      </c>
      <c r="E1832" s="240" t="n">
        <f aca="false">SUM(C1832:D1832)</f>
        <v>1024940</v>
      </c>
    </row>
    <row r="1833" customFormat="false" ht="22.35" hidden="false" customHeight="false" outlineLevel="0" collapsed="false">
      <c r="A1833" s="87" t="s">
        <v>27</v>
      </c>
      <c r="B1833" s="227"/>
      <c r="C1833" s="77" t="n">
        <f aca="false">SUM(C1834:C1836)</f>
        <v>1024940</v>
      </c>
      <c r="D1833" s="246"/>
      <c r="E1833" s="77" t="n">
        <f aca="false">SUM(C1833:D1833)</f>
        <v>1024940</v>
      </c>
    </row>
    <row r="1834" customFormat="false" ht="22.35" hidden="false" customHeight="false" outlineLevel="0" collapsed="false">
      <c r="A1834" s="82" t="s">
        <v>1095</v>
      </c>
      <c r="B1834" s="54" t="s">
        <v>1011</v>
      </c>
      <c r="C1834" s="77" t="n">
        <v>989940</v>
      </c>
      <c r="D1834" s="245"/>
      <c r="E1834" s="77" t="n">
        <f aca="false">SUM(C1834:D1834)</f>
        <v>989940</v>
      </c>
    </row>
    <row r="1835" customFormat="false" ht="32.8" hidden="false" customHeight="false" outlineLevel="0" collapsed="false">
      <c r="A1835" s="126" t="s">
        <v>33</v>
      </c>
      <c r="B1835" s="160" t="s">
        <v>34</v>
      </c>
      <c r="C1835" s="130" t="n">
        <v>35000</v>
      </c>
      <c r="D1835" s="292"/>
      <c r="E1835" s="130" t="n">
        <f aca="false">SUM(C1835:D1835)</f>
        <v>35000</v>
      </c>
    </row>
    <row r="1836" customFormat="false" ht="32.8" hidden="false" customHeight="false" outlineLevel="0" collapsed="false">
      <c r="A1836" s="82" t="s">
        <v>219</v>
      </c>
      <c r="B1836" s="54" t="s">
        <v>220</v>
      </c>
      <c r="C1836" s="77"/>
      <c r="D1836" s="245"/>
      <c r="E1836" s="77" t="n">
        <f aca="false">SUM(C1836:D1836)</f>
        <v>0</v>
      </c>
    </row>
    <row r="1837" customFormat="false" ht="22.35" hidden="false" customHeight="false" outlineLevel="0" collapsed="false">
      <c r="A1837" s="82" t="s">
        <v>1104</v>
      </c>
      <c r="B1837" s="54" t="s">
        <v>1014</v>
      </c>
      <c r="C1837" s="77"/>
      <c r="D1837" s="245"/>
      <c r="E1837" s="77"/>
    </row>
    <row r="1838" customFormat="false" ht="12.8" hidden="false" customHeight="false" outlineLevel="0" collapsed="false">
      <c r="A1838" s="82"/>
      <c r="B1838" s="54"/>
      <c r="C1838" s="77"/>
      <c r="D1838" s="245"/>
      <c r="E1838" s="77"/>
    </row>
    <row r="1839" customFormat="false" ht="46.25" hidden="false" customHeight="false" outlineLevel="0" collapsed="false">
      <c r="A1839" s="66" t="s">
        <v>2002</v>
      </c>
      <c r="B1839" s="135" t="s">
        <v>19</v>
      </c>
      <c r="C1839" s="152" t="n">
        <f aca="false">SUM(C1841:C1842)</f>
        <v>5909000</v>
      </c>
      <c r="D1839" s="152" t="n">
        <f aca="false">SUM(D1841:D1842)</f>
        <v>0</v>
      </c>
      <c r="E1839" s="152" t="n">
        <f aca="false">SUM(C1839:D1839)</f>
        <v>5909000</v>
      </c>
    </row>
    <row r="1840" customFormat="false" ht="22.35" hidden="false" customHeight="false" outlineLevel="0" collapsed="false">
      <c r="A1840" s="74" t="s">
        <v>27</v>
      </c>
      <c r="B1840" s="167"/>
      <c r="C1840" s="94" t="n">
        <f aca="false">SUM(C1841:C1842)</f>
        <v>5909000</v>
      </c>
      <c r="D1840" s="258"/>
      <c r="E1840" s="94" t="n">
        <f aca="false">SUM(C1840:D1840)</f>
        <v>5909000</v>
      </c>
    </row>
    <row r="1841" customFormat="false" ht="32.8" hidden="false" customHeight="false" outlineLevel="0" collapsed="false">
      <c r="A1841" s="82" t="s">
        <v>2003</v>
      </c>
      <c r="B1841" s="103" t="s">
        <v>2004</v>
      </c>
      <c r="C1841" s="94" t="n">
        <v>5900000</v>
      </c>
      <c r="D1841" s="94"/>
      <c r="E1841" s="94" t="n">
        <f aca="false">SUM(C1841:D1841)</f>
        <v>5900000</v>
      </c>
    </row>
    <row r="1842" customFormat="false" ht="32.8" hidden="false" customHeight="false" outlineLevel="0" collapsed="false">
      <c r="A1842" s="87" t="s">
        <v>33</v>
      </c>
      <c r="B1842" s="54" t="s">
        <v>34</v>
      </c>
      <c r="C1842" s="94" t="n">
        <v>9000</v>
      </c>
      <c r="D1842" s="94"/>
      <c r="E1842" s="94" t="n">
        <f aca="false">SUM(C1842:D1842)</f>
        <v>9000</v>
      </c>
    </row>
    <row r="1843" customFormat="false" ht="12.8" hidden="false" customHeight="false" outlineLevel="0" collapsed="false">
      <c r="A1843" s="82"/>
      <c r="B1843" s="54"/>
      <c r="C1843" s="258"/>
      <c r="D1843" s="258"/>
      <c r="E1843" s="258" t="n">
        <f aca="false">SUM(C1843:D1843)</f>
        <v>0</v>
      </c>
    </row>
    <row r="1844" customFormat="false" ht="57.45" hidden="false" customHeight="false" outlineLevel="0" collapsed="false">
      <c r="A1844" s="66" t="s">
        <v>2007</v>
      </c>
      <c r="B1844" s="135" t="s">
        <v>19</v>
      </c>
      <c r="C1844" s="69" t="n">
        <f aca="false">SUM(C1846:C1849)</f>
        <v>34127600</v>
      </c>
      <c r="D1844" s="69" t="n">
        <f aca="false">SUM(D1846:D1849)</f>
        <v>0</v>
      </c>
      <c r="E1844" s="69" t="n">
        <f aca="false">SUM(C1844:D1844)</f>
        <v>34127600</v>
      </c>
    </row>
    <row r="1845" customFormat="false" ht="22.35" hidden="false" customHeight="false" outlineLevel="0" collapsed="false">
      <c r="A1845" s="74" t="s">
        <v>27</v>
      </c>
      <c r="B1845" s="227"/>
      <c r="C1845" s="77" t="n">
        <f aca="false">SUM(C1846:C1849)</f>
        <v>34127600</v>
      </c>
      <c r="D1845" s="296"/>
      <c r="E1845" s="77" t="n">
        <f aca="false">SUM(C1845:D1845)</f>
        <v>34127600</v>
      </c>
    </row>
    <row r="1846" customFormat="false" ht="32.8" hidden="false" customHeight="false" outlineLevel="0" collapsed="false">
      <c r="A1846" s="82" t="s">
        <v>2003</v>
      </c>
      <c r="B1846" s="103" t="s">
        <v>2004</v>
      </c>
      <c r="C1846" s="77" t="n">
        <v>33718000</v>
      </c>
      <c r="D1846" s="77"/>
      <c r="E1846" s="77" t="n">
        <f aca="false">SUM(C1846:D1846)</f>
        <v>33718000</v>
      </c>
    </row>
    <row r="1847" customFormat="false" ht="32.8" hidden="false" customHeight="false" outlineLevel="0" collapsed="false">
      <c r="A1847" s="82" t="s">
        <v>219</v>
      </c>
      <c r="B1847" s="103" t="s">
        <v>220</v>
      </c>
      <c r="C1847" s="77"/>
      <c r="D1847" s="77"/>
      <c r="E1847" s="77" t="n">
        <f aca="false">SUM(C1847:D1847)</f>
        <v>0</v>
      </c>
    </row>
    <row r="1848" customFormat="false" ht="32.8" hidden="false" customHeight="false" outlineLevel="0" collapsed="false">
      <c r="A1848" s="87" t="s">
        <v>33</v>
      </c>
      <c r="B1848" s="54" t="s">
        <v>34</v>
      </c>
      <c r="C1848" s="77" t="n">
        <v>209000</v>
      </c>
      <c r="D1848" s="77"/>
      <c r="E1848" s="77" t="n">
        <f aca="false">SUM(C1848:D1848)</f>
        <v>209000</v>
      </c>
    </row>
    <row r="1849" customFormat="false" ht="43.25" hidden="false" customHeight="false" outlineLevel="0" collapsed="false">
      <c r="A1849" s="87" t="s">
        <v>506</v>
      </c>
      <c r="B1849" s="54" t="s">
        <v>507</v>
      </c>
      <c r="C1849" s="77" t="n">
        <v>200600</v>
      </c>
      <c r="D1849" s="77"/>
      <c r="E1849" s="77" t="n">
        <f aca="false">SUM(C1849:D1849)</f>
        <v>200600</v>
      </c>
    </row>
    <row r="1850" customFormat="false" ht="12.8" hidden="false" customHeight="false" outlineLevel="0" collapsed="false">
      <c r="A1850" s="211"/>
      <c r="B1850" s="113"/>
      <c r="C1850" s="77"/>
      <c r="D1850" s="77"/>
      <c r="E1850" s="77" t="n">
        <f aca="false">SUM(C1850:D1850)</f>
        <v>0</v>
      </c>
    </row>
    <row r="1851" customFormat="false" ht="46.25" hidden="false" customHeight="false" outlineLevel="0" collapsed="false">
      <c r="A1851" s="105" t="s">
        <v>2011</v>
      </c>
      <c r="B1851" s="135" t="s">
        <v>19</v>
      </c>
      <c r="C1851" s="139" t="n">
        <f aca="false">SUM(C1853:C1854)</f>
        <v>8189400</v>
      </c>
      <c r="D1851" s="139" t="n">
        <f aca="false">SUM(D1853:D1854)</f>
        <v>0</v>
      </c>
      <c r="E1851" s="139" t="n">
        <f aca="false">SUM(C1851:D1851)</f>
        <v>8189400</v>
      </c>
    </row>
    <row r="1852" customFormat="false" ht="22.35" hidden="false" customHeight="false" outlineLevel="0" collapsed="false">
      <c r="A1852" s="74" t="s">
        <v>27</v>
      </c>
      <c r="B1852" s="167"/>
      <c r="C1852" s="77" t="n">
        <f aca="false">SUM(C1853)</f>
        <v>8079000</v>
      </c>
      <c r="D1852" s="215"/>
      <c r="E1852" s="77" t="n">
        <f aca="false">SUM(C1852:D1852)</f>
        <v>8079000</v>
      </c>
    </row>
    <row r="1853" customFormat="false" ht="32.8" hidden="false" customHeight="false" outlineLevel="0" collapsed="false">
      <c r="A1853" s="82" t="s">
        <v>2003</v>
      </c>
      <c r="B1853" s="103" t="s">
        <v>2004</v>
      </c>
      <c r="C1853" s="77" t="n">
        <v>8079000</v>
      </c>
      <c r="D1853" s="77"/>
      <c r="E1853" s="77" t="n">
        <f aca="false">SUM(C1853:D1853)</f>
        <v>8079000</v>
      </c>
    </row>
    <row r="1854" customFormat="false" ht="43.25" hidden="false" customHeight="false" outlineLevel="0" collapsed="false">
      <c r="A1854" s="82" t="s">
        <v>506</v>
      </c>
      <c r="B1854" s="103" t="s">
        <v>507</v>
      </c>
      <c r="C1854" s="77" t="n">
        <v>110400</v>
      </c>
      <c r="D1854" s="77"/>
      <c r="E1854" s="77" t="n">
        <f aca="false">SUM(C1854:D1854)</f>
        <v>110400</v>
      </c>
    </row>
    <row r="1855" customFormat="false" ht="12.8" hidden="false" customHeight="false" outlineLevel="0" collapsed="false">
      <c r="A1855" s="211"/>
      <c r="B1855" s="113"/>
      <c r="C1855" s="77"/>
      <c r="D1855" s="77"/>
      <c r="E1855" s="77" t="n">
        <f aca="false">SUM(C1855:D1855)</f>
        <v>0</v>
      </c>
    </row>
    <row r="1856" customFormat="false" ht="46.25" hidden="false" customHeight="false" outlineLevel="0" collapsed="false">
      <c r="A1856" s="66" t="s">
        <v>2013</v>
      </c>
      <c r="B1856" s="135" t="s">
        <v>19</v>
      </c>
      <c r="C1856" s="139" t="n">
        <f aca="false">SUM(C1858:C1859)</f>
        <v>7524000</v>
      </c>
      <c r="D1856" s="139" t="n">
        <f aca="false">SUM(D1858:D1859)</f>
        <v>0</v>
      </c>
      <c r="E1856" s="139" t="n">
        <f aca="false">SUM(C1856:D1856)</f>
        <v>7524000</v>
      </c>
    </row>
    <row r="1857" customFormat="false" ht="22.35" hidden="false" customHeight="false" outlineLevel="0" collapsed="false">
      <c r="A1857" s="74" t="s">
        <v>27</v>
      </c>
      <c r="B1857" s="167"/>
      <c r="C1857" s="77" t="n">
        <f aca="false">SUM(C1858:C1859)</f>
        <v>7524000</v>
      </c>
      <c r="D1857" s="215"/>
      <c r="E1857" s="77" t="n">
        <f aca="false">SUM(C1857:D1857)</f>
        <v>7524000</v>
      </c>
    </row>
    <row r="1858" customFormat="false" ht="32.8" hidden="false" customHeight="false" outlineLevel="0" collapsed="false">
      <c r="A1858" s="82" t="s">
        <v>2003</v>
      </c>
      <c r="B1858" s="103" t="s">
        <v>2004</v>
      </c>
      <c r="C1858" s="77" t="n">
        <v>7514000</v>
      </c>
      <c r="D1858" s="77"/>
      <c r="E1858" s="77" t="n">
        <f aca="false">SUM(C1858:D1858)</f>
        <v>7514000</v>
      </c>
    </row>
    <row r="1859" customFormat="false" ht="32.8" hidden="false" customHeight="false" outlineLevel="0" collapsed="false">
      <c r="A1859" s="87" t="s">
        <v>33</v>
      </c>
      <c r="B1859" s="54" t="s">
        <v>34</v>
      </c>
      <c r="C1859" s="77" t="n">
        <v>10000</v>
      </c>
      <c r="D1859" s="77"/>
      <c r="E1859" s="77" t="n">
        <f aca="false">SUM(C1859:D1859)</f>
        <v>10000</v>
      </c>
    </row>
    <row r="1860" customFormat="false" ht="12.8" hidden="false" customHeight="false" outlineLevel="0" collapsed="false">
      <c r="A1860" s="87"/>
      <c r="B1860" s="54"/>
      <c r="C1860" s="77"/>
      <c r="D1860" s="77"/>
      <c r="E1860" s="77"/>
    </row>
    <row r="1861" customFormat="false" ht="57.45" hidden="false" customHeight="false" outlineLevel="0" collapsed="false">
      <c r="A1861" s="66" t="s">
        <v>2016</v>
      </c>
      <c r="B1861" s="135" t="s">
        <v>19</v>
      </c>
      <c r="C1861" s="190" t="n">
        <f aca="false">SUM(C1863:C1864)</f>
        <v>1110000</v>
      </c>
      <c r="D1861" s="190" t="n">
        <f aca="false">D1863</f>
        <v>0</v>
      </c>
      <c r="E1861" s="190" t="n">
        <f aca="false">SUM(C1861:D1861)</f>
        <v>1110000</v>
      </c>
    </row>
    <row r="1862" customFormat="false" ht="22.35" hidden="false" customHeight="false" outlineLevel="0" collapsed="false">
      <c r="A1862" s="74" t="s">
        <v>27</v>
      </c>
      <c r="B1862" s="227"/>
      <c r="C1862" s="77" t="n">
        <f aca="false">SUM(C1863)</f>
        <v>1110000</v>
      </c>
      <c r="D1862" s="297"/>
      <c r="E1862" s="77" t="n">
        <f aca="false">SUM(C1862:D1862)</f>
        <v>1110000</v>
      </c>
    </row>
    <row r="1863" customFormat="false" ht="32.8" hidden="false" customHeight="false" outlineLevel="0" collapsed="false">
      <c r="A1863" s="82" t="s">
        <v>2003</v>
      </c>
      <c r="B1863" s="103" t="s">
        <v>2004</v>
      </c>
      <c r="C1863" s="77" t="n">
        <v>1110000</v>
      </c>
      <c r="D1863" s="77"/>
      <c r="E1863" s="77" t="n">
        <f aca="false">SUM(C1863:D1863)</f>
        <v>1110000</v>
      </c>
    </row>
    <row r="1864" customFormat="false" ht="32.8" hidden="false" customHeight="false" outlineLevel="0" collapsed="false">
      <c r="A1864" s="87" t="s">
        <v>33</v>
      </c>
      <c r="B1864" s="103" t="s">
        <v>34</v>
      </c>
      <c r="C1864" s="77"/>
      <c r="D1864" s="77"/>
      <c r="E1864" s="77"/>
    </row>
    <row r="1865" customFormat="false" ht="12.8" hidden="false" customHeight="false" outlineLevel="0" collapsed="false">
      <c r="A1865" s="82"/>
      <c r="B1865" s="103"/>
      <c r="C1865" s="77"/>
      <c r="D1865" s="77"/>
      <c r="E1865" s="77"/>
    </row>
    <row r="1866" customFormat="false" ht="46.25" hidden="false" customHeight="false" outlineLevel="0" collapsed="false">
      <c r="A1866" s="66" t="s">
        <v>2018</v>
      </c>
      <c r="B1866" s="135" t="s">
        <v>19</v>
      </c>
      <c r="C1866" s="190" t="n">
        <f aca="false">C1868</f>
        <v>8900000</v>
      </c>
      <c r="D1866" s="190" t="n">
        <f aca="false">D1868</f>
        <v>0</v>
      </c>
      <c r="E1866" s="190" t="n">
        <f aca="false">SUM(C1866:D1866)</f>
        <v>8900000</v>
      </c>
    </row>
    <row r="1867" customFormat="false" ht="22.35" hidden="false" customHeight="false" outlineLevel="0" collapsed="false">
      <c r="A1867" s="74" t="s">
        <v>27</v>
      </c>
      <c r="B1867" s="227"/>
      <c r="C1867" s="77" t="n">
        <f aca="false">SUM(C1868)</f>
        <v>8900000</v>
      </c>
      <c r="D1867" s="297"/>
      <c r="E1867" s="77" t="n">
        <f aca="false">SUM(C1867:D1867)</f>
        <v>8900000</v>
      </c>
    </row>
    <row r="1868" customFormat="false" ht="32.8" hidden="false" customHeight="false" outlineLevel="0" collapsed="false">
      <c r="A1868" s="82" t="s">
        <v>2003</v>
      </c>
      <c r="B1868" s="103" t="s">
        <v>2004</v>
      </c>
      <c r="C1868" s="77" t="n">
        <v>8900000</v>
      </c>
      <c r="D1868" s="77"/>
      <c r="E1868" s="77" t="n">
        <f aca="false">SUM(C1868:D1868)</f>
        <v>8900000</v>
      </c>
    </row>
    <row r="1869" customFormat="false" ht="12.8" hidden="false" customHeight="false" outlineLevel="0" collapsed="false">
      <c r="A1869" s="87"/>
      <c r="B1869" s="103"/>
      <c r="C1869" s="77"/>
      <c r="D1869" s="77"/>
      <c r="E1869" s="77" t="n">
        <f aca="false">SUM(C1869:D1869)</f>
        <v>0</v>
      </c>
    </row>
    <row r="1870" customFormat="false" ht="68.65" hidden="false" customHeight="false" outlineLevel="0" collapsed="false">
      <c r="A1870" s="66" t="s">
        <v>2020</v>
      </c>
      <c r="B1870" s="135" t="s">
        <v>19</v>
      </c>
      <c r="C1870" s="139" t="n">
        <f aca="false">SUM(C1872:C1872)</f>
        <v>3793000</v>
      </c>
      <c r="D1870" s="139" t="n">
        <f aca="false">SUM(D1872:D1872)</f>
        <v>0</v>
      </c>
      <c r="E1870" s="139" t="n">
        <f aca="false">SUM(C1870:D1870)</f>
        <v>3793000</v>
      </c>
    </row>
    <row r="1871" customFormat="false" ht="22.35" hidden="false" customHeight="false" outlineLevel="0" collapsed="false">
      <c r="A1871" s="74" t="s">
        <v>27</v>
      </c>
      <c r="B1871" s="167"/>
      <c r="C1871" s="77" t="n">
        <f aca="false">SUM(C1872)</f>
        <v>3793000</v>
      </c>
      <c r="D1871" s="215"/>
      <c r="E1871" s="77" t="n">
        <f aca="false">SUM(C1871:D1871)</f>
        <v>3793000</v>
      </c>
    </row>
    <row r="1872" customFormat="false" ht="32.8" hidden="false" customHeight="false" outlineLevel="0" collapsed="false">
      <c r="A1872" s="82" t="s">
        <v>2003</v>
      </c>
      <c r="B1872" s="103" t="s">
        <v>2004</v>
      </c>
      <c r="C1872" s="77" t="n">
        <v>3793000</v>
      </c>
      <c r="D1872" s="77"/>
      <c r="E1872" s="77" t="n">
        <f aca="false">SUM(C1872:D1872)</f>
        <v>3793000</v>
      </c>
    </row>
    <row r="1873" customFormat="false" ht="12.8" hidden="false" customHeight="false" outlineLevel="0" collapsed="false">
      <c r="A1873" s="211"/>
      <c r="B1873" s="113"/>
      <c r="C1873" s="77"/>
      <c r="D1873" s="77"/>
      <c r="E1873" s="77" t="n">
        <f aca="false">SUM(C1873:D1873)</f>
        <v>0</v>
      </c>
    </row>
    <row r="1874" customFormat="false" ht="57.45" hidden="false" customHeight="false" outlineLevel="0" collapsed="false">
      <c r="A1874" s="66" t="s">
        <v>2022</v>
      </c>
      <c r="B1874" s="135" t="s">
        <v>19</v>
      </c>
      <c r="C1874" s="139" t="n">
        <f aca="false">SUM(C1876:C1878)</f>
        <v>2825100</v>
      </c>
      <c r="D1874" s="139" t="n">
        <f aca="false">SUM(D1876:D1878)</f>
        <v>0</v>
      </c>
      <c r="E1874" s="139" t="n">
        <f aca="false">SUM(C1874:D1874)</f>
        <v>2825100</v>
      </c>
    </row>
    <row r="1875" customFormat="false" ht="22.35" hidden="false" customHeight="false" outlineLevel="0" collapsed="false">
      <c r="A1875" s="74" t="s">
        <v>27</v>
      </c>
      <c r="B1875" s="167"/>
      <c r="C1875" s="77" t="n">
        <f aca="false">SUM(C1876:C1877)</f>
        <v>2739000</v>
      </c>
      <c r="D1875" s="215"/>
      <c r="E1875" s="77" t="n">
        <f aca="false">SUM(C1875:D1875)</f>
        <v>2739000</v>
      </c>
    </row>
    <row r="1876" customFormat="false" ht="32.8" hidden="false" customHeight="false" outlineLevel="0" collapsed="false">
      <c r="A1876" s="82" t="s">
        <v>2003</v>
      </c>
      <c r="B1876" s="103" t="s">
        <v>2004</v>
      </c>
      <c r="C1876" s="77" t="n">
        <v>2739000</v>
      </c>
      <c r="D1876" s="77"/>
      <c r="E1876" s="77" t="n">
        <f aca="false">SUM(C1876:D1876)</f>
        <v>2739000</v>
      </c>
    </row>
    <row r="1877" customFormat="false" ht="32.8" hidden="false" customHeight="false" outlineLevel="0" collapsed="false">
      <c r="A1877" s="82" t="s">
        <v>33</v>
      </c>
      <c r="B1877" s="54" t="s">
        <v>34</v>
      </c>
      <c r="C1877" s="143"/>
      <c r="D1877" s="143"/>
      <c r="E1877" s="77" t="n">
        <f aca="false">SUM(C1877:D1877)</f>
        <v>0</v>
      </c>
    </row>
    <row r="1878" customFormat="false" ht="43.25" hidden="false" customHeight="false" outlineLevel="0" collapsed="false">
      <c r="A1878" s="82" t="s">
        <v>506</v>
      </c>
      <c r="B1878" s="54" t="s">
        <v>507</v>
      </c>
      <c r="C1878" s="143" t="n">
        <v>86100</v>
      </c>
      <c r="D1878" s="143"/>
      <c r="E1878" s="77" t="n">
        <f aca="false">SUM(C1878:D1878)</f>
        <v>86100</v>
      </c>
    </row>
    <row r="1879" customFormat="false" ht="12.8" hidden="false" customHeight="false" outlineLevel="0" collapsed="false">
      <c r="A1879" s="211"/>
      <c r="B1879" s="113"/>
      <c r="C1879" s="77"/>
      <c r="D1879" s="77"/>
      <c r="E1879" s="77" t="n">
        <f aca="false">SUM(C1879:D1879)</f>
        <v>0</v>
      </c>
    </row>
    <row r="1880" customFormat="false" ht="35.05" hidden="false" customHeight="false" outlineLevel="0" collapsed="false">
      <c r="A1880" s="66" t="s">
        <v>2025</v>
      </c>
      <c r="B1880" s="135" t="s">
        <v>19</v>
      </c>
      <c r="C1880" s="139" t="n">
        <f aca="false">SUM(C1882:C1884)</f>
        <v>11434500</v>
      </c>
      <c r="D1880" s="139" t="n">
        <f aca="false">SUM(D1882:D1882)</f>
        <v>0</v>
      </c>
      <c r="E1880" s="139" t="n">
        <f aca="false">SUM(C1880:D1880)</f>
        <v>11434500</v>
      </c>
    </row>
    <row r="1881" customFormat="false" ht="22.35" hidden="false" customHeight="false" outlineLevel="0" collapsed="false">
      <c r="A1881" s="74" t="s">
        <v>27</v>
      </c>
      <c r="B1881" s="167"/>
      <c r="C1881" s="77" t="n">
        <f aca="false">SUM(C1882:C1884)</f>
        <v>11434500</v>
      </c>
      <c r="D1881" s="215"/>
      <c r="E1881" s="77" t="n">
        <f aca="false">SUM(C1881:D1881)</f>
        <v>11434500</v>
      </c>
    </row>
    <row r="1882" customFormat="false" ht="32.8" hidden="false" customHeight="false" outlineLevel="0" collapsed="false">
      <c r="A1882" s="82" t="s">
        <v>2003</v>
      </c>
      <c r="B1882" s="103" t="s">
        <v>2004</v>
      </c>
      <c r="C1882" s="77" t="n">
        <v>11317000</v>
      </c>
      <c r="D1882" s="77"/>
      <c r="E1882" s="77" t="n">
        <f aca="false">SUM(C1882:D1882)</f>
        <v>11317000</v>
      </c>
    </row>
    <row r="1883" customFormat="false" ht="43.25" hidden="false" customHeight="false" outlineLevel="0" collapsed="false">
      <c r="A1883" s="82" t="s">
        <v>506</v>
      </c>
      <c r="B1883" s="103" t="s">
        <v>507</v>
      </c>
      <c r="C1883" s="77" t="n">
        <v>117500</v>
      </c>
      <c r="D1883" s="77"/>
      <c r="E1883" s="77" t="n">
        <f aca="false">SUM(C1883:D1883)</f>
        <v>117500</v>
      </c>
    </row>
    <row r="1884" customFormat="false" ht="32.8" hidden="false" customHeight="false" outlineLevel="0" collapsed="false">
      <c r="A1884" s="87" t="s">
        <v>33</v>
      </c>
      <c r="B1884" s="54" t="s">
        <v>34</v>
      </c>
      <c r="C1884" s="77"/>
      <c r="D1884" s="77"/>
      <c r="E1884" s="77" t="n">
        <f aca="false">SUM(C1884:D1884)</f>
        <v>0</v>
      </c>
    </row>
    <row r="1885" customFormat="false" ht="12.8" hidden="false" customHeight="false" outlineLevel="0" collapsed="false">
      <c r="A1885" s="211"/>
      <c r="B1885" s="113"/>
      <c r="C1885" s="77"/>
      <c r="D1885" s="77"/>
      <c r="E1885" s="77" t="n">
        <f aca="false">SUM(C1885:D1885)</f>
        <v>0</v>
      </c>
    </row>
    <row r="1886" customFormat="false" ht="46.25" hidden="false" customHeight="false" outlineLevel="0" collapsed="false">
      <c r="A1886" s="66" t="s">
        <v>2028</v>
      </c>
      <c r="B1886" s="135" t="s">
        <v>19</v>
      </c>
      <c r="C1886" s="139" t="n">
        <f aca="false">SUM(C1888:C1888)</f>
        <v>8012000</v>
      </c>
      <c r="D1886" s="139" t="n">
        <f aca="false">SUM(D1888:D1888)</f>
        <v>0</v>
      </c>
      <c r="E1886" s="139" t="n">
        <f aca="false">SUM(C1886:D1886)</f>
        <v>8012000</v>
      </c>
    </row>
    <row r="1887" customFormat="false" ht="22.35" hidden="false" customHeight="false" outlineLevel="0" collapsed="false">
      <c r="A1887" s="74" t="s">
        <v>27</v>
      </c>
      <c r="B1887" s="167"/>
      <c r="C1887" s="77" t="n">
        <f aca="false">SUM(C1888)</f>
        <v>8012000</v>
      </c>
      <c r="D1887" s="215"/>
      <c r="E1887" s="77" t="n">
        <f aca="false">SUM(C1887:D1887)</f>
        <v>8012000</v>
      </c>
    </row>
    <row r="1888" customFormat="false" ht="32.8" hidden="false" customHeight="false" outlineLevel="0" collapsed="false">
      <c r="A1888" s="82" t="s">
        <v>2003</v>
      </c>
      <c r="B1888" s="103" t="s">
        <v>2004</v>
      </c>
      <c r="C1888" s="77" t="n">
        <v>8012000</v>
      </c>
      <c r="D1888" s="77"/>
      <c r="E1888" s="77" t="n">
        <f aca="false">SUM(C1888:D1888)</f>
        <v>8012000</v>
      </c>
    </row>
    <row r="1889" customFormat="false" ht="12.8" hidden="false" customHeight="false" outlineLevel="0" collapsed="false">
      <c r="A1889" s="87"/>
      <c r="B1889" s="103"/>
      <c r="C1889" s="94"/>
      <c r="D1889" s="94"/>
      <c r="E1889" s="94" t="n">
        <f aca="false">SUM(C1889:D1889)</f>
        <v>0</v>
      </c>
    </row>
    <row r="1890" customFormat="false" ht="46.25" hidden="false" customHeight="false" outlineLevel="0" collapsed="false">
      <c r="A1890" s="66" t="s">
        <v>2030</v>
      </c>
      <c r="B1890" s="135" t="s">
        <v>19</v>
      </c>
      <c r="C1890" s="152" t="n">
        <f aca="false">SUM(C1892:C1892)</f>
        <v>10869000</v>
      </c>
      <c r="D1890" s="152" t="n">
        <f aca="false">SUM(D1892:D1892)</f>
        <v>0</v>
      </c>
      <c r="E1890" s="152" t="n">
        <f aca="false">SUM(C1890:D1890)</f>
        <v>10869000</v>
      </c>
    </row>
    <row r="1891" customFormat="false" ht="22.35" hidden="false" customHeight="false" outlineLevel="0" collapsed="false">
      <c r="A1891" s="74" t="s">
        <v>27</v>
      </c>
      <c r="B1891" s="167"/>
      <c r="C1891" s="77" t="n">
        <f aca="false">SUM(C1892)</f>
        <v>10869000</v>
      </c>
      <c r="D1891" s="215"/>
      <c r="E1891" s="77" t="n">
        <f aca="false">SUM(C1891:D1891)</f>
        <v>10869000</v>
      </c>
    </row>
    <row r="1892" customFormat="false" ht="32.8" hidden="false" customHeight="false" outlineLevel="0" collapsed="false">
      <c r="A1892" s="82" t="s">
        <v>2003</v>
      </c>
      <c r="B1892" s="103" t="s">
        <v>2004</v>
      </c>
      <c r="C1892" s="77" t="n">
        <v>10869000</v>
      </c>
      <c r="D1892" s="77"/>
      <c r="E1892" s="77" t="n">
        <f aca="false">SUM(C1892:D1892)</f>
        <v>10869000</v>
      </c>
    </row>
    <row r="1893" customFormat="false" ht="12.8" hidden="false" customHeight="false" outlineLevel="0" collapsed="false">
      <c r="A1893" s="82"/>
      <c r="B1893" s="54"/>
      <c r="C1893" s="77"/>
      <c r="D1893" s="77"/>
      <c r="E1893" s="77" t="n">
        <f aca="false">SUM(C1893:D1893)</f>
        <v>0</v>
      </c>
    </row>
    <row r="1894" customFormat="false" ht="23.85" hidden="false" customHeight="false" outlineLevel="0" collapsed="false">
      <c r="A1894" s="66" t="s">
        <v>2032</v>
      </c>
      <c r="B1894" s="135" t="s">
        <v>19</v>
      </c>
      <c r="C1894" s="139" t="n">
        <f aca="false">SUM(C1896:C1897)</f>
        <v>6063100</v>
      </c>
      <c r="D1894" s="139"/>
      <c r="E1894" s="139" t="n">
        <f aca="false">SUM(C1894:D1894)</f>
        <v>6063100</v>
      </c>
    </row>
    <row r="1895" customFormat="false" ht="22.35" hidden="false" customHeight="false" outlineLevel="0" collapsed="false">
      <c r="A1895" s="74" t="s">
        <v>27</v>
      </c>
      <c r="B1895" s="54"/>
      <c r="C1895" s="77" t="n">
        <f aca="false">SUM(C1896)</f>
        <v>5979000</v>
      </c>
      <c r="D1895" s="215"/>
      <c r="E1895" s="77" t="n">
        <f aca="false">SUM(C1895:D1895)</f>
        <v>5979000</v>
      </c>
    </row>
    <row r="1896" customFormat="false" ht="32.8" hidden="false" customHeight="false" outlineLevel="0" collapsed="false">
      <c r="A1896" s="82" t="s">
        <v>2003</v>
      </c>
      <c r="B1896" s="103" t="s">
        <v>2004</v>
      </c>
      <c r="C1896" s="77" t="n">
        <v>5979000</v>
      </c>
      <c r="D1896" s="77"/>
      <c r="E1896" s="77" t="n">
        <f aca="false">SUM(C1896:D1896)</f>
        <v>5979000</v>
      </c>
    </row>
    <row r="1897" customFormat="false" ht="43.25" hidden="false" customHeight="false" outlineLevel="0" collapsed="false">
      <c r="A1897" s="165" t="s">
        <v>506</v>
      </c>
      <c r="B1897" s="103" t="s">
        <v>507</v>
      </c>
      <c r="C1897" s="77" t="n">
        <v>84100</v>
      </c>
      <c r="D1897" s="77"/>
      <c r="E1897" s="77" t="n">
        <f aca="false">SUM(C1897:D1897)</f>
        <v>84100</v>
      </c>
    </row>
    <row r="1898" customFormat="false" ht="12.8" hidden="false" customHeight="false" outlineLevel="0" collapsed="false">
      <c r="A1898" s="82"/>
      <c r="B1898" s="54"/>
      <c r="C1898" s="77"/>
      <c r="D1898" s="77"/>
      <c r="E1898" s="77" t="n">
        <f aca="false">SUM(C1898:D1898)</f>
        <v>0</v>
      </c>
    </row>
    <row r="1899" customFormat="false" ht="23.85" hidden="false" customHeight="false" outlineLevel="0" collapsed="false">
      <c r="A1899" s="66" t="s">
        <v>2034</v>
      </c>
      <c r="B1899" s="135" t="s">
        <v>19</v>
      </c>
      <c r="C1899" s="139" t="n">
        <f aca="false">SUM(C1901:C1903)</f>
        <v>5108000</v>
      </c>
      <c r="D1899" s="139" t="n">
        <f aca="false">SUM(D1901:D1901)</f>
        <v>0</v>
      </c>
      <c r="E1899" s="139" t="n">
        <f aca="false">SUM(C1899:D1899)</f>
        <v>5108000</v>
      </c>
    </row>
    <row r="1900" customFormat="false" ht="22.35" hidden="false" customHeight="false" outlineLevel="0" collapsed="false">
      <c r="A1900" s="74" t="s">
        <v>27</v>
      </c>
      <c r="B1900" s="75"/>
      <c r="C1900" s="194" t="n">
        <f aca="false">SUM(C1901:C1903)</f>
        <v>5108000</v>
      </c>
      <c r="D1900" s="209"/>
      <c r="E1900" s="94" t="n">
        <f aca="false">SUM(C1900:D1900)</f>
        <v>5108000</v>
      </c>
    </row>
    <row r="1901" customFormat="false" ht="32.8" hidden="false" customHeight="false" outlineLevel="0" collapsed="false">
      <c r="A1901" s="82" t="s">
        <v>2003</v>
      </c>
      <c r="B1901" s="103" t="s">
        <v>2004</v>
      </c>
      <c r="C1901" s="77" t="n">
        <v>5006000</v>
      </c>
      <c r="D1901" s="77"/>
      <c r="E1901" s="94" t="n">
        <f aca="false">SUM(C1901:D1901)</f>
        <v>5006000</v>
      </c>
    </row>
    <row r="1902" customFormat="false" ht="43.25" hidden="false" customHeight="false" outlineLevel="0" collapsed="false">
      <c r="A1902" s="82" t="s">
        <v>506</v>
      </c>
      <c r="B1902" s="103" t="s">
        <v>507</v>
      </c>
      <c r="C1902" s="77" t="n">
        <v>102000</v>
      </c>
      <c r="D1902" s="77"/>
      <c r="E1902" s="94" t="n">
        <f aca="false">SUM(C1902:D1902)</f>
        <v>102000</v>
      </c>
    </row>
    <row r="1903" customFormat="false" ht="32.8" hidden="false" customHeight="false" outlineLevel="0" collapsed="false">
      <c r="A1903" s="82" t="s">
        <v>33</v>
      </c>
      <c r="B1903" s="104" t="s">
        <v>34</v>
      </c>
      <c r="C1903" s="77"/>
      <c r="D1903" s="77"/>
      <c r="E1903" s="94" t="n">
        <f aca="false">SUM(C1903:D1903)</f>
        <v>0</v>
      </c>
    </row>
    <row r="1904" customFormat="false" ht="12.8" hidden="false" customHeight="false" outlineLevel="0" collapsed="false">
      <c r="A1904" s="82"/>
      <c r="B1904" s="103"/>
      <c r="C1904" s="77"/>
      <c r="D1904" s="77"/>
      <c r="E1904" s="77"/>
    </row>
    <row r="1905" customFormat="false" ht="35.05" hidden="false" customHeight="false" outlineLevel="0" collapsed="false">
      <c r="A1905" s="66" t="s">
        <v>2037</v>
      </c>
      <c r="B1905" s="135" t="s">
        <v>19</v>
      </c>
      <c r="C1905" s="139" t="n">
        <f aca="false">SUM(C1907:C1907)</f>
        <v>5102000</v>
      </c>
      <c r="D1905" s="139" t="n">
        <f aca="false">SUM(D1907:D1907)</f>
        <v>0</v>
      </c>
      <c r="E1905" s="139" t="n">
        <f aca="false">SUM(C1905:D1905)</f>
        <v>5102000</v>
      </c>
    </row>
    <row r="1906" customFormat="false" ht="22.35" hidden="false" customHeight="false" outlineLevel="0" collapsed="false">
      <c r="A1906" s="74" t="s">
        <v>27</v>
      </c>
      <c r="B1906" s="75"/>
      <c r="C1906" s="94" t="n">
        <f aca="false">SUM(C1907)</f>
        <v>5102000</v>
      </c>
      <c r="D1906" s="209"/>
      <c r="E1906" s="94" t="n">
        <f aca="false">SUM(C1906:D1906)</f>
        <v>5102000</v>
      </c>
    </row>
    <row r="1907" customFormat="false" ht="32.8" hidden="false" customHeight="false" outlineLevel="0" collapsed="false">
      <c r="A1907" s="82" t="s">
        <v>2003</v>
      </c>
      <c r="B1907" s="103" t="s">
        <v>2004</v>
      </c>
      <c r="C1907" s="77" t="n">
        <v>5102000</v>
      </c>
      <c r="D1907" s="77"/>
      <c r="E1907" s="94" t="n">
        <f aca="false">SUM(C1907:D1907)</f>
        <v>5102000</v>
      </c>
    </row>
    <row r="1908" customFormat="false" ht="12.8" hidden="false" customHeight="false" outlineLevel="0" collapsed="false">
      <c r="A1908" s="82"/>
      <c r="B1908" s="54"/>
      <c r="C1908" s="77"/>
      <c r="D1908" s="77"/>
      <c r="E1908" s="77" t="n">
        <f aca="false">SUM(C1908:D1908)</f>
        <v>0</v>
      </c>
    </row>
    <row r="1909" customFormat="false" ht="35.05" hidden="false" customHeight="false" outlineLevel="0" collapsed="false">
      <c r="A1909" s="66" t="s">
        <v>2039</v>
      </c>
      <c r="B1909" s="135" t="s">
        <v>19</v>
      </c>
      <c r="C1909" s="139" t="n">
        <f aca="false">SUM(C1911:C1911)</f>
        <v>3487000</v>
      </c>
      <c r="D1909" s="139" t="n">
        <f aca="false">SUM(D1911:D1911)</f>
        <v>0</v>
      </c>
      <c r="E1909" s="139" t="n">
        <f aca="false">SUM(C1909:D1909)</f>
        <v>3487000</v>
      </c>
    </row>
    <row r="1910" customFormat="false" ht="22.35" hidden="false" customHeight="false" outlineLevel="0" collapsed="false">
      <c r="A1910" s="74" t="s">
        <v>27</v>
      </c>
      <c r="B1910" s="75"/>
      <c r="C1910" s="94" t="n">
        <f aca="false">SUM(C1911)</f>
        <v>3487000</v>
      </c>
      <c r="D1910" s="209"/>
      <c r="E1910" s="94" t="n">
        <f aca="false">SUM(C1910:D1910)</f>
        <v>3487000</v>
      </c>
    </row>
    <row r="1911" customFormat="false" ht="32.8" hidden="false" customHeight="false" outlineLevel="0" collapsed="false">
      <c r="A1911" s="82" t="s">
        <v>2003</v>
      </c>
      <c r="B1911" s="103" t="s">
        <v>2004</v>
      </c>
      <c r="C1911" s="77" t="n">
        <v>3487000</v>
      </c>
      <c r="D1911" s="77"/>
      <c r="E1911" s="94" t="n">
        <f aca="false">SUM(C1911:D1911)</f>
        <v>3487000</v>
      </c>
    </row>
    <row r="1912" customFormat="false" ht="12.8" hidden="false" customHeight="false" outlineLevel="0" collapsed="false">
      <c r="A1912" s="82"/>
      <c r="B1912" s="54"/>
      <c r="C1912" s="77"/>
      <c r="D1912" s="77"/>
      <c r="E1912" s="77" t="n">
        <f aca="false">SUM(C1912:D1912)</f>
        <v>0</v>
      </c>
    </row>
    <row r="1913" customFormat="false" ht="46.25" hidden="false" customHeight="false" outlineLevel="0" collapsed="false">
      <c r="A1913" s="66" t="s">
        <v>2041</v>
      </c>
      <c r="B1913" s="135" t="s">
        <v>19</v>
      </c>
      <c r="C1913" s="139" t="n">
        <f aca="false">SUM(C1915:C1915)</f>
        <v>2690000</v>
      </c>
      <c r="D1913" s="139" t="n">
        <f aca="false">SUM(D1915:D1915)</f>
        <v>0</v>
      </c>
      <c r="E1913" s="139" t="n">
        <f aca="false">SUM(C1913:D1913)</f>
        <v>2690000</v>
      </c>
    </row>
    <row r="1914" customFormat="false" ht="22.35" hidden="false" customHeight="false" outlineLevel="0" collapsed="false">
      <c r="A1914" s="82" t="s">
        <v>27</v>
      </c>
      <c r="B1914" s="167"/>
      <c r="C1914" s="77" t="n">
        <f aca="false">SUM(C1915)</f>
        <v>2690000</v>
      </c>
      <c r="D1914" s="215"/>
      <c r="E1914" s="77" t="n">
        <f aca="false">SUM(C1914:D1914)</f>
        <v>2690000</v>
      </c>
    </row>
    <row r="1915" customFormat="false" ht="32.8" hidden="false" customHeight="false" outlineLevel="0" collapsed="false">
      <c r="A1915" s="82" t="s">
        <v>2003</v>
      </c>
      <c r="B1915" s="103" t="s">
        <v>2004</v>
      </c>
      <c r="C1915" s="77" t="n">
        <v>2690000</v>
      </c>
      <c r="D1915" s="77"/>
      <c r="E1915" s="77" t="n">
        <f aca="false">SUM(C1915:D1915)</f>
        <v>2690000</v>
      </c>
    </row>
    <row r="1916" customFormat="false" ht="12.8" hidden="false" customHeight="false" outlineLevel="0" collapsed="false">
      <c r="A1916" s="82"/>
      <c r="B1916" s="54"/>
      <c r="C1916" s="77"/>
      <c r="D1916" s="77"/>
      <c r="E1916" s="77" t="n">
        <f aca="false">SUM(C1916:D1916)</f>
        <v>0</v>
      </c>
    </row>
    <row r="1917" customFormat="false" ht="35.05" hidden="false" customHeight="false" outlineLevel="0" collapsed="false">
      <c r="A1917" s="66" t="s">
        <v>2043</v>
      </c>
      <c r="B1917" s="135" t="s">
        <v>19</v>
      </c>
      <c r="C1917" s="139" t="n">
        <f aca="false">SUM(C1919:C1919)</f>
        <v>4282000</v>
      </c>
      <c r="D1917" s="139" t="n">
        <f aca="false">SUM(D1919:D1919)</f>
        <v>0</v>
      </c>
      <c r="E1917" s="139" t="n">
        <f aca="false">SUM(C1917:D1917)</f>
        <v>4282000</v>
      </c>
    </row>
    <row r="1918" customFormat="false" ht="22.35" hidden="false" customHeight="false" outlineLevel="0" collapsed="false">
      <c r="A1918" s="82" t="s">
        <v>27</v>
      </c>
      <c r="B1918" s="167"/>
      <c r="C1918" s="77" t="n">
        <f aca="false">SUM(C1919)</f>
        <v>4282000</v>
      </c>
      <c r="D1918" s="215"/>
      <c r="E1918" s="77" t="n">
        <f aca="false">SUM(C1918:D1918)</f>
        <v>4282000</v>
      </c>
    </row>
    <row r="1919" customFormat="false" ht="32.8" hidden="false" customHeight="false" outlineLevel="0" collapsed="false">
      <c r="A1919" s="82" t="s">
        <v>2003</v>
      </c>
      <c r="B1919" s="103" t="s">
        <v>2004</v>
      </c>
      <c r="C1919" s="77" t="n">
        <v>4282000</v>
      </c>
      <c r="D1919" s="77"/>
      <c r="E1919" s="77" t="n">
        <f aca="false">SUM(C1919:D1919)</f>
        <v>4282000</v>
      </c>
    </row>
    <row r="1920" customFormat="false" ht="12.8" hidden="false" customHeight="false" outlineLevel="0" collapsed="false">
      <c r="A1920" s="82"/>
      <c r="B1920" s="54"/>
      <c r="C1920" s="77"/>
      <c r="D1920" s="77"/>
      <c r="E1920" s="77" t="n">
        <f aca="false">SUM(C1920:D1920)</f>
        <v>0</v>
      </c>
    </row>
    <row r="1921" customFormat="false" ht="35.05" hidden="false" customHeight="false" outlineLevel="0" collapsed="false">
      <c r="A1921" s="66" t="s">
        <v>2045</v>
      </c>
      <c r="B1921" s="135" t="s">
        <v>19</v>
      </c>
      <c r="C1921" s="139" t="n">
        <f aca="false">SUM(C1923:C1923)</f>
        <v>6372000</v>
      </c>
      <c r="D1921" s="139" t="n">
        <f aca="false">SUM(D1923:D1923)</f>
        <v>0</v>
      </c>
      <c r="E1921" s="139" t="n">
        <f aca="false">SUM(C1921:D1921)</f>
        <v>6372000</v>
      </c>
    </row>
    <row r="1922" customFormat="false" ht="22.35" hidden="false" customHeight="false" outlineLevel="0" collapsed="false">
      <c r="A1922" s="82" t="s">
        <v>27</v>
      </c>
      <c r="B1922" s="167"/>
      <c r="C1922" s="77" t="n">
        <f aca="false">SUM(C1923)</f>
        <v>6372000</v>
      </c>
      <c r="D1922" s="215"/>
      <c r="E1922" s="77" t="n">
        <f aca="false">SUM(C1922:D1922)</f>
        <v>6372000</v>
      </c>
    </row>
    <row r="1923" customFormat="false" ht="32.8" hidden="false" customHeight="false" outlineLevel="0" collapsed="false">
      <c r="A1923" s="82" t="s">
        <v>2003</v>
      </c>
      <c r="B1923" s="103" t="s">
        <v>2004</v>
      </c>
      <c r="C1923" s="77" t="n">
        <v>6372000</v>
      </c>
      <c r="D1923" s="77"/>
      <c r="E1923" s="77" t="n">
        <f aca="false">SUM(C1923:D1923)</f>
        <v>6372000</v>
      </c>
    </row>
    <row r="1924" customFormat="false" ht="12.8" hidden="false" customHeight="false" outlineLevel="0" collapsed="false">
      <c r="A1924" s="126"/>
      <c r="B1924" s="160"/>
      <c r="C1924" s="130"/>
      <c r="D1924" s="130"/>
      <c r="E1924" s="130" t="n">
        <f aca="false">SUM(C1924:D1924)</f>
        <v>0</v>
      </c>
    </row>
    <row r="1925" customFormat="false" ht="46.25" hidden="false" customHeight="false" outlineLevel="0" collapsed="false">
      <c r="A1925" s="66" t="s">
        <v>2047</v>
      </c>
      <c r="B1925" s="135" t="s">
        <v>19</v>
      </c>
      <c r="C1925" s="69" t="n">
        <f aca="false">SUM(C1927:C1930)</f>
        <v>4536000</v>
      </c>
      <c r="D1925" s="69" t="n">
        <f aca="false">SUM(D1927:D1930)</f>
        <v>0</v>
      </c>
      <c r="E1925" s="69" t="n">
        <f aca="false">SUM(C1925:D1925)</f>
        <v>4536000</v>
      </c>
    </row>
    <row r="1926" customFormat="false" ht="22.35" hidden="false" customHeight="false" outlineLevel="0" collapsed="false">
      <c r="A1926" s="82" t="s">
        <v>27</v>
      </c>
      <c r="B1926" s="167"/>
      <c r="C1926" s="77" t="n">
        <f aca="false">SUM(C1927:C1929)</f>
        <v>4536000</v>
      </c>
      <c r="D1926" s="221"/>
      <c r="E1926" s="77" t="n">
        <f aca="false">SUM(C1926:D1926)</f>
        <v>4536000</v>
      </c>
    </row>
    <row r="1927" customFormat="false" ht="32.8" hidden="false" customHeight="false" outlineLevel="0" collapsed="false">
      <c r="A1927" s="82" t="s">
        <v>2003</v>
      </c>
      <c r="B1927" s="103" t="s">
        <v>2004</v>
      </c>
      <c r="C1927" s="77" t="n">
        <v>4460000</v>
      </c>
      <c r="D1927" s="77"/>
      <c r="E1927" s="77" t="n">
        <f aca="false">SUM(C1927:D1927)</f>
        <v>4460000</v>
      </c>
    </row>
    <row r="1928" customFormat="false" ht="32.8" hidden="false" customHeight="false" outlineLevel="0" collapsed="false">
      <c r="A1928" s="82" t="s">
        <v>219</v>
      </c>
      <c r="B1928" s="103" t="s">
        <v>220</v>
      </c>
      <c r="C1928" s="77"/>
      <c r="D1928" s="77"/>
      <c r="E1928" s="77" t="n">
        <f aca="false">SUM(C1928:D1928)</f>
        <v>0</v>
      </c>
    </row>
    <row r="1929" customFormat="false" ht="32.8" hidden="false" customHeight="false" outlineLevel="0" collapsed="false">
      <c r="A1929" s="82" t="s">
        <v>33</v>
      </c>
      <c r="B1929" s="54" t="s">
        <v>34</v>
      </c>
      <c r="C1929" s="77" t="n">
        <v>76000</v>
      </c>
      <c r="D1929" s="77"/>
      <c r="E1929" s="77" t="n">
        <f aca="false">SUM(C1929:D1929)</f>
        <v>76000</v>
      </c>
    </row>
    <row r="1930" customFormat="false" ht="12.8" hidden="false" customHeight="false" outlineLevel="0" collapsed="false">
      <c r="A1930" s="82"/>
      <c r="B1930" s="54"/>
      <c r="C1930" s="77" t="n">
        <f aca="false">13000-13000</f>
        <v>0</v>
      </c>
      <c r="D1930" s="77"/>
      <c r="E1930" s="77" t="n">
        <f aca="false">SUM(C1930:D1930)</f>
        <v>0</v>
      </c>
    </row>
    <row r="1931" customFormat="false" ht="57.45" hidden="false" customHeight="false" outlineLevel="0" collapsed="false">
      <c r="A1931" s="66" t="s">
        <v>2051</v>
      </c>
      <c r="B1931" s="135" t="s">
        <v>19</v>
      </c>
      <c r="C1931" s="139" t="n">
        <f aca="false">SUM(C1933:C1936)</f>
        <v>8059860</v>
      </c>
      <c r="D1931" s="152" t="n">
        <f aca="false">SUM(D1933:D1937)</f>
        <v>0</v>
      </c>
      <c r="E1931" s="139" t="n">
        <f aca="false">SUM(C1931:D1931)</f>
        <v>8059860</v>
      </c>
    </row>
    <row r="1932" customFormat="false" ht="22.35" hidden="false" customHeight="false" outlineLevel="0" collapsed="false">
      <c r="A1932" s="82" t="s">
        <v>27</v>
      </c>
      <c r="B1932" s="167"/>
      <c r="C1932" s="77" t="n">
        <f aca="false">SUM(C1933:C1936)</f>
        <v>8059860</v>
      </c>
      <c r="D1932" s="215"/>
      <c r="E1932" s="77" t="n">
        <f aca="false">SUM(C1932:D1932)</f>
        <v>8059860</v>
      </c>
    </row>
    <row r="1933" customFormat="false" ht="32.8" hidden="false" customHeight="false" outlineLevel="0" collapsed="false">
      <c r="A1933" s="82" t="s">
        <v>2003</v>
      </c>
      <c r="B1933" s="103" t="s">
        <v>2004</v>
      </c>
      <c r="C1933" s="77" t="n">
        <v>6061000</v>
      </c>
      <c r="D1933" s="77"/>
      <c r="E1933" s="77" t="n">
        <f aca="false">SUM(C1933:D1933)</f>
        <v>6061000</v>
      </c>
    </row>
    <row r="1934" customFormat="false" ht="32.8" hidden="false" customHeight="false" outlineLevel="0" collapsed="false">
      <c r="A1934" s="82" t="s">
        <v>33</v>
      </c>
      <c r="B1934" s="54" t="s">
        <v>34</v>
      </c>
      <c r="C1934" s="77" t="n">
        <v>471300</v>
      </c>
      <c r="D1934" s="77"/>
      <c r="E1934" s="77" t="n">
        <f aca="false">SUM(C1934:D1934)</f>
        <v>471300</v>
      </c>
    </row>
    <row r="1935" customFormat="false" ht="32.8" hidden="false" customHeight="false" outlineLevel="0" collapsed="false">
      <c r="A1935" s="82" t="s">
        <v>219</v>
      </c>
      <c r="B1935" s="54" t="s">
        <v>220</v>
      </c>
      <c r="C1935" s="77" t="n">
        <v>1527560</v>
      </c>
      <c r="D1935" s="77"/>
      <c r="E1935" s="77" t="n">
        <f aca="false">SUM(C1935:D1935)</f>
        <v>1527560</v>
      </c>
    </row>
    <row r="1936" customFormat="false" ht="32.8" hidden="false" customHeight="false" outlineLevel="0" collapsed="false">
      <c r="A1936" s="82" t="s">
        <v>222</v>
      </c>
      <c r="B1936" s="55" t="s">
        <v>223</v>
      </c>
      <c r="C1936" s="77"/>
      <c r="D1936" s="77"/>
      <c r="E1936" s="77" t="n">
        <f aca="false">SUM(C1936:D1936)</f>
        <v>0</v>
      </c>
    </row>
    <row r="1937" customFormat="false" ht="12.8" hidden="false" customHeight="false" outlineLevel="0" collapsed="false">
      <c r="A1937" s="87"/>
      <c r="B1937" s="103"/>
      <c r="C1937" s="77"/>
      <c r="D1937" s="77"/>
      <c r="E1937" s="77" t="n">
        <f aca="false">SUM(C1937:D1937)</f>
        <v>0</v>
      </c>
    </row>
    <row r="1938" customFormat="false" ht="57.45" hidden="false" customHeight="false" outlineLevel="0" collapsed="false">
      <c r="A1938" s="66" t="s">
        <v>2056</v>
      </c>
      <c r="B1938" s="135" t="s">
        <v>19</v>
      </c>
      <c r="C1938" s="69" t="n">
        <f aca="false">SUM(C1940:C1942)</f>
        <v>6348500</v>
      </c>
      <c r="D1938" s="69" t="n">
        <f aca="false">SUM(D1940:D1943)</f>
        <v>0</v>
      </c>
      <c r="E1938" s="69" t="n">
        <f aca="false">SUM(C1938:D1938)</f>
        <v>6348500</v>
      </c>
    </row>
    <row r="1939" customFormat="false" ht="22.35" hidden="false" customHeight="false" outlineLevel="0" collapsed="false">
      <c r="A1939" s="82" t="s">
        <v>27</v>
      </c>
      <c r="B1939" s="167"/>
      <c r="C1939" s="77" t="n">
        <f aca="false">SUM(C1940:C1942)</f>
        <v>6348500</v>
      </c>
      <c r="D1939" s="221"/>
      <c r="E1939" s="77" t="n">
        <f aca="false">SUM(C1939:D1939)</f>
        <v>6348500</v>
      </c>
    </row>
    <row r="1940" customFormat="false" ht="32.8" hidden="false" customHeight="false" outlineLevel="0" collapsed="false">
      <c r="A1940" s="82" t="s">
        <v>2003</v>
      </c>
      <c r="B1940" s="103" t="s">
        <v>2004</v>
      </c>
      <c r="C1940" s="77" t="n">
        <v>6089000</v>
      </c>
      <c r="D1940" s="77"/>
      <c r="E1940" s="77" t="n">
        <f aca="false">SUM(C1940:D1940)</f>
        <v>6089000</v>
      </c>
    </row>
    <row r="1941" customFormat="false" ht="32.8" hidden="false" customHeight="false" outlineLevel="0" collapsed="false">
      <c r="A1941" s="82" t="s">
        <v>33</v>
      </c>
      <c r="B1941" s="54" t="s">
        <v>34</v>
      </c>
      <c r="C1941" s="77" t="n">
        <v>243500</v>
      </c>
      <c r="D1941" s="77"/>
      <c r="E1941" s="77" t="n">
        <f aca="false">SUM(C1941:D1941)</f>
        <v>243500</v>
      </c>
    </row>
    <row r="1942" customFormat="false" ht="32.8" hidden="false" customHeight="false" outlineLevel="0" collapsed="false">
      <c r="A1942" s="82" t="s">
        <v>219</v>
      </c>
      <c r="B1942" s="54" t="s">
        <v>220</v>
      </c>
      <c r="C1942" s="77" t="n">
        <v>16000</v>
      </c>
      <c r="D1942" s="77"/>
      <c r="E1942" s="77" t="n">
        <f aca="false">SUM(C1942:D1942)</f>
        <v>16000</v>
      </c>
    </row>
    <row r="1943" customFormat="false" ht="12.8" hidden="false" customHeight="false" outlineLevel="0" collapsed="false">
      <c r="A1943" s="211"/>
      <c r="B1943" s="113"/>
      <c r="C1943" s="77"/>
      <c r="D1943" s="77"/>
      <c r="E1943" s="77" t="n">
        <f aca="false">SUM(C1943:D1943)</f>
        <v>0</v>
      </c>
    </row>
    <row r="1944" customFormat="false" ht="79.85" hidden="false" customHeight="false" outlineLevel="0" collapsed="false">
      <c r="A1944" s="66" t="s">
        <v>2060</v>
      </c>
      <c r="B1944" s="135" t="s">
        <v>19</v>
      </c>
      <c r="C1944" s="139" t="n">
        <f aca="false">SUM(C1946:C1947)</f>
        <v>1253000</v>
      </c>
      <c r="D1944" s="139" t="n">
        <f aca="false">SUM(D1946:D1947)</f>
        <v>0</v>
      </c>
      <c r="E1944" s="139" t="n">
        <f aca="false">SUM(C1944:D1944)</f>
        <v>1253000</v>
      </c>
    </row>
    <row r="1945" customFormat="false" ht="22.35" hidden="false" customHeight="false" outlineLevel="0" collapsed="false">
      <c r="A1945" s="82" t="s">
        <v>27</v>
      </c>
      <c r="B1945" s="167"/>
      <c r="C1945" s="77" t="n">
        <f aca="false">SUM(C1946:C1947)</f>
        <v>1253000</v>
      </c>
      <c r="D1945" s="215"/>
      <c r="E1945" s="77" t="n">
        <f aca="false">SUM(C1945:D1945)</f>
        <v>1253000</v>
      </c>
    </row>
    <row r="1946" customFormat="false" ht="32.8" hidden="false" customHeight="false" outlineLevel="0" collapsed="false">
      <c r="A1946" s="82" t="s">
        <v>2003</v>
      </c>
      <c r="B1946" s="103" t="s">
        <v>2004</v>
      </c>
      <c r="C1946" s="77" t="n">
        <v>1223000</v>
      </c>
      <c r="D1946" s="77"/>
      <c r="E1946" s="77" t="n">
        <f aca="false">SUM(C1946:D1946)</f>
        <v>1223000</v>
      </c>
    </row>
    <row r="1947" customFormat="false" ht="32.8" hidden="false" customHeight="false" outlineLevel="0" collapsed="false">
      <c r="A1947" s="82" t="s">
        <v>33</v>
      </c>
      <c r="B1947" s="54" t="s">
        <v>34</v>
      </c>
      <c r="C1947" s="77" t="n">
        <v>30000</v>
      </c>
      <c r="D1947" s="77"/>
      <c r="E1947" s="77" t="n">
        <f aca="false">SUM(C1947:D1947)</f>
        <v>30000</v>
      </c>
    </row>
    <row r="1948" customFormat="false" ht="12.8" hidden="false" customHeight="false" outlineLevel="0" collapsed="false">
      <c r="A1948" s="82"/>
      <c r="B1948" s="103"/>
      <c r="C1948" s="77"/>
      <c r="D1948" s="77"/>
      <c r="E1948" s="77"/>
    </row>
    <row r="1949" customFormat="false" ht="46.25" hidden="false" customHeight="false" outlineLevel="0" collapsed="false">
      <c r="A1949" s="66" t="s">
        <v>2063</v>
      </c>
      <c r="B1949" s="135" t="s">
        <v>19</v>
      </c>
      <c r="C1949" s="69" t="n">
        <f aca="false">SUM(C1951:C1952)</f>
        <v>11208500</v>
      </c>
      <c r="D1949" s="69" t="n">
        <f aca="false">SUM(D1951:D1953)</f>
        <v>0</v>
      </c>
      <c r="E1949" s="69" t="n">
        <f aca="false">SUM(C1949:D1949)</f>
        <v>11208500</v>
      </c>
    </row>
    <row r="1950" customFormat="false" ht="22.35" hidden="false" customHeight="false" outlineLevel="0" collapsed="false">
      <c r="A1950" s="82" t="s">
        <v>27</v>
      </c>
      <c r="B1950" s="227"/>
      <c r="C1950" s="77" t="n">
        <f aca="false">SUM(C1951:C1952)</f>
        <v>11208500</v>
      </c>
      <c r="D1950" s="296"/>
      <c r="E1950" s="77" t="n">
        <f aca="false">SUM(C1950:D1950)</f>
        <v>11208500</v>
      </c>
    </row>
    <row r="1951" customFormat="false" ht="32.8" hidden="false" customHeight="false" outlineLevel="0" collapsed="false">
      <c r="A1951" s="82" t="s">
        <v>2003</v>
      </c>
      <c r="B1951" s="103" t="s">
        <v>2004</v>
      </c>
      <c r="C1951" s="77" t="n">
        <v>10955000</v>
      </c>
      <c r="D1951" s="77"/>
      <c r="E1951" s="77" t="n">
        <f aca="false">SUM(C1951:D1951)</f>
        <v>10955000</v>
      </c>
    </row>
    <row r="1952" customFormat="false" ht="32.8" hidden="false" customHeight="false" outlineLevel="0" collapsed="false">
      <c r="A1952" s="82" t="s">
        <v>33</v>
      </c>
      <c r="B1952" s="54" t="s">
        <v>34</v>
      </c>
      <c r="C1952" s="77" t="n">
        <v>253500</v>
      </c>
      <c r="D1952" s="77"/>
      <c r="E1952" s="77" t="n">
        <f aca="false">SUM(C1952:D1952)</f>
        <v>253500</v>
      </c>
    </row>
    <row r="1953" customFormat="false" ht="12.8" hidden="false" customHeight="false" outlineLevel="0" collapsed="false">
      <c r="A1953" s="82"/>
      <c r="B1953" s="54"/>
      <c r="C1953" s="77" t="n">
        <f aca="false">4000-4000</f>
        <v>0</v>
      </c>
      <c r="D1953" s="77"/>
      <c r="E1953" s="77" t="n">
        <f aca="false">SUM(C1953:D1953)</f>
        <v>0</v>
      </c>
    </row>
    <row r="1954" customFormat="false" ht="68.65" hidden="false" customHeight="false" outlineLevel="0" collapsed="false">
      <c r="A1954" s="66" t="s">
        <v>2066</v>
      </c>
      <c r="B1954" s="135" t="s">
        <v>19</v>
      </c>
      <c r="C1954" s="139" t="n">
        <f aca="false">SUM(C1956:C1959)</f>
        <v>7877508</v>
      </c>
      <c r="D1954" s="152" t="n">
        <f aca="false">SUM(D1956:D1959)</f>
        <v>0</v>
      </c>
      <c r="E1954" s="139" t="n">
        <f aca="false">SUM(C1954:D1954)</f>
        <v>7877508</v>
      </c>
    </row>
    <row r="1955" customFormat="false" ht="22.35" hidden="false" customHeight="false" outlineLevel="0" collapsed="false">
      <c r="A1955" s="82" t="s">
        <v>27</v>
      </c>
      <c r="B1955" s="167"/>
      <c r="C1955" s="77" t="n">
        <f aca="false">SUM(C1956:C1958)</f>
        <v>7877508</v>
      </c>
      <c r="D1955" s="215"/>
      <c r="E1955" s="77" t="n">
        <f aca="false">SUM(C1955:D1955)</f>
        <v>7877508</v>
      </c>
    </row>
    <row r="1956" customFormat="false" ht="32.8" hidden="false" customHeight="false" outlineLevel="0" collapsed="false">
      <c r="A1956" s="82" t="s">
        <v>2003</v>
      </c>
      <c r="B1956" s="103" t="s">
        <v>2004</v>
      </c>
      <c r="C1956" s="77" t="n">
        <v>7017000</v>
      </c>
      <c r="D1956" s="77"/>
      <c r="E1956" s="77" t="n">
        <f aca="false">SUM(C1956:D1956)</f>
        <v>7017000</v>
      </c>
    </row>
    <row r="1957" customFormat="false" ht="32.8" hidden="false" customHeight="false" outlineLevel="0" collapsed="false">
      <c r="A1957" s="82" t="s">
        <v>33</v>
      </c>
      <c r="B1957" s="54" t="s">
        <v>34</v>
      </c>
      <c r="C1957" s="77" t="n">
        <v>860508</v>
      </c>
      <c r="D1957" s="77"/>
      <c r="E1957" s="77" t="n">
        <f aca="false">SUM(C1957:D1957)</f>
        <v>860508</v>
      </c>
    </row>
    <row r="1958" customFormat="false" ht="32.8" hidden="false" customHeight="false" outlineLevel="0" collapsed="false">
      <c r="A1958" s="82" t="s">
        <v>219</v>
      </c>
      <c r="B1958" s="54" t="s">
        <v>220</v>
      </c>
      <c r="C1958" s="77"/>
      <c r="D1958" s="77"/>
      <c r="E1958" s="77" t="n">
        <f aca="false">SUM(C1958:D1958)</f>
        <v>0</v>
      </c>
    </row>
    <row r="1959" customFormat="false" ht="12.8" hidden="false" customHeight="false" outlineLevel="0" collapsed="false">
      <c r="A1959" s="82"/>
      <c r="B1959" s="103"/>
      <c r="C1959" s="77" t="n">
        <f aca="false">146000-146000</f>
        <v>0</v>
      </c>
      <c r="D1959" s="77"/>
      <c r="E1959" s="77" t="n">
        <f aca="false">SUM(C1959:D1959)</f>
        <v>0</v>
      </c>
    </row>
    <row r="1960" customFormat="false" ht="46.25" hidden="false" customHeight="false" outlineLevel="0" collapsed="false">
      <c r="A1960" s="66" t="s">
        <v>2070</v>
      </c>
      <c r="B1960" s="135" t="s">
        <v>19</v>
      </c>
      <c r="C1960" s="139" t="n">
        <f aca="false">SUM(C1962:C1965)</f>
        <v>14739109</v>
      </c>
      <c r="D1960" s="139" t="n">
        <f aca="false">SUM(D1962:D1966)</f>
        <v>0</v>
      </c>
      <c r="E1960" s="139" t="n">
        <f aca="false">SUM(C1960:D1960)</f>
        <v>14739109</v>
      </c>
    </row>
    <row r="1961" customFormat="false" ht="22.35" hidden="false" customHeight="false" outlineLevel="0" collapsed="false">
      <c r="A1961" s="82" t="s">
        <v>27</v>
      </c>
      <c r="B1961" s="227"/>
      <c r="C1961" s="77" t="n">
        <f aca="false">SUM(C1962:C1965)</f>
        <v>14739109</v>
      </c>
      <c r="D1961" s="209"/>
      <c r="E1961" s="77" t="n">
        <f aca="false">SUM(C1961:D1961)</f>
        <v>14739109</v>
      </c>
    </row>
    <row r="1962" customFormat="false" ht="32.8" hidden="false" customHeight="false" outlineLevel="0" collapsed="false">
      <c r="A1962" s="82" t="s">
        <v>2003</v>
      </c>
      <c r="B1962" s="103" t="s">
        <v>2004</v>
      </c>
      <c r="C1962" s="77" t="n">
        <v>13286000</v>
      </c>
      <c r="D1962" s="77"/>
      <c r="E1962" s="77" t="n">
        <f aca="false">SUM(C1962:D1962)</f>
        <v>13286000</v>
      </c>
    </row>
    <row r="1963" customFormat="false" ht="32.8" hidden="false" customHeight="false" outlineLevel="0" collapsed="false">
      <c r="A1963" s="82" t="s">
        <v>33</v>
      </c>
      <c r="B1963" s="54" t="s">
        <v>34</v>
      </c>
      <c r="C1963" s="77" t="n">
        <v>1121300</v>
      </c>
      <c r="D1963" s="77"/>
      <c r="E1963" s="77" t="n">
        <f aca="false">SUM(C1963:D1963)</f>
        <v>1121300</v>
      </c>
    </row>
    <row r="1964" customFormat="false" ht="32.8" hidden="false" customHeight="false" outlineLevel="0" collapsed="false">
      <c r="A1964" s="82" t="s">
        <v>219</v>
      </c>
      <c r="B1964" s="54" t="s">
        <v>220</v>
      </c>
      <c r="C1964" s="77" t="n">
        <v>172209</v>
      </c>
      <c r="D1964" s="77"/>
      <c r="E1964" s="77" t="n">
        <f aca="false">SUM(C1964:D1964)</f>
        <v>172209</v>
      </c>
    </row>
    <row r="1965" customFormat="false" ht="43.25" hidden="false" customHeight="false" outlineLevel="0" collapsed="false">
      <c r="A1965" s="82" t="s">
        <v>506</v>
      </c>
      <c r="B1965" s="54" t="s">
        <v>507</v>
      </c>
      <c r="C1965" s="77" t="n">
        <v>159600</v>
      </c>
      <c r="D1965" s="77"/>
      <c r="E1965" s="77" t="n">
        <f aca="false">SUM(C1965:D1965)</f>
        <v>159600</v>
      </c>
    </row>
    <row r="1966" customFormat="false" ht="12.8" hidden="false" customHeight="false" outlineLevel="0" collapsed="false">
      <c r="A1966" s="82"/>
      <c r="B1966" s="103"/>
      <c r="C1966" s="77" t="n">
        <f aca="false">208500-208500</f>
        <v>0</v>
      </c>
      <c r="D1966" s="77"/>
      <c r="E1966" s="77" t="n">
        <f aca="false">SUM(C1966:D1966)</f>
        <v>0</v>
      </c>
    </row>
    <row r="1967" customFormat="false" ht="68.65" hidden="false" customHeight="false" outlineLevel="0" collapsed="false">
      <c r="A1967" s="66" t="s">
        <v>2074</v>
      </c>
      <c r="B1967" s="135" t="s">
        <v>19</v>
      </c>
      <c r="C1967" s="139" t="n">
        <f aca="false">SUM(C1969:C1970)</f>
        <v>1527500</v>
      </c>
      <c r="D1967" s="139" t="n">
        <f aca="false">SUM(D1969:D1969)</f>
        <v>0</v>
      </c>
      <c r="E1967" s="139" t="n">
        <f aca="false">SUM(C1967:D1967)</f>
        <v>1527500</v>
      </c>
    </row>
    <row r="1968" customFormat="false" ht="22.35" hidden="false" customHeight="false" outlineLevel="0" collapsed="false">
      <c r="A1968" s="82" t="s">
        <v>27</v>
      </c>
      <c r="B1968" s="167"/>
      <c r="C1968" s="77" t="n">
        <f aca="false">SUM(C1969:C1970)</f>
        <v>1527500</v>
      </c>
      <c r="D1968" s="215"/>
      <c r="E1968" s="77" t="n">
        <f aca="false">SUM(C1968:D1968)</f>
        <v>1527500</v>
      </c>
    </row>
    <row r="1969" customFormat="false" ht="32.8" hidden="false" customHeight="false" outlineLevel="0" collapsed="false">
      <c r="A1969" s="82" t="s">
        <v>2003</v>
      </c>
      <c r="B1969" s="103" t="s">
        <v>2004</v>
      </c>
      <c r="C1969" s="77" t="n">
        <v>1523000</v>
      </c>
      <c r="D1969" s="77"/>
      <c r="E1969" s="77" t="n">
        <f aca="false">SUM(C1969:D1969)</f>
        <v>1523000</v>
      </c>
    </row>
    <row r="1970" customFormat="false" ht="32.8" hidden="false" customHeight="false" outlineLevel="0" collapsed="false">
      <c r="A1970" s="82" t="s">
        <v>33</v>
      </c>
      <c r="B1970" s="103" t="s">
        <v>34</v>
      </c>
      <c r="C1970" s="77" t="n">
        <v>4500</v>
      </c>
      <c r="D1970" s="77"/>
      <c r="E1970" s="77" t="n">
        <f aca="false">SUM(C1970:D1970)</f>
        <v>4500</v>
      </c>
    </row>
    <row r="1971" customFormat="false" ht="12.8" hidden="false" customHeight="false" outlineLevel="0" collapsed="false">
      <c r="A1971" s="82"/>
      <c r="B1971" s="54"/>
      <c r="C1971" s="77"/>
      <c r="D1971" s="77"/>
      <c r="E1971" s="77" t="n">
        <f aca="false">SUM(C1971:D1971)</f>
        <v>0</v>
      </c>
    </row>
    <row r="1972" customFormat="false" ht="46.25" hidden="false" customHeight="false" outlineLevel="0" collapsed="false">
      <c r="A1972" s="66" t="s">
        <v>2077</v>
      </c>
      <c r="B1972" s="135" t="s">
        <v>19</v>
      </c>
      <c r="C1972" s="152" t="n">
        <f aca="false">SUM(C1974:C1978)</f>
        <v>33122400</v>
      </c>
      <c r="D1972" s="152" t="n">
        <f aca="false">SUM(D1974:D1978)</f>
        <v>0</v>
      </c>
      <c r="E1972" s="139" t="n">
        <f aca="false">SUM(C1972:D1972)</f>
        <v>33122400</v>
      </c>
    </row>
    <row r="1973" customFormat="false" ht="22.35" hidden="false" customHeight="false" outlineLevel="0" collapsed="false">
      <c r="A1973" s="82" t="s">
        <v>27</v>
      </c>
      <c r="B1973" s="167"/>
      <c r="C1973" s="77" t="n">
        <f aca="false">SUM(C1974:C1977)</f>
        <v>33022100</v>
      </c>
      <c r="D1973" s="215"/>
      <c r="E1973" s="77" t="n">
        <f aca="false">SUM(C1973:D1973)</f>
        <v>33022100</v>
      </c>
    </row>
    <row r="1974" customFormat="false" ht="32.8" hidden="false" customHeight="false" outlineLevel="0" collapsed="false">
      <c r="A1974" s="82" t="s">
        <v>2003</v>
      </c>
      <c r="B1974" s="103" t="s">
        <v>2004</v>
      </c>
      <c r="C1974" s="77" t="n">
        <v>32263000</v>
      </c>
      <c r="D1974" s="77"/>
      <c r="E1974" s="77" t="n">
        <f aca="false">SUM(C1974:D1974)</f>
        <v>32263000</v>
      </c>
    </row>
    <row r="1975" customFormat="false" ht="32.8" hidden="false" customHeight="false" outlineLevel="0" collapsed="false">
      <c r="A1975" s="82" t="s">
        <v>222</v>
      </c>
      <c r="B1975" s="54" t="s">
        <v>223</v>
      </c>
      <c r="C1975" s="77"/>
      <c r="D1975" s="77"/>
      <c r="E1975" s="77" t="n">
        <f aca="false">SUM(C1975:D1975)</f>
        <v>0</v>
      </c>
    </row>
    <row r="1976" customFormat="false" ht="32.8" hidden="false" customHeight="false" outlineLevel="0" collapsed="false">
      <c r="A1976" s="82" t="s">
        <v>219</v>
      </c>
      <c r="B1976" s="54" t="s">
        <v>220</v>
      </c>
      <c r="C1976" s="77" t="n">
        <v>469000</v>
      </c>
      <c r="D1976" s="77"/>
      <c r="E1976" s="77" t="n">
        <f aca="false">SUM(C1976:D1976)</f>
        <v>469000</v>
      </c>
    </row>
    <row r="1977" customFormat="false" ht="32.8" hidden="false" customHeight="false" outlineLevel="0" collapsed="false">
      <c r="A1977" s="82" t="s">
        <v>33</v>
      </c>
      <c r="B1977" s="54" t="s">
        <v>34</v>
      </c>
      <c r="C1977" s="77" t="n">
        <v>290100</v>
      </c>
      <c r="D1977" s="77"/>
      <c r="E1977" s="77" t="n">
        <f aca="false">SUM(C1977:D1977)</f>
        <v>290100</v>
      </c>
    </row>
    <row r="1978" customFormat="false" ht="43.25" hidden="false" customHeight="false" outlineLevel="0" collapsed="false">
      <c r="A1978" s="87" t="s">
        <v>506</v>
      </c>
      <c r="B1978" s="54" t="s">
        <v>507</v>
      </c>
      <c r="C1978" s="77" t="n">
        <v>100300</v>
      </c>
      <c r="D1978" s="77"/>
      <c r="E1978" s="77" t="n">
        <f aca="false">SUM(C1978:D1978)</f>
        <v>100300</v>
      </c>
    </row>
    <row r="1979" customFormat="false" ht="12.8" hidden="false" customHeight="false" outlineLevel="0" collapsed="false">
      <c r="A1979" s="211"/>
      <c r="B1979" s="113"/>
      <c r="C1979" s="77"/>
      <c r="D1979" s="77"/>
      <c r="E1979" s="77" t="n">
        <f aca="false">SUM(C1979:D1979)</f>
        <v>0</v>
      </c>
    </row>
    <row r="1980" customFormat="false" ht="46.25" hidden="false" customHeight="false" outlineLevel="0" collapsed="false">
      <c r="A1980" s="66" t="s">
        <v>2082</v>
      </c>
      <c r="B1980" s="135" t="s">
        <v>19</v>
      </c>
      <c r="C1980" s="139" t="n">
        <f aca="false">SUM(C1982:C1986)</f>
        <v>23474200</v>
      </c>
      <c r="D1980" s="139" t="n">
        <f aca="false">SUM(D1982:D1986)</f>
        <v>0</v>
      </c>
      <c r="E1980" s="139" t="n">
        <f aca="false">SUM(C1980:D1980)</f>
        <v>23474200</v>
      </c>
    </row>
    <row r="1981" customFormat="false" ht="22.35" hidden="false" customHeight="false" outlineLevel="0" collapsed="false">
      <c r="A1981" s="74" t="s">
        <v>27</v>
      </c>
      <c r="B1981" s="167"/>
      <c r="C1981" s="249" t="n">
        <f aca="false">SUM(C1982:C1986)</f>
        <v>23474200</v>
      </c>
      <c r="D1981" s="300"/>
      <c r="E1981" s="249" t="n">
        <f aca="false">SUM(C1981:D1981)</f>
        <v>23474200</v>
      </c>
    </row>
    <row r="1982" customFormat="false" ht="32.8" hidden="false" customHeight="false" outlineLevel="0" collapsed="false">
      <c r="A1982" s="82" t="s">
        <v>2003</v>
      </c>
      <c r="B1982" s="103" t="s">
        <v>2004</v>
      </c>
      <c r="C1982" s="191" t="n">
        <v>23204000</v>
      </c>
      <c r="D1982" s="6"/>
      <c r="E1982" s="249" t="n">
        <f aca="false">SUM(C1982:D1982)</f>
        <v>23204000</v>
      </c>
    </row>
    <row r="1983" customFormat="false" ht="32.8" hidden="false" customHeight="false" outlineLevel="0" collapsed="false">
      <c r="A1983" s="82" t="s">
        <v>219</v>
      </c>
      <c r="B1983" s="54" t="s">
        <v>220</v>
      </c>
      <c r="C1983" s="220" t="n">
        <v>33000</v>
      </c>
      <c r="D1983" s="191"/>
      <c r="E1983" s="143" t="n">
        <f aca="false">SUM(C1983:D1983)</f>
        <v>33000</v>
      </c>
    </row>
    <row r="1984" customFormat="false" ht="43.25" hidden="false" customHeight="false" outlineLevel="0" collapsed="false">
      <c r="A1984" s="82" t="s">
        <v>506</v>
      </c>
      <c r="B1984" s="103" t="s">
        <v>507</v>
      </c>
      <c r="C1984" s="220" t="n">
        <v>237200</v>
      </c>
      <c r="D1984" s="191"/>
      <c r="E1984" s="143" t="n">
        <f aca="false">SUM(C1984:D1984)</f>
        <v>237200</v>
      </c>
    </row>
    <row r="1985" customFormat="false" ht="64.15" hidden="false" customHeight="false" outlineLevel="0" collapsed="false">
      <c r="A1985" s="82" t="s">
        <v>494</v>
      </c>
      <c r="B1985" s="55" t="s">
        <v>495</v>
      </c>
      <c r="C1985" s="220"/>
      <c r="D1985" s="191"/>
      <c r="E1985" s="143"/>
    </row>
    <row r="1986" customFormat="false" ht="32.8" hidden="false" customHeight="false" outlineLevel="0" collapsed="false">
      <c r="A1986" s="87" t="s">
        <v>219</v>
      </c>
      <c r="B1986" s="55" t="s">
        <v>220</v>
      </c>
      <c r="C1986" s="77"/>
      <c r="D1986" s="77"/>
      <c r="E1986" s="77" t="n">
        <f aca="false">SUM(C1986:D1986)</f>
        <v>0</v>
      </c>
    </row>
    <row r="1987" customFormat="false" ht="32.8" hidden="false" customHeight="false" outlineLevel="0" collapsed="false">
      <c r="A1987" s="87" t="s">
        <v>33</v>
      </c>
      <c r="B1987" s="55" t="s">
        <v>34</v>
      </c>
      <c r="C1987" s="77"/>
      <c r="D1987" s="77"/>
      <c r="E1987" s="77"/>
    </row>
    <row r="1988" customFormat="false" ht="12.8" hidden="false" customHeight="false" outlineLevel="0" collapsed="false">
      <c r="A1988" s="87"/>
      <c r="B1988" s="54"/>
      <c r="C1988" s="77"/>
      <c r="D1988" s="77"/>
      <c r="E1988" s="77"/>
    </row>
    <row r="1989" customFormat="false" ht="57.45" hidden="false" customHeight="false" outlineLevel="0" collapsed="false">
      <c r="A1989" s="66" t="s">
        <v>2087</v>
      </c>
      <c r="B1989" s="135" t="s">
        <v>19</v>
      </c>
      <c r="C1989" s="239" t="n">
        <f aca="false">SUM(C1991:C2003)</f>
        <v>27972578</v>
      </c>
      <c r="D1989" s="246" t="n">
        <f aca="false">SUM(D1991:D2003)</f>
        <v>17338800</v>
      </c>
      <c r="E1989" s="239" t="n">
        <f aca="false">SUM(C1989:D1989)</f>
        <v>45311378</v>
      </c>
    </row>
    <row r="1990" customFormat="false" ht="22.35" hidden="false" customHeight="false" outlineLevel="0" collapsed="false">
      <c r="A1990" s="87" t="s">
        <v>27</v>
      </c>
      <c r="B1990" s="303"/>
      <c r="C1990" s="306" t="n">
        <f aca="false">SUM(C1991:C2002)</f>
        <v>27972578</v>
      </c>
      <c r="D1990" s="305" t="n">
        <f aca="false">SUM(D1991:D2002)</f>
        <v>17338800</v>
      </c>
      <c r="E1990" s="306" t="n">
        <f aca="false">SUM(C1990:D1990)</f>
        <v>45311378</v>
      </c>
    </row>
    <row r="1991" customFormat="false" ht="43.25" hidden="false" customHeight="false" outlineLevel="0" collapsed="false">
      <c r="A1991" s="87" t="s">
        <v>29</v>
      </c>
      <c r="B1991" s="54" t="n">
        <v>0</v>
      </c>
      <c r="C1991" s="306"/>
      <c r="D1991" s="265" t="n">
        <v>7247618</v>
      </c>
      <c r="E1991" s="306" t="n">
        <f aca="false">SUM(C1991:D1991)</f>
        <v>7247618</v>
      </c>
    </row>
    <row r="1992" customFormat="false" ht="95.5" hidden="false" customHeight="false" outlineLevel="0" collapsed="false">
      <c r="A1992" s="87" t="s">
        <v>2088</v>
      </c>
      <c r="B1992" s="54" t="s">
        <v>2089</v>
      </c>
      <c r="C1992" s="265" t="n">
        <v>18870000</v>
      </c>
      <c r="D1992" s="265" t="n">
        <v>6415356</v>
      </c>
      <c r="E1992" s="306" t="n">
        <f aca="false">SUM(C1992:D1992)</f>
        <v>25285356</v>
      </c>
    </row>
    <row r="1993" customFormat="false" ht="53.7" hidden="false" customHeight="false" outlineLevel="0" collapsed="false">
      <c r="A1993" s="87" t="s">
        <v>2091</v>
      </c>
      <c r="B1993" s="54" t="s">
        <v>2092</v>
      </c>
      <c r="C1993" s="265" t="n">
        <v>1851000</v>
      </c>
      <c r="D1993" s="265" t="n">
        <v>416131</v>
      </c>
      <c r="E1993" s="306" t="n">
        <f aca="false">SUM(C1993:D1993)</f>
        <v>2267131</v>
      </c>
    </row>
    <row r="1994" customFormat="false" ht="32.8" hidden="false" customHeight="false" outlineLevel="0" collapsed="false">
      <c r="A1994" s="87" t="s">
        <v>2094</v>
      </c>
      <c r="B1994" s="54" t="s">
        <v>2095</v>
      </c>
      <c r="C1994" s="265" t="n">
        <v>6500000</v>
      </c>
      <c r="D1994" s="265" t="n">
        <v>2167350</v>
      </c>
      <c r="E1994" s="306" t="n">
        <f aca="false">SUM(C1994:D1994)</f>
        <v>8667350</v>
      </c>
    </row>
    <row r="1995" customFormat="false" ht="32.8" hidden="false" customHeight="false" outlineLevel="0" collapsed="false">
      <c r="A1995" s="87" t="s">
        <v>2097</v>
      </c>
      <c r="B1995" s="54" t="s">
        <v>2098</v>
      </c>
      <c r="C1995" s="265" t="n">
        <v>150187</v>
      </c>
      <c r="D1995" s="265" t="n">
        <v>17339</v>
      </c>
      <c r="E1995" s="306" t="n">
        <f aca="false">SUM(C1995:D1995)</f>
        <v>167526</v>
      </c>
    </row>
    <row r="1996" customFormat="false" ht="74.6" hidden="false" customHeight="false" outlineLevel="0" collapsed="false">
      <c r="A1996" s="87" t="s">
        <v>2100</v>
      </c>
      <c r="B1996" s="54" t="s">
        <v>2101</v>
      </c>
      <c r="C1996" s="265"/>
      <c r="D1996" s="265"/>
      <c r="E1996" s="306" t="n">
        <f aca="false">SUM(C1996:D1996)</f>
        <v>0</v>
      </c>
    </row>
    <row r="1997" customFormat="false" ht="32.8" hidden="false" customHeight="false" outlineLevel="0" collapsed="false">
      <c r="A1997" s="87" t="s">
        <v>2103</v>
      </c>
      <c r="B1997" s="54" t="s">
        <v>2104</v>
      </c>
      <c r="C1997" s="265" t="n">
        <v>30000</v>
      </c>
      <c r="D1997" s="265" t="n">
        <v>520164</v>
      </c>
      <c r="E1997" s="306" t="n">
        <f aca="false">SUM(C1997:D1997)</f>
        <v>550164</v>
      </c>
    </row>
    <row r="1998" customFormat="false" ht="32.8" hidden="false" customHeight="false" outlineLevel="0" collapsed="false">
      <c r="A1998" s="82" t="s">
        <v>33</v>
      </c>
      <c r="B1998" s="54" t="s">
        <v>34</v>
      </c>
      <c r="C1998" s="94" t="n">
        <v>170000</v>
      </c>
      <c r="D1998" s="94"/>
      <c r="E1998" s="306" t="n">
        <f aca="false">SUM(C1998:D1998)</f>
        <v>170000</v>
      </c>
    </row>
    <row r="1999" customFormat="false" ht="43.25" hidden="false" customHeight="false" outlineLevel="0" collapsed="false">
      <c r="A1999" s="82" t="s">
        <v>506</v>
      </c>
      <c r="B1999" s="54" t="s">
        <v>507</v>
      </c>
      <c r="C1999" s="94" t="n">
        <v>118635</v>
      </c>
      <c r="D1999" s="77" t="n">
        <v>34678</v>
      </c>
      <c r="E1999" s="306" t="n">
        <f aca="false">SUM(C1999:D1999)</f>
        <v>153313</v>
      </c>
    </row>
    <row r="2000" customFormat="false" ht="64.15" hidden="false" customHeight="false" outlineLevel="0" collapsed="false">
      <c r="A2000" s="82" t="s">
        <v>2107</v>
      </c>
      <c r="B2000" s="54" t="s">
        <v>2108</v>
      </c>
      <c r="C2000" s="94" t="n">
        <v>282756</v>
      </c>
      <c r="D2000" s="77" t="n">
        <v>520164</v>
      </c>
      <c r="E2000" s="306" t="n">
        <f aca="false">SUM(C2000:D2000)</f>
        <v>802920</v>
      </c>
    </row>
    <row r="2001" customFormat="false" ht="53.7" hidden="false" customHeight="false" outlineLevel="0" collapsed="false">
      <c r="A2001" s="87" t="s">
        <v>2110</v>
      </c>
      <c r="B2001" s="54" t="s">
        <v>2111</v>
      </c>
      <c r="C2001" s="77"/>
      <c r="D2001" s="265"/>
      <c r="E2001" s="306" t="n">
        <f aca="false">SUM(C2001:D2001)</f>
        <v>0</v>
      </c>
    </row>
    <row r="2002" customFormat="false" ht="32.8" hidden="false" customHeight="false" outlineLevel="0" collapsed="false">
      <c r="A2002" s="87" t="s">
        <v>177</v>
      </c>
      <c r="B2002" s="55" t="s">
        <v>178</v>
      </c>
      <c r="C2002" s="265"/>
      <c r="D2002" s="265"/>
      <c r="E2002" s="306" t="n">
        <f aca="false">SUM(C2002:D2002)</f>
        <v>0</v>
      </c>
    </row>
    <row r="2003" customFormat="false" ht="22.35" hidden="false" customHeight="false" outlineLevel="0" collapsed="false">
      <c r="A2003" s="150" t="s">
        <v>65</v>
      </c>
      <c r="B2003" s="160" t="s">
        <v>66</v>
      </c>
      <c r="C2003" s="130"/>
      <c r="D2003" s="130"/>
      <c r="E2003" s="311" t="n">
        <f aca="false">SUM(C2003:D2003)</f>
        <v>0</v>
      </c>
    </row>
    <row r="2004" customFormat="false" ht="12.8" hidden="false" customHeight="false" outlineLevel="0" collapsed="false">
      <c r="A2004" s="87"/>
      <c r="B2004" s="103"/>
      <c r="C2004" s="77"/>
      <c r="D2004" s="77"/>
      <c r="E2004" s="77" t="n">
        <f aca="false">SUM(C2004:D2004)</f>
        <v>0</v>
      </c>
    </row>
    <row r="2005" customFormat="false" ht="46.25" hidden="false" customHeight="false" outlineLevel="0" collapsed="false">
      <c r="A2005" s="66" t="s">
        <v>2115</v>
      </c>
      <c r="B2005" s="135" t="s">
        <v>19</v>
      </c>
      <c r="C2005" s="152" t="n">
        <f aca="false">SUM(C2007:C2019)</f>
        <v>154275088</v>
      </c>
      <c r="D2005" s="152" t="n">
        <f aca="false">SUM(D2007:D2019)</f>
        <v>44381800</v>
      </c>
      <c r="E2005" s="152" t="n">
        <f aca="false">SUM(C2005:D2005)</f>
        <v>198656888</v>
      </c>
    </row>
    <row r="2006" customFormat="false" ht="22.35" hidden="false" customHeight="false" outlineLevel="0" collapsed="false">
      <c r="A2006" s="82" t="s">
        <v>27</v>
      </c>
      <c r="B2006" s="103"/>
      <c r="C2006" s="77" t="n">
        <f aca="false">SUM(C2007:C2016)</f>
        <v>154275088</v>
      </c>
      <c r="D2006" s="77" t="n">
        <f aca="false">SUM(D2007:D2016)</f>
        <v>44381800</v>
      </c>
      <c r="E2006" s="77" t="n">
        <f aca="false">SUM(C2006:D2006)</f>
        <v>198656888</v>
      </c>
    </row>
    <row r="2007" customFormat="false" ht="43.25" hidden="false" customHeight="false" outlineLevel="0" collapsed="false">
      <c r="A2007" s="82" t="s">
        <v>29</v>
      </c>
      <c r="B2007" s="103" t="n">
        <v>0</v>
      </c>
      <c r="C2007" s="77"/>
      <c r="D2007" s="77" t="n">
        <v>5306520</v>
      </c>
      <c r="E2007" s="77" t="n">
        <f aca="false">SUM(C2007:D2007)</f>
        <v>5306520</v>
      </c>
    </row>
    <row r="2008" customFormat="false" ht="126.85" hidden="false" customHeight="false" outlineLevel="0" collapsed="false">
      <c r="A2008" s="87" t="s">
        <v>2116</v>
      </c>
      <c r="B2008" s="103" t="s">
        <v>2117</v>
      </c>
      <c r="C2008" s="77" t="n">
        <f aca="false">151920661-200000</f>
        <v>151720661</v>
      </c>
      <c r="D2008" s="77" t="n">
        <v>38110459</v>
      </c>
      <c r="E2008" s="77" t="n">
        <f aca="false">SUM(C2008:D2008)</f>
        <v>189831120</v>
      </c>
    </row>
    <row r="2009" customFormat="false" ht="53.7" hidden="false" customHeight="false" outlineLevel="0" collapsed="false">
      <c r="A2009" s="87" t="s">
        <v>770</v>
      </c>
      <c r="B2009" s="103" t="s">
        <v>2119</v>
      </c>
      <c r="C2009" s="77" t="n">
        <v>2290558</v>
      </c>
      <c r="D2009" s="77" t="n">
        <v>964821</v>
      </c>
      <c r="E2009" s="77" t="n">
        <f aca="false">SUM(C2009:D2009)</f>
        <v>3255379</v>
      </c>
    </row>
    <row r="2010" customFormat="false" ht="43.25" hidden="false" customHeight="false" outlineLevel="0" collapsed="false">
      <c r="A2010" s="87" t="s">
        <v>506</v>
      </c>
      <c r="B2010" s="54" t="s">
        <v>507</v>
      </c>
      <c r="C2010" s="77" t="n">
        <v>118635</v>
      </c>
      <c r="D2010" s="77"/>
      <c r="E2010" s="77" t="n">
        <f aca="false">SUM(C2010:D2010)</f>
        <v>118635</v>
      </c>
    </row>
    <row r="2011" customFormat="false" ht="85.05" hidden="false" customHeight="false" outlineLevel="0" collapsed="false">
      <c r="A2011" s="87" t="s">
        <v>2122</v>
      </c>
      <c r="B2011" s="103" t="s">
        <v>2123</v>
      </c>
      <c r="C2011" s="77"/>
      <c r="D2011" s="77"/>
      <c r="E2011" s="77" t="n">
        <f aca="false">SUM(C2011:D2011)</f>
        <v>0</v>
      </c>
    </row>
    <row r="2012" customFormat="false" ht="147.75" hidden="false" customHeight="false" outlineLevel="0" collapsed="false">
      <c r="A2012" s="87" t="s">
        <v>2125</v>
      </c>
      <c r="B2012" s="103" t="s">
        <v>2126</v>
      </c>
      <c r="C2012" s="77"/>
      <c r="D2012" s="77"/>
      <c r="E2012" s="77" t="n">
        <f aca="false">SUM(C2012:D2012)</f>
        <v>0</v>
      </c>
    </row>
    <row r="2013" customFormat="false" ht="95.5" hidden="false" customHeight="false" outlineLevel="0" collapsed="false">
      <c r="A2013" s="87" t="s">
        <v>2128</v>
      </c>
      <c r="B2013" s="54" t="s">
        <v>2129</v>
      </c>
      <c r="C2013" s="77"/>
      <c r="D2013" s="77"/>
      <c r="E2013" s="77" t="n">
        <f aca="false">SUM(C2013:D2013)</f>
        <v>0</v>
      </c>
    </row>
    <row r="2014" customFormat="false" ht="32.8" hidden="false" customHeight="false" outlineLevel="0" collapsed="false">
      <c r="A2014" s="87" t="s">
        <v>219</v>
      </c>
      <c r="B2014" s="54" t="s">
        <v>220</v>
      </c>
      <c r="C2014" s="77"/>
      <c r="D2014" s="77"/>
      <c r="E2014" s="77" t="n">
        <f aca="false">SUM(C2014:D2014)</f>
        <v>0</v>
      </c>
    </row>
    <row r="2015" customFormat="false" ht="32.8" hidden="false" customHeight="false" outlineLevel="0" collapsed="false">
      <c r="A2015" s="87" t="s">
        <v>2132</v>
      </c>
      <c r="B2015" s="103" t="s">
        <v>2133</v>
      </c>
      <c r="C2015" s="77"/>
      <c r="D2015" s="77"/>
      <c r="E2015" s="77" t="n">
        <f aca="false">SUM(C2015:D2015)</f>
        <v>0</v>
      </c>
    </row>
    <row r="2016" customFormat="false" ht="32.8" hidden="false" customHeight="false" outlineLevel="0" collapsed="false">
      <c r="A2016" s="82" t="s">
        <v>33</v>
      </c>
      <c r="B2016" s="54" t="s">
        <v>34</v>
      </c>
      <c r="C2016" s="77" t="n">
        <v>145234</v>
      </c>
      <c r="D2016" s="77"/>
      <c r="E2016" s="77" t="n">
        <f aca="false">SUM(C2016:D2016)</f>
        <v>145234</v>
      </c>
    </row>
    <row r="2017" customFormat="false" ht="85.05" hidden="false" customHeight="false" outlineLevel="0" collapsed="false">
      <c r="A2017" s="82" t="s">
        <v>2136</v>
      </c>
      <c r="B2017" s="54" t="s">
        <v>2137</v>
      </c>
      <c r="C2017" s="77"/>
      <c r="D2017" s="77"/>
      <c r="E2017" s="77"/>
    </row>
    <row r="2018" customFormat="false" ht="32.8" hidden="false" customHeight="false" outlineLevel="0" collapsed="false">
      <c r="A2018" s="82" t="s">
        <v>62</v>
      </c>
      <c r="B2018" s="54" t="s">
        <v>63</v>
      </c>
      <c r="C2018" s="77"/>
      <c r="D2018" s="77"/>
      <c r="E2018" s="77" t="n">
        <f aca="false">SUM(C2018:D2018)</f>
        <v>0</v>
      </c>
    </row>
    <row r="2019" customFormat="false" ht="22.35" hidden="false" customHeight="false" outlineLevel="0" collapsed="false">
      <c r="A2019" s="82" t="s">
        <v>65</v>
      </c>
      <c r="B2019" s="54" t="s">
        <v>66</v>
      </c>
      <c r="C2019" s="77"/>
      <c r="D2019" s="77"/>
      <c r="E2019" s="77" t="n">
        <f aca="false">SUM(C2019:D2019)</f>
        <v>0</v>
      </c>
    </row>
    <row r="2020" customFormat="false" ht="12.8" hidden="false" customHeight="false" outlineLevel="0" collapsed="false">
      <c r="A2020" s="82"/>
      <c r="B2020" s="54"/>
      <c r="C2020" s="77"/>
      <c r="D2020" s="77"/>
      <c r="E2020" s="77"/>
    </row>
    <row r="2021" customFormat="false" ht="46.25" hidden="false" customHeight="false" outlineLevel="0" collapsed="false">
      <c r="A2021" s="66" t="s">
        <v>2140</v>
      </c>
      <c r="B2021" s="135" t="s">
        <v>19</v>
      </c>
      <c r="C2021" s="190" t="n">
        <f aca="false">SUM(C2024:C2029)</f>
        <v>6930000</v>
      </c>
      <c r="D2021" s="139" t="n">
        <f aca="false">SUM(D2023:D2029)</f>
        <v>26145000</v>
      </c>
      <c r="E2021" s="190" t="n">
        <f aca="false">SUM(C2021:D2021)</f>
        <v>33075000</v>
      </c>
    </row>
    <row r="2022" customFormat="false" ht="22.35" hidden="false" customHeight="false" outlineLevel="0" collapsed="false">
      <c r="A2022" s="99" t="s">
        <v>27</v>
      </c>
      <c r="B2022" s="100"/>
      <c r="C2022" s="171" t="n">
        <f aca="false">SUM(C2024:C2028)</f>
        <v>6930000</v>
      </c>
      <c r="D2022" s="194" t="n">
        <f aca="false">SUM(D2023:D2028)</f>
        <v>26145000</v>
      </c>
      <c r="E2022" s="171" t="n">
        <f aca="false">SUM(C2022:D2022)</f>
        <v>33075000</v>
      </c>
    </row>
    <row r="2023" customFormat="false" ht="43.25" hidden="false" customHeight="false" outlineLevel="0" collapsed="false">
      <c r="A2023" s="87" t="s">
        <v>29</v>
      </c>
      <c r="B2023" s="103" t="n">
        <v>0</v>
      </c>
      <c r="C2023" s="94"/>
      <c r="D2023" s="143" t="n">
        <v>8170313</v>
      </c>
      <c r="E2023" s="94" t="n">
        <f aca="false">SUM(C2023:D2023)</f>
        <v>8170313</v>
      </c>
    </row>
    <row r="2024" customFormat="false" ht="22.35" hidden="false" customHeight="false" outlineLevel="0" collapsed="false">
      <c r="A2024" s="87" t="s">
        <v>2141</v>
      </c>
      <c r="B2024" s="54" t="s">
        <v>2142</v>
      </c>
      <c r="C2024" s="77" t="n">
        <v>6785000</v>
      </c>
      <c r="D2024" s="77" t="n">
        <v>17974687</v>
      </c>
      <c r="E2024" s="77" t="n">
        <f aca="false">SUM(C2024:D2024)</f>
        <v>24759687</v>
      </c>
    </row>
    <row r="2025" customFormat="false" ht="32.8" hidden="false" customHeight="false" outlineLevel="0" collapsed="false">
      <c r="A2025" s="87" t="s">
        <v>33</v>
      </c>
      <c r="B2025" s="103" t="s">
        <v>34</v>
      </c>
      <c r="C2025" s="77" t="n">
        <v>25000</v>
      </c>
      <c r="D2025" s="77"/>
      <c r="E2025" s="77" t="n">
        <f aca="false">SUM(C2025:D2025)</f>
        <v>25000</v>
      </c>
    </row>
    <row r="2026" customFormat="false" ht="43.25" hidden="false" customHeight="false" outlineLevel="0" collapsed="false">
      <c r="A2026" s="82" t="s">
        <v>506</v>
      </c>
      <c r="B2026" s="103" t="s">
        <v>507</v>
      </c>
      <c r="C2026" s="77" t="n">
        <v>120000</v>
      </c>
      <c r="D2026" s="77"/>
      <c r="E2026" s="77" t="n">
        <f aca="false">SUM(C2026:D2026)</f>
        <v>120000</v>
      </c>
    </row>
    <row r="2027" customFormat="false" ht="53.7" hidden="false" customHeight="false" outlineLevel="0" collapsed="false">
      <c r="A2027" s="87" t="s">
        <v>2110</v>
      </c>
      <c r="B2027" s="103" t="s">
        <v>2146</v>
      </c>
      <c r="C2027" s="77"/>
      <c r="D2027" s="77"/>
      <c r="E2027" s="77" t="n">
        <f aca="false">SUM(C2027:D2027)</f>
        <v>0</v>
      </c>
    </row>
    <row r="2028" customFormat="false" ht="32.8" hidden="false" customHeight="false" outlineLevel="0" collapsed="false">
      <c r="A2028" s="82" t="s">
        <v>219</v>
      </c>
      <c r="B2028" s="55" t="s">
        <v>220</v>
      </c>
      <c r="C2028" s="77"/>
      <c r="D2028" s="77"/>
      <c r="E2028" s="77" t="n">
        <f aca="false">SUM(C2028:D2028)</f>
        <v>0</v>
      </c>
    </row>
    <row r="2029" customFormat="false" ht="22.35" hidden="false" customHeight="false" outlineLevel="0" collapsed="false">
      <c r="A2029" s="87" t="s">
        <v>65</v>
      </c>
      <c r="B2029" s="54" t="s">
        <v>66</v>
      </c>
      <c r="C2029" s="77"/>
      <c r="D2029" s="77"/>
      <c r="E2029" s="77" t="n">
        <f aca="false">SUM(C2029:D2029)</f>
        <v>0</v>
      </c>
    </row>
    <row r="2030" customFormat="false" ht="12.8" hidden="false" customHeight="false" outlineLevel="0" collapsed="false">
      <c r="A2030" s="87"/>
      <c r="B2030" s="103"/>
      <c r="C2030" s="77"/>
      <c r="D2030" s="77"/>
      <c r="E2030" s="77" t="n">
        <f aca="false">SUM(C2030:D2030)</f>
        <v>0</v>
      </c>
    </row>
    <row r="2031" customFormat="false" ht="46.25" hidden="false" customHeight="false" outlineLevel="0" collapsed="false">
      <c r="A2031" s="105" t="s">
        <v>2150</v>
      </c>
      <c r="B2031" s="135" t="s">
        <v>19</v>
      </c>
      <c r="C2031" s="190" t="n">
        <f aca="false">SUM(C2033:C2057)</f>
        <v>163749875</v>
      </c>
      <c r="D2031" s="108" t="n">
        <f aca="false">SUM(D2033:D2057)</f>
        <v>98330474</v>
      </c>
      <c r="E2031" s="190" t="n">
        <f aca="false">SUM(C2031:D2031)</f>
        <v>262080349</v>
      </c>
    </row>
    <row r="2032" customFormat="false" ht="22.35" hidden="false" customHeight="false" outlineLevel="0" collapsed="false">
      <c r="A2032" s="87" t="s">
        <v>27</v>
      </c>
      <c r="B2032" s="113"/>
      <c r="C2032" s="77" t="n">
        <f aca="false">SUM(C2033:C2055)</f>
        <v>163749875</v>
      </c>
      <c r="D2032" s="77" t="n">
        <f aca="false">SUM(D2033:D2055)</f>
        <v>98330474</v>
      </c>
      <c r="E2032" s="77" t="n">
        <f aca="false">SUM(C2032:D2032)</f>
        <v>262080349</v>
      </c>
    </row>
    <row r="2033" customFormat="false" ht="43.25" hidden="false" customHeight="false" outlineLevel="0" collapsed="false">
      <c r="A2033" s="82" t="s">
        <v>29</v>
      </c>
      <c r="B2033" s="54" t="n">
        <v>0</v>
      </c>
      <c r="C2033" s="77"/>
      <c r="D2033" s="77" t="n">
        <v>26000847</v>
      </c>
      <c r="E2033" s="77" t="n">
        <f aca="false">SUM(C2033:D2033)</f>
        <v>26000847</v>
      </c>
    </row>
    <row r="2034" customFormat="false" ht="32.8" hidden="false" customHeight="false" outlineLevel="0" collapsed="false">
      <c r="A2034" s="87" t="s">
        <v>2151</v>
      </c>
      <c r="B2034" s="103" t="s">
        <v>2152</v>
      </c>
      <c r="C2034" s="77" t="n">
        <v>1000000</v>
      </c>
      <c r="D2034" s="77" t="n">
        <v>157581</v>
      </c>
      <c r="E2034" s="77" t="n">
        <f aca="false">SUM(C2034:D2034)</f>
        <v>1157581</v>
      </c>
    </row>
    <row r="2035" customFormat="false" ht="43.25" hidden="false" customHeight="false" outlineLevel="0" collapsed="false">
      <c r="A2035" s="87" t="s">
        <v>2154</v>
      </c>
      <c r="B2035" s="103" t="s">
        <v>2155</v>
      </c>
      <c r="C2035" s="77"/>
      <c r="D2035" s="77"/>
      <c r="E2035" s="77" t="n">
        <f aca="false">SUM(C2035:D2035)</f>
        <v>0</v>
      </c>
    </row>
    <row r="2036" customFormat="false" ht="43.25" hidden="false" customHeight="false" outlineLevel="0" collapsed="false">
      <c r="A2036" s="82" t="s">
        <v>2157</v>
      </c>
      <c r="B2036" s="54" t="s">
        <v>2158</v>
      </c>
      <c r="C2036" s="191" t="n">
        <v>10653000</v>
      </c>
      <c r="D2036" s="191" t="n">
        <v>787904</v>
      </c>
      <c r="E2036" s="94" t="n">
        <f aca="false">SUM(C2036:D2036)</f>
        <v>11440904</v>
      </c>
    </row>
    <row r="2037" customFormat="false" ht="22.35" hidden="false" customHeight="false" outlineLevel="0" collapsed="false">
      <c r="A2037" s="82" t="s">
        <v>2160</v>
      </c>
      <c r="B2037" s="54" t="s">
        <v>2161</v>
      </c>
      <c r="C2037" s="249" t="n">
        <v>36515100</v>
      </c>
      <c r="D2037" s="94" t="n">
        <v>5988074</v>
      </c>
      <c r="E2037" s="94" t="n">
        <f aca="false">SUM(C2037:D2037)</f>
        <v>42503174</v>
      </c>
    </row>
    <row r="2038" customFormat="false" ht="22.35" hidden="false" customHeight="false" outlineLevel="0" collapsed="false">
      <c r="A2038" s="87" t="s">
        <v>2163</v>
      </c>
      <c r="B2038" s="103" t="s">
        <v>2164</v>
      </c>
      <c r="C2038" s="143" t="n">
        <v>34143026</v>
      </c>
      <c r="D2038" s="77" t="n">
        <v>945485</v>
      </c>
      <c r="E2038" s="77" t="n">
        <f aca="false">SUM(C2038:D2038)</f>
        <v>35088511</v>
      </c>
    </row>
    <row r="2039" customFormat="false" ht="22.35" hidden="false" customHeight="false" outlineLevel="0" collapsed="false">
      <c r="A2039" s="87" t="s">
        <v>2166</v>
      </c>
      <c r="B2039" s="103" t="s">
        <v>2167</v>
      </c>
      <c r="C2039" s="143" t="n">
        <v>22339000</v>
      </c>
      <c r="D2039" s="77" t="n">
        <v>5515331</v>
      </c>
      <c r="E2039" s="77" t="n">
        <f aca="false">SUM(C2039:D2039)</f>
        <v>27854331</v>
      </c>
    </row>
    <row r="2040" customFormat="false" ht="43.25" hidden="false" customHeight="false" outlineLevel="0" collapsed="false">
      <c r="A2040" s="87" t="s">
        <v>2169</v>
      </c>
      <c r="B2040" s="103" t="s">
        <v>2170</v>
      </c>
      <c r="C2040" s="143" t="n">
        <v>35150000</v>
      </c>
      <c r="D2040" s="77" t="n">
        <v>3309199</v>
      </c>
      <c r="E2040" s="77" t="n">
        <f aca="false">SUM(C2040:D2040)</f>
        <v>38459199</v>
      </c>
    </row>
    <row r="2041" customFormat="false" ht="53.7" hidden="false" customHeight="false" outlineLevel="0" collapsed="false">
      <c r="A2041" s="87" t="s">
        <v>2172</v>
      </c>
      <c r="B2041" s="103" t="s">
        <v>2173</v>
      </c>
      <c r="C2041" s="77" t="n">
        <v>2988500</v>
      </c>
      <c r="D2041" s="77" t="n">
        <v>945485</v>
      </c>
      <c r="E2041" s="77" t="n">
        <f aca="false">SUM(C2041:D2041)</f>
        <v>3933985</v>
      </c>
    </row>
    <row r="2042" customFormat="false" ht="43.25" hidden="false" customHeight="false" outlineLevel="0" collapsed="false">
      <c r="A2042" s="87" t="s">
        <v>2175</v>
      </c>
      <c r="B2042" s="103" t="s">
        <v>2176</v>
      </c>
      <c r="C2042" s="115"/>
      <c r="D2042" s="94" t="n">
        <v>11345824</v>
      </c>
      <c r="E2042" s="94" t="n">
        <f aca="false">SUM(D2042:D2042)</f>
        <v>11345824</v>
      </c>
    </row>
    <row r="2043" customFormat="false" ht="43.25" hidden="false" customHeight="false" outlineLevel="0" collapsed="false">
      <c r="A2043" s="87" t="s">
        <v>2178</v>
      </c>
      <c r="B2043" s="103" t="s">
        <v>2179</v>
      </c>
      <c r="C2043" s="315"/>
      <c r="D2043" s="94" t="n">
        <v>9770015</v>
      </c>
      <c r="E2043" s="94" t="n">
        <f aca="false">SUM(C2043:D2043)</f>
        <v>9770015</v>
      </c>
    </row>
    <row r="2044" customFormat="false" ht="43.25" hidden="false" customHeight="false" outlineLevel="0" collapsed="false">
      <c r="A2044" s="87" t="s">
        <v>2181</v>
      </c>
      <c r="B2044" s="103" t="s">
        <v>2182</v>
      </c>
      <c r="C2044" s="94"/>
      <c r="D2044" s="94" t="n">
        <v>9139691</v>
      </c>
      <c r="E2044" s="94" t="n">
        <f aca="false">SUM(C2044:D2044)</f>
        <v>9139691</v>
      </c>
    </row>
    <row r="2045" customFormat="false" ht="43.25" hidden="false" customHeight="false" outlineLevel="0" collapsed="false">
      <c r="A2045" s="87" t="s">
        <v>506</v>
      </c>
      <c r="B2045" s="54" t="s">
        <v>507</v>
      </c>
      <c r="C2045" s="77" t="n">
        <v>298000</v>
      </c>
      <c r="D2045" s="77" t="n">
        <v>157581</v>
      </c>
      <c r="E2045" s="77" t="n">
        <f aca="false">SUM(C2045:D2045)</f>
        <v>455581</v>
      </c>
    </row>
    <row r="2046" customFormat="false" ht="12.8" hidden="false" customHeight="false" outlineLevel="0" collapsed="false">
      <c r="A2046" s="87" t="s">
        <v>2185</v>
      </c>
      <c r="B2046" s="54" t="s">
        <v>2186</v>
      </c>
      <c r="C2046" s="77" t="n">
        <v>141718</v>
      </c>
      <c r="D2046" s="77" t="n">
        <v>315162</v>
      </c>
      <c r="E2046" s="77" t="n">
        <f aca="false">SUM(C2046:D2046)</f>
        <v>456880</v>
      </c>
    </row>
    <row r="2047" customFormat="false" ht="32.8" hidden="false" customHeight="false" outlineLevel="0" collapsed="false">
      <c r="A2047" s="87" t="s">
        <v>219</v>
      </c>
      <c r="B2047" s="54" t="s">
        <v>220</v>
      </c>
      <c r="C2047" s="77" t="n">
        <v>1196000</v>
      </c>
      <c r="D2047" s="77"/>
      <c r="E2047" s="77" t="n">
        <f aca="false">SUM(C2047:D2047)</f>
        <v>1196000</v>
      </c>
    </row>
    <row r="2048" customFormat="false" ht="43.25" hidden="false" customHeight="false" outlineLevel="0" collapsed="false">
      <c r="A2048" s="87" t="s">
        <v>2189</v>
      </c>
      <c r="B2048" s="103" t="s">
        <v>2190</v>
      </c>
      <c r="C2048" s="77" t="n">
        <v>8735000</v>
      </c>
      <c r="D2048" s="77" t="n">
        <v>18909707</v>
      </c>
      <c r="E2048" s="77" t="n">
        <f aca="false">SUM(C2048:D2048)</f>
        <v>27644707</v>
      </c>
    </row>
    <row r="2049" customFormat="false" ht="74.6" hidden="false" customHeight="false" outlineLevel="0" collapsed="false">
      <c r="A2049" s="82" t="s">
        <v>2192</v>
      </c>
      <c r="B2049" s="54" t="s">
        <v>2193</v>
      </c>
      <c r="C2049" s="77"/>
      <c r="D2049" s="77"/>
      <c r="E2049" s="94" t="n">
        <f aca="false">SUM(C2049:D2049)</f>
        <v>0</v>
      </c>
    </row>
    <row r="2050" customFormat="false" ht="32.8" hidden="false" customHeight="false" outlineLevel="0" collapsed="false">
      <c r="A2050" s="82" t="s">
        <v>33</v>
      </c>
      <c r="B2050" s="54" t="s">
        <v>34</v>
      </c>
      <c r="C2050" s="77" t="n">
        <v>10590531</v>
      </c>
      <c r="D2050" s="77"/>
      <c r="E2050" s="77" t="n">
        <f aca="false">SUM(C2050:D2050)</f>
        <v>10590531</v>
      </c>
    </row>
    <row r="2051" customFormat="false" ht="43.25" hidden="false" customHeight="false" outlineLevel="0" collapsed="false">
      <c r="A2051" s="87" t="s">
        <v>2196</v>
      </c>
      <c r="B2051" s="103" t="s">
        <v>2197</v>
      </c>
      <c r="C2051" s="77"/>
      <c r="D2051" s="77" t="n">
        <v>5042588</v>
      </c>
      <c r="E2051" s="77" t="n">
        <f aca="false">SUM(C2051:D2051)</f>
        <v>5042588</v>
      </c>
    </row>
    <row r="2052" customFormat="false" ht="64.15" hidden="false" customHeight="false" outlineLevel="0" collapsed="false">
      <c r="A2052" s="87" t="s">
        <v>2199</v>
      </c>
      <c r="B2052" s="103" t="s">
        <v>2200</v>
      </c>
      <c r="C2052" s="77"/>
      <c r="D2052" s="77"/>
      <c r="E2052" s="77"/>
    </row>
    <row r="2053" customFormat="false" ht="53.7" hidden="false" customHeight="false" outlineLevel="0" collapsed="false">
      <c r="A2053" s="87" t="s">
        <v>2110</v>
      </c>
      <c r="B2053" s="103" t="s">
        <v>2201</v>
      </c>
      <c r="C2053" s="77"/>
      <c r="D2053" s="77"/>
      <c r="E2053" s="77" t="n">
        <f aca="false">SUM(C2053:D2053)</f>
        <v>0</v>
      </c>
    </row>
    <row r="2054" customFormat="false" ht="32.8" hidden="false" customHeight="false" outlineLevel="0" collapsed="false">
      <c r="A2054" s="87" t="s">
        <v>222</v>
      </c>
      <c r="B2054" s="55" t="s">
        <v>223</v>
      </c>
      <c r="C2054" s="77"/>
      <c r="D2054" s="77"/>
      <c r="E2054" s="77"/>
    </row>
    <row r="2055" customFormat="false" ht="64.15" hidden="false" customHeight="false" outlineLevel="0" collapsed="false">
      <c r="A2055" s="87" t="s">
        <v>2204</v>
      </c>
      <c r="B2055" s="55" t="s">
        <v>2205</v>
      </c>
      <c r="C2055" s="249"/>
      <c r="D2055" s="94"/>
      <c r="E2055" s="94" t="n">
        <f aca="false">SUM(C2055:D2055)</f>
        <v>0</v>
      </c>
    </row>
    <row r="2056" customFormat="false" ht="32.8" hidden="false" customHeight="false" outlineLevel="0" collapsed="false">
      <c r="A2056" s="82" t="s">
        <v>62</v>
      </c>
      <c r="B2056" s="54" t="s">
        <v>63</v>
      </c>
      <c r="C2056" s="143"/>
      <c r="D2056" s="143"/>
      <c r="E2056" s="143" t="n">
        <f aca="false">SUM(C2056:D2056)</f>
        <v>0</v>
      </c>
    </row>
    <row r="2057" customFormat="false" ht="22.35" hidden="false" customHeight="false" outlineLevel="0" collapsed="false">
      <c r="A2057" s="82" t="s">
        <v>65</v>
      </c>
      <c r="B2057" s="54" t="s">
        <v>66</v>
      </c>
      <c r="C2057" s="143"/>
      <c r="D2057" s="143"/>
      <c r="E2057" s="143" t="n">
        <f aca="false">SUM(C2057:D2057)</f>
        <v>0</v>
      </c>
    </row>
    <row r="2058" customFormat="false" ht="12.8" hidden="false" customHeight="false" outlineLevel="0" collapsed="false">
      <c r="A2058" s="82"/>
      <c r="B2058" s="54"/>
      <c r="C2058" s="77"/>
      <c r="D2058" s="77"/>
      <c r="E2058" s="77"/>
    </row>
    <row r="2059" customFormat="false" ht="46.25" hidden="false" customHeight="false" outlineLevel="0" collapsed="false">
      <c r="A2059" s="105" t="s">
        <v>2209</v>
      </c>
      <c r="B2059" s="135" t="s">
        <v>19</v>
      </c>
      <c r="C2059" s="108" t="n">
        <f aca="false">SUM(C2061:C2068)</f>
        <v>397000</v>
      </c>
      <c r="D2059" s="108" t="n">
        <f aca="false">SUM(D2061:D2068)</f>
        <v>13103000</v>
      </c>
      <c r="E2059" s="108" t="n">
        <f aca="false">SUM(C2059:D2059)</f>
        <v>13500000</v>
      </c>
    </row>
    <row r="2060" customFormat="false" ht="22.35" hidden="false" customHeight="false" outlineLevel="0" collapsed="false">
      <c r="A2060" s="87" t="s">
        <v>27</v>
      </c>
      <c r="B2060" s="167"/>
      <c r="C2060" s="77" t="n">
        <f aca="false">SUM(C2061:C2065)</f>
        <v>397000</v>
      </c>
      <c r="D2060" s="77" t="n">
        <f aca="false">SUM(D2061:D2065)</f>
        <v>13103000</v>
      </c>
      <c r="E2060" s="77" t="n">
        <f aca="false">SUM(C2060:D2060)</f>
        <v>13500000</v>
      </c>
    </row>
    <row r="2061" customFormat="false" ht="43.25" hidden="false" customHeight="false" outlineLevel="0" collapsed="false">
      <c r="A2061" s="126" t="s">
        <v>29</v>
      </c>
      <c r="B2061" s="160" t="n">
        <v>0</v>
      </c>
      <c r="C2061" s="130"/>
      <c r="D2061" s="130" t="n">
        <v>5054014</v>
      </c>
      <c r="E2061" s="130" t="n">
        <f aca="false">SUM(C2061:D2061)</f>
        <v>5054014</v>
      </c>
    </row>
    <row r="2062" customFormat="false" ht="53.7" hidden="false" customHeight="false" outlineLevel="0" collapsed="false">
      <c r="A2062" s="87" t="s">
        <v>2110</v>
      </c>
      <c r="B2062" s="103" t="s">
        <v>2210</v>
      </c>
      <c r="C2062" s="77"/>
      <c r="D2062" s="77"/>
      <c r="E2062" s="77" t="n">
        <f aca="false">SUM(C2062:D2062)</f>
        <v>0</v>
      </c>
    </row>
    <row r="2063" customFormat="false" ht="22.35" hidden="false" customHeight="false" outlineLevel="0" collapsed="false">
      <c r="A2063" s="87" t="s">
        <v>2212</v>
      </c>
      <c r="B2063" s="103" t="s">
        <v>2213</v>
      </c>
      <c r="C2063" s="77" t="n">
        <v>397000</v>
      </c>
      <c r="D2063" s="77" t="n">
        <v>8048986</v>
      </c>
      <c r="E2063" s="77" t="n">
        <f aca="false">SUM(C2063:D2063)</f>
        <v>8445986</v>
      </c>
    </row>
    <row r="2064" customFormat="false" ht="147.75" hidden="false" customHeight="false" outlineLevel="0" collapsed="false">
      <c r="A2064" s="82" t="s">
        <v>2215</v>
      </c>
      <c r="B2064" s="54" t="s">
        <v>2216</v>
      </c>
      <c r="C2064" s="77"/>
      <c r="D2064" s="77"/>
      <c r="E2064" s="77" t="n">
        <f aca="false">SUM(C2064:D2064)</f>
        <v>0</v>
      </c>
    </row>
    <row r="2065" customFormat="false" ht="74.6" hidden="false" customHeight="false" outlineLevel="0" collapsed="false">
      <c r="A2065" s="82" t="s">
        <v>2218</v>
      </c>
      <c r="B2065" s="54" t="s">
        <v>2219</v>
      </c>
      <c r="C2065" s="77"/>
      <c r="D2065" s="77"/>
      <c r="E2065" s="77" t="n">
        <f aca="false">SUM(C2065:D2065)</f>
        <v>0</v>
      </c>
    </row>
    <row r="2066" customFormat="false" ht="32.8" hidden="false" customHeight="false" outlineLevel="0" collapsed="false">
      <c r="A2066" s="82" t="s">
        <v>62</v>
      </c>
      <c r="B2066" s="54" t="s">
        <v>63</v>
      </c>
      <c r="C2066" s="143"/>
      <c r="D2066" s="143"/>
      <c r="E2066" s="143" t="n">
        <f aca="false">SUM(C2066:D2066)</f>
        <v>0</v>
      </c>
    </row>
    <row r="2067" customFormat="false" ht="22.35" hidden="false" customHeight="false" outlineLevel="0" collapsed="false">
      <c r="A2067" s="87" t="s">
        <v>65</v>
      </c>
      <c r="B2067" s="54" t="s">
        <v>66</v>
      </c>
      <c r="C2067" s="77"/>
      <c r="D2067" s="77"/>
      <c r="E2067" s="77" t="n">
        <f aca="false">SUM(C2067:D2067)</f>
        <v>0</v>
      </c>
    </row>
    <row r="2068" customFormat="false" ht="12.8" hidden="false" customHeight="false" outlineLevel="0" collapsed="false">
      <c r="A2068" s="211"/>
      <c r="B2068" s="113"/>
      <c r="C2068" s="77"/>
      <c r="D2068" s="77"/>
      <c r="E2068" s="77" t="n">
        <f aca="false">SUM(C2068:D2068)</f>
        <v>0</v>
      </c>
    </row>
    <row r="2069" customFormat="false" ht="46.25" hidden="false" customHeight="false" outlineLevel="0" collapsed="false">
      <c r="A2069" s="66" t="s">
        <v>2222</v>
      </c>
      <c r="B2069" s="135" t="s">
        <v>19</v>
      </c>
      <c r="C2069" s="190" t="n">
        <f aca="false">SUM(C2071:C2086)</f>
        <v>28470441</v>
      </c>
      <c r="D2069" s="139" t="n">
        <f aca="false">SUM(D2071:D2086)</f>
        <v>22900000</v>
      </c>
      <c r="E2069" s="190" t="n">
        <f aca="false">SUM(C2069:D2069)</f>
        <v>51370441</v>
      </c>
    </row>
    <row r="2070" customFormat="false" ht="22.35" hidden="false" customHeight="false" outlineLevel="0" collapsed="false">
      <c r="A2070" s="82" t="s">
        <v>27</v>
      </c>
      <c r="B2070" s="103"/>
      <c r="C2070" s="77" t="n">
        <f aca="false">SUM(C2071:C2084)</f>
        <v>28470441</v>
      </c>
      <c r="D2070" s="77" t="n">
        <f aca="false">SUM(D2071:D2084)</f>
        <v>22900000</v>
      </c>
      <c r="E2070" s="77" t="n">
        <f aca="false">SUM(C2070:D2070)</f>
        <v>51370441</v>
      </c>
    </row>
    <row r="2071" customFormat="false" ht="43.25" hidden="false" customHeight="false" outlineLevel="0" collapsed="false">
      <c r="A2071" s="82" t="s">
        <v>29</v>
      </c>
      <c r="B2071" s="103" t="n">
        <v>0</v>
      </c>
      <c r="C2071" s="77"/>
      <c r="D2071" s="77" t="n">
        <v>3664000</v>
      </c>
      <c r="E2071" s="77" t="n">
        <f aca="false">SUM(C2071:D2071)</f>
        <v>3664000</v>
      </c>
    </row>
    <row r="2072" customFormat="false" ht="43.25" hidden="false" customHeight="false" outlineLevel="0" collapsed="false">
      <c r="A2072" s="82" t="s">
        <v>2223</v>
      </c>
      <c r="B2072" s="103" t="s">
        <v>2224</v>
      </c>
      <c r="C2072" s="77" t="n">
        <v>654091</v>
      </c>
      <c r="D2072" s="77" t="n">
        <v>2015200</v>
      </c>
      <c r="E2072" s="77" t="n">
        <f aca="false">SUM(C2072:D2072)</f>
        <v>2669291</v>
      </c>
    </row>
    <row r="2073" customFormat="false" ht="85.05" hidden="false" customHeight="false" outlineLevel="0" collapsed="false">
      <c r="A2073" s="82" t="s">
        <v>2226</v>
      </c>
      <c r="B2073" s="103" t="s">
        <v>2227</v>
      </c>
      <c r="C2073" s="77" t="n">
        <v>8860000</v>
      </c>
      <c r="D2073" s="77" t="n">
        <v>6961600</v>
      </c>
      <c r="E2073" s="77" t="n">
        <f aca="false">SUM(C2073:D2073)</f>
        <v>15821600</v>
      </c>
    </row>
    <row r="2074" customFormat="false" ht="43.25" hidden="false" customHeight="false" outlineLevel="0" collapsed="false">
      <c r="A2074" s="82" t="s">
        <v>2229</v>
      </c>
      <c r="B2074" s="103" t="s">
        <v>2230</v>
      </c>
      <c r="C2074" s="77" t="n">
        <v>5905000</v>
      </c>
      <c r="D2074" s="77" t="n">
        <v>5312800</v>
      </c>
      <c r="E2074" s="77" t="n">
        <f aca="false">SUM(C2074:D2074)</f>
        <v>11217800</v>
      </c>
    </row>
    <row r="2075" customFormat="false" ht="32.8" hidden="false" customHeight="false" outlineLevel="0" collapsed="false">
      <c r="A2075" s="82" t="s">
        <v>2232</v>
      </c>
      <c r="B2075" s="103" t="s">
        <v>2233</v>
      </c>
      <c r="C2075" s="77"/>
      <c r="D2075" s="77" t="n">
        <v>1282400</v>
      </c>
      <c r="E2075" s="77" t="n">
        <f aca="false">SUM(C2075:D2075)</f>
        <v>1282400</v>
      </c>
    </row>
    <row r="2076" customFormat="false" ht="53.7" hidden="false" customHeight="false" outlineLevel="0" collapsed="false">
      <c r="A2076" s="82" t="s">
        <v>2110</v>
      </c>
      <c r="B2076" s="54" t="s">
        <v>2235</v>
      </c>
      <c r="C2076" s="77"/>
      <c r="D2076" s="77"/>
      <c r="E2076" s="77" t="n">
        <f aca="false">SUM(C2076:D2076)</f>
        <v>0</v>
      </c>
    </row>
    <row r="2077" customFormat="false" ht="43.25" hidden="false" customHeight="false" outlineLevel="0" collapsed="false">
      <c r="A2077" s="82" t="s">
        <v>506</v>
      </c>
      <c r="B2077" s="103" t="s">
        <v>507</v>
      </c>
      <c r="C2077" s="77" t="n">
        <v>140000</v>
      </c>
      <c r="D2077" s="77" t="n">
        <v>183200</v>
      </c>
      <c r="E2077" s="77" t="n">
        <f aca="false">SUM(C2077:D2077)</f>
        <v>323200</v>
      </c>
    </row>
    <row r="2078" customFormat="false" ht="32.8" hidden="false" customHeight="false" outlineLevel="0" collapsed="false">
      <c r="A2078" s="82" t="s">
        <v>781</v>
      </c>
      <c r="B2078" s="103" t="s">
        <v>782</v>
      </c>
      <c r="C2078" s="77" t="n">
        <v>1500000</v>
      </c>
      <c r="D2078" s="77" t="n">
        <v>1282400</v>
      </c>
      <c r="E2078" s="77" t="n">
        <f aca="false">SUM(C2078:D2078)</f>
        <v>2782400</v>
      </c>
    </row>
    <row r="2079" customFormat="false" ht="74.6" hidden="false" customHeight="false" outlineLevel="0" collapsed="false">
      <c r="A2079" s="316" t="s">
        <v>2239</v>
      </c>
      <c r="B2079" s="103"/>
      <c r="C2079" s="77"/>
      <c r="D2079" s="77"/>
      <c r="E2079" s="77"/>
    </row>
    <row r="2080" customFormat="false" ht="22.35" hidden="false" customHeight="false" outlineLevel="0" collapsed="false">
      <c r="A2080" s="82" t="s">
        <v>328</v>
      </c>
      <c r="B2080" s="103" t="s">
        <v>329</v>
      </c>
      <c r="C2080" s="77" t="n">
        <v>3200000</v>
      </c>
      <c r="D2080" s="77" t="n">
        <v>1282400</v>
      </c>
      <c r="E2080" s="77" t="n">
        <f aca="false">SUM(C2080:D2080)</f>
        <v>4482400</v>
      </c>
    </row>
    <row r="2081" customFormat="false" ht="32.8" hidden="false" customHeight="false" outlineLevel="0" collapsed="false">
      <c r="A2081" s="82" t="s">
        <v>33</v>
      </c>
      <c r="B2081" s="103" t="s">
        <v>34</v>
      </c>
      <c r="C2081" s="77" t="n">
        <v>1606650</v>
      </c>
      <c r="D2081" s="77"/>
      <c r="E2081" s="77" t="n">
        <f aca="false">SUM(C2081:D2081)</f>
        <v>1606650</v>
      </c>
    </row>
    <row r="2082" customFormat="false" ht="32.8" hidden="false" customHeight="false" outlineLevel="0" collapsed="false">
      <c r="A2082" s="82" t="s">
        <v>219</v>
      </c>
      <c r="B2082" s="103" t="s">
        <v>220</v>
      </c>
      <c r="C2082" s="77" t="n">
        <v>3955200</v>
      </c>
      <c r="D2082" s="77"/>
      <c r="E2082" s="77" t="n">
        <f aca="false">SUM(C2082:D2082)</f>
        <v>3955200</v>
      </c>
    </row>
    <row r="2083" customFormat="false" ht="32.8" hidden="false" customHeight="false" outlineLevel="0" collapsed="false">
      <c r="A2083" s="82" t="s">
        <v>2243</v>
      </c>
      <c r="B2083" s="103" t="s">
        <v>223</v>
      </c>
      <c r="C2083" s="77" t="n">
        <v>1649500</v>
      </c>
      <c r="D2083" s="77"/>
      <c r="E2083" s="77" t="n">
        <f aca="false">SUM(C2083:D2083)</f>
        <v>1649500</v>
      </c>
    </row>
    <row r="2084" customFormat="false" ht="53.7" hidden="false" customHeight="false" outlineLevel="0" collapsed="false">
      <c r="A2084" s="82" t="s">
        <v>2245</v>
      </c>
      <c r="B2084" s="103" t="s">
        <v>2246</v>
      </c>
      <c r="C2084" s="77" t="n">
        <v>1000000</v>
      </c>
      <c r="D2084" s="77" t="n">
        <v>916000</v>
      </c>
      <c r="E2084" s="77" t="n">
        <f aca="false">SUM(C2084:D2084)</f>
        <v>1916000</v>
      </c>
    </row>
    <row r="2085" customFormat="false" ht="32.8" hidden="false" customHeight="false" outlineLevel="0" collapsed="false">
      <c r="A2085" s="82" t="s">
        <v>62</v>
      </c>
      <c r="B2085" s="54" t="s">
        <v>63</v>
      </c>
      <c r="C2085" s="77"/>
      <c r="D2085" s="77"/>
      <c r="E2085" s="77" t="n">
        <f aca="false">SUM(C2085:D2085)</f>
        <v>0</v>
      </c>
    </row>
    <row r="2086" customFormat="false" ht="22.35" hidden="false" customHeight="false" outlineLevel="0" collapsed="false">
      <c r="A2086" s="82" t="s">
        <v>65</v>
      </c>
      <c r="B2086" s="54" t="s">
        <v>66</v>
      </c>
      <c r="C2086" s="77"/>
      <c r="D2086" s="77"/>
      <c r="E2086" s="77" t="n">
        <f aca="false">SUM(C2086:D2086)</f>
        <v>0</v>
      </c>
    </row>
    <row r="2087" customFormat="false" ht="12.8" hidden="false" customHeight="false" outlineLevel="0" collapsed="false">
      <c r="A2087" s="82"/>
      <c r="B2087" s="103"/>
      <c r="C2087" s="77"/>
      <c r="D2087" s="77"/>
      <c r="E2087" s="77" t="n">
        <f aca="false">SUM(C2087:D2087)</f>
        <v>0</v>
      </c>
    </row>
    <row r="2088" customFormat="false" ht="46.25" hidden="false" customHeight="false" outlineLevel="0" collapsed="false">
      <c r="A2088" s="105" t="s">
        <v>2249</v>
      </c>
      <c r="B2088" s="135" t="s">
        <v>19</v>
      </c>
      <c r="C2088" s="190" t="n">
        <f aca="false">SUM(C2090:C2101)</f>
        <v>1013026534</v>
      </c>
      <c r="D2088" s="108" t="n">
        <f aca="false">SUM(D2090:D2100)</f>
        <v>40798245</v>
      </c>
      <c r="E2088" s="190" t="n">
        <f aca="false">SUM(C2088:D2088)</f>
        <v>1053824779</v>
      </c>
    </row>
    <row r="2089" customFormat="false" ht="22.35" hidden="false" customHeight="false" outlineLevel="0" collapsed="false">
      <c r="A2089" s="87" t="s">
        <v>27</v>
      </c>
      <c r="B2089" s="113"/>
      <c r="C2089" s="77" t="n">
        <f aca="false">SUM(C2090:C2100)</f>
        <v>1013026534</v>
      </c>
      <c r="D2089" s="77" t="n">
        <f aca="false">SUM(D2090:D2100)</f>
        <v>40798245</v>
      </c>
      <c r="E2089" s="77" t="n">
        <f aca="false">SUM(C2089:D2089)</f>
        <v>1053824779</v>
      </c>
    </row>
    <row r="2090" customFormat="false" ht="43.25" hidden="false" customHeight="false" outlineLevel="0" collapsed="false">
      <c r="A2090" s="82" t="s">
        <v>29</v>
      </c>
      <c r="B2090" s="54" t="n">
        <v>0</v>
      </c>
      <c r="C2090" s="77"/>
      <c r="D2090" s="77" t="n">
        <v>10404578</v>
      </c>
      <c r="E2090" s="77" t="n">
        <f aca="false">SUM(C2090:D2090)</f>
        <v>10404578</v>
      </c>
    </row>
    <row r="2091" customFormat="false" ht="22.35" hidden="false" customHeight="false" outlineLevel="0" collapsed="false">
      <c r="A2091" s="87" t="s">
        <v>2250</v>
      </c>
      <c r="B2091" s="103" t="s">
        <v>2251</v>
      </c>
      <c r="C2091" s="77" t="n">
        <f aca="false">955710366+2479045</f>
        <v>958189411</v>
      </c>
      <c r="D2091" s="77" t="n">
        <v>17836418</v>
      </c>
      <c r="E2091" s="77" t="n">
        <f aca="false">SUM(C2091:D2091)</f>
        <v>976025829</v>
      </c>
    </row>
    <row r="2092" customFormat="false" ht="32.8" hidden="false" customHeight="false" outlineLevel="0" collapsed="false">
      <c r="A2092" s="87" t="s">
        <v>2253</v>
      </c>
      <c r="B2092" s="103" t="s">
        <v>2254</v>
      </c>
      <c r="C2092" s="77" t="n">
        <v>19190328</v>
      </c>
      <c r="D2092" s="77" t="n">
        <v>1640130</v>
      </c>
      <c r="E2092" s="77" t="n">
        <f aca="false">SUM(C2092:D2092)</f>
        <v>20830458</v>
      </c>
    </row>
    <row r="2093" customFormat="false" ht="32.8" hidden="false" customHeight="false" outlineLevel="0" collapsed="false">
      <c r="A2093" s="87" t="s">
        <v>2256</v>
      </c>
      <c r="B2093" s="103" t="s">
        <v>2257</v>
      </c>
      <c r="C2093" s="77" t="n">
        <v>8850000</v>
      </c>
      <c r="D2093" s="77" t="n">
        <v>1230098</v>
      </c>
      <c r="E2093" s="77" t="n">
        <f aca="false">SUM(C2093:D2093)</f>
        <v>10080098</v>
      </c>
    </row>
    <row r="2094" customFormat="false" ht="32.8" hidden="false" customHeight="false" outlineLevel="0" collapsed="false">
      <c r="A2094" s="87" t="s">
        <v>2259</v>
      </c>
      <c r="B2094" s="103" t="s">
        <v>2260</v>
      </c>
      <c r="C2094" s="77" t="n">
        <f aca="false">10346114-2479045</f>
        <v>7867069</v>
      </c>
      <c r="D2094" s="77" t="n">
        <v>1025082</v>
      </c>
      <c r="E2094" s="77" t="n">
        <f aca="false">SUM(C2094:D2094)</f>
        <v>8892151</v>
      </c>
    </row>
    <row r="2095" customFormat="false" ht="43.25" hidden="false" customHeight="false" outlineLevel="0" collapsed="false">
      <c r="A2095" s="87" t="s">
        <v>506</v>
      </c>
      <c r="B2095" s="103" t="s">
        <v>507</v>
      </c>
      <c r="C2095" s="77" t="n">
        <v>135742</v>
      </c>
      <c r="D2095" s="77" t="n">
        <v>51254</v>
      </c>
      <c r="E2095" s="77" t="n">
        <f aca="false">SUM(C2095:D2095)</f>
        <v>186996</v>
      </c>
    </row>
    <row r="2096" customFormat="false" ht="53.7" hidden="false" customHeight="false" outlineLevel="0" collapsed="false">
      <c r="A2096" s="87" t="s">
        <v>2110</v>
      </c>
      <c r="B2096" s="103" t="s">
        <v>2263</v>
      </c>
      <c r="C2096" s="77"/>
      <c r="D2096" s="77"/>
      <c r="E2096" s="77" t="n">
        <f aca="false">SUM(C2096:D2096)</f>
        <v>0</v>
      </c>
    </row>
    <row r="2097" customFormat="false" ht="32.8" hidden="false" customHeight="false" outlineLevel="0" collapsed="false">
      <c r="A2097" s="87" t="s">
        <v>2265</v>
      </c>
      <c r="B2097" s="103" t="s">
        <v>2266</v>
      </c>
      <c r="C2097" s="77" t="n">
        <v>15137536</v>
      </c>
      <c r="D2097" s="77" t="n">
        <v>615049</v>
      </c>
      <c r="E2097" s="77" t="n">
        <f aca="false">SUM(C2097:D2097)</f>
        <v>15752585</v>
      </c>
    </row>
    <row r="2098" customFormat="false" ht="43.25" hidden="false" customHeight="false" outlineLevel="0" collapsed="false">
      <c r="A2098" s="87" t="s">
        <v>2268</v>
      </c>
      <c r="B2098" s="103" t="s">
        <v>2269</v>
      </c>
      <c r="C2098" s="77" t="n">
        <v>486779</v>
      </c>
      <c r="D2098" s="77" t="n">
        <v>205016</v>
      </c>
      <c r="E2098" s="77" t="n">
        <f aca="false">SUM(C2098:D2098)</f>
        <v>691795</v>
      </c>
    </row>
    <row r="2099" customFormat="false" ht="32.8" hidden="false" customHeight="false" outlineLevel="0" collapsed="false">
      <c r="A2099" s="87" t="s">
        <v>2270</v>
      </c>
      <c r="B2099" s="103" t="s">
        <v>2271</v>
      </c>
      <c r="C2099" s="77" t="n">
        <v>2669669</v>
      </c>
      <c r="D2099" s="77" t="n">
        <v>7380587</v>
      </c>
      <c r="E2099" s="77" t="n">
        <f aca="false">SUM(C2099:D2099)</f>
        <v>10050256</v>
      </c>
    </row>
    <row r="2100" customFormat="false" ht="22.35" hidden="false" customHeight="false" outlineLevel="0" collapsed="false">
      <c r="A2100" s="87" t="s">
        <v>167</v>
      </c>
      <c r="B2100" s="103" t="s">
        <v>168</v>
      </c>
      <c r="C2100" s="77" t="n">
        <v>500000</v>
      </c>
      <c r="D2100" s="77" t="n">
        <v>410033</v>
      </c>
      <c r="E2100" s="77" t="n">
        <f aca="false">SUM(C2100:D2100)</f>
        <v>910033</v>
      </c>
    </row>
    <row r="2101" customFormat="false" ht="22.35" hidden="false" customHeight="false" outlineLevel="0" collapsed="false">
      <c r="A2101" s="87" t="s">
        <v>65</v>
      </c>
      <c r="B2101" s="54" t="s">
        <v>66</v>
      </c>
      <c r="C2101" s="83"/>
      <c r="D2101" s="83"/>
      <c r="E2101" s="77" t="n">
        <f aca="false">SUM(C2101:D2101)</f>
        <v>0</v>
      </c>
    </row>
    <row r="2102" customFormat="false" ht="12.8" hidden="false" customHeight="false" outlineLevel="0" collapsed="false">
      <c r="A2102" s="82"/>
      <c r="B2102" s="54"/>
      <c r="C2102" s="77"/>
      <c r="D2102" s="220"/>
      <c r="E2102" s="77"/>
    </row>
    <row r="2103" customFormat="false" ht="46.25" hidden="false" customHeight="false" outlineLevel="0" collapsed="false">
      <c r="A2103" s="105" t="s">
        <v>2273</v>
      </c>
      <c r="B2103" s="135" t="s">
        <v>19</v>
      </c>
      <c r="C2103" s="108" t="n">
        <f aca="false">SUM(C2105:C2122)</f>
        <v>55629914</v>
      </c>
      <c r="D2103" s="108" t="n">
        <f aca="false">SUM(D2105:D2122)</f>
        <v>46893504</v>
      </c>
      <c r="E2103" s="108" t="n">
        <f aca="false">SUM(C2103:D2103)</f>
        <v>102523418</v>
      </c>
    </row>
    <row r="2104" customFormat="false" ht="22.35" hidden="false" customHeight="false" outlineLevel="0" collapsed="false">
      <c r="A2104" s="99" t="s">
        <v>27</v>
      </c>
      <c r="B2104" s="167"/>
      <c r="C2104" s="77" t="n">
        <f aca="false">SUM(C2105:C2120)</f>
        <v>55629914</v>
      </c>
      <c r="D2104" s="77" t="n">
        <f aca="false">SUM(D2105:D2120)</f>
        <v>46893504</v>
      </c>
      <c r="E2104" s="77" t="n">
        <f aca="false">SUM(C2104:D2104)</f>
        <v>102523418</v>
      </c>
    </row>
    <row r="2105" customFormat="false" ht="43.25" hidden="false" customHeight="false" outlineLevel="0" collapsed="false">
      <c r="A2105" s="82" t="s">
        <v>29</v>
      </c>
      <c r="B2105" s="54" t="n">
        <v>0</v>
      </c>
      <c r="C2105" s="77"/>
      <c r="D2105" s="77" t="n">
        <v>14570481</v>
      </c>
      <c r="E2105" s="77" t="n">
        <f aca="false">SUM(C2105:D2105)</f>
        <v>14570481</v>
      </c>
    </row>
    <row r="2106" customFormat="false" ht="32.8" hidden="false" customHeight="false" outlineLevel="0" collapsed="false">
      <c r="A2106" s="87" t="s">
        <v>2274</v>
      </c>
      <c r="B2106" s="103" t="s">
        <v>2275</v>
      </c>
      <c r="C2106" s="77" t="n">
        <v>41959042</v>
      </c>
      <c r="D2106" s="77" t="n">
        <v>21771984</v>
      </c>
      <c r="E2106" s="77" t="n">
        <f aca="false">SUM(C2106:D2106)</f>
        <v>63731026</v>
      </c>
    </row>
    <row r="2107" customFormat="false" ht="32.8" hidden="false" customHeight="false" outlineLevel="0" collapsed="false">
      <c r="A2107" s="82" t="s">
        <v>2277</v>
      </c>
      <c r="B2107" s="54" t="s">
        <v>2278</v>
      </c>
      <c r="C2107" s="77" t="n">
        <v>2820765</v>
      </c>
      <c r="D2107" s="77" t="n">
        <v>2344675</v>
      </c>
      <c r="E2107" s="77" t="n">
        <f aca="false">SUM(C2107:D2107)</f>
        <v>5165440</v>
      </c>
    </row>
    <row r="2108" customFormat="false" ht="32.8" hidden="false" customHeight="false" outlineLevel="0" collapsed="false">
      <c r="A2108" s="82" t="s">
        <v>2280</v>
      </c>
      <c r="B2108" s="54" t="s">
        <v>2281</v>
      </c>
      <c r="C2108" s="77" t="n">
        <v>1642022</v>
      </c>
      <c r="D2108" s="77" t="n">
        <v>1842245</v>
      </c>
      <c r="E2108" s="77" t="n">
        <f aca="false">SUM(C2108:D2108)</f>
        <v>3484267</v>
      </c>
    </row>
    <row r="2109" customFormat="false" ht="32.8" hidden="false" customHeight="false" outlineLevel="0" collapsed="false">
      <c r="A2109" s="82" t="s">
        <v>2283</v>
      </c>
      <c r="B2109" s="54" t="s">
        <v>2284</v>
      </c>
      <c r="C2109" s="77" t="n">
        <v>130403</v>
      </c>
      <c r="D2109" s="77" t="n">
        <v>1842245</v>
      </c>
      <c r="E2109" s="77" t="n">
        <f aca="false">SUM(C2109:D2109)</f>
        <v>1972648</v>
      </c>
    </row>
    <row r="2110" customFormat="false" ht="43.25" hidden="false" customHeight="false" outlineLevel="0" collapsed="false">
      <c r="A2110" s="87" t="s">
        <v>506</v>
      </c>
      <c r="B2110" s="54" t="s">
        <v>507</v>
      </c>
      <c r="C2110" s="77" t="n">
        <v>335940</v>
      </c>
      <c r="D2110" s="77"/>
      <c r="E2110" s="77" t="n">
        <f aca="false">SUM(C2110:D2110)</f>
        <v>335940</v>
      </c>
    </row>
    <row r="2111" customFormat="false" ht="53.7" hidden="false" customHeight="false" outlineLevel="0" collapsed="false">
      <c r="A2111" s="82" t="s">
        <v>2110</v>
      </c>
      <c r="B2111" s="54" t="s">
        <v>2287</v>
      </c>
      <c r="C2111" s="77"/>
      <c r="D2111" s="77"/>
      <c r="E2111" s="77" t="n">
        <f aca="false">SUM(C2111:D2111)</f>
        <v>0</v>
      </c>
    </row>
    <row r="2112" customFormat="false" ht="22.35" hidden="false" customHeight="false" outlineLevel="0" collapsed="false">
      <c r="A2112" s="82" t="s">
        <v>2289</v>
      </c>
      <c r="B2112" s="54" t="s">
        <v>2290</v>
      </c>
      <c r="C2112" s="77"/>
      <c r="D2112" s="77"/>
      <c r="E2112" s="77" t="n">
        <f aca="false">SUM(C2112:D2112)</f>
        <v>0</v>
      </c>
    </row>
    <row r="2113" customFormat="false" ht="43.25" hidden="false" customHeight="false" outlineLevel="0" collapsed="false">
      <c r="A2113" s="82" t="s">
        <v>2292</v>
      </c>
      <c r="B2113" s="54" t="s">
        <v>2293</v>
      </c>
      <c r="C2113" s="77" t="n">
        <v>380000</v>
      </c>
      <c r="D2113" s="77" t="n">
        <v>1842245</v>
      </c>
      <c r="E2113" s="77" t="n">
        <f aca="false">SUM(C2113:D2113)</f>
        <v>2222245</v>
      </c>
    </row>
    <row r="2114" customFormat="false" ht="53.7" hidden="false" customHeight="false" outlineLevel="0" collapsed="false">
      <c r="A2114" s="82" t="s">
        <v>2295</v>
      </c>
      <c r="B2114" s="54" t="s">
        <v>2296</v>
      </c>
      <c r="C2114" s="77" t="n">
        <v>1032508</v>
      </c>
      <c r="D2114" s="77" t="n">
        <v>1842245</v>
      </c>
      <c r="E2114" s="77" t="n">
        <f aca="false">SUM(C2114:D2114)</f>
        <v>2874753</v>
      </c>
    </row>
    <row r="2115" customFormat="false" ht="32.8" hidden="false" customHeight="false" outlineLevel="0" collapsed="false">
      <c r="A2115" s="82" t="s">
        <v>177</v>
      </c>
      <c r="B2115" s="54" t="s">
        <v>178</v>
      </c>
      <c r="C2115" s="77" t="n">
        <v>495336</v>
      </c>
      <c r="D2115" s="77" t="n">
        <v>669907</v>
      </c>
      <c r="E2115" s="77" t="n">
        <f aca="false">SUM(C2115:D2115)</f>
        <v>1165243</v>
      </c>
    </row>
    <row r="2116" customFormat="false" ht="32.8" hidden="false" customHeight="false" outlineLevel="0" collapsed="false">
      <c r="A2116" s="82" t="s">
        <v>222</v>
      </c>
      <c r="B2116" s="54" t="s">
        <v>223</v>
      </c>
      <c r="C2116" s="77" t="n">
        <v>1650000</v>
      </c>
      <c r="D2116" s="77"/>
      <c r="E2116" s="77" t="n">
        <f aca="false">SUM(C2116:D2116)</f>
        <v>1650000</v>
      </c>
    </row>
    <row r="2117" customFormat="false" ht="32.8" hidden="false" customHeight="false" outlineLevel="0" collapsed="false">
      <c r="A2117" s="87" t="s">
        <v>219</v>
      </c>
      <c r="B2117" s="54" t="s">
        <v>220</v>
      </c>
      <c r="C2117" s="77" t="n">
        <v>3932998</v>
      </c>
      <c r="D2117" s="77"/>
      <c r="E2117" s="77" t="n">
        <f aca="false">SUM(C2117:D2117)</f>
        <v>3932998</v>
      </c>
    </row>
    <row r="2118" customFormat="false" ht="32.8" hidden="false" customHeight="false" outlineLevel="0" collapsed="false">
      <c r="A2118" s="82" t="s">
        <v>33</v>
      </c>
      <c r="B2118" s="54" t="s">
        <v>34</v>
      </c>
      <c r="C2118" s="77" t="n">
        <v>965000</v>
      </c>
      <c r="D2118" s="77"/>
      <c r="E2118" s="77" t="n">
        <f aca="false">SUM(C2118:D2118)</f>
        <v>965000</v>
      </c>
    </row>
    <row r="2119" customFormat="false" ht="32.8" hidden="false" customHeight="false" outlineLevel="0" collapsed="false">
      <c r="A2119" s="82" t="s">
        <v>2302</v>
      </c>
      <c r="B2119" s="54" t="s">
        <v>2303</v>
      </c>
      <c r="C2119" s="77" t="n">
        <v>285900</v>
      </c>
      <c r="D2119" s="77" t="n">
        <v>167477</v>
      </c>
      <c r="E2119" s="77" t="n">
        <f aca="false">SUM(C2119:D2119)</f>
        <v>453377</v>
      </c>
    </row>
    <row r="2120" customFormat="false" ht="64.15" hidden="false" customHeight="false" outlineLevel="0" collapsed="false">
      <c r="A2120" s="82" t="s">
        <v>494</v>
      </c>
      <c r="B2120" s="54" t="s">
        <v>495</v>
      </c>
      <c r="C2120" s="77"/>
      <c r="D2120" s="77"/>
      <c r="E2120" s="77" t="n">
        <f aca="false">SUM(C2120:D2120)</f>
        <v>0</v>
      </c>
    </row>
    <row r="2121" customFormat="false" ht="32.8" hidden="false" customHeight="false" outlineLevel="0" collapsed="false">
      <c r="A2121" s="87" t="s">
        <v>62</v>
      </c>
      <c r="B2121" s="54" t="s">
        <v>63</v>
      </c>
      <c r="C2121" s="77"/>
      <c r="D2121" s="77"/>
      <c r="E2121" s="77" t="n">
        <f aca="false">SUM(C2121:D2121)</f>
        <v>0</v>
      </c>
    </row>
    <row r="2122" customFormat="false" ht="22.35" hidden="false" customHeight="false" outlineLevel="0" collapsed="false">
      <c r="A2122" s="126" t="s">
        <v>65</v>
      </c>
      <c r="B2122" s="160" t="s">
        <v>66</v>
      </c>
      <c r="C2122" s="130"/>
      <c r="D2122" s="130"/>
      <c r="E2122" s="130" t="n">
        <f aca="false">SUM(C2122:D2122)</f>
        <v>0</v>
      </c>
    </row>
    <row r="2123" customFormat="false" ht="12.8" hidden="false" customHeight="false" outlineLevel="0" collapsed="false">
      <c r="A2123" s="87"/>
      <c r="B2123" s="103"/>
      <c r="C2123" s="77"/>
      <c r="D2123" s="77"/>
      <c r="E2123" s="77"/>
    </row>
    <row r="2124" customFormat="false" ht="68.65" hidden="false" customHeight="false" outlineLevel="0" collapsed="false">
      <c r="A2124" s="66" t="s">
        <v>2306</v>
      </c>
      <c r="B2124" s="135" t="s">
        <v>19</v>
      </c>
      <c r="C2124" s="69" t="n">
        <f aca="false">SUM(C2126:C2131)</f>
        <v>80341362</v>
      </c>
      <c r="D2124" s="69" t="n">
        <f aca="false">SUM(D2126:D2132)</f>
        <v>0</v>
      </c>
      <c r="E2124" s="69" t="n">
        <f aca="false">SUM(C2124:D2124)</f>
        <v>80341362</v>
      </c>
    </row>
    <row r="2125" customFormat="false" ht="22.35" hidden="false" customHeight="false" outlineLevel="0" collapsed="false">
      <c r="A2125" s="82" t="s">
        <v>27</v>
      </c>
      <c r="B2125" s="318"/>
      <c r="C2125" s="265" t="n">
        <f aca="false">SUM(C2126:C2129)</f>
        <v>80341362</v>
      </c>
      <c r="D2125" s="265" t="n">
        <f aca="false">SUM(D2126:D2132)</f>
        <v>0</v>
      </c>
      <c r="E2125" s="265" t="n">
        <f aca="false">SUM(C2125:D2125)</f>
        <v>80341362</v>
      </c>
    </row>
    <row r="2126" customFormat="false" ht="22.35" hidden="false" customHeight="false" outlineLevel="0" collapsed="false">
      <c r="A2126" s="87" t="s">
        <v>857</v>
      </c>
      <c r="B2126" s="103" t="s">
        <v>858</v>
      </c>
      <c r="C2126" s="77" t="n">
        <v>79664862</v>
      </c>
      <c r="D2126" s="77"/>
      <c r="E2126" s="77" t="n">
        <f aca="false">SUM(C2126:D2126)</f>
        <v>79664862</v>
      </c>
    </row>
    <row r="2127" customFormat="false" ht="32.8" hidden="false" customHeight="false" outlineLevel="0" collapsed="false">
      <c r="A2127" s="87" t="s">
        <v>33</v>
      </c>
      <c r="B2127" s="54" t="s">
        <v>34</v>
      </c>
      <c r="C2127" s="77" t="n">
        <v>610000</v>
      </c>
      <c r="D2127" s="77"/>
      <c r="E2127" s="77" t="n">
        <f aca="false">SUM(C2127:D2127)</f>
        <v>610000</v>
      </c>
    </row>
    <row r="2128" customFormat="false" ht="32.8" hidden="false" customHeight="false" outlineLevel="0" collapsed="false">
      <c r="A2128" s="87" t="s">
        <v>2243</v>
      </c>
      <c r="B2128" s="54" t="s">
        <v>223</v>
      </c>
      <c r="C2128" s="77"/>
      <c r="D2128" s="77"/>
      <c r="E2128" s="77"/>
    </row>
    <row r="2129" customFormat="false" ht="32.8" hidden="false" customHeight="false" outlineLevel="0" collapsed="false">
      <c r="A2129" s="87" t="s">
        <v>219</v>
      </c>
      <c r="B2129" s="103" t="s">
        <v>220</v>
      </c>
      <c r="C2129" s="77" t="n">
        <v>66500</v>
      </c>
      <c r="D2129" s="77"/>
      <c r="E2129" s="77" t="n">
        <f aca="false">SUM(C2129:D2129)</f>
        <v>66500</v>
      </c>
    </row>
    <row r="2130" customFormat="false" ht="32.8" hidden="false" customHeight="false" outlineLevel="0" collapsed="false">
      <c r="A2130" s="87" t="s">
        <v>62</v>
      </c>
      <c r="B2130" s="54" t="s">
        <v>63</v>
      </c>
      <c r="C2130" s="77"/>
      <c r="D2130" s="77"/>
      <c r="E2130" s="77" t="n">
        <f aca="false">SUM(C2130:D2130)</f>
        <v>0</v>
      </c>
    </row>
    <row r="2131" customFormat="false" ht="22.35" hidden="false" customHeight="false" outlineLevel="0" collapsed="false">
      <c r="A2131" s="87" t="s">
        <v>65</v>
      </c>
      <c r="B2131" s="54" t="s">
        <v>66</v>
      </c>
      <c r="C2131" s="77"/>
      <c r="D2131" s="77"/>
      <c r="E2131" s="77" t="n">
        <f aca="false">SUM(C2131:D2131)</f>
        <v>0</v>
      </c>
    </row>
    <row r="2132" customFormat="false" ht="12.8" hidden="false" customHeight="false" outlineLevel="0" collapsed="false">
      <c r="A2132" s="87"/>
      <c r="B2132" s="103"/>
      <c r="C2132" s="77"/>
      <c r="D2132" s="77"/>
      <c r="E2132" s="77" t="n">
        <f aca="false">SUM(C2132:D2132)</f>
        <v>0</v>
      </c>
    </row>
    <row r="2133" customFormat="false" ht="57.45" hidden="false" customHeight="false" outlineLevel="0" collapsed="false">
      <c r="A2133" s="66" t="s">
        <v>2312</v>
      </c>
      <c r="B2133" s="135" t="s">
        <v>19</v>
      </c>
      <c r="C2133" s="69" t="n">
        <f aca="false">SUM(C2135:C2145)</f>
        <v>1054400</v>
      </c>
      <c r="D2133" s="157" t="n">
        <f aca="false">SUM(D2135:D2143)</f>
        <v>90448900</v>
      </c>
      <c r="E2133" s="69" t="n">
        <f aca="false">SUM(C2133:D2133)</f>
        <v>91503300</v>
      </c>
    </row>
    <row r="2134" customFormat="false" ht="22.35" hidden="false" customHeight="false" outlineLevel="0" collapsed="false">
      <c r="A2134" s="87" t="s">
        <v>27</v>
      </c>
      <c r="B2134" s="100"/>
      <c r="C2134" s="83" t="n">
        <f aca="false">SUM(C2135:C2143)</f>
        <v>1054400</v>
      </c>
      <c r="D2134" s="83" t="n">
        <f aca="false">SUM(D2135:D2143)</f>
        <v>90448900</v>
      </c>
      <c r="E2134" s="83" t="n">
        <f aca="false">SUM(C2134:D2134)</f>
        <v>91503300</v>
      </c>
    </row>
    <row r="2135" customFormat="false" ht="43.25" hidden="false" customHeight="false" outlineLevel="0" collapsed="false">
      <c r="A2135" s="87" t="s">
        <v>29</v>
      </c>
      <c r="B2135" s="103" t="n">
        <v>0</v>
      </c>
      <c r="C2135" s="77"/>
      <c r="D2135" s="83" t="n">
        <v>24730430</v>
      </c>
      <c r="E2135" s="77" t="n">
        <f aca="false">SUM(C2135:D2135)</f>
        <v>24730430</v>
      </c>
    </row>
    <row r="2136" customFormat="false" ht="74.6" hidden="false" customHeight="false" outlineLevel="0" collapsed="false">
      <c r="A2136" s="87" t="s">
        <v>2313</v>
      </c>
      <c r="B2136" s="103" t="s">
        <v>2314</v>
      </c>
      <c r="C2136" s="77"/>
      <c r="D2136" s="77" t="n">
        <v>63399267</v>
      </c>
      <c r="E2136" s="77" t="n">
        <f aca="false">SUM(C2136:D2136)</f>
        <v>63399267</v>
      </c>
    </row>
    <row r="2137" customFormat="false" ht="95.5" hidden="false" customHeight="false" outlineLevel="0" collapsed="false">
      <c r="A2137" s="87" t="s">
        <v>671</v>
      </c>
      <c r="B2137" s="103" t="s">
        <v>419</v>
      </c>
      <c r="C2137" s="77"/>
      <c r="D2137" s="77" t="n">
        <v>2319203</v>
      </c>
      <c r="E2137" s="77" t="n">
        <f aca="false">SUM(C2137:D2137)</f>
        <v>2319203</v>
      </c>
    </row>
    <row r="2138" customFormat="false" ht="43.25" hidden="false" customHeight="false" outlineLevel="0" collapsed="false">
      <c r="A2138" s="87" t="s">
        <v>506</v>
      </c>
      <c r="B2138" s="54" t="s">
        <v>507</v>
      </c>
      <c r="C2138" s="77" t="n">
        <v>520000</v>
      </c>
      <c r="D2138" s="77"/>
      <c r="E2138" s="77" t="n">
        <f aca="false">SUM(C2138:D2138)</f>
        <v>520000</v>
      </c>
    </row>
    <row r="2139" customFormat="false" ht="32.8" hidden="false" customHeight="false" outlineLevel="0" collapsed="false">
      <c r="A2139" s="87" t="s">
        <v>33</v>
      </c>
      <c r="B2139" s="103" t="s">
        <v>34</v>
      </c>
      <c r="C2139" s="77" t="n">
        <v>503500</v>
      </c>
      <c r="D2139" s="77"/>
      <c r="E2139" s="77" t="n">
        <f aca="false">SUM(C2139:D2139)</f>
        <v>503500</v>
      </c>
    </row>
    <row r="2140" customFormat="false" ht="64.15" hidden="false" customHeight="false" outlineLevel="0" collapsed="false">
      <c r="A2140" s="87" t="s">
        <v>2319</v>
      </c>
      <c r="B2140" s="103" t="s">
        <v>2320</v>
      </c>
      <c r="C2140" s="77"/>
      <c r="D2140" s="77"/>
      <c r="E2140" s="77" t="n">
        <f aca="false">SUM(C2140:D2140)</f>
        <v>0</v>
      </c>
    </row>
    <row r="2141" customFormat="false" ht="32.8" hidden="false" customHeight="false" outlineLevel="0" collapsed="false">
      <c r="A2141" s="82" t="s">
        <v>219</v>
      </c>
      <c r="B2141" s="54" t="s">
        <v>220</v>
      </c>
      <c r="C2141" s="149" t="n">
        <v>30900</v>
      </c>
      <c r="D2141" s="149"/>
      <c r="E2141" s="77" t="n">
        <f aca="false">SUM(C2141:D2141)</f>
        <v>30900</v>
      </c>
    </row>
    <row r="2142" customFormat="false" ht="32.8" hidden="false" customHeight="false" outlineLevel="0" collapsed="false">
      <c r="A2142" s="82" t="s">
        <v>222</v>
      </c>
      <c r="B2142" s="55" t="s">
        <v>223</v>
      </c>
      <c r="C2142" s="85"/>
      <c r="D2142" s="85"/>
      <c r="E2142" s="77" t="n">
        <f aca="false">SUM(C2142:D2142)</f>
        <v>0</v>
      </c>
    </row>
    <row r="2143" customFormat="false" ht="12.8" hidden="false" customHeight="false" outlineLevel="0" collapsed="false">
      <c r="A2143" s="254" t="s">
        <v>177</v>
      </c>
      <c r="B2143" s="50" t="s">
        <v>178</v>
      </c>
      <c r="C2143" s="85"/>
      <c r="D2143" s="85"/>
      <c r="E2143" s="77"/>
    </row>
    <row r="2144" customFormat="false" ht="32.8" hidden="false" customHeight="false" outlineLevel="0" collapsed="false">
      <c r="A2144" s="87" t="s">
        <v>62</v>
      </c>
      <c r="B2144" s="54" t="s">
        <v>63</v>
      </c>
      <c r="C2144" s="321"/>
      <c r="D2144" s="321"/>
      <c r="E2144" s="77" t="n">
        <f aca="false">SUM(C2144:D2144)</f>
        <v>0</v>
      </c>
    </row>
    <row r="2145" customFormat="false" ht="22.35" hidden="false" customHeight="false" outlineLevel="0" collapsed="false">
      <c r="A2145" s="87" t="s">
        <v>65</v>
      </c>
      <c r="B2145" s="54" t="s">
        <v>66</v>
      </c>
      <c r="C2145" s="77"/>
      <c r="D2145" s="77"/>
      <c r="E2145" s="77" t="n">
        <f aca="false">SUM(C2145:D2145)</f>
        <v>0</v>
      </c>
    </row>
    <row r="2146" customFormat="false" ht="12.8" hidden="false" customHeight="false" outlineLevel="0" collapsed="false">
      <c r="A2146" s="87"/>
      <c r="B2146" s="103"/>
      <c r="C2146" s="77"/>
      <c r="D2146" s="77"/>
      <c r="E2146" s="77"/>
    </row>
    <row r="2147" customFormat="false" ht="57.45" hidden="false" customHeight="false" outlineLevel="0" collapsed="false">
      <c r="A2147" s="66" t="s">
        <v>2327</v>
      </c>
      <c r="B2147" s="135" t="s">
        <v>19</v>
      </c>
      <c r="C2147" s="190" t="n">
        <f aca="false">SUM(C2149:C2153)</f>
        <v>10634650</v>
      </c>
      <c r="D2147" s="322" t="n">
        <f aca="false">SUM(D2149:D2153)</f>
        <v>0</v>
      </c>
      <c r="E2147" s="190" t="n">
        <f aca="false">SUM(C2147:D2147)</f>
        <v>10634650</v>
      </c>
    </row>
    <row r="2148" customFormat="false" ht="22.35" hidden="false" customHeight="false" outlineLevel="0" collapsed="false">
      <c r="A2148" s="74" t="s">
        <v>27</v>
      </c>
      <c r="B2148" s="75"/>
      <c r="C2148" s="77" t="n">
        <f aca="false">SUM(C2149:C2152)</f>
        <v>10634650</v>
      </c>
      <c r="D2148" s="145" t="n">
        <f aca="false">SUM(D2149:D2151)</f>
        <v>0</v>
      </c>
      <c r="E2148" s="77" t="n">
        <f aca="false">SUM(C2148:D2148)</f>
        <v>10634650</v>
      </c>
    </row>
    <row r="2149" customFormat="false" ht="22.35" hidden="false" customHeight="false" outlineLevel="0" collapsed="false">
      <c r="A2149" s="87" t="s">
        <v>857</v>
      </c>
      <c r="B2149" s="103" t="s">
        <v>858</v>
      </c>
      <c r="C2149" s="83" t="n">
        <v>9546115</v>
      </c>
      <c r="D2149" s="83"/>
      <c r="E2149" s="83" t="n">
        <f aca="false">SUM(C2149:D2149)</f>
        <v>9546115</v>
      </c>
    </row>
    <row r="2150" customFormat="false" ht="64.15" hidden="false" customHeight="false" outlineLevel="0" collapsed="false">
      <c r="A2150" s="87" t="s">
        <v>2329</v>
      </c>
      <c r="B2150" s="103" t="s">
        <v>2330</v>
      </c>
      <c r="C2150" s="83" t="n">
        <v>1000000</v>
      </c>
      <c r="D2150" s="83"/>
      <c r="E2150" s="83" t="n">
        <f aca="false">SUM(C2150:D2150)</f>
        <v>1000000</v>
      </c>
    </row>
    <row r="2151" customFormat="false" ht="43.25" hidden="false" customHeight="false" outlineLevel="0" collapsed="false">
      <c r="A2151" s="87" t="s">
        <v>506</v>
      </c>
      <c r="B2151" s="103" t="s">
        <v>507</v>
      </c>
      <c r="C2151" s="83" t="n">
        <v>53885</v>
      </c>
      <c r="D2151" s="83"/>
      <c r="E2151" s="83" t="n">
        <f aca="false">SUM(C2151:D2151)</f>
        <v>53885</v>
      </c>
    </row>
    <row r="2152" customFormat="false" ht="85.05" hidden="false" customHeight="false" outlineLevel="0" collapsed="false">
      <c r="A2152" s="87" t="s">
        <v>2333</v>
      </c>
      <c r="B2152" s="103" t="s">
        <v>2334</v>
      </c>
      <c r="C2152" s="83" t="n">
        <v>34650</v>
      </c>
      <c r="D2152" s="83"/>
      <c r="E2152" s="83" t="n">
        <f aca="false">SUM(C2152:D2152)</f>
        <v>34650</v>
      </c>
    </row>
    <row r="2153" customFormat="false" ht="22.35" hidden="false" customHeight="false" outlineLevel="0" collapsed="false">
      <c r="A2153" s="87" t="s">
        <v>2335</v>
      </c>
      <c r="B2153" s="104" t="s">
        <v>66</v>
      </c>
      <c r="C2153" s="83"/>
      <c r="D2153" s="83"/>
      <c r="E2153" s="83" t="n">
        <f aca="false">SUM(C2153:D2153)</f>
        <v>0</v>
      </c>
    </row>
    <row r="2154" customFormat="false" ht="12.8" hidden="false" customHeight="false" outlineLevel="0" collapsed="false">
      <c r="A2154" s="87"/>
      <c r="B2154" s="103"/>
      <c r="C2154" s="77"/>
      <c r="D2154" s="77"/>
      <c r="E2154" s="77"/>
    </row>
    <row r="2155" customFormat="false" ht="57.45" hidden="false" customHeight="false" outlineLevel="0" collapsed="false">
      <c r="A2155" s="66" t="s">
        <v>2337</v>
      </c>
      <c r="B2155" s="135" t="s">
        <v>19</v>
      </c>
      <c r="C2155" s="69" t="n">
        <f aca="false">SUM(C2157:C2179)</f>
        <v>186458099</v>
      </c>
      <c r="D2155" s="69" t="n">
        <f aca="false">SUM(D2157:D2179)</f>
        <v>96293574</v>
      </c>
      <c r="E2155" s="69" t="n">
        <f aca="false">SUM(C2155:D2155)</f>
        <v>282751673</v>
      </c>
    </row>
    <row r="2156" customFormat="false" ht="22.35" hidden="false" customHeight="false" outlineLevel="0" collapsed="false">
      <c r="A2156" s="74" t="s">
        <v>27</v>
      </c>
      <c r="B2156" s="75"/>
      <c r="C2156" s="145" t="n">
        <f aca="false">SUM(C2157:C2178)</f>
        <v>186458099</v>
      </c>
      <c r="D2156" s="145" t="n">
        <f aca="false">SUM(D2157:D2178)</f>
        <v>96293574</v>
      </c>
      <c r="E2156" s="77" t="n">
        <f aca="false">SUM(C2156:D2156)</f>
        <v>282751673</v>
      </c>
    </row>
    <row r="2157" customFormat="false" ht="43.25" hidden="false" customHeight="false" outlineLevel="0" collapsed="false">
      <c r="A2157" s="82" t="s">
        <v>29</v>
      </c>
      <c r="B2157" s="54" t="n">
        <v>0</v>
      </c>
      <c r="C2157" s="77"/>
      <c r="D2157" s="77" t="n">
        <v>19922808</v>
      </c>
      <c r="E2157" s="77" t="n">
        <f aca="false">SUM(C2157:D2157)</f>
        <v>19922808</v>
      </c>
    </row>
    <row r="2158" customFormat="false" ht="74.6" hidden="false" customHeight="false" outlineLevel="0" collapsed="false">
      <c r="A2158" s="82" t="s">
        <v>2338</v>
      </c>
      <c r="B2158" s="54" t="s">
        <v>2339</v>
      </c>
      <c r="C2158" s="77" t="n">
        <v>28017900</v>
      </c>
      <c r="D2158" s="77" t="n">
        <v>13281872</v>
      </c>
      <c r="E2158" s="77" t="n">
        <f aca="false">SUM(C2158:D2158)</f>
        <v>41299772</v>
      </c>
    </row>
    <row r="2159" customFormat="false" ht="32.8" hidden="false" customHeight="false" outlineLevel="0" collapsed="false">
      <c r="A2159" s="82" t="s">
        <v>2341</v>
      </c>
      <c r="B2159" s="54" t="s">
        <v>2342</v>
      </c>
      <c r="C2159" s="77" t="n">
        <v>30496100</v>
      </c>
      <c r="D2159" s="77" t="n">
        <v>7570667</v>
      </c>
      <c r="E2159" s="77" t="n">
        <f aca="false">SUM(C2159:D2159)</f>
        <v>38066767</v>
      </c>
    </row>
    <row r="2160" customFormat="false" ht="53.7" hidden="false" customHeight="false" outlineLevel="0" collapsed="false">
      <c r="A2160" s="82" t="s">
        <v>2344</v>
      </c>
      <c r="B2160" s="54" t="s">
        <v>2345</v>
      </c>
      <c r="C2160" s="77" t="n">
        <v>43944900</v>
      </c>
      <c r="D2160" s="77" t="n">
        <v>3320468</v>
      </c>
      <c r="E2160" s="77" t="n">
        <f aca="false">SUM(C2160:D2160)</f>
        <v>47265368</v>
      </c>
    </row>
    <row r="2161" customFormat="false" ht="53.7" hidden="false" customHeight="false" outlineLevel="0" collapsed="false">
      <c r="A2161" s="82" t="s">
        <v>2347</v>
      </c>
      <c r="B2161" s="54" t="s">
        <v>2348</v>
      </c>
      <c r="C2161" s="77" t="n">
        <v>16633479</v>
      </c>
      <c r="D2161" s="77" t="n">
        <v>2390737</v>
      </c>
      <c r="E2161" s="77" t="n">
        <f aca="false">SUM(C2161:D2161)</f>
        <v>19024216</v>
      </c>
    </row>
    <row r="2162" customFormat="false" ht="53.7" hidden="false" customHeight="false" outlineLevel="0" collapsed="false">
      <c r="A2162" s="82" t="s">
        <v>2350</v>
      </c>
      <c r="B2162" s="54" t="s">
        <v>2351</v>
      </c>
      <c r="C2162" s="77" t="n">
        <v>1842100</v>
      </c>
      <c r="D2162" s="77" t="n">
        <v>3851743</v>
      </c>
      <c r="E2162" s="77" t="n">
        <f aca="false">SUM(C2162:D2162)</f>
        <v>5693843</v>
      </c>
    </row>
    <row r="2163" customFormat="false" ht="43.25" hidden="false" customHeight="false" outlineLevel="0" collapsed="false">
      <c r="A2163" s="87" t="s">
        <v>506</v>
      </c>
      <c r="B2163" s="54" t="s">
        <v>507</v>
      </c>
      <c r="C2163" s="77" t="n">
        <v>271484</v>
      </c>
      <c r="D2163" s="77" t="n">
        <v>26564</v>
      </c>
      <c r="E2163" s="77" t="n">
        <f aca="false">SUM(C2163:D2163)</f>
        <v>298048</v>
      </c>
    </row>
    <row r="2164" customFormat="false" ht="74.6" hidden="false" customHeight="false" outlineLevel="0" collapsed="false">
      <c r="A2164" s="82" t="s">
        <v>2354</v>
      </c>
      <c r="B2164" s="54" t="s">
        <v>2355</v>
      </c>
      <c r="C2164" s="77" t="n">
        <v>62721402</v>
      </c>
      <c r="D2164" s="77" t="n">
        <v>44813038</v>
      </c>
      <c r="E2164" s="77" t="n">
        <f aca="false">SUM(C2164:D2164)</f>
        <v>107534440</v>
      </c>
    </row>
    <row r="2165" customFormat="false" ht="22.35" hidden="false" customHeight="false" outlineLevel="0" collapsed="false">
      <c r="A2165" s="82" t="s">
        <v>753</v>
      </c>
      <c r="B2165" s="103" t="s">
        <v>754</v>
      </c>
      <c r="C2165" s="77"/>
      <c r="D2165" s="77"/>
      <c r="E2165" s="77" t="n">
        <f aca="false">SUM(C2165:D2165)</f>
        <v>0</v>
      </c>
    </row>
    <row r="2166" customFormat="false" ht="85.05" hidden="false" customHeight="false" outlineLevel="0" collapsed="false">
      <c r="A2166" s="82" t="s">
        <v>2358</v>
      </c>
      <c r="B2166" s="103" t="s">
        <v>1876</v>
      </c>
      <c r="C2166" s="77"/>
      <c r="D2166" s="77"/>
      <c r="E2166" s="77" t="n">
        <f aca="false">SUM(C2166:D2166)</f>
        <v>0</v>
      </c>
    </row>
    <row r="2167" customFormat="false" ht="12.8" hidden="false" customHeight="false" outlineLevel="0" collapsed="false">
      <c r="A2167" s="87" t="s">
        <v>2360</v>
      </c>
      <c r="B2167" s="54" t="s">
        <v>2361</v>
      </c>
      <c r="C2167" s="77"/>
      <c r="D2167" s="77"/>
      <c r="E2167" s="77" t="n">
        <f aca="false">SUM(C2167:D2167)</f>
        <v>0</v>
      </c>
    </row>
    <row r="2168" customFormat="false" ht="43.25" hidden="false" customHeight="false" outlineLevel="0" collapsed="false">
      <c r="A2168" s="87" t="s">
        <v>2363</v>
      </c>
      <c r="B2168" s="103" t="s">
        <v>2364</v>
      </c>
      <c r="C2168" s="77"/>
      <c r="D2168" s="77"/>
      <c r="E2168" s="77" t="n">
        <f aca="false">SUM(C2168:D2168)</f>
        <v>0</v>
      </c>
    </row>
    <row r="2169" customFormat="false" ht="12.8" hidden="false" customHeight="false" outlineLevel="0" collapsed="false">
      <c r="A2169" s="82" t="s">
        <v>750</v>
      </c>
      <c r="B2169" s="103" t="s">
        <v>751</v>
      </c>
      <c r="C2169" s="77"/>
      <c r="D2169" s="77"/>
      <c r="E2169" s="77" t="n">
        <f aca="false">SUM(C2169:D2169)</f>
        <v>0</v>
      </c>
    </row>
    <row r="2170" customFormat="false" ht="32.8" hidden="false" customHeight="false" outlineLevel="0" collapsed="false">
      <c r="A2170" s="82" t="s">
        <v>177</v>
      </c>
      <c r="B2170" s="103" t="s">
        <v>178</v>
      </c>
      <c r="C2170" s="77" t="n">
        <v>160000</v>
      </c>
      <c r="D2170" s="77" t="n">
        <v>1062550</v>
      </c>
      <c r="E2170" s="77" t="n">
        <f aca="false">SUM(C2170:D2170)</f>
        <v>1222550</v>
      </c>
    </row>
    <row r="2171" customFormat="false" ht="64.15" hidden="false" customHeight="false" outlineLevel="0" collapsed="false">
      <c r="A2171" s="87" t="s">
        <v>2368</v>
      </c>
      <c r="B2171" s="103" t="s">
        <v>2369</v>
      </c>
      <c r="C2171" s="77" t="n">
        <v>1300000</v>
      </c>
      <c r="D2171" s="77" t="n">
        <v>53127</v>
      </c>
      <c r="E2171" s="77" t="n">
        <f aca="false">SUM(C2171:D2171)</f>
        <v>1353127</v>
      </c>
    </row>
    <row r="2172" customFormat="false" ht="43.25" hidden="false" customHeight="false" outlineLevel="0" collapsed="false">
      <c r="A2172" s="87" t="s">
        <v>325</v>
      </c>
      <c r="B2172" s="54" t="s">
        <v>326</v>
      </c>
      <c r="C2172" s="77"/>
      <c r="D2172" s="77"/>
      <c r="E2172" s="77" t="n">
        <f aca="false">SUM(C2172:D2172)</f>
        <v>0</v>
      </c>
    </row>
    <row r="2173" customFormat="false" ht="116.4" hidden="false" customHeight="false" outlineLevel="0" collapsed="false">
      <c r="A2173" s="87" t="s">
        <v>2372</v>
      </c>
      <c r="B2173" s="54" t="s">
        <v>2373</v>
      </c>
      <c r="C2173" s="77" t="n">
        <v>125564</v>
      </c>
      <c r="D2173" s="77"/>
      <c r="E2173" s="77" t="n">
        <f aca="false">SUM(C2173:D2173)</f>
        <v>125564</v>
      </c>
    </row>
    <row r="2174" customFormat="false" ht="85.05" hidden="false" customHeight="false" outlineLevel="0" collapsed="false">
      <c r="A2174" s="87" t="s">
        <v>2333</v>
      </c>
      <c r="B2174" s="54" t="s">
        <v>2334</v>
      </c>
      <c r="C2174" s="77" t="n">
        <v>180274</v>
      </c>
      <c r="D2174" s="77"/>
      <c r="E2174" s="77" t="n">
        <f aca="false">SUM(C2174:D2174)</f>
        <v>180274</v>
      </c>
    </row>
    <row r="2175" customFormat="false" ht="32.8" hidden="false" customHeight="false" outlineLevel="0" collapsed="false">
      <c r="A2175" s="87" t="s">
        <v>219</v>
      </c>
      <c r="B2175" s="54" t="s">
        <v>220</v>
      </c>
      <c r="C2175" s="77" t="n">
        <v>280200</v>
      </c>
      <c r="D2175" s="77"/>
      <c r="E2175" s="77" t="n">
        <f aca="false">SUM(C2175:D2175)</f>
        <v>280200</v>
      </c>
    </row>
    <row r="2176" customFormat="false" ht="32.8" hidden="false" customHeight="false" outlineLevel="0" collapsed="false">
      <c r="A2176" s="87" t="s">
        <v>33</v>
      </c>
      <c r="B2176" s="54" t="s">
        <v>34</v>
      </c>
      <c r="C2176" s="77" t="n">
        <v>484696</v>
      </c>
      <c r="D2176" s="77"/>
      <c r="E2176" s="77" t="n">
        <f aca="false">SUM(C2176:D2176)</f>
        <v>484696</v>
      </c>
    </row>
    <row r="2177" customFormat="false" ht="22.35" hidden="false" customHeight="false" outlineLevel="0" collapsed="false">
      <c r="A2177" s="87" t="s">
        <v>2376</v>
      </c>
      <c r="B2177" s="54" t="s">
        <v>2377</v>
      </c>
      <c r="C2177" s="77"/>
      <c r="D2177" s="77"/>
      <c r="E2177" s="77"/>
    </row>
    <row r="2178" customFormat="false" ht="43.25" hidden="false" customHeight="false" outlineLevel="0" collapsed="false">
      <c r="A2178" s="87" t="s">
        <v>2378</v>
      </c>
      <c r="B2178" s="55" t="s">
        <v>757</v>
      </c>
      <c r="C2178" s="77"/>
      <c r="D2178" s="77"/>
      <c r="E2178" s="77" t="n">
        <f aca="false">SUM(C2178:D2178)</f>
        <v>0</v>
      </c>
    </row>
    <row r="2179" customFormat="false" ht="22.35" hidden="false" customHeight="false" outlineLevel="0" collapsed="false">
      <c r="A2179" s="82" t="s">
        <v>2335</v>
      </c>
      <c r="B2179" s="54" t="s">
        <v>66</v>
      </c>
      <c r="C2179" s="77"/>
      <c r="D2179" s="77"/>
      <c r="E2179" s="77" t="n">
        <f aca="false">SUM(C2179:D2179)</f>
        <v>0</v>
      </c>
    </row>
    <row r="2180" customFormat="false" ht="12.8" hidden="false" customHeight="false" outlineLevel="0" collapsed="false">
      <c r="A2180" s="87"/>
      <c r="B2180" s="54"/>
      <c r="C2180" s="77"/>
      <c r="D2180" s="77"/>
      <c r="E2180" s="77" t="n">
        <f aca="false">SUM(C2180:D2180)</f>
        <v>0</v>
      </c>
    </row>
    <row r="2181" customFormat="false" ht="68.65" hidden="false" customHeight="false" outlineLevel="0" collapsed="false">
      <c r="A2181" s="66" t="s">
        <v>2381</v>
      </c>
      <c r="B2181" s="135" t="s">
        <v>19</v>
      </c>
      <c r="C2181" s="139" t="n">
        <f aca="false">SUM(C2183:C2185)</f>
        <v>9542200</v>
      </c>
      <c r="D2181" s="139" t="n">
        <f aca="false">SUM(D2183:D2184)</f>
        <v>0</v>
      </c>
      <c r="E2181" s="139" t="n">
        <f aca="false">SUM(C2181:D2181)</f>
        <v>9542200</v>
      </c>
    </row>
    <row r="2182" customFormat="false" ht="22.35" hidden="false" customHeight="false" outlineLevel="0" collapsed="false">
      <c r="A2182" s="74" t="s">
        <v>27</v>
      </c>
      <c r="B2182" s="75"/>
      <c r="C2182" s="145" t="n">
        <f aca="false">SUM(C2183:C2183)</f>
        <v>9542200</v>
      </c>
      <c r="D2182" s="145" t="n">
        <f aca="false">SUM(D2183)</f>
        <v>0</v>
      </c>
      <c r="E2182" s="77" t="n">
        <f aca="false">SUM(C2182:D2182)</f>
        <v>9542200</v>
      </c>
    </row>
    <row r="2183" customFormat="false" ht="22.35" hidden="false" customHeight="false" outlineLevel="0" collapsed="false">
      <c r="A2183" s="87" t="s">
        <v>2382</v>
      </c>
      <c r="B2183" s="103" t="s">
        <v>858</v>
      </c>
      <c r="C2183" s="77" t="n">
        <v>9542200</v>
      </c>
      <c r="D2183" s="77"/>
      <c r="E2183" s="77" t="n">
        <f aca="false">SUM(C2183:D2183)</f>
        <v>9542200</v>
      </c>
    </row>
    <row r="2184" customFormat="false" ht="32.8" hidden="false" customHeight="false" outlineLevel="0" collapsed="false">
      <c r="A2184" s="87" t="s">
        <v>62</v>
      </c>
      <c r="B2184" s="103"/>
      <c r="C2184" s="77"/>
      <c r="D2184" s="77"/>
      <c r="E2184" s="77" t="n">
        <f aca="false">SUM(C2184:D2184)</f>
        <v>0</v>
      </c>
    </row>
    <row r="2185" customFormat="false" ht="22.35" hidden="false" customHeight="false" outlineLevel="0" collapsed="false">
      <c r="A2185" s="150" t="s">
        <v>2335</v>
      </c>
      <c r="B2185" s="160" t="s">
        <v>66</v>
      </c>
      <c r="C2185" s="130"/>
      <c r="D2185" s="130"/>
      <c r="E2185" s="130" t="n">
        <f aca="false">SUM(C2185:D2185)</f>
        <v>0</v>
      </c>
    </row>
    <row r="2186" customFormat="false" ht="12.8" hidden="false" customHeight="false" outlineLevel="0" collapsed="false">
      <c r="A2186" s="211"/>
      <c r="B2186" s="113"/>
      <c r="C2186" s="77"/>
      <c r="D2186" s="77"/>
      <c r="E2186" s="77" t="n">
        <f aca="false">SUM(C2186:D2186)</f>
        <v>0</v>
      </c>
    </row>
    <row r="2187" customFormat="false" ht="57.45" hidden="false" customHeight="false" outlineLevel="0" collapsed="false">
      <c r="A2187" s="66" t="s">
        <v>2386</v>
      </c>
      <c r="B2187" s="135" t="s">
        <v>19</v>
      </c>
      <c r="C2187" s="139" t="n">
        <f aca="false">SUM(C2189:C2192)</f>
        <v>39361400</v>
      </c>
      <c r="D2187" s="139" t="n">
        <f aca="false">SUM(D2189:D2192)</f>
        <v>0</v>
      </c>
      <c r="E2187" s="139" t="n">
        <f aca="false">SUM(C2187:D2187)</f>
        <v>39361400</v>
      </c>
    </row>
    <row r="2188" customFormat="false" ht="22.35" hidden="false" customHeight="false" outlineLevel="0" collapsed="false">
      <c r="A2188" s="74" t="s">
        <v>27</v>
      </c>
      <c r="B2188" s="75"/>
      <c r="C2188" s="145" t="n">
        <f aca="false">SUM(C2189:C2191)</f>
        <v>39361400</v>
      </c>
      <c r="D2188" s="145" t="n">
        <f aca="false">SUM(D2189:D2190)</f>
        <v>0</v>
      </c>
      <c r="E2188" s="77" t="n">
        <f aca="false">SUM(C2188:D2188)</f>
        <v>39361400</v>
      </c>
    </row>
    <row r="2189" customFormat="false" ht="22.35" hidden="false" customHeight="false" outlineLevel="0" collapsed="false">
      <c r="A2189" s="87" t="s">
        <v>2382</v>
      </c>
      <c r="B2189" s="103" t="s">
        <v>858</v>
      </c>
      <c r="C2189" s="77" t="n">
        <v>39340600</v>
      </c>
      <c r="D2189" s="77"/>
      <c r="E2189" s="77" t="n">
        <f aca="false">SUM(C2189:D2189)</f>
        <v>39340600</v>
      </c>
    </row>
    <row r="2190" customFormat="false" ht="32.8" hidden="false" customHeight="false" outlineLevel="0" collapsed="false">
      <c r="A2190" s="87" t="s">
        <v>33</v>
      </c>
      <c r="B2190" s="54" t="s">
        <v>34</v>
      </c>
      <c r="C2190" s="77" t="n">
        <v>20800</v>
      </c>
      <c r="D2190" s="77"/>
      <c r="E2190" s="77" t="n">
        <f aca="false">SUM(C2190:D2190)</f>
        <v>20800</v>
      </c>
    </row>
    <row r="2191" customFormat="false" ht="32.8" hidden="false" customHeight="false" outlineLevel="0" collapsed="false">
      <c r="A2191" s="87" t="s">
        <v>177</v>
      </c>
      <c r="B2191" s="103" t="s">
        <v>178</v>
      </c>
      <c r="C2191" s="77"/>
      <c r="D2191" s="77"/>
      <c r="E2191" s="77"/>
    </row>
    <row r="2192" customFormat="false" ht="22.35" hidden="false" customHeight="false" outlineLevel="0" collapsed="false">
      <c r="A2192" s="82" t="s">
        <v>2335</v>
      </c>
      <c r="B2192" s="55" t="s">
        <v>66</v>
      </c>
      <c r="C2192" s="77"/>
      <c r="D2192" s="77"/>
      <c r="E2192" s="77" t="n">
        <f aca="false">SUM(C2192:D2192)</f>
        <v>0</v>
      </c>
    </row>
    <row r="2193" customFormat="false" ht="12.8" hidden="false" customHeight="false" outlineLevel="0" collapsed="false">
      <c r="A2193" s="87"/>
      <c r="B2193" s="55"/>
      <c r="C2193" s="77"/>
      <c r="D2193" s="77"/>
      <c r="E2193" s="77"/>
    </row>
    <row r="2194" customFormat="false" ht="57.45" hidden="false" customHeight="false" outlineLevel="0" collapsed="false">
      <c r="A2194" s="66" t="s">
        <v>2391</v>
      </c>
      <c r="B2194" s="135" t="s">
        <v>19</v>
      </c>
      <c r="C2194" s="139" t="n">
        <f aca="false">SUM(C2196:C2198)</f>
        <v>8994800</v>
      </c>
      <c r="D2194" s="139" t="n">
        <f aca="false">SUM(D2196:D2198)</f>
        <v>0</v>
      </c>
      <c r="E2194" s="139" t="n">
        <f aca="false">SUM(C2194:D2194)</f>
        <v>8994800</v>
      </c>
    </row>
    <row r="2195" customFormat="false" ht="22.35" hidden="false" customHeight="false" outlineLevel="0" collapsed="false">
      <c r="A2195" s="74" t="s">
        <v>27</v>
      </c>
      <c r="B2195" s="75"/>
      <c r="C2195" s="145" t="n">
        <f aca="false">SUM(C2196:C2197)</f>
        <v>8994800</v>
      </c>
      <c r="D2195" s="145" t="n">
        <f aca="false">SUM(D2196:D2196)</f>
        <v>0</v>
      </c>
      <c r="E2195" s="145" t="n">
        <f aca="false">SUM(C2195:D2195)</f>
        <v>8994800</v>
      </c>
    </row>
    <row r="2196" customFormat="false" ht="22.35" hidden="false" customHeight="false" outlineLevel="0" collapsed="false">
      <c r="A2196" s="87" t="s">
        <v>2382</v>
      </c>
      <c r="B2196" s="103" t="s">
        <v>858</v>
      </c>
      <c r="C2196" s="77" t="n">
        <v>8994800</v>
      </c>
      <c r="D2196" s="77"/>
      <c r="E2196" s="94" t="n">
        <f aca="false">SUM(C2196:D2196)</f>
        <v>8994800</v>
      </c>
    </row>
    <row r="2197" customFormat="false" ht="32.8" hidden="false" customHeight="false" outlineLevel="0" collapsed="false">
      <c r="A2197" s="87" t="s">
        <v>177</v>
      </c>
      <c r="B2197" s="104" t="s">
        <v>178</v>
      </c>
      <c r="C2197" s="77"/>
      <c r="D2197" s="77"/>
      <c r="E2197" s="94"/>
    </row>
    <row r="2198" customFormat="false" ht="22.35" hidden="false" customHeight="false" outlineLevel="0" collapsed="false">
      <c r="A2198" s="82" t="s">
        <v>2335</v>
      </c>
      <c r="B2198" s="54" t="s">
        <v>66</v>
      </c>
      <c r="C2198" s="77"/>
      <c r="D2198" s="77"/>
      <c r="E2198" s="77" t="n">
        <f aca="false">SUM(C2198:D2198)</f>
        <v>0</v>
      </c>
    </row>
    <row r="2199" customFormat="false" ht="12.8" hidden="false" customHeight="false" outlineLevel="0" collapsed="false">
      <c r="A2199" s="87"/>
      <c r="B2199" s="103"/>
      <c r="C2199" s="77"/>
      <c r="D2199" s="77"/>
      <c r="E2199" s="77"/>
    </row>
    <row r="2200" customFormat="false" ht="68.65" hidden="false" customHeight="false" outlineLevel="0" collapsed="false">
      <c r="A2200" s="66" t="s">
        <v>2395</v>
      </c>
      <c r="B2200" s="135" t="s">
        <v>19</v>
      </c>
      <c r="C2200" s="139" t="n">
        <f aca="false">SUM(C2202:C2206)</f>
        <v>25416600</v>
      </c>
      <c r="D2200" s="139" t="n">
        <f aca="false">SUM(D2202:D2206)</f>
        <v>0</v>
      </c>
      <c r="E2200" s="139" t="n">
        <f aca="false">SUM(C2200:D2200)</f>
        <v>25416600</v>
      </c>
    </row>
    <row r="2201" customFormat="false" ht="22.35" hidden="false" customHeight="false" outlineLevel="0" collapsed="false">
      <c r="A2201" s="74" t="s">
        <v>27</v>
      </c>
      <c r="B2201" s="75"/>
      <c r="C2201" s="145" t="n">
        <f aca="false">SUM(C2202:C2204)</f>
        <v>25416600</v>
      </c>
      <c r="D2201" s="145" t="n">
        <f aca="false">SUM(D2202:D2203)</f>
        <v>0</v>
      </c>
      <c r="E2201" s="145" t="n">
        <f aca="false">SUM(C2201:D2201)</f>
        <v>25416600</v>
      </c>
    </row>
    <row r="2202" customFormat="false" ht="22.35" hidden="false" customHeight="false" outlineLevel="0" collapsed="false">
      <c r="A2202" s="87" t="s">
        <v>857</v>
      </c>
      <c r="B2202" s="103" t="s">
        <v>858</v>
      </c>
      <c r="C2202" s="77" t="n">
        <v>25379600</v>
      </c>
      <c r="D2202" s="77"/>
      <c r="E2202" s="77" t="n">
        <f aca="false">SUM(C2202:D2202)</f>
        <v>25379600</v>
      </c>
    </row>
    <row r="2203" customFormat="false" ht="32.8" hidden="false" customHeight="false" outlineLevel="0" collapsed="false">
      <c r="A2203" s="87" t="s">
        <v>33</v>
      </c>
      <c r="B2203" s="54" t="s">
        <v>34</v>
      </c>
      <c r="C2203" s="77" t="n">
        <v>37000</v>
      </c>
      <c r="D2203" s="77"/>
      <c r="E2203" s="77" t="n">
        <f aca="false">SUM(C2203:D2203)</f>
        <v>37000</v>
      </c>
    </row>
    <row r="2204" customFormat="false" ht="32.8" hidden="false" customHeight="false" outlineLevel="0" collapsed="false">
      <c r="A2204" s="87" t="s">
        <v>177</v>
      </c>
      <c r="B2204" s="55" t="s">
        <v>178</v>
      </c>
      <c r="C2204" s="77"/>
      <c r="D2204" s="77"/>
      <c r="E2204" s="77"/>
    </row>
    <row r="2205" customFormat="false" ht="32.8" hidden="false" customHeight="false" outlineLevel="0" collapsed="false">
      <c r="A2205" s="87" t="s">
        <v>62</v>
      </c>
      <c r="B2205" s="55" t="s">
        <v>63</v>
      </c>
      <c r="C2205" s="77"/>
      <c r="D2205" s="77"/>
      <c r="E2205" s="77" t="n">
        <f aca="false">SUM(C2205:D2205)</f>
        <v>0</v>
      </c>
    </row>
    <row r="2206" customFormat="false" ht="22.35" hidden="false" customHeight="false" outlineLevel="0" collapsed="false">
      <c r="A2206" s="87" t="s">
        <v>2335</v>
      </c>
      <c r="B2206" s="55" t="s">
        <v>66</v>
      </c>
      <c r="C2206" s="77"/>
      <c r="D2206" s="77"/>
      <c r="E2206" s="77" t="n">
        <f aca="false">SUM(C2206:D2206)</f>
        <v>0</v>
      </c>
    </row>
    <row r="2207" customFormat="false" ht="12.8" hidden="false" customHeight="false" outlineLevel="0" collapsed="false">
      <c r="A2207" s="87"/>
      <c r="B2207" s="103"/>
      <c r="C2207" s="77"/>
      <c r="D2207" s="77"/>
      <c r="E2207" s="77"/>
    </row>
    <row r="2208" customFormat="false" ht="68.65" hidden="false" customHeight="false" outlineLevel="0" collapsed="false">
      <c r="A2208" s="66" t="s">
        <v>2401</v>
      </c>
      <c r="B2208" s="135" t="s">
        <v>19</v>
      </c>
      <c r="C2208" s="139" t="n">
        <f aca="false">SUM(C2210:C2213)</f>
        <v>15514800</v>
      </c>
      <c r="D2208" s="139" t="n">
        <f aca="false">SUM(D2210)</f>
        <v>0</v>
      </c>
      <c r="E2208" s="139" t="n">
        <f aca="false">SUM(C2208:D2208)</f>
        <v>15514800</v>
      </c>
    </row>
    <row r="2209" customFormat="false" ht="22.35" hidden="false" customHeight="false" outlineLevel="0" collapsed="false">
      <c r="A2209" s="74" t="s">
        <v>27</v>
      </c>
      <c r="B2209" s="167"/>
      <c r="C2209" s="143" t="n">
        <f aca="false">SUM(C2210:C2212)</f>
        <v>15514800</v>
      </c>
      <c r="D2209" s="215"/>
      <c r="E2209" s="77" t="n">
        <f aca="false">SUM(C2209:D2209)</f>
        <v>15514800</v>
      </c>
    </row>
    <row r="2210" customFormat="false" ht="22.35" hidden="false" customHeight="false" outlineLevel="0" collapsed="false">
      <c r="A2210" s="87" t="s">
        <v>2382</v>
      </c>
      <c r="B2210" s="103" t="s">
        <v>858</v>
      </c>
      <c r="C2210" s="77" t="n">
        <v>15462170</v>
      </c>
      <c r="D2210" s="77"/>
      <c r="E2210" s="77" t="n">
        <f aca="false">SUM(C2210:D2210)</f>
        <v>15462170</v>
      </c>
    </row>
    <row r="2211" customFormat="false" ht="32.8" hidden="false" customHeight="false" outlineLevel="0" collapsed="false">
      <c r="A2211" s="87" t="s">
        <v>33</v>
      </c>
      <c r="B2211" s="54" t="s">
        <v>34</v>
      </c>
      <c r="C2211" s="77" t="n">
        <v>50000</v>
      </c>
      <c r="D2211" s="77"/>
      <c r="E2211" s="77" t="n">
        <f aca="false">SUM(C2211:D2211)</f>
        <v>50000</v>
      </c>
    </row>
    <row r="2212" customFormat="false" ht="32.8" hidden="false" customHeight="false" outlineLevel="0" collapsed="false">
      <c r="A2212" s="87" t="s">
        <v>177</v>
      </c>
      <c r="B2212" s="54" t="s">
        <v>178</v>
      </c>
      <c r="C2212" s="77" t="n">
        <v>2630</v>
      </c>
      <c r="D2212" s="77"/>
      <c r="E2212" s="77" t="n">
        <f aca="false">SUM(C2212:D2212)</f>
        <v>2630</v>
      </c>
    </row>
    <row r="2213" customFormat="false" ht="22.35" hidden="false" customHeight="false" outlineLevel="0" collapsed="false">
      <c r="A2213" s="87" t="s">
        <v>2335</v>
      </c>
      <c r="B2213" s="54" t="s">
        <v>66</v>
      </c>
      <c r="C2213" s="77"/>
      <c r="D2213" s="77"/>
      <c r="E2213" s="77" t="n">
        <f aca="false">SUM(C2213:D2213)</f>
        <v>0</v>
      </c>
    </row>
    <row r="2214" customFormat="false" ht="12.8" hidden="false" customHeight="false" outlineLevel="0" collapsed="false">
      <c r="A2214" s="211"/>
      <c r="B2214" s="113"/>
      <c r="C2214" s="215"/>
      <c r="D2214" s="215"/>
      <c r="E2214" s="215" t="n">
        <f aca="false">SUM(C2214:D2214)</f>
        <v>0</v>
      </c>
    </row>
    <row r="2215" customFormat="false" ht="68.65" hidden="false" customHeight="false" outlineLevel="0" collapsed="false">
      <c r="A2215" s="66" t="s">
        <v>2406</v>
      </c>
      <c r="B2215" s="135" t="s">
        <v>19</v>
      </c>
      <c r="C2215" s="139" t="n">
        <f aca="false">SUM(C2217:C2221)</f>
        <v>34688900</v>
      </c>
      <c r="D2215" s="139" t="n">
        <f aca="false">SUM(D2217:D2221)</f>
        <v>0</v>
      </c>
      <c r="E2215" s="139" t="n">
        <f aca="false">SUM(C2215:D2215)</f>
        <v>34688900</v>
      </c>
    </row>
    <row r="2216" customFormat="false" ht="22.35" hidden="false" customHeight="false" outlineLevel="0" collapsed="false">
      <c r="A2216" s="74" t="s">
        <v>27</v>
      </c>
      <c r="B2216" s="75"/>
      <c r="C2216" s="145" t="n">
        <f aca="false">SUM(C2217:C2219)</f>
        <v>34688900</v>
      </c>
      <c r="D2216" s="145" t="n">
        <f aca="false">SUM(D2217:D2218)</f>
        <v>0</v>
      </c>
      <c r="E2216" s="145" t="n">
        <f aca="false">SUM(C2216:D2216)</f>
        <v>34688900</v>
      </c>
    </row>
    <row r="2217" customFormat="false" ht="22.35" hidden="false" customHeight="false" outlineLevel="0" collapsed="false">
      <c r="A2217" s="87" t="s">
        <v>2382</v>
      </c>
      <c r="B2217" s="103" t="s">
        <v>858</v>
      </c>
      <c r="C2217" s="77" t="n">
        <v>34658900</v>
      </c>
      <c r="D2217" s="77"/>
      <c r="E2217" s="94" t="n">
        <f aca="false">SUM(C2217:D2217)</f>
        <v>34658900</v>
      </c>
    </row>
    <row r="2218" customFormat="false" ht="32.8" hidden="false" customHeight="false" outlineLevel="0" collapsed="false">
      <c r="A2218" s="87" t="s">
        <v>33</v>
      </c>
      <c r="B2218" s="54" t="s">
        <v>34</v>
      </c>
      <c r="C2218" s="77" t="n">
        <v>30000</v>
      </c>
      <c r="D2218" s="77"/>
      <c r="E2218" s="94" t="n">
        <f aca="false">SUM(C2218:D2218)</f>
        <v>30000</v>
      </c>
    </row>
    <row r="2219" customFormat="false" ht="32.8" hidden="false" customHeight="false" outlineLevel="0" collapsed="false">
      <c r="A2219" s="87" t="s">
        <v>177</v>
      </c>
      <c r="B2219" s="54" t="s">
        <v>178</v>
      </c>
      <c r="C2219" s="77"/>
      <c r="D2219" s="77"/>
      <c r="E2219" s="94"/>
    </row>
    <row r="2220" customFormat="false" ht="32.8" hidden="false" customHeight="false" outlineLevel="0" collapsed="false">
      <c r="A2220" s="87" t="s">
        <v>62</v>
      </c>
      <c r="B2220" s="54" t="s">
        <v>63</v>
      </c>
      <c r="C2220" s="77"/>
      <c r="D2220" s="77"/>
      <c r="E2220" s="94" t="n">
        <f aca="false">SUM(C2220:D2220)</f>
        <v>0</v>
      </c>
    </row>
    <row r="2221" customFormat="false" ht="22.35" hidden="false" customHeight="false" outlineLevel="0" collapsed="false">
      <c r="A2221" s="87" t="s">
        <v>2335</v>
      </c>
      <c r="B2221" s="54" t="s">
        <v>66</v>
      </c>
      <c r="C2221" s="77"/>
      <c r="D2221" s="77"/>
      <c r="E2221" s="94" t="n">
        <f aca="false">SUM(C2221:D2221)</f>
        <v>0</v>
      </c>
    </row>
    <row r="2222" customFormat="false" ht="12.8" hidden="false" customHeight="false" outlineLevel="0" collapsed="false">
      <c r="A2222" s="211"/>
      <c r="B2222" s="113"/>
      <c r="C2222" s="215"/>
      <c r="D2222" s="215"/>
      <c r="E2222" s="215" t="n">
        <f aca="false">SUM(C2222:D2222)</f>
        <v>0</v>
      </c>
    </row>
    <row r="2223" customFormat="false" ht="68.65" hidden="false" customHeight="false" outlineLevel="0" collapsed="false">
      <c r="A2223" s="66" t="s">
        <v>2412</v>
      </c>
      <c r="B2223" s="135" t="s">
        <v>19</v>
      </c>
      <c r="C2223" s="152" t="n">
        <f aca="false">SUM(C2225:C2229)</f>
        <v>19015200</v>
      </c>
      <c r="D2223" s="152" t="n">
        <f aca="false">SUM(D2225:D2229)</f>
        <v>0</v>
      </c>
      <c r="E2223" s="139" t="n">
        <f aca="false">SUM(C2223:D2223)</f>
        <v>19015200</v>
      </c>
    </row>
    <row r="2224" customFormat="false" ht="22.35" hidden="false" customHeight="false" outlineLevel="0" collapsed="false">
      <c r="A2224" s="74" t="s">
        <v>27</v>
      </c>
      <c r="B2224" s="75"/>
      <c r="C2224" s="145" t="n">
        <f aca="false">SUM(C2225:C2227)</f>
        <v>19015200</v>
      </c>
      <c r="D2224" s="145" t="n">
        <f aca="false">SUM(D2225:D2226)</f>
        <v>0</v>
      </c>
      <c r="E2224" s="145" t="n">
        <f aca="false">SUM(C2224:D2224)</f>
        <v>19015200</v>
      </c>
    </row>
    <row r="2225" customFormat="false" ht="22.35" hidden="false" customHeight="false" outlineLevel="0" collapsed="false">
      <c r="A2225" s="87" t="s">
        <v>2382</v>
      </c>
      <c r="B2225" s="103" t="s">
        <v>858</v>
      </c>
      <c r="C2225" s="77" t="n">
        <v>19015200</v>
      </c>
      <c r="D2225" s="77"/>
      <c r="E2225" s="77" t="n">
        <f aca="false">SUM(C2225:D2225)</f>
        <v>19015200</v>
      </c>
    </row>
    <row r="2226" customFormat="false" ht="32.8" hidden="false" customHeight="false" outlineLevel="0" collapsed="false">
      <c r="A2226" s="87" t="s">
        <v>33</v>
      </c>
      <c r="B2226" s="54" t="s">
        <v>34</v>
      </c>
      <c r="C2226" s="77"/>
      <c r="D2226" s="77"/>
      <c r="E2226" s="77" t="n">
        <f aca="false">SUM(C2226:D2226)</f>
        <v>0</v>
      </c>
    </row>
    <row r="2227" customFormat="false" ht="32.8" hidden="false" customHeight="false" outlineLevel="0" collapsed="false">
      <c r="A2227" s="87" t="s">
        <v>177</v>
      </c>
      <c r="B2227" s="55" t="s">
        <v>178</v>
      </c>
      <c r="C2227" s="77"/>
      <c r="D2227" s="77"/>
      <c r="E2227" s="77"/>
    </row>
    <row r="2228" customFormat="false" ht="32.8" hidden="false" customHeight="false" outlineLevel="0" collapsed="false">
      <c r="A2228" s="87" t="s">
        <v>62</v>
      </c>
      <c r="B2228" s="54" t="s">
        <v>63</v>
      </c>
      <c r="C2228" s="77"/>
      <c r="D2228" s="77"/>
      <c r="E2228" s="77" t="n">
        <f aca="false">SUM(C2228:D2228)</f>
        <v>0</v>
      </c>
    </row>
    <row r="2229" customFormat="false" ht="22.35" hidden="false" customHeight="false" outlineLevel="0" collapsed="false">
      <c r="A2229" s="87" t="s">
        <v>2335</v>
      </c>
      <c r="B2229" s="54" t="s">
        <v>66</v>
      </c>
      <c r="C2229" s="77"/>
      <c r="D2229" s="77"/>
      <c r="E2229" s="77" t="n">
        <f aca="false">SUM(C2229:D2229)</f>
        <v>0</v>
      </c>
    </row>
    <row r="2230" customFormat="false" ht="12.8" hidden="false" customHeight="false" outlineLevel="0" collapsed="false">
      <c r="A2230" s="87"/>
      <c r="B2230" s="103"/>
      <c r="C2230" s="77"/>
      <c r="D2230" s="77"/>
      <c r="E2230" s="77"/>
    </row>
    <row r="2231" customFormat="false" ht="57.45" hidden="false" customHeight="false" outlineLevel="0" collapsed="false">
      <c r="A2231" s="66" t="s">
        <v>2418</v>
      </c>
      <c r="B2231" s="135" t="s">
        <v>19</v>
      </c>
      <c r="C2231" s="139" t="n">
        <f aca="false">SUM(C2233:C2235)</f>
        <v>11817100</v>
      </c>
      <c r="D2231" s="139" t="n">
        <f aca="false">SUM(D2233:D2235)</f>
        <v>0</v>
      </c>
      <c r="E2231" s="139" t="n">
        <f aca="false">SUM(C2231:D2231)</f>
        <v>11817100</v>
      </c>
    </row>
    <row r="2232" customFormat="false" ht="22.35" hidden="false" customHeight="false" outlineLevel="0" collapsed="false">
      <c r="A2232" s="74" t="s">
        <v>27</v>
      </c>
      <c r="B2232" s="75"/>
      <c r="C2232" s="145" t="n">
        <f aca="false">SUM(C2233:C2233)</f>
        <v>11817100</v>
      </c>
      <c r="D2232" s="145" t="n">
        <f aca="false">SUM(D2233:D2233)</f>
        <v>0</v>
      </c>
      <c r="E2232" s="145" t="n">
        <f aca="false">SUM(C2232:D2232)</f>
        <v>11817100</v>
      </c>
    </row>
    <row r="2233" customFormat="false" ht="22.35" hidden="false" customHeight="false" outlineLevel="0" collapsed="false">
      <c r="A2233" s="87" t="s">
        <v>2382</v>
      </c>
      <c r="B2233" s="103" t="s">
        <v>858</v>
      </c>
      <c r="C2233" s="77" t="n">
        <v>11817100</v>
      </c>
      <c r="D2233" s="77"/>
      <c r="E2233" s="94" t="n">
        <f aca="false">SUM(C2233:D2233)</f>
        <v>11817100</v>
      </c>
    </row>
    <row r="2234" customFormat="false" ht="32.8" hidden="false" customHeight="false" outlineLevel="0" collapsed="false">
      <c r="A2234" s="87" t="s">
        <v>177</v>
      </c>
      <c r="B2234" s="54" t="s">
        <v>178</v>
      </c>
      <c r="C2234" s="77"/>
      <c r="D2234" s="77"/>
      <c r="E2234" s="77" t="n">
        <f aca="false">SUM(C2234:D2234)</f>
        <v>0</v>
      </c>
    </row>
    <row r="2235" customFormat="false" ht="12.8" hidden="false" customHeight="false" outlineLevel="0" collapsed="false">
      <c r="A2235" s="87"/>
      <c r="B2235" s="103"/>
      <c r="C2235" s="77"/>
      <c r="D2235" s="77"/>
      <c r="E2235" s="77"/>
    </row>
    <row r="2236" customFormat="false" ht="79.85" hidden="false" customHeight="false" outlineLevel="0" collapsed="false">
      <c r="A2236" s="66" t="s">
        <v>2421</v>
      </c>
      <c r="B2236" s="135" t="s">
        <v>19</v>
      </c>
      <c r="C2236" s="139" t="n">
        <f aca="false">SUM(C2238:C2242)</f>
        <v>17506500</v>
      </c>
      <c r="D2236" s="139" t="n">
        <f aca="false">SUM(D2238:D2241)</f>
        <v>0</v>
      </c>
      <c r="E2236" s="139" t="n">
        <f aca="false">SUM(C2236:D2236)</f>
        <v>17506500</v>
      </c>
    </row>
    <row r="2237" customFormat="false" ht="22.35" hidden="false" customHeight="false" outlineLevel="0" collapsed="false">
      <c r="A2237" s="74" t="s">
        <v>27</v>
      </c>
      <c r="B2237" s="75"/>
      <c r="C2237" s="145" t="n">
        <f aca="false">SUM(C2238:C2241)</f>
        <v>17506500</v>
      </c>
      <c r="D2237" s="145" t="n">
        <f aca="false">SUM(D2238:D2238)</f>
        <v>0</v>
      </c>
      <c r="E2237" s="145" t="n">
        <f aca="false">SUM(C2237:D2237)</f>
        <v>17506500</v>
      </c>
    </row>
    <row r="2238" customFormat="false" ht="22.35" hidden="false" customHeight="false" outlineLevel="0" collapsed="false">
      <c r="A2238" s="87" t="s">
        <v>2382</v>
      </c>
      <c r="B2238" s="103" t="s">
        <v>858</v>
      </c>
      <c r="C2238" s="77" t="n">
        <v>17506500</v>
      </c>
      <c r="D2238" s="77"/>
      <c r="E2238" s="77" t="n">
        <f aca="false">SUM(C2238:D2238)</f>
        <v>17506500</v>
      </c>
    </row>
    <row r="2239" customFormat="false" ht="32.8" hidden="false" customHeight="false" outlineLevel="0" collapsed="false">
      <c r="A2239" s="87" t="s">
        <v>33</v>
      </c>
      <c r="B2239" s="54" t="s">
        <v>34</v>
      </c>
      <c r="C2239" s="77"/>
      <c r="D2239" s="77"/>
      <c r="E2239" s="77" t="n">
        <f aca="false">SUM(C2239:D2239)</f>
        <v>0</v>
      </c>
    </row>
    <row r="2240" customFormat="false" ht="32.8" hidden="false" customHeight="false" outlineLevel="0" collapsed="false">
      <c r="A2240" s="87" t="s">
        <v>219</v>
      </c>
      <c r="B2240" s="55" t="s">
        <v>220</v>
      </c>
      <c r="C2240" s="77"/>
      <c r="D2240" s="77"/>
      <c r="E2240" s="77"/>
    </row>
    <row r="2241" customFormat="false" ht="32.8" hidden="false" customHeight="false" outlineLevel="0" collapsed="false">
      <c r="A2241" s="87" t="s">
        <v>177</v>
      </c>
      <c r="B2241" s="55" t="s">
        <v>178</v>
      </c>
      <c r="C2241" s="77"/>
      <c r="D2241" s="77"/>
      <c r="E2241" s="77"/>
    </row>
    <row r="2242" customFormat="false" ht="22.35" hidden="false" customHeight="false" outlineLevel="0" collapsed="false">
      <c r="A2242" s="87" t="s">
        <v>2335</v>
      </c>
      <c r="B2242" s="54" t="s">
        <v>66</v>
      </c>
      <c r="C2242" s="77"/>
      <c r="D2242" s="77"/>
      <c r="E2242" s="77" t="n">
        <f aca="false">SUM(C2242:D2242)</f>
        <v>0</v>
      </c>
    </row>
    <row r="2243" customFormat="false" ht="12.8" hidden="false" customHeight="false" outlineLevel="0" collapsed="false">
      <c r="A2243" s="87"/>
      <c r="B2243" s="103"/>
      <c r="C2243" s="77"/>
      <c r="D2243" s="77"/>
      <c r="E2243" s="77" t="n">
        <f aca="false">SUM(C2243:D2243)</f>
        <v>0</v>
      </c>
    </row>
    <row r="2244" customFormat="false" ht="57.45" hidden="false" customHeight="false" outlineLevel="0" collapsed="false">
      <c r="A2244" s="66" t="s">
        <v>2427</v>
      </c>
      <c r="B2244" s="135" t="s">
        <v>19</v>
      </c>
      <c r="C2244" s="139" t="n">
        <f aca="false">SUM(C2246:C2249)</f>
        <v>12370000</v>
      </c>
      <c r="D2244" s="139" t="n">
        <f aca="false">SUM(D2246:D2249)</f>
        <v>0</v>
      </c>
      <c r="E2244" s="139" t="n">
        <f aca="false">SUM(C2244:D2244)</f>
        <v>12370000</v>
      </c>
    </row>
    <row r="2245" customFormat="false" ht="22.35" hidden="false" customHeight="false" outlineLevel="0" collapsed="false">
      <c r="A2245" s="74" t="s">
        <v>27</v>
      </c>
      <c r="B2245" s="75"/>
      <c r="C2245" s="145" t="n">
        <f aca="false">SUM(C2246:C2248)</f>
        <v>12370000</v>
      </c>
      <c r="D2245" s="145" t="n">
        <f aca="false">SUM(D2246:D2246)</f>
        <v>0</v>
      </c>
      <c r="E2245" s="145" t="n">
        <f aca="false">SUM(C2245:D2245)</f>
        <v>12370000</v>
      </c>
    </row>
    <row r="2246" customFormat="false" ht="22.35" hidden="false" customHeight="false" outlineLevel="0" collapsed="false">
      <c r="A2246" s="87" t="s">
        <v>2382</v>
      </c>
      <c r="B2246" s="103" t="s">
        <v>858</v>
      </c>
      <c r="C2246" s="77" t="n">
        <v>12370000</v>
      </c>
      <c r="D2246" s="77"/>
      <c r="E2246" s="77" t="n">
        <f aca="false">SUM(C2246:D2246)</f>
        <v>12370000</v>
      </c>
    </row>
    <row r="2247" customFormat="false" ht="22.35" hidden="false" customHeight="false" outlineLevel="0" collapsed="false">
      <c r="A2247" s="87" t="s">
        <v>2429</v>
      </c>
      <c r="B2247" s="103" t="s">
        <v>2430</v>
      </c>
      <c r="C2247" s="77"/>
      <c r="D2247" s="77"/>
      <c r="E2247" s="77" t="n">
        <f aca="false">SUM(C2247:D2247)</f>
        <v>0</v>
      </c>
    </row>
    <row r="2248" customFormat="false" ht="32.8" hidden="false" customHeight="false" outlineLevel="0" collapsed="false">
      <c r="A2248" s="87" t="s">
        <v>177</v>
      </c>
      <c r="B2248" s="55" t="s">
        <v>178</v>
      </c>
      <c r="C2248" s="77"/>
      <c r="D2248" s="77"/>
      <c r="E2248" s="77"/>
    </row>
    <row r="2249" customFormat="false" ht="22.35" hidden="false" customHeight="false" outlineLevel="0" collapsed="false">
      <c r="A2249" s="87" t="s">
        <v>2335</v>
      </c>
      <c r="B2249" s="54" t="s">
        <v>66</v>
      </c>
      <c r="C2249" s="77"/>
      <c r="D2249" s="77"/>
      <c r="E2249" s="77" t="n">
        <f aca="false">SUM(C2249:D2249)</f>
        <v>0</v>
      </c>
    </row>
    <row r="2250" customFormat="false" ht="12.8" hidden="false" customHeight="false" outlineLevel="0" collapsed="false">
      <c r="A2250" s="87"/>
      <c r="B2250" s="103"/>
      <c r="C2250" s="77"/>
      <c r="D2250" s="77"/>
      <c r="E2250" s="77"/>
    </row>
    <row r="2251" customFormat="false" ht="79.85" hidden="false" customHeight="false" outlineLevel="0" collapsed="false">
      <c r="A2251" s="66" t="s">
        <v>2433</v>
      </c>
      <c r="B2251" s="135" t="s">
        <v>19</v>
      </c>
      <c r="C2251" s="240" t="n">
        <f aca="false">SUM(C2253:C2256)</f>
        <v>10083700</v>
      </c>
      <c r="D2251" s="240" t="n">
        <f aca="false">SUM(D2253:D2256)</f>
        <v>0</v>
      </c>
      <c r="E2251" s="240" t="n">
        <f aca="false">SUM(C2251:D2251)</f>
        <v>10083700</v>
      </c>
    </row>
    <row r="2252" customFormat="false" ht="22.35" hidden="false" customHeight="false" outlineLevel="0" collapsed="false">
      <c r="A2252" s="74" t="s">
        <v>27</v>
      </c>
      <c r="B2252" s="75"/>
      <c r="C2252" s="145" t="n">
        <f aca="false">SUM(C2253:C2255)</f>
        <v>10083700</v>
      </c>
      <c r="D2252" s="145" t="n">
        <f aca="false">SUM(D2253:D2254)</f>
        <v>0</v>
      </c>
      <c r="E2252" s="171" t="n">
        <f aca="false">SUM(C2252:D2252)</f>
        <v>10083700</v>
      </c>
    </row>
    <row r="2253" customFormat="false" ht="22.35" hidden="false" customHeight="false" outlineLevel="0" collapsed="false">
      <c r="A2253" s="87" t="s">
        <v>857</v>
      </c>
      <c r="B2253" s="103" t="s">
        <v>858</v>
      </c>
      <c r="C2253" s="123" t="n">
        <v>10074700</v>
      </c>
      <c r="D2253" s="77"/>
      <c r="E2253" s="94" t="n">
        <f aca="false">SUM(C2253:D2253)</f>
        <v>10074700</v>
      </c>
    </row>
    <row r="2254" customFormat="false" ht="32.8" hidden="false" customHeight="false" outlineLevel="0" collapsed="false">
      <c r="A2254" s="87" t="s">
        <v>33</v>
      </c>
      <c r="B2254" s="54" t="s">
        <v>34</v>
      </c>
      <c r="C2254" s="94" t="n">
        <v>9000</v>
      </c>
      <c r="D2254" s="77"/>
      <c r="E2254" s="94" t="n">
        <f aca="false">SUM(C2254:D2254)</f>
        <v>9000</v>
      </c>
    </row>
    <row r="2255" customFormat="false" ht="32.8" hidden="false" customHeight="false" outlineLevel="0" collapsed="false">
      <c r="A2255" s="87" t="s">
        <v>177</v>
      </c>
      <c r="B2255" s="55" t="s">
        <v>178</v>
      </c>
      <c r="C2255" s="83"/>
      <c r="D2255" s="77"/>
      <c r="E2255" s="94"/>
    </row>
    <row r="2256" customFormat="false" ht="22.35" hidden="false" customHeight="false" outlineLevel="0" collapsed="false">
      <c r="A2256" s="87" t="s">
        <v>2335</v>
      </c>
      <c r="B2256" s="54" t="s">
        <v>66</v>
      </c>
      <c r="C2256" s="77"/>
      <c r="D2256" s="77"/>
      <c r="E2256" s="94" t="n">
        <f aca="false">SUM(C2256:D2256)</f>
        <v>0</v>
      </c>
    </row>
    <row r="2257" customFormat="false" ht="12.8" hidden="false" customHeight="false" outlineLevel="0" collapsed="false">
      <c r="A2257" s="87"/>
      <c r="B2257" s="103"/>
      <c r="C2257" s="77"/>
      <c r="D2257" s="77"/>
      <c r="E2257" s="77"/>
    </row>
    <row r="2258" customFormat="false" ht="68.65" hidden="false" customHeight="false" outlineLevel="0" collapsed="false">
      <c r="A2258" s="66" t="s">
        <v>2438</v>
      </c>
      <c r="B2258" s="135" t="s">
        <v>19</v>
      </c>
      <c r="C2258" s="240" t="n">
        <f aca="false">SUM(C2260:C2261)</f>
        <v>5511900</v>
      </c>
      <c r="D2258" s="240" t="n">
        <f aca="false">SUM(D2260:D2261)</f>
        <v>0</v>
      </c>
      <c r="E2258" s="240" t="n">
        <f aca="false">SUM(C2258:D2258)</f>
        <v>5511900</v>
      </c>
    </row>
    <row r="2259" customFormat="false" ht="22.35" hidden="false" customHeight="false" outlineLevel="0" collapsed="false">
      <c r="A2259" s="74" t="s">
        <v>27</v>
      </c>
      <c r="B2259" s="75"/>
      <c r="C2259" s="145" t="n">
        <f aca="false">SUM(C2260:C2260)</f>
        <v>5511900</v>
      </c>
      <c r="D2259" s="145" t="n">
        <f aca="false">SUM(D2260)</f>
        <v>0</v>
      </c>
      <c r="E2259" s="145" t="n">
        <f aca="false">SUM(C2259:D2259)</f>
        <v>5511900</v>
      </c>
    </row>
    <row r="2260" customFormat="false" ht="22.35" hidden="false" customHeight="false" outlineLevel="0" collapsed="false">
      <c r="A2260" s="87" t="s">
        <v>857</v>
      </c>
      <c r="B2260" s="103" t="s">
        <v>858</v>
      </c>
      <c r="C2260" s="123" t="n">
        <v>5511900</v>
      </c>
      <c r="D2260" s="77"/>
      <c r="E2260" s="324" t="n">
        <f aca="false">SUM(C2260:D2260)</f>
        <v>5511900</v>
      </c>
    </row>
    <row r="2261" customFormat="false" ht="22.35" hidden="false" customHeight="false" outlineLevel="0" collapsed="false">
      <c r="A2261" s="87" t="s">
        <v>2335</v>
      </c>
      <c r="B2261" s="104" t="s">
        <v>66</v>
      </c>
      <c r="C2261" s="324"/>
      <c r="D2261" s="77"/>
      <c r="E2261" s="324" t="n">
        <f aca="false">SUM(C2261:D2261)</f>
        <v>0</v>
      </c>
    </row>
    <row r="2262" customFormat="false" ht="12.8" hidden="false" customHeight="false" outlineLevel="0" collapsed="false">
      <c r="A2262" s="87"/>
      <c r="B2262" s="103"/>
      <c r="C2262" s="94"/>
      <c r="D2262" s="77"/>
      <c r="E2262" s="94"/>
    </row>
    <row r="2263" customFormat="false" ht="68.65" hidden="false" customHeight="false" outlineLevel="0" collapsed="false">
      <c r="A2263" s="66" t="s">
        <v>2441</v>
      </c>
      <c r="B2263" s="135" t="s">
        <v>19</v>
      </c>
      <c r="C2263" s="157" t="n">
        <f aca="false">SUM(C2265:C2270)</f>
        <v>19026892</v>
      </c>
      <c r="D2263" s="157" t="n">
        <f aca="false">SUM(D2265:D2269)</f>
        <v>0</v>
      </c>
      <c r="E2263" s="69" t="n">
        <f aca="false">SUM(C2263:D2263)</f>
        <v>19026892</v>
      </c>
    </row>
    <row r="2264" customFormat="false" ht="22.35" hidden="false" customHeight="false" outlineLevel="0" collapsed="false">
      <c r="A2264" s="82" t="s">
        <v>27</v>
      </c>
      <c r="B2264" s="167"/>
      <c r="C2264" s="220" t="n">
        <f aca="false">SUM(C2265:C2269)</f>
        <v>19026892</v>
      </c>
      <c r="D2264" s="221"/>
      <c r="E2264" s="77" t="n">
        <f aca="false">SUM(C2264:D2264)</f>
        <v>19026892</v>
      </c>
    </row>
    <row r="2265" customFormat="false" ht="22.35" hidden="false" customHeight="false" outlineLevel="0" collapsed="false">
      <c r="A2265" s="87" t="s">
        <v>2382</v>
      </c>
      <c r="B2265" s="103" t="s">
        <v>858</v>
      </c>
      <c r="C2265" s="77" t="n">
        <v>18692046</v>
      </c>
      <c r="D2265" s="77"/>
      <c r="E2265" s="77" t="n">
        <f aca="false">SUM(C2265:D2265)</f>
        <v>18692046</v>
      </c>
    </row>
    <row r="2266" customFormat="false" ht="43.25" hidden="false" customHeight="false" outlineLevel="0" collapsed="false">
      <c r="A2266" s="87" t="s">
        <v>506</v>
      </c>
      <c r="B2266" s="54" t="s">
        <v>507</v>
      </c>
      <c r="C2266" s="77" t="n">
        <v>59330</v>
      </c>
      <c r="D2266" s="77"/>
      <c r="E2266" s="77" t="n">
        <f aca="false">SUM(C2266:D2266)</f>
        <v>59330</v>
      </c>
    </row>
    <row r="2267" customFormat="false" ht="12.8" hidden="false" customHeight="false" outlineLevel="0" collapsed="false">
      <c r="A2267" s="87" t="s">
        <v>750</v>
      </c>
      <c r="B2267" s="54" t="s">
        <v>751</v>
      </c>
      <c r="C2267" s="77"/>
      <c r="D2267" s="77"/>
      <c r="E2267" s="77" t="n">
        <f aca="false">SUM(C2267:D2267)</f>
        <v>0</v>
      </c>
    </row>
    <row r="2268" customFormat="false" ht="32.8" hidden="false" customHeight="false" outlineLevel="0" collapsed="false">
      <c r="A2268" s="87" t="s">
        <v>33</v>
      </c>
      <c r="B2268" s="54" t="s">
        <v>34</v>
      </c>
      <c r="C2268" s="77" t="n">
        <v>272092</v>
      </c>
      <c r="D2268" s="77"/>
      <c r="E2268" s="77" t="n">
        <f aca="false">SUM(C2268:D2268)</f>
        <v>272092</v>
      </c>
    </row>
    <row r="2269" customFormat="false" ht="32.8" hidden="false" customHeight="false" outlineLevel="0" collapsed="false">
      <c r="A2269" s="87" t="s">
        <v>177</v>
      </c>
      <c r="B2269" s="54" t="s">
        <v>178</v>
      </c>
      <c r="C2269" s="77" t="n">
        <v>3424</v>
      </c>
      <c r="D2269" s="77"/>
      <c r="E2269" s="77" t="n">
        <f aca="false">SUM(C2269:D2269)</f>
        <v>3424</v>
      </c>
    </row>
    <row r="2270" customFormat="false" ht="22.35" hidden="false" customHeight="false" outlineLevel="0" collapsed="false">
      <c r="A2270" s="87" t="s">
        <v>65</v>
      </c>
      <c r="B2270" s="55" t="s">
        <v>66</v>
      </c>
      <c r="C2270" s="77"/>
      <c r="D2270" s="77"/>
      <c r="E2270" s="77" t="n">
        <f aca="false">SUM(C2270:D2270)</f>
        <v>0</v>
      </c>
    </row>
    <row r="2271" customFormat="false" ht="12.8" hidden="false" customHeight="false" outlineLevel="0" collapsed="false">
      <c r="A2271" s="327"/>
      <c r="B2271" s="103"/>
      <c r="C2271" s="77"/>
      <c r="D2271" s="77"/>
      <c r="E2271" s="77" t="n">
        <f aca="false">SUM(C2271:D2271)</f>
        <v>0</v>
      </c>
    </row>
    <row r="2272" customFormat="false" ht="46.25" hidden="false" customHeight="false" outlineLevel="0" collapsed="false">
      <c r="A2272" s="66" t="s">
        <v>2448</v>
      </c>
      <c r="B2272" s="135" t="s">
        <v>19</v>
      </c>
      <c r="C2272" s="139" t="n">
        <f aca="false">SUM(C2274:C2275)</f>
        <v>2170384</v>
      </c>
      <c r="D2272" s="139" t="n">
        <f aca="false">SUM(D2274:D2275)</f>
        <v>0</v>
      </c>
      <c r="E2272" s="139" t="n">
        <f aca="false">SUM(C2272:D2272)</f>
        <v>2170384</v>
      </c>
    </row>
    <row r="2273" customFormat="false" ht="22.35" hidden="false" customHeight="false" outlineLevel="0" collapsed="false">
      <c r="A2273" s="82" t="s">
        <v>27</v>
      </c>
      <c r="B2273" s="227"/>
      <c r="C2273" s="256" t="n">
        <f aca="false">SUM(C2274:C2275)</f>
        <v>2170384</v>
      </c>
      <c r="D2273" s="286"/>
      <c r="E2273" s="77" t="n">
        <f aca="false">SUM(C2273:D2273)</f>
        <v>2170384</v>
      </c>
    </row>
    <row r="2274" customFormat="false" ht="22.35" hidden="false" customHeight="false" outlineLevel="0" collapsed="false">
      <c r="A2274" s="87" t="s">
        <v>2382</v>
      </c>
      <c r="B2274" s="103" t="s">
        <v>858</v>
      </c>
      <c r="C2274" s="77" t="n">
        <v>2160384</v>
      </c>
      <c r="D2274" s="77"/>
      <c r="E2274" s="77" t="n">
        <f aca="false">SUM(C2274:D2274)</f>
        <v>2160384</v>
      </c>
    </row>
    <row r="2275" customFormat="false" ht="32.8" hidden="false" customHeight="false" outlineLevel="0" collapsed="false">
      <c r="A2275" s="87" t="s">
        <v>33</v>
      </c>
      <c r="B2275" s="54" t="s">
        <v>34</v>
      </c>
      <c r="C2275" s="77" t="n">
        <v>10000</v>
      </c>
      <c r="D2275" s="77"/>
      <c r="E2275" s="94" t="n">
        <f aca="false">SUM(C2275:D2275)</f>
        <v>10000</v>
      </c>
    </row>
    <row r="2276" customFormat="false" ht="12.8" hidden="false" customHeight="false" outlineLevel="0" collapsed="false">
      <c r="A2276" s="150"/>
      <c r="B2276" s="127"/>
      <c r="C2276" s="130"/>
      <c r="D2276" s="130"/>
      <c r="E2276" s="130" t="n">
        <f aca="false">SUM(C2276:D2276)</f>
        <v>0</v>
      </c>
    </row>
    <row r="2277" customFormat="false" ht="46.25" hidden="false" customHeight="false" outlineLevel="0" collapsed="false">
      <c r="A2277" s="66" t="s">
        <v>2451</v>
      </c>
      <c r="B2277" s="135" t="s">
        <v>19</v>
      </c>
      <c r="C2277" s="139" t="n">
        <f aca="false">SUM(C2279:C2282)</f>
        <v>3212100</v>
      </c>
      <c r="D2277" s="152" t="n">
        <f aca="false">SUM(D2279:D2280)</f>
        <v>0</v>
      </c>
      <c r="E2277" s="139" t="n">
        <f aca="false">SUM(C2277:D2277)</f>
        <v>3212100</v>
      </c>
    </row>
    <row r="2278" customFormat="false" ht="22.35" hidden="false" customHeight="false" outlineLevel="0" collapsed="false">
      <c r="A2278" s="99" t="s">
        <v>27</v>
      </c>
      <c r="B2278" s="100"/>
      <c r="C2278" s="94" t="n">
        <f aca="false">SUM(C2279:C2281)</f>
        <v>3212100</v>
      </c>
      <c r="D2278" s="145"/>
      <c r="E2278" s="94" t="n">
        <f aca="false">SUM(C2278:D2278)</f>
        <v>3212100</v>
      </c>
    </row>
    <row r="2279" customFormat="false" ht="22.35" hidden="false" customHeight="false" outlineLevel="0" collapsed="false">
      <c r="A2279" s="87" t="s">
        <v>857</v>
      </c>
      <c r="B2279" s="103" t="s">
        <v>858</v>
      </c>
      <c r="C2279" s="77" t="n">
        <v>3212100</v>
      </c>
      <c r="D2279" s="77"/>
      <c r="E2279" s="94" t="n">
        <f aca="false">SUM(C2279:D2279)</f>
        <v>3212100</v>
      </c>
    </row>
    <row r="2280" customFormat="false" ht="105.95" hidden="false" customHeight="false" outlineLevel="0" collapsed="false">
      <c r="A2280" s="87" t="s">
        <v>2453</v>
      </c>
      <c r="B2280" s="103" t="s">
        <v>2454</v>
      </c>
      <c r="C2280" s="77"/>
      <c r="D2280" s="77"/>
      <c r="E2280" s="94" t="n">
        <f aca="false">SUM(C2280:D2280)</f>
        <v>0</v>
      </c>
    </row>
    <row r="2281" customFormat="false" ht="32.8" hidden="false" customHeight="false" outlineLevel="0" collapsed="false">
      <c r="A2281" s="87" t="s">
        <v>177</v>
      </c>
      <c r="B2281" s="54" t="s">
        <v>178</v>
      </c>
      <c r="C2281" s="77"/>
      <c r="D2281" s="77"/>
      <c r="E2281" s="94"/>
    </row>
    <row r="2282" customFormat="false" ht="22.35" hidden="false" customHeight="false" outlineLevel="0" collapsed="false">
      <c r="A2282" s="87" t="s">
        <v>65</v>
      </c>
      <c r="B2282" s="103" t="s">
        <v>66</v>
      </c>
      <c r="C2282" s="77"/>
      <c r="D2282" s="77"/>
      <c r="E2282" s="94" t="n">
        <f aca="false">SUM(C2282:D2282)</f>
        <v>0</v>
      </c>
    </row>
    <row r="2283" customFormat="false" ht="12.8" hidden="false" customHeight="false" outlineLevel="0" collapsed="false">
      <c r="A2283" s="87"/>
      <c r="B2283" s="103"/>
      <c r="C2283" s="94"/>
      <c r="D2283" s="94"/>
      <c r="E2283" s="94" t="n">
        <f aca="false">SUM(C2283:D2283)</f>
        <v>0</v>
      </c>
    </row>
    <row r="2284" customFormat="false" ht="79.85" hidden="false" customHeight="false" outlineLevel="0" collapsed="false">
      <c r="A2284" s="66" t="s">
        <v>2458</v>
      </c>
      <c r="B2284" s="135" t="s">
        <v>19</v>
      </c>
      <c r="C2284" s="139" t="n">
        <f aca="false">SUM(C2286:C2288)</f>
        <v>13931600</v>
      </c>
      <c r="D2284" s="139" t="n">
        <f aca="false">SUM(D2286:D2288)</f>
        <v>0</v>
      </c>
      <c r="E2284" s="139" t="n">
        <f aca="false">SUM(C2284:D2284)</f>
        <v>13931600</v>
      </c>
    </row>
    <row r="2285" customFormat="false" ht="22.35" hidden="false" customHeight="false" outlineLevel="0" collapsed="false">
      <c r="A2285" s="74" t="s">
        <v>27</v>
      </c>
      <c r="B2285" s="75"/>
      <c r="C2285" s="145" t="n">
        <f aca="false">SUM(C2286:C2287)</f>
        <v>13931600</v>
      </c>
      <c r="D2285" s="145" t="n">
        <f aca="false">SUM(D2286)</f>
        <v>0</v>
      </c>
      <c r="E2285" s="145" t="n">
        <f aca="false">SUM(C2285:D2285)</f>
        <v>13931600</v>
      </c>
    </row>
    <row r="2286" customFormat="false" ht="22.35" hidden="false" customHeight="false" outlineLevel="0" collapsed="false">
      <c r="A2286" s="87" t="s">
        <v>857</v>
      </c>
      <c r="B2286" s="103" t="s">
        <v>858</v>
      </c>
      <c r="C2286" s="77" t="n">
        <v>13931600</v>
      </c>
      <c r="D2286" s="77"/>
      <c r="E2286" s="77" t="n">
        <f aca="false">SUM(C2286:D2286)</f>
        <v>13931600</v>
      </c>
    </row>
    <row r="2287" customFormat="false" ht="32.8" hidden="false" customHeight="false" outlineLevel="0" collapsed="false">
      <c r="A2287" s="87" t="s">
        <v>177</v>
      </c>
      <c r="B2287" s="54" t="s">
        <v>178</v>
      </c>
      <c r="C2287" s="77"/>
      <c r="D2287" s="77"/>
      <c r="E2287" s="77"/>
    </row>
    <row r="2288" customFormat="false" ht="22.35" hidden="false" customHeight="false" outlineLevel="0" collapsed="false">
      <c r="A2288" s="87" t="s">
        <v>65</v>
      </c>
      <c r="B2288" s="103" t="s">
        <v>66</v>
      </c>
      <c r="C2288" s="77"/>
      <c r="D2288" s="77"/>
      <c r="E2288" s="77" t="n">
        <f aca="false">SUM(C2288:D2288)</f>
        <v>0</v>
      </c>
    </row>
    <row r="2289" customFormat="false" ht="12.8" hidden="false" customHeight="false" outlineLevel="0" collapsed="false">
      <c r="A2289" s="87"/>
      <c r="B2289" s="103"/>
      <c r="C2289" s="77"/>
      <c r="D2289" s="77"/>
      <c r="E2289" s="77" t="n">
        <f aca="false">SUM(C2289:D2289)</f>
        <v>0</v>
      </c>
    </row>
    <row r="2290" customFormat="false" ht="46.25" hidden="false" customHeight="false" outlineLevel="0" collapsed="false">
      <c r="A2290" s="66" t="s">
        <v>2462</v>
      </c>
      <c r="B2290" s="135" t="s">
        <v>19</v>
      </c>
      <c r="C2290" s="157" t="n">
        <f aca="false">SUM(C2292:C2292)</f>
        <v>5441800</v>
      </c>
      <c r="D2290" s="157" t="n">
        <f aca="false">SUM(D2292)</f>
        <v>0</v>
      </c>
      <c r="E2290" s="157" t="n">
        <f aca="false">SUM(C2290:D2290)</f>
        <v>5441800</v>
      </c>
    </row>
    <row r="2291" customFormat="false" ht="22.35" hidden="false" customHeight="false" outlineLevel="0" collapsed="false">
      <c r="A2291" s="74" t="s">
        <v>27</v>
      </c>
      <c r="B2291" s="167"/>
      <c r="C2291" s="123" t="n">
        <f aca="false">SUM(C2292:C2292)</f>
        <v>5441800</v>
      </c>
      <c r="D2291" s="329"/>
      <c r="E2291" s="123" t="n">
        <f aca="false">SUM(C2291:D2291)</f>
        <v>5441800</v>
      </c>
    </row>
    <row r="2292" customFormat="false" ht="22.35" hidden="false" customHeight="false" outlineLevel="0" collapsed="false">
      <c r="A2292" s="87" t="s">
        <v>2382</v>
      </c>
      <c r="B2292" s="103" t="s">
        <v>858</v>
      </c>
      <c r="C2292" s="123" t="n">
        <v>5441800</v>
      </c>
      <c r="D2292" s="123"/>
      <c r="E2292" s="123" t="n">
        <f aca="false">SUM(C2292:D2292)</f>
        <v>5441800</v>
      </c>
    </row>
    <row r="2293" customFormat="false" ht="12.8" hidden="false" customHeight="false" outlineLevel="0" collapsed="false">
      <c r="A2293" s="87"/>
      <c r="B2293" s="103"/>
      <c r="C2293" s="77"/>
      <c r="D2293" s="77"/>
      <c r="E2293" s="77" t="n">
        <f aca="false">SUM(C2293:D2293)</f>
        <v>0</v>
      </c>
    </row>
    <row r="2294" customFormat="false" ht="46.25" hidden="false" customHeight="false" outlineLevel="0" collapsed="false">
      <c r="A2294" s="66" t="s">
        <v>2464</v>
      </c>
      <c r="B2294" s="135" t="s">
        <v>19</v>
      </c>
      <c r="C2294" s="139" t="n">
        <f aca="false">SUM(C2296:C2298)</f>
        <v>9812500</v>
      </c>
      <c r="D2294" s="139" t="n">
        <f aca="false">SUM(D2296)</f>
        <v>0</v>
      </c>
      <c r="E2294" s="139" t="n">
        <f aca="false">SUM(C2294:D2294)</f>
        <v>9812500</v>
      </c>
    </row>
    <row r="2295" customFormat="false" ht="22.35" hidden="false" customHeight="false" outlineLevel="0" collapsed="false">
      <c r="A2295" s="82" t="s">
        <v>27</v>
      </c>
      <c r="B2295" s="167"/>
      <c r="C2295" s="77" t="n">
        <f aca="false">SUM(C2296:C2297)</f>
        <v>9812500</v>
      </c>
      <c r="D2295" s="215"/>
      <c r="E2295" s="77" t="n">
        <f aca="false">SUM(C2295:D2295)</f>
        <v>9812500</v>
      </c>
    </row>
    <row r="2296" customFormat="false" ht="22.35" hidden="false" customHeight="false" outlineLevel="0" collapsed="false">
      <c r="A2296" s="87" t="s">
        <v>857</v>
      </c>
      <c r="B2296" s="103" t="s">
        <v>858</v>
      </c>
      <c r="C2296" s="77" t="n">
        <v>9812500</v>
      </c>
      <c r="D2296" s="77"/>
      <c r="E2296" s="77" t="n">
        <f aca="false">SUM(C2296:D2296)</f>
        <v>9812500</v>
      </c>
    </row>
    <row r="2297" customFormat="false" ht="32.8" hidden="false" customHeight="false" outlineLevel="0" collapsed="false">
      <c r="A2297" s="87" t="s">
        <v>177</v>
      </c>
      <c r="B2297" s="54" t="s">
        <v>178</v>
      </c>
      <c r="C2297" s="77"/>
      <c r="D2297" s="77"/>
      <c r="E2297" s="77"/>
    </row>
    <row r="2298" customFormat="false" ht="22.35" hidden="false" customHeight="false" outlineLevel="0" collapsed="false">
      <c r="A2298" s="87" t="s">
        <v>65</v>
      </c>
      <c r="B2298" s="103" t="s">
        <v>66</v>
      </c>
      <c r="C2298" s="77"/>
      <c r="D2298" s="77"/>
      <c r="E2298" s="77" t="n">
        <f aca="false">SUM(C2298:D2298)</f>
        <v>0</v>
      </c>
    </row>
    <row r="2299" customFormat="false" ht="12.8" hidden="false" customHeight="false" outlineLevel="0" collapsed="false">
      <c r="A2299" s="87"/>
      <c r="B2299" s="103"/>
      <c r="C2299" s="331"/>
      <c r="D2299" s="331"/>
      <c r="E2299" s="331" t="n">
        <f aca="false">SUM(C2299:D2299)</f>
        <v>0</v>
      </c>
    </row>
    <row r="2300" customFormat="false" ht="57.45" hidden="false" customHeight="false" outlineLevel="0" collapsed="false">
      <c r="A2300" s="66" t="s">
        <v>2468</v>
      </c>
      <c r="B2300" s="135" t="s">
        <v>19</v>
      </c>
      <c r="C2300" s="240" t="n">
        <f aca="false">SUM(C2302:C2303)</f>
        <v>8636809</v>
      </c>
      <c r="D2300" s="240" t="n">
        <f aca="false">SUM(D2302:D2302)</f>
        <v>0</v>
      </c>
      <c r="E2300" s="240" t="n">
        <f aca="false">SUM(C2300:D2300)</f>
        <v>8636809</v>
      </c>
    </row>
    <row r="2301" customFormat="false" ht="22.35" hidden="false" customHeight="false" outlineLevel="0" collapsed="false">
      <c r="A2301" s="82" t="s">
        <v>27</v>
      </c>
      <c r="B2301" s="303"/>
      <c r="C2301" s="305" t="n">
        <f aca="false">SUM(C2302)</f>
        <v>8636809</v>
      </c>
      <c r="D2301" s="305" t="n">
        <f aca="false">SUM(D2302:D2304)</f>
        <v>0</v>
      </c>
      <c r="E2301" s="305" t="n">
        <f aca="false">SUM(C2301:D2301)</f>
        <v>8636809</v>
      </c>
    </row>
    <row r="2302" customFormat="false" ht="22.35" hidden="false" customHeight="false" outlineLevel="0" collapsed="false">
      <c r="A2302" s="87" t="s">
        <v>857</v>
      </c>
      <c r="B2302" s="103" t="s">
        <v>858</v>
      </c>
      <c r="C2302" s="94" t="n">
        <v>8636809</v>
      </c>
      <c r="D2302" s="94"/>
      <c r="E2302" s="94" t="n">
        <f aca="false">SUM(C2302:D2302)</f>
        <v>8636809</v>
      </c>
    </row>
    <row r="2303" customFormat="false" ht="22.35" hidden="false" customHeight="false" outlineLevel="0" collapsed="false">
      <c r="A2303" s="87" t="s">
        <v>65</v>
      </c>
      <c r="B2303" s="54" t="s">
        <v>66</v>
      </c>
      <c r="C2303" s="77"/>
      <c r="D2303" s="77"/>
      <c r="E2303" s="77" t="n">
        <f aca="false">SUM(C2303:D2303)</f>
        <v>0</v>
      </c>
    </row>
    <row r="2304" customFormat="false" ht="12.8" hidden="false" customHeight="false" outlineLevel="0" collapsed="false">
      <c r="A2304" s="87"/>
      <c r="B2304" s="103"/>
      <c r="C2304" s="77"/>
      <c r="D2304" s="77"/>
      <c r="E2304" s="77" t="n">
        <f aca="false">SUM(C2304:D2304)</f>
        <v>0</v>
      </c>
    </row>
    <row r="2305" customFormat="false" ht="35.05" hidden="false" customHeight="false" outlineLevel="0" collapsed="false">
      <c r="A2305" s="66" t="s">
        <v>2471</v>
      </c>
      <c r="B2305" s="135" t="s">
        <v>19</v>
      </c>
      <c r="C2305" s="139" t="n">
        <f aca="false">SUM(C2307)</f>
        <v>22500000</v>
      </c>
      <c r="D2305" s="139" t="n">
        <f aca="false">SUM(D2307)</f>
        <v>0</v>
      </c>
      <c r="E2305" s="139" t="n">
        <f aca="false">SUM(C2305:D2305)</f>
        <v>22500000</v>
      </c>
    </row>
    <row r="2306" customFormat="false" ht="22.35" hidden="false" customHeight="false" outlineLevel="0" collapsed="false">
      <c r="A2306" s="82" t="s">
        <v>27</v>
      </c>
      <c r="B2306" s="318"/>
      <c r="C2306" s="77"/>
      <c r="D2306" s="209"/>
      <c r="E2306" s="77" t="n">
        <f aca="false">SUM(C2306:D2306)</f>
        <v>0</v>
      </c>
    </row>
    <row r="2307" customFormat="false" ht="22.35" hidden="false" customHeight="false" outlineLevel="0" collapsed="false">
      <c r="A2307" s="87" t="s">
        <v>2382</v>
      </c>
      <c r="B2307" s="103" t="s">
        <v>858</v>
      </c>
      <c r="C2307" s="77" t="n">
        <v>22500000</v>
      </c>
      <c r="D2307" s="77"/>
      <c r="E2307" s="77" t="n">
        <f aca="false">SUM(C2307:D2307)</f>
        <v>22500000</v>
      </c>
    </row>
  </sheetData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2" operator="equal" aboveAverage="0" equalAverage="0" bottom="0" percent="0" rank="0" text="" dxfId="0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3" operator="equal" aboveAverage="0" equalAverage="0" bottom="0" percent="0" rank="0" text="" dxfId="1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4" operator="equal" aboveAverage="0" equalAverage="0" bottom="0" percent="0" rank="0" text="" dxfId="2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5" operator="equal" aboveAverage="0" equalAverage="0" bottom="0" percent="0" rank="0" text="" dxfId="3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6" operator="equal" aboveAverage="0" equalAverage="0" bottom="0" percent="0" rank="0" text="" dxfId="4">
      <formula>"ogółem"</formula>
    </cfRule>
    <cfRule type="cellIs" priority="7" operator="equal" aboveAverage="0" equalAverage="0" bottom="0" percent="0" rank="0" text="" dxfId="5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8" operator="equal" aboveAverage="0" equalAverage="0" bottom="0" percent="0" rank="0" text="" dxfId="6">
      <formula>"Wydatki bieżące"</formula>
    </cfRule>
  </conditionalFormatting>
  <conditionalFormatting sqref="B52:B55">
    <cfRule type="cellIs" priority="9" operator="equal" aboveAverage="0" equalAverage="0" bottom="0" percent="0" rank="0" text="" dxfId="7">
      <formula>"ogółem"</formula>
    </cfRule>
  </conditionalFormatting>
  <conditionalFormatting sqref="A52:A55">
    <cfRule type="cellIs" priority="10" operator="equal" aboveAverage="0" equalAverage="0" bottom="0" percent="0" rank="0" text="" dxfId="8">
      <formula>"Wydatki bieżące"</formula>
    </cfRule>
  </conditionalFormatting>
  <conditionalFormatting sqref="B52:B55">
    <cfRule type="cellIs" priority="11" operator="equal" aboveAverage="0" equalAverage="0" bottom="0" percent="0" rank="0" text="" dxfId="9">
      <formula>"ogółem"</formula>
    </cfRule>
  </conditionalFormatting>
  <conditionalFormatting sqref="A52:A55">
    <cfRule type="cellIs" priority="12" operator="equal" aboveAverage="0" equalAverage="0" bottom="0" percent="0" rank="0" text="" dxfId="10">
      <formula>"Wydatki bieżące"</formula>
    </cfRule>
  </conditionalFormatting>
  <conditionalFormatting sqref="B52:B55">
    <cfRule type="cellIs" priority="13" operator="equal" aboveAverage="0" equalAverage="0" bottom="0" percent="0" rank="0" text="" dxfId="11">
      <formula>"ogółem"</formula>
    </cfRule>
    <cfRule type="cellIs" priority="14" operator="equal" aboveAverage="0" equalAverage="0" bottom="0" percent="0" rank="0" text="" dxfId="12">
      <formula>"ogółem"</formula>
    </cfRule>
  </conditionalFormatting>
  <conditionalFormatting sqref="A52:A55">
    <cfRule type="cellIs" priority="15" operator="equal" aboveAverage="0" equalAverage="0" bottom="0" percent="0" rank="0" text="" dxfId="13">
      <formula>"Wydatki bieżące"</formula>
    </cfRule>
  </conditionalFormatting>
  <conditionalFormatting sqref="A1072">
    <cfRule type="cellIs" priority="16" operator="equal" aboveAverage="0" equalAverage="0" bottom="0" percent="0" rank="0" text="" dxfId="15">
      <formula>"Wydatki bieżące"</formula>
    </cfRule>
  </conditionalFormatting>
  <conditionalFormatting sqref="A1072">
    <cfRule type="cellIs" priority="17" operator="equal" aboveAverage="0" equalAverage="0" bottom="0" percent="0" rank="0" text="" dxfId="17">
      <formula>"Wydatki bieżące"</formula>
    </cfRule>
  </conditionalFormatting>
  <conditionalFormatting sqref="A1072">
    <cfRule type="cellIs" priority="18" operator="equal" aboveAverage="0" equalAverage="0" bottom="0" percent="0" rank="0" text="" dxfId="20">
      <formula>"Wydatki bieżące"</formula>
    </cfRule>
  </conditionalFormatting>
  <conditionalFormatting sqref="A1115">
    <cfRule type="cellIs" priority="19" operator="equal" aboveAverage="0" equalAverage="0" bottom="0" percent="0" rank="0" text="" dxfId="22">
      <formula>"Wydatki bieżące"</formula>
    </cfRule>
  </conditionalFormatting>
  <conditionalFormatting sqref="A1115">
    <cfRule type="cellIs" priority="20" operator="equal" aboveAverage="0" equalAverage="0" bottom="0" percent="0" rank="0" text="" dxfId="24">
      <formula>"Wydatki bieżące"</formula>
    </cfRule>
  </conditionalFormatting>
  <conditionalFormatting sqref="A1115">
    <cfRule type="cellIs" priority="21" operator="equal" aboveAverage="0" equalAverage="0" bottom="0" percent="0" rank="0" text="" dxfId="27">
      <formula>"Wydatki bieżące"</formula>
    </cfRule>
  </conditionalFormatting>
  <conditionalFormatting sqref="A2066">
    <cfRule type="cellIs" priority="22" operator="equal" aboveAverage="0" equalAverage="0" bottom="0" percent="0" rank="0" text="" dxfId="29">
      <formula>"Wydatki bieżące"</formula>
    </cfRule>
  </conditionalFormatting>
  <conditionalFormatting sqref="A2066">
    <cfRule type="cellIs" priority="23" operator="equal" aboveAverage="0" equalAverage="0" bottom="0" percent="0" rank="0" text="" dxfId="31">
      <formula>"Wydatki bieżące"</formula>
    </cfRule>
  </conditionalFormatting>
  <conditionalFormatting sqref="A2066">
    <cfRule type="cellIs" priority="24" operator="equal" aboveAverage="0" equalAverage="0" bottom="0" percent="0" rank="0" text="" dxfId="34">
      <formula>"Wydatki bieżące"</formula>
    </cfRule>
  </conditionalFormatting>
  <conditionalFormatting sqref="B1964">
    <cfRule type="cellIs" priority="25" operator="equal" aboveAverage="0" equalAverage="0" bottom="0" percent="0" rank="0" text="" dxfId="35">
      <formula>"ogółem"</formula>
    </cfRule>
  </conditionalFormatting>
  <conditionalFormatting sqref="A1964">
    <cfRule type="cellIs" priority="26" operator="equal" aboveAverage="0" equalAverage="0" bottom="0" percent="0" rank="0" text="" dxfId="36">
      <formula>"Wydatki bieżące"</formula>
    </cfRule>
  </conditionalFormatting>
  <conditionalFormatting sqref="B1964">
    <cfRule type="cellIs" priority="27" operator="equal" aboveAverage="0" equalAverage="0" bottom="0" percent="0" rank="0" text="" dxfId="37">
      <formula>"ogółem"</formula>
    </cfRule>
  </conditionalFormatting>
  <conditionalFormatting sqref="A1964">
    <cfRule type="cellIs" priority="28" operator="equal" aboveAverage="0" equalAverage="0" bottom="0" percent="0" rank="0" text="" dxfId="38">
      <formula>"Wydatki bieżące"</formula>
    </cfRule>
  </conditionalFormatting>
  <conditionalFormatting sqref="B1964">
    <cfRule type="cellIs" priority="29" operator="equal" aboveAverage="0" equalAverage="0" bottom="0" percent="0" rank="0" text="" dxfId="39">
      <formula>"ogółem"</formula>
    </cfRule>
    <cfRule type="cellIs" priority="30" operator="equal" aboveAverage="0" equalAverage="0" bottom="0" percent="0" rank="0" text="" dxfId="40">
      <formula>"ogółem"</formula>
    </cfRule>
  </conditionalFormatting>
  <conditionalFormatting sqref="A1964">
    <cfRule type="cellIs" priority="31" operator="equal" aboveAverage="0" equalAverage="0" bottom="0" percent="0" rank="0" text="" dxfId="41">
      <formula>"Wydatki bieżące"</formula>
    </cfRule>
  </conditionalFormatting>
  <conditionalFormatting sqref="B1499">
    <cfRule type="cellIs" priority="32" operator="equal" aboveAverage="0" equalAverage="0" bottom="0" percent="0" rank="0" text="" dxfId="42">
      <formula>"ogółem"</formula>
    </cfRule>
  </conditionalFormatting>
  <conditionalFormatting sqref="A1499">
    <cfRule type="cellIs" priority="33" operator="equal" aboveAverage="0" equalAverage="0" bottom="0" percent="0" rank="0" text="" dxfId="43">
      <formula>"Wydatki bieżące"</formula>
    </cfRule>
  </conditionalFormatting>
  <conditionalFormatting sqref="B1499">
    <cfRule type="cellIs" priority="34" operator="equal" aboveAverage="0" equalAverage="0" bottom="0" percent="0" rank="0" text="" dxfId="44">
      <formula>"ogółem"</formula>
    </cfRule>
  </conditionalFormatting>
  <conditionalFormatting sqref="A1499">
    <cfRule type="cellIs" priority="35" operator="equal" aboveAverage="0" equalAverage="0" bottom="0" percent="0" rank="0" text="" dxfId="45">
      <formula>"Wydatki bieżące"</formula>
    </cfRule>
  </conditionalFormatting>
  <conditionalFormatting sqref="B1499">
    <cfRule type="cellIs" priority="36" operator="equal" aboveAverage="0" equalAverage="0" bottom="0" percent="0" rank="0" text="" dxfId="46">
      <formula>"ogółem"</formula>
    </cfRule>
    <cfRule type="cellIs" priority="37" operator="equal" aboveAverage="0" equalAverage="0" bottom="0" percent="0" rank="0" text="" dxfId="47">
      <formula>"ogółem"</formula>
    </cfRule>
  </conditionalFormatting>
  <conditionalFormatting sqref="A1499">
    <cfRule type="cellIs" priority="38" operator="equal" aboveAverage="0" equalAverage="0" bottom="0" percent="0" rank="0" text="" dxfId="48">
      <formula>"Wydatki bieżące"</formula>
    </cfRule>
  </conditionalFormatting>
  <conditionalFormatting sqref="B1848">
    <cfRule type="cellIs" priority="39" operator="equal" aboveAverage="0" equalAverage="0" bottom="0" percent="0" rank="0" text="" dxfId="49">
      <formula>"ogółem"</formula>
    </cfRule>
  </conditionalFormatting>
  <conditionalFormatting sqref="A1848">
    <cfRule type="cellIs" priority="40" operator="equal" aboveAverage="0" equalAverage="0" bottom="0" percent="0" rank="0" text="" dxfId="50">
      <formula>"Wydatki bieżące"</formula>
    </cfRule>
  </conditionalFormatting>
  <conditionalFormatting sqref="B1848">
    <cfRule type="cellIs" priority="41" operator="equal" aboveAverage="0" equalAverage="0" bottom="0" percent="0" rank="0" text="" dxfId="51">
      <formula>"ogółem"</formula>
    </cfRule>
  </conditionalFormatting>
  <conditionalFormatting sqref="A1848">
    <cfRule type="cellIs" priority="42" operator="equal" aboveAverage="0" equalAverage="0" bottom="0" percent="0" rank="0" text="" dxfId="52">
      <formula>"Wydatki bieżące"</formula>
    </cfRule>
  </conditionalFormatting>
  <conditionalFormatting sqref="B1848">
    <cfRule type="cellIs" priority="43" operator="equal" aboveAverage="0" equalAverage="0" bottom="0" percent="0" rank="0" text="" dxfId="53">
      <formula>"ogółem"</formula>
    </cfRule>
    <cfRule type="cellIs" priority="44" operator="equal" aboveAverage="0" equalAverage="0" bottom="0" percent="0" rank="0" text="" dxfId="54">
      <formula>"ogółem"</formula>
    </cfRule>
  </conditionalFormatting>
  <conditionalFormatting sqref="A1848">
    <cfRule type="cellIs" priority="45" operator="equal" aboveAverage="0" equalAverage="0" bottom="0" percent="0" rank="0" text="" dxfId="55">
      <formula>"Wydatki bieżące"</formula>
    </cfRule>
  </conditionalFormatting>
  <conditionalFormatting sqref="B1058">
    <cfRule type="cellIs" priority="46" operator="equal" aboveAverage="0" equalAverage="0" bottom="0" percent="0" rank="0" text="" dxfId="56">
      <formula>"ogółem"</formula>
    </cfRule>
  </conditionalFormatting>
  <conditionalFormatting sqref="A1058">
    <cfRule type="cellIs" priority="47" operator="equal" aboveAverage="0" equalAverage="0" bottom="0" percent="0" rank="0" text="" dxfId="57">
      <formula>"Wydatki bieżące"</formula>
    </cfRule>
  </conditionalFormatting>
  <conditionalFormatting sqref="B1058">
    <cfRule type="cellIs" priority="48" operator="equal" aboveAverage="0" equalAverage="0" bottom="0" percent="0" rank="0" text="" dxfId="58">
      <formula>"ogółem"</formula>
    </cfRule>
  </conditionalFormatting>
  <conditionalFormatting sqref="A1058">
    <cfRule type="cellIs" priority="49" operator="equal" aboveAverage="0" equalAverage="0" bottom="0" percent="0" rank="0" text="" dxfId="59">
      <formula>"Wydatki bieżące"</formula>
    </cfRule>
  </conditionalFormatting>
  <conditionalFormatting sqref="B1058">
    <cfRule type="cellIs" priority="50" operator="equal" aboveAverage="0" equalAverage="0" bottom="0" percent="0" rank="0" text="" dxfId="60">
      <formula>"ogółem"</formula>
    </cfRule>
    <cfRule type="cellIs" priority="51" operator="equal" aboveAverage="0" equalAverage="0" bottom="0" percent="0" rank="0" text="" dxfId="61">
      <formula>"ogółem"</formula>
    </cfRule>
  </conditionalFormatting>
  <conditionalFormatting sqref="A1058">
    <cfRule type="cellIs" priority="52" operator="equal" aboveAverage="0" equalAverage="0" bottom="0" percent="0" rank="0" text="" dxfId="62">
      <formula>"Wydatki bieżące"</formula>
    </cfRule>
  </conditionalFormatting>
  <conditionalFormatting sqref="B1068">
    <cfRule type="cellIs" priority="53" operator="equal" aboveAverage="0" equalAverage="0" bottom="0" percent="0" rank="0" text="" dxfId="63">
      <formula>"ogółem"</formula>
    </cfRule>
  </conditionalFormatting>
  <conditionalFormatting sqref="A1068">
    <cfRule type="cellIs" priority="54" operator="equal" aboveAverage="0" equalAverage="0" bottom="0" percent="0" rank="0" text="" dxfId="64">
      <formula>"Wydatki bieżące"</formula>
    </cfRule>
  </conditionalFormatting>
  <conditionalFormatting sqref="B1068">
    <cfRule type="cellIs" priority="55" operator="equal" aboveAverage="0" equalAverage="0" bottom="0" percent="0" rank="0" text="" dxfId="65">
      <formula>"ogółem"</formula>
    </cfRule>
  </conditionalFormatting>
  <conditionalFormatting sqref="A1068">
    <cfRule type="cellIs" priority="56" operator="equal" aboveAverage="0" equalAverage="0" bottom="0" percent="0" rank="0" text="" dxfId="66">
      <formula>"Wydatki bieżące"</formula>
    </cfRule>
  </conditionalFormatting>
  <conditionalFormatting sqref="B1068">
    <cfRule type="cellIs" priority="57" operator="equal" aboveAverage="0" equalAverage="0" bottom="0" percent="0" rank="0" text="" dxfId="67">
      <formula>"ogółem"</formula>
    </cfRule>
    <cfRule type="cellIs" priority="58" operator="equal" aboveAverage="0" equalAverage="0" bottom="0" percent="0" rank="0" text="" dxfId="68">
      <formula>"ogółem"</formula>
    </cfRule>
  </conditionalFormatting>
  <conditionalFormatting sqref="A1068">
    <cfRule type="cellIs" priority="59" operator="equal" aboveAverage="0" equalAverage="0" bottom="0" percent="0" rank="0" text="" dxfId="69">
      <formula>"Wydatki bieżące"</formula>
    </cfRule>
  </conditionalFormatting>
  <conditionalFormatting sqref="B1070">
    <cfRule type="cellIs" priority="60" operator="equal" aboveAverage="0" equalAverage="0" bottom="0" percent="0" rank="0" text="" dxfId="70">
      <formula>"ogółem"</formula>
    </cfRule>
  </conditionalFormatting>
  <conditionalFormatting sqref="B1070">
    <cfRule type="cellIs" priority="61" operator="equal" aboveAverage="0" equalAverage="0" bottom="0" percent="0" rank="0" text="" dxfId="71">
      <formula>"ogółem"</formula>
    </cfRule>
  </conditionalFormatting>
  <conditionalFormatting sqref="B1070">
    <cfRule type="cellIs" priority="62" operator="equal" aboveAverage="0" equalAverage="0" bottom="0" percent="0" rank="0" text="" dxfId="72">
      <formula>"ogółem"</formula>
    </cfRule>
    <cfRule type="cellIs" priority="63" operator="equal" aboveAverage="0" equalAverage="0" bottom="0" percent="0" rank="0" text="" dxfId="73">
      <formula>"ogółem"</formula>
    </cfRule>
  </conditionalFormatting>
  <conditionalFormatting sqref="B1134">
    <cfRule type="cellIs" priority="64" operator="equal" aboveAverage="0" equalAverage="0" bottom="0" percent="0" rank="0" text="" dxfId="74">
      <formula>"ogółem"</formula>
    </cfRule>
  </conditionalFormatting>
  <conditionalFormatting sqref="A1134">
    <cfRule type="cellIs" priority="65" operator="equal" aboveAverage="0" equalAverage="0" bottom="0" percent="0" rank="0" text="" dxfId="75">
      <formula>"Wydatki bieżące"</formula>
    </cfRule>
  </conditionalFormatting>
  <conditionalFormatting sqref="B1134">
    <cfRule type="cellIs" priority="66" operator="equal" aboveAverage="0" equalAverage="0" bottom="0" percent="0" rank="0" text="" dxfId="76">
      <formula>"ogółem"</formula>
    </cfRule>
  </conditionalFormatting>
  <conditionalFormatting sqref="A1134">
    <cfRule type="cellIs" priority="67" operator="equal" aboveAverage="0" equalAverage="0" bottom="0" percent="0" rank="0" text="" dxfId="77">
      <formula>"Wydatki bieżące"</formula>
    </cfRule>
  </conditionalFormatting>
  <conditionalFormatting sqref="B1134">
    <cfRule type="cellIs" priority="68" operator="equal" aboveAverage="0" equalAverage="0" bottom="0" percent="0" rank="0" text="" dxfId="78">
      <formula>"ogółem"</formula>
    </cfRule>
    <cfRule type="cellIs" priority="69" operator="equal" aboveAverage="0" equalAverage="0" bottom="0" percent="0" rank="0" text="" dxfId="79">
      <formula>"ogółem"</formula>
    </cfRule>
  </conditionalFormatting>
  <conditionalFormatting sqref="A1134">
    <cfRule type="cellIs" priority="70" operator="equal" aboveAverage="0" equalAverage="0" bottom="0" percent="0" rank="0" text="" dxfId="80">
      <formula>"Wydatki bieżące"</formula>
    </cfRule>
  </conditionalFormatting>
  <conditionalFormatting sqref="B1191">
    <cfRule type="cellIs" priority="71" operator="equal" aboveAverage="0" equalAverage="0" bottom="0" percent="0" rank="0" text="" dxfId="81">
      <formula>"ogółem"</formula>
    </cfRule>
  </conditionalFormatting>
  <conditionalFormatting sqref="A1191">
    <cfRule type="cellIs" priority="72" operator="equal" aboveAverage="0" equalAverage="0" bottom="0" percent="0" rank="0" text="" dxfId="82">
      <formula>"Wydatki bieżące"</formula>
    </cfRule>
  </conditionalFormatting>
  <conditionalFormatting sqref="B1191">
    <cfRule type="cellIs" priority="73" operator="equal" aboveAverage="0" equalAverage="0" bottom="0" percent="0" rank="0" text="" dxfId="83">
      <formula>"ogółem"</formula>
    </cfRule>
  </conditionalFormatting>
  <conditionalFormatting sqref="A1191">
    <cfRule type="cellIs" priority="74" operator="equal" aboveAverage="0" equalAverage="0" bottom="0" percent="0" rank="0" text="" dxfId="84">
      <formula>"Wydatki bieżące"</formula>
    </cfRule>
  </conditionalFormatting>
  <conditionalFormatting sqref="B1191">
    <cfRule type="cellIs" priority="75" operator="equal" aboveAverage="0" equalAverage="0" bottom="0" percent="0" rank="0" text="" dxfId="85">
      <formula>"ogółem"</formula>
    </cfRule>
    <cfRule type="cellIs" priority="76" operator="equal" aboveAverage="0" equalAverage="0" bottom="0" percent="0" rank="0" text="" dxfId="86">
      <formula>"ogółem"</formula>
    </cfRule>
  </conditionalFormatting>
  <conditionalFormatting sqref="A1191">
    <cfRule type="cellIs" priority="77" operator="equal" aboveAverage="0" equalAverage="0" bottom="0" percent="0" rank="0" text="" dxfId="87">
      <formula>"Wydatki bieżące"</formula>
    </cfRule>
  </conditionalFormatting>
  <conditionalFormatting sqref="B1202">
    <cfRule type="cellIs" priority="78" operator="equal" aboveAverage="0" equalAverage="0" bottom="0" percent="0" rank="0" text="" dxfId="88">
      <formula>"ogółem"</formula>
    </cfRule>
  </conditionalFormatting>
  <conditionalFormatting sqref="A1202">
    <cfRule type="cellIs" priority="79" operator="equal" aboveAverage="0" equalAverage="0" bottom="0" percent="0" rank="0" text="" dxfId="89">
      <formula>"Wydatki bieżące"</formula>
    </cfRule>
  </conditionalFormatting>
  <conditionalFormatting sqref="B1202">
    <cfRule type="cellIs" priority="80" operator="equal" aboveAverage="0" equalAverage="0" bottom="0" percent="0" rank="0" text="" dxfId="90">
      <formula>"ogółem"</formula>
    </cfRule>
  </conditionalFormatting>
  <conditionalFormatting sqref="A1202">
    <cfRule type="cellIs" priority="81" operator="equal" aboveAverage="0" equalAverage="0" bottom="0" percent="0" rank="0" text="" dxfId="91">
      <formula>"Wydatki bieżące"</formula>
    </cfRule>
  </conditionalFormatting>
  <conditionalFormatting sqref="B1202">
    <cfRule type="cellIs" priority="82" operator="equal" aboveAverage="0" equalAverage="0" bottom="0" percent="0" rank="0" text="" dxfId="92">
      <formula>"ogółem"</formula>
    </cfRule>
    <cfRule type="cellIs" priority="83" operator="equal" aboveAverage="0" equalAverage="0" bottom="0" percent="0" rank="0" text="" dxfId="93">
      <formula>"ogółem"</formula>
    </cfRule>
  </conditionalFormatting>
  <conditionalFormatting sqref="A1202">
    <cfRule type="cellIs" priority="84" operator="equal" aboveAverage="0" equalAverage="0" bottom="0" percent="0" rank="0" text="" dxfId="94">
      <formula>"Wydatki bieżące"</formula>
    </cfRule>
  </conditionalFormatting>
  <conditionalFormatting sqref="B1211">
    <cfRule type="cellIs" priority="85" operator="equal" aboveAverage="0" equalAverage="0" bottom="0" percent="0" rank="0" text="" dxfId="95">
      <formula>"ogółem"</formula>
    </cfRule>
  </conditionalFormatting>
  <conditionalFormatting sqref="A1211">
    <cfRule type="cellIs" priority="86" operator="equal" aboveAverage="0" equalAverage="0" bottom="0" percent="0" rank="0" text="" dxfId="96">
      <formula>"Wydatki bieżące"</formula>
    </cfRule>
  </conditionalFormatting>
  <conditionalFormatting sqref="B1211">
    <cfRule type="cellIs" priority="87" operator="equal" aboveAverage="0" equalAverage="0" bottom="0" percent="0" rank="0" text="" dxfId="97">
      <formula>"ogółem"</formula>
    </cfRule>
  </conditionalFormatting>
  <conditionalFormatting sqref="A1211">
    <cfRule type="cellIs" priority="88" operator="equal" aboveAverage="0" equalAverage="0" bottom="0" percent="0" rank="0" text="" dxfId="98">
      <formula>"Wydatki bieżące"</formula>
    </cfRule>
  </conditionalFormatting>
  <conditionalFormatting sqref="B1211">
    <cfRule type="cellIs" priority="89" operator="equal" aboveAverage="0" equalAverage="0" bottom="0" percent="0" rank="0" text="" dxfId="99">
      <formula>"ogółem"</formula>
    </cfRule>
    <cfRule type="cellIs" priority="90" operator="equal" aboveAverage="0" equalAverage="0" bottom="0" percent="0" rank="0" text="" dxfId="100">
      <formula>"ogółem"</formula>
    </cfRule>
  </conditionalFormatting>
  <conditionalFormatting sqref="A1211">
    <cfRule type="cellIs" priority="91" operator="equal" aboveAverage="0" equalAverage="0" bottom="0" percent="0" rank="0" text="" dxfId="101">
      <formula>"Wydatki bieżące"</formula>
    </cfRule>
  </conditionalFormatting>
  <conditionalFormatting sqref="B1212">
    <cfRule type="cellIs" priority="92" operator="equal" aboveAverage="0" equalAverage="0" bottom="0" percent="0" rank="0" text="" dxfId="102">
      <formula>"ogółem"</formula>
    </cfRule>
  </conditionalFormatting>
  <conditionalFormatting sqref="A1212">
    <cfRule type="cellIs" priority="93" operator="equal" aboveAverage="0" equalAverage="0" bottom="0" percent="0" rank="0" text="" dxfId="103">
      <formula>"Wydatki bieżące"</formula>
    </cfRule>
  </conditionalFormatting>
  <conditionalFormatting sqref="B1212">
    <cfRule type="cellIs" priority="94" operator="equal" aboveAverage="0" equalAverage="0" bottom="0" percent="0" rank="0" text="" dxfId="104">
      <formula>"ogółem"</formula>
    </cfRule>
  </conditionalFormatting>
  <conditionalFormatting sqref="A1212">
    <cfRule type="cellIs" priority="95" operator="equal" aboveAverage="0" equalAverage="0" bottom="0" percent="0" rank="0" text="" dxfId="105">
      <formula>"Wydatki bieżące"</formula>
    </cfRule>
  </conditionalFormatting>
  <conditionalFormatting sqref="B1212">
    <cfRule type="cellIs" priority="96" operator="equal" aboveAverage="0" equalAverage="0" bottom="0" percent="0" rank="0" text="" dxfId="106">
      <formula>"ogółem"</formula>
    </cfRule>
    <cfRule type="cellIs" priority="97" operator="equal" aboveAverage="0" equalAverage="0" bottom="0" percent="0" rank="0" text="" dxfId="107">
      <formula>"ogółem"</formula>
    </cfRule>
  </conditionalFormatting>
  <conditionalFormatting sqref="A1212">
    <cfRule type="cellIs" priority="98" operator="equal" aboveAverage="0" equalAverage="0" bottom="0" percent="0" rank="0" text="" dxfId="108">
      <formula>"Wydatki bieżące"</formula>
    </cfRule>
  </conditionalFormatting>
  <conditionalFormatting sqref="B1145">
    <cfRule type="cellIs" priority="99" operator="equal" aboveAverage="0" equalAverage="0" bottom="0" percent="0" rank="0" text="" dxfId="109">
      <formula>"ogółem"</formula>
    </cfRule>
  </conditionalFormatting>
  <conditionalFormatting sqref="A1145">
    <cfRule type="cellIs" priority="100" operator="equal" aboveAverage="0" equalAverage="0" bottom="0" percent="0" rank="0" text="" dxfId="110">
      <formula>"Wydatki bieżące"</formula>
    </cfRule>
  </conditionalFormatting>
  <conditionalFormatting sqref="B1145">
    <cfRule type="cellIs" priority="101" operator="equal" aboveAverage="0" equalAverage="0" bottom="0" percent="0" rank="0" text="" dxfId="111">
      <formula>"ogółem"</formula>
    </cfRule>
  </conditionalFormatting>
  <conditionalFormatting sqref="A1145">
    <cfRule type="cellIs" priority="102" operator="equal" aboveAverage="0" equalAverage="0" bottom="0" percent="0" rank="0" text="" dxfId="112">
      <formula>"Wydatki bieżące"</formula>
    </cfRule>
  </conditionalFormatting>
  <conditionalFormatting sqref="B1145">
    <cfRule type="cellIs" priority="103" operator="equal" aboveAverage="0" equalAverage="0" bottom="0" percent="0" rank="0" text="" dxfId="113">
      <formula>"ogółem"</formula>
    </cfRule>
    <cfRule type="cellIs" priority="104" operator="equal" aboveAverage="0" equalAverage="0" bottom="0" percent="0" rank="0" text="" dxfId="114">
      <formula>"ogółem"</formula>
    </cfRule>
  </conditionalFormatting>
  <conditionalFormatting sqref="A1145">
    <cfRule type="cellIs" priority="105" operator="equal" aboveAverage="0" equalAverage="0" bottom="0" percent="0" rank="0" text="" dxfId="115">
      <formula>"Wydatki bieżące"</formula>
    </cfRule>
  </conditionalFormatting>
  <conditionalFormatting sqref="B1154">
    <cfRule type="cellIs" priority="106" operator="equal" aboveAverage="0" equalAverage="0" bottom="0" percent="0" rank="0" text="" dxfId="116">
      <formula>"ogółem"</formula>
    </cfRule>
  </conditionalFormatting>
  <conditionalFormatting sqref="A1154">
    <cfRule type="cellIs" priority="107" operator="equal" aboveAverage="0" equalAverage="0" bottom="0" percent="0" rank="0" text="" dxfId="117">
      <formula>"Wydatki bieżące"</formula>
    </cfRule>
  </conditionalFormatting>
  <conditionalFormatting sqref="B1154">
    <cfRule type="cellIs" priority="108" operator="equal" aboveAverage="0" equalAverage="0" bottom="0" percent="0" rank="0" text="" dxfId="118">
      <formula>"ogółem"</formula>
    </cfRule>
  </conditionalFormatting>
  <conditionalFormatting sqref="A1154">
    <cfRule type="cellIs" priority="109" operator="equal" aboveAverage="0" equalAverage="0" bottom="0" percent="0" rank="0" text="" dxfId="119">
      <formula>"Wydatki bieżące"</formula>
    </cfRule>
  </conditionalFormatting>
  <conditionalFormatting sqref="B1154">
    <cfRule type="cellIs" priority="110" operator="equal" aboveAverage="0" equalAverage="0" bottom="0" percent="0" rank="0" text="" dxfId="120">
      <formula>"ogółem"</formula>
    </cfRule>
    <cfRule type="cellIs" priority="111" operator="equal" aboveAverage="0" equalAverage="0" bottom="0" percent="0" rank="0" text="" dxfId="121">
      <formula>"ogółem"</formula>
    </cfRule>
  </conditionalFormatting>
  <conditionalFormatting sqref="A1154">
    <cfRule type="cellIs" priority="112" operator="equal" aboveAverage="0" equalAverage="0" bottom="0" percent="0" rank="0" text="" dxfId="122">
      <formula>"Wydatki bieżące"</formula>
    </cfRule>
  </conditionalFormatting>
  <conditionalFormatting sqref="B1163">
    <cfRule type="cellIs" priority="113" operator="equal" aboveAverage="0" equalAverage="0" bottom="0" percent="0" rank="0" text="" dxfId="123">
      <formula>"ogółem"</formula>
    </cfRule>
  </conditionalFormatting>
  <conditionalFormatting sqref="A1163">
    <cfRule type="cellIs" priority="114" operator="equal" aboveAverage="0" equalAverage="0" bottom="0" percent="0" rank="0" text="" dxfId="124">
      <formula>"Wydatki bieżące"</formula>
    </cfRule>
  </conditionalFormatting>
  <conditionalFormatting sqref="B1163">
    <cfRule type="cellIs" priority="115" operator="equal" aboveAverage="0" equalAverage="0" bottom="0" percent="0" rank="0" text="" dxfId="125">
      <formula>"ogółem"</formula>
    </cfRule>
  </conditionalFormatting>
  <conditionalFormatting sqref="A1163">
    <cfRule type="cellIs" priority="116" operator="equal" aboveAverage="0" equalAverage="0" bottom="0" percent="0" rank="0" text="" dxfId="126">
      <formula>"Wydatki bieżące"</formula>
    </cfRule>
  </conditionalFormatting>
  <conditionalFormatting sqref="B1163">
    <cfRule type="cellIs" priority="117" operator="equal" aboveAverage="0" equalAverage="0" bottom="0" percent="0" rank="0" text="" dxfId="127">
      <formula>"ogółem"</formula>
    </cfRule>
    <cfRule type="cellIs" priority="118" operator="equal" aboveAverage="0" equalAverage="0" bottom="0" percent="0" rank="0" text="" dxfId="128">
      <formula>"ogółem"</formula>
    </cfRule>
  </conditionalFormatting>
  <conditionalFormatting sqref="A1163">
    <cfRule type="cellIs" priority="119" operator="equal" aboveAverage="0" equalAverage="0" bottom="0" percent="0" rank="0" text="" dxfId="129">
      <formula>"Wydatki bieżące"</formula>
    </cfRule>
  </conditionalFormatting>
  <conditionalFormatting sqref="B1171">
    <cfRule type="cellIs" priority="120" operator="equal" aboveAverage="0" equalAverage="0" bottom="0" percent="0" rank="0" text="" dxfId="130">
      <formula>"ogółem"</formula>
    </cfRule>
  </conditionalFormatting>
  <conditionalFormatting sqref="A1171">
    <cfRule type="cellIs" priority="121" operator="equal" aboveAverage="0" equalAverage="0" bottom="0" percent="0" rank="0" text="" dxfId="131">
      <formula>"Wydatki bieżące"</formula>
    </cfRule>
  </conditionalFormatting>
  <conditionalFormatting sqref="B1171">
    <cfRule type="cellIs" priority="122" operator="equal" aboveAverage="0" equalAverage="0" bottom="0" percent="0" rank="0" text="" dxfId="132">
      <formula>"ogółem"</formula>
    </cfRule>
  </conditionalFormatting>
  <conditionalFormatting sqref="A1171">
    <cfRule type="cellIs" priority="123" operator="equal" aboveAverage="0" equalAverage="0" bottom="0" percent="0" rank="0" text="" dxfId="133">
      <formula>"Wydatki bieżące"</formula>
    </cfRule>
  </conditionalFormatting>
  <conditionalFormatting sqref="B1171">
    <cfRule type="cellIs" priority="124" operator="equal" aboveAverage="0" equalAverage="0" bottom="0" percent="0" rank="0" text="" dxfId="134">
      <formula>"ogółem"</formula>
    </cfRule>
    <cfRule type="cellIs" priority="125" operator="equal" aboveAverage="0" equalAverage="0" bottom="0" percent="0" rank="0" text="" dxfId="135">
      <formula>"ogółem"</formula>
    </cfRule>
  </conditionalFormatting>
  <conditionalFormatting sqref="A1171">
    <cfRule type="cellIs" priority="126" operator="equal" aboveAverage="0" equalAverage="0" bottom="0" percent="0" rank="0" text="" dxfId="136">
      <formula>"Wydatki bieżące"</formula>
    </cfRule>
  </conditionalFormatting>
  <conditionalFormatting sqref="B1172">
    <cfRule type="cellIs" priority="127" operator="equal" aboveAverage="0" equalAverage="0" bottom="0" percent="0" rank="0" text="" dxfId="137">
      <formula>"ogółem"</formula>
    </cfRule>
  </conditionalFormatting>
  <conditionalFormatting sqref="A1180">
    <cfRule type="cellIs" priority="128" operator="equal" aboveAverage="0" equalAverage="0" bottom="0" percent="0" rank="0" text="" dxfId="138">
      <formula>"Wydatki bieżące"</formula>
    </cfRule>
  </conditionalFormatting>
  <conditionalFormatting sqref="B1172">
    <cfRule type="cellIs" priority="129" operator="equal" aboveAverage="0" equalAverage="0" bottom="0" percent="0" rank="0" text="" dxfId="139">
      <formula>"ogółem"</formula>
    </cfRule>
  </conditionalFormatting>
  <conditionalFormatting sqref="A1180">
    <cfRule type="cellIs" priority="130" operator="equal" aboveAverage="0" equalAverage="0" bottom="0" percent="0" rank="0" text="" dxfId="140">
      <formula>"Wydatki bieżące"</formula>
    </cfRule>
  </conditionalFormatting>
  <conditionalFormatting sqref="B1172">
    <cfRule type="cellIs" priority="131" operator="equal" aboveAverage="0" equalAverage="0" bottom="0" percent="0" rank="0" text="" dxfId="141">
      <formula>"ogółem"</formula>
    </cfRule>
    <cfRule type="cellIs" priority="132" operator="equal" aboveAverage="0" equalAverage="0" bottom="0" percent="0" rank="0" text="" dxfId="142">
      <formula>"ogółem"</formula>
    </cfRule>
  </conditionalFormatting>
  <conditionalFormatting sqref="A1180">
    <cfRule type="cellIs" priority="133" operator="equal" aboveAverage="0" equalAverage="0" bottom="0" percent="0" rank="0" text="" dxfId="143">
      <formula>"Wydatki bieżące"</formula>
    </cfRule>
  </conditionalFormatting>
  <conditionalFormatting sqref="A1172">
    <cfRule type="cellIs" priority="134" operator="equal" aboveAverage="0" equalAverage="0" bottom="0" percent="0" rank="0" text="" dxfId="144">
      <formula>"Wydatki bieżące"</formula>
    </cfRule>
  </conditionalFormatting>
  <conditionalFormatting sqref="A1172">
    <cfRule type="cellIs" priority="135" operator="equal" aboveAverage="0" equalAverage="0" bottom="0" percent="0" rank="0" text="" dxfId="145">
      <formula>"Wydatki bieżące"</formula>
    </cfRule>
  </conditionalFormatting>
  <conditionalFormatting sqref="A1172">
    <cfRule type="cellIs" priority="136" operator="equal" aboveAverage="0" equalAverage="0" bottom="0" percent="0" rank="0" text="" dxfId="146">
      <formula>"Wydatki bieżące"</formula>
    </cfRule>
  </conditionalFormatting>
  <conditionalFormatting sqref="B1180">
    <cfRule type="cellIs" priority="137" operator="equal" aboveAverage="0" equalAverage="0" bottom="0" percent="0" rank="0" text="" dxfId="147">
      <formula>"ogółem"</formula>
    </cfRule>
  </conditionalFormatting>
  <conditionalFormatting sqref="A662">
    <cfRule type="cellIs" priority="138" operator="equal" aboveAverage="0" equalAverage="0" bottom="0" percent="0" rank="0" text="" dxfId="148">
      <formula>"Wydatki bieżące"</formula>
    </cfRule>
  </conditionalFormatting>
  <conditionalFormatting sqref="B1180">
    <cfRule type="cellIs" priority="139" operator="equal" aboveAverage="0" equalAverage="0" bottom="0" percent="0" rank="0" text="" dxfId="149">
      <formula>"ogółem"</formula>
    </cfRule>
  </conditionalFormatting>
  <conditionalFormatting sqref="A662">
    <cfRule type="cellIs" priority="140" operator="equal" aboveAverage="0" equalAverage="0" bottom="0" percent="0" rank="0" text="" dxfId="150">
      <formula>"Wydatki bieżące"</formula>
    </cfRule>
  </conditionalFormatting>
  <conditionalFormatting sqref="B1180">
    <cfRule type="cellIs" priority="141" operator="equal" aboveAverage="0" equalAverage="0" bottom="0" percent="0" rank="0" text="" dxfId="151">
      <formula>"ogółem"</formula>
    </cfRule>
    <cfRule type="cellIs" priority="142" operator="equal" aboveAverage="0" equalAverage="0" bottom="0" percent="0" rank="0" text="" dxfId="152">
      <formula>"ogółem"</formula>
    </cfRule>
  </conditionalFormatting>
  <conditionalFormatting sqref="A662">
    <cfRule type="cellIs" priority="143" operator="equal" aboveAverage="0" equalAverage="0" bottom="0" percent="0" rank="0" text="" dxfId="153">
      <formula>"Wydatki bieżące"</formula>
    </cfRule>
  </conditionalFormatting>
  <conditionalFormatting sqref="B658:B659">
    <cfRule type="cellIs" priority="144" operator="equal" aboveAverage="0" equalAverage="0" bottom="0" percent="0" rank="0" text="" dxfId="154">
      <formula>"ogółem"</formula>
    </cfRule>
  </conditionalFormatting>
  <conditionalFormatting sqref="A658:A659">
    <cfRule type="cellIs" priority="145" operator="equal" aboveAverage="0" equalAverage="0" bottom="0" percent="0" rank="0" text="" dxfId="155">
      <formula>"Wydatki bieżące"</formula>
    </cfRule>
  </conditionalFormatting>
  <conditionalFormatting sqref="B658:B659">
    <cfRule type="cellIs" priority="146" operator="equal" aboveAverage="0" equalAverage="0" bottom="0" percent="0" rank="0" text="" dxfId="156">
      <formula>"ogółem"</formula>
    </cfRule>
  </conditionalFormatting>
  <conditionalFormatting sqref="A658:A659">
    <cfRule type="cellIs" priority="147" operator="equal" aboveAverage="0" equalAverage="0" bottom="0" percent="0" rank="0" text="" dxfId="157">
      <formula>"Wydatki bieżące"</formula>
    </cfRule>
  </conditionalFormatting>
  <conditionalFormatting sqref="B658:B659">
    <cfRule type="cellIs" priority="148" operator="equal" aboveAverage="0" equalAverage="0" bottom="0" percent="0" rank="0" text="" dxfId="158">
      <formula>"ogółem"</formula>
    </cfRule>
    <cfRule type="cellIs" priority="149" operator="equal" aboveAverage="0" equalAverage="0" bottom="0" percent="0" rank="0" text="" dxfId="159">
      <formula>"ogółem"</formula>
    </cfRule>
  </conditionalFormatting>
  <conditionalFormatting sqref="A658:A659">
    <cfRule type="cellIs" priority="150" operator="equal" aboveAverage="0" equalAverage="0" bottom="0" percent="0" rank="0" text="" dxfId="160">
      <formula>"Wydatki bieżące"</formula>
    </cfRule>
  </conditionalFormatting>
  <conditionalFormatting sqref="B660">
    <cfRule type="cellIs" priority="151" operator="equal" aboveAverage="0" equalAverage="0" bottom="0" percent="0" rank="0" text="" dxfId="161">
      <formula>"ogółem"</formula>
    </cfRule>
  </conditionalFormatting>
  <conditionalFormatting sqref="A660">
    <cfRule type="cellIs" priority="152" operator="equal" aboveAverage="0" equalAverage="0" bottom="0" percent="0" rank="0" text="" dxfId="162">
      <formula>"Wydatki bieżące"</formula>
    </cfRule>
  </conditionalFormatting>
  <conditionalFormatting sqref="B660">
    <cfRule type="cellIs" priority="153" operator="equal" aboveAverage="0" equalAverage="0" bottom="0" percent="0" rank="0" text="" dxfId="163">
      <formula>"ogółem"</formula>
    </cfRule>
  </conditionalFormatting>
  <conditionalFormatting sqref="A660">
    <cfRule type="cellIs" priority="154" operator="equal" aboveAverage="0" equalAverage="0" bottom="0" percent="0" rank="0" text="" dxfId="164">
      <formula>"Wydatki bieżące"</formula>
    </cfRule>
  </conditionalFormatting>
  <conditionalFormatting sqref="B660">
    <cfRule type="cellIs" priority="155" operator="equal" aboveAverage="0" equalAverage="0" bottom="0" percent="0" rank="0" text="" dxfId="165">
      <formula>"ogółem"</formula>
    </cfRule>
    <cfRule type="cellIs" priority="156" operator="equal" aboveAverage="0" equalAverage="0" bottom="0" percent="0" rank="0" text="" dxfId="166">
      <formula>"ogółem"</formula>
    </cfRule>
  </conditionalFormatting>
  <conditionalFormatting sqref="A660">
    <cfRule type="cellIs" priority="157" operator="equal" aboveAverage="0" equalAverage="0" bottom="0" percent="0" rank="0" text="" dxfId="167">
      <formula>"Wydatki bieżące"</formula>
    </cfRule>
  </conditionalFormatting>
  <conditionalFormatting sqref="B661">
    <cfRule type="cellIs" priority="158" operator="equal" aboveAverage="0" equalAverage="0" bottom="0" percent="0" rank="0" text="" dxfId="168">
      <formula>"ogółem"</formula>
    </cfRule>
  </conditionalFormatting>
  <conditionalFormatting sqref="A661">
    <cfRule type="cellIs" priority="159" operator="equal" aboveAverage="0" equalAverage="0" bottom="0" percent="0" rank="0" text="" dxfId="169">
      <formula>"Wydatki bieżące"</formula>
    </cfRule>
  </conditionalFormatting>
  <conditionalFormatting sqref="B661">
    <cfRule type="cellIs" priority="160" operator="equal" aboveAverage="0" equalAverage="0" bottom="0" percent="0" rank="0" text="" dxfId="170">
      <formula>"ogółem"</formula>
    </cfRule>
  </conditionalFormatting>
  <conditionalFormatting sqref="A661">
    <cfRule type="cellIs" priority="161" operator="equal" aboveAverage="0" equalAverage="0" bottom="0" percent="0" rank="0" text="" dxfId="171">
      <formula>"Wydatki bieżące"</formula>
    </cfRule>
  </conditionalFormatting>
  <conditionalFormatting sqref="B661">
    <cfRule type="cellIs" priority="162" operator="equal" aboveAverage="0" equalAverage="0" bottom="0" percent="0" rank="0" text="" dxfId="172">
      <formula>"ogółem"</formula>
    </cfRule>
    <cfRule type="cellIs" priority="163" operator="equal" aboveAverage="0" equalAverage="0" bottom="0" percent="0" rank="0" text="" dxfId="173">
      <formula>"ogółem"</formula>
    </cfRule>
  </conditionalFormatting>
  <conditionalFormatting sqref="A661">
    <cfRule type="cellIs" priority="164" operator="equal" aboveAverage="0" equalAverage="0" bottom="0" percent="0" rank="0" text="" dxfId="174">
      <formula>"Wydatki bieżące"</formula>
    </cfRule>
  </conditionalFormatting>
  <conditionalFormatting sqref="B662">
    <cfRule type="cellIs" priority="165" operator="equal" aboveAverage="0" equalAverage="0" bottom="0" percent="0" rank="0" text="" dxfId="175">
      <formula>"ogółem"</formula>
    </cfRule>
  </conditionalFormatting>
  <conditionalFormatting sqref="A1736">
    <cfRule type="cellIs" priority="166" operator="equal" aboveAverage="0" equalAverage="0" bottom="0" percent="0" rank="0" text="" dxfId="176">
      <formula>"Wydatki bieżące"</formula>
    </cfRule>
  </conditionalFormatting>
  <conditionalFormatting sqref="B662">
    <cfRule type="cellIs" priority="167" operator="equal" aboveAverage="0" equalAverage="0" bottom="0" percent="0" rank="0" text="" dxfId="177">
      <formula>"ogółem"</formula>
    </cfRule>
  </conditionalFormatting>
  <conditionalFormatting sqref="A1736">
    <cfRule type="cellIs" priority="168" operator="equal" aboveAverage="0" equalAverage="0" bottom="0" percent="0" rank="0" text="" dxfId="178">
      <formula>"Wydatki bieżące"</formula>
    </cfRule>
  </conditionalFormatting>
  <conditionalFormatting sqref="B662">
    <cfRule type="cellIs" priority="169" operator="equal" aboveAverage="0" equalAverage="0" bottom="0" percent="0" rank="0" text="" dxfId="179">
      <formula>"ogółem"</formula>
    </cfRule>
    <cfRule type="cellIs" priority="170" operator="equal" aboveAverage="0" equalAverage="0" bottom="0" percent="0" rank="0" text="" dxfId="180">
      <formula>"ogółem"</formula>
    </cfRule>
  </conditionalFormatting>
  <conditionalFormatting sqref="A1736">
    <cfRule type="cellIs" priority="171" operator="equal" aboveAverage="0" equalAverage="0" bottom="0" percent="0" rank="0" text="" dxfId="181">
      <formula>"Wydatki bieżące"</formula>
    </cfRule>
  </conditionalFormatting>
  <conditionalFormatting sqref="B1807">
    <cfRule type="cellIs" priority="172" operator="equal" aboveAverage="0" equalAverage="0" bottom="0" percent="0" rank="0" text="" dxfId="182">
      <formula>"ogółem"</formula>
    </cfRule>
  </conditionalFormatting>
  <conditionalFormatting sqref="B1807">
    <cfRule type="cellIs" priority="173" operator="equal" aboveAverage="0" equalAverage="0" bottom="0" percent="0" rank="0" text="" dxfId="183">
      <formula>"ogółem"</formula>
    </cfRule>
  </conditionalFormatting>
  <conditionalFormatting sqref="B1807">
    <cfRule type="cellIs" priority="174" operator="equal" aboveAverage="0" equalAverage="0" bottom="0" percent="0" rank="0" text="" dxfId="184">
      <formula>"ogółem"</formula>
    </cfRule>
    <cfRule type="cellIs" priority="175" operator="equal" aboveAverage="0" equalAverage="0" bottom="0" percent="0" rank="0" text="" dxfId="185">
      <formula>"ogółem"</formula>
    </cfRule>
  </conditionalFormatting>
  <conditionalFormatting sqref="B1736">
    <cfRule type="cellIs" priority="176" operator="equal" aboveAverage="0" equalAverage="0" bottom="0" percent="0" rank="0" text="" dxfId="186">
      <formula>"ogółem"</formula>
    </cfRule>
  </conditionalFormatting>
  <conditionalFormatting sqref="A1737">
    <cfRule type="cellIs" priority="177" operator="equal" aboveAverage="0" equalAverage="0" bottom="0" percent="0" rank="0" text="" dxfId="187">
      <formula>"Wydatki bieżące"</formula>
    </cfRule>
  </conditionalFormatting>
  <conditionalFormatting sqref="B1736">
    <cfRule type="cellIs" priority="178" operator="equal" aboveAverage="0" equalAverage="0" bottom="0" percent="0" rank="0" text="" dxfId="188">
      <formula>"ogółem"</formula>
    </cfRule>
  </conditionalFormatting>
  <conditionalFormatting sqref="A1737">
    <cfRule type="cellIs" priority="179" operator="equal" aboveAverage="0" equalAverage="0" bottom="0" percent="0" rank="0" text="" dxfId="189">
      <formula>"Wydatki bieżące"</formula>
    </cfRule>
  </conditionalFormatting>
  <conditionalFormatting sqref="B1736">
    <cfRule type="cellIs" priority="180" operator="equal" aboveAverage="0" equalAverage="0" bottom="0" percent="0" rank="0" text="" dxfId="190">
      <formula>"ogółem"</formula>
    </cfRule>
    <cfRule type="cellIs" priority="181" operator="equal" aboveAverage="0" equalAverage="0" bottom="0" percent="0" rank="0" text="" dxfId="191">
      <formula>"ogółem"</formula>
    </cfRule>
  </conditionalFormatting>
  <conditionalFormatting sqref="A1737">
    <cfRule type="cellIs" priority="182" operator="equal" aboveAverage="0" equalAverage="0" bottom="0" percent="0" rank="0" text="" dxfId="192">
      <formula>"Wydatki bieżące"</formula>
    </cfRule>
  </conditionalFormatting>
  <conditionalFormatting sqref="B1737">
    <cfRule type="cellIs" priority="183" operator="equal" aboveAverage="0" equalAverage="0" bottom="0" percent="0" rank="0" text="" dxfId="193">
      <formula>"ogółem"</formula>
    </cfRule>
  </conditionalFormatting>
  <conditionalFormatting sqref="B1737">
    <cfRule type="cellIs" priority="184" operator="equal" aboveAverage="0" equalAverage="0" bottom="0" percent="0" rank="0" text="" dxfId="194">
      <formula>"ogółem"</formula>
    </cfRule>
  </conditionalFormatting>
  <conditionalFormatting sqref="B1737">
    <cfRule type="cellIs" priority="185" operator="equal" aboveAverage="0" equalAverage="0" bottom="0" percent="0" rank="0" text="" dxfId="195">
      <formula>"ogółem"</formula>
    </cfRule>
    <cfRule type="cellIs" priority="186" operator="equal" aboveAverage="0" equalAverage="0" bottom="0" percent="0" rank="0" text="" dxfId="196">
      <formula>"ogółem"</formula>
    </cfRule>
  </conditionalFormatting>
  <conditionalFormatting sqref="B1527">
    <cfRule type="cellIs" priority="187" operator="equal" aboveAverage="0" equalAverage="0" bottom="0" percent="0" rank="0" text="" dxfId="197">
      <formula>"ogółem"</formula>
    </cfRule>
  </conditionalFormatting>
  <conditionalFormatting sqref="A1527">
    <cfRule type="cellIs" priority="188" operator="equal" aboveAverage="0" equalAverage="0" bottom="0" percent="0" rank="0" text="" dxfId="198">
      <formula>"Wydatki bieżące"</formula>
    </cfRule>
  </conditionalFormatting>
  <conditionalFormatting sqref="B1527">
    <cfRule type="cellIs" priority="189" operator="equal" aboveAverage="0" equalAverage="0" bottom="0" percent="0" rank="0" text="" dxfId="199">
      <formula>"ogółem"</formula>
    </cfRule>
  </conditionalFormatting>
  <conditionalFormatting sqref="A1527">
    <cfRule type="cellIs" priority="190" operator="equal" aboveAverage="0" equalAverage="0" bottom="0" percent="0" rank="0" text="" dxfId="200">
      <formula>"Wydatki bieżące"</formula>
    </cfRule>
  </conditionalFormatting>
  <conditionalFormatting sqref="B1527">
    <cfRule type="cellIs" priority="191" operator="equal" aboveAverage="0" equalAverage="0" bottom="0" percent="0" rank="0" text="" dxfId="201">
      <formula>"ogółem"</formula>
    </cfRule>
    <cfRule type="cellIs" priority="192" operator="equal" aboveAverage="0" equalAverage="0" bottom="0" percent="0" rank="0" text="" dxfId="202">
      <formula>"ogółem"</formula>
    </cfRule>
  </conditionalFormatting>
  <conditionalFormatting sqref="A1527">
    <cfRule type="cellIs" priority="193" operator="equal" aboveAverage="0" equalAverage="0" bottom="0" percent="0" rank="0" text="" dxfId="203">
      <formula>"Wydatki bieżące"</formula>
    </cfRule>
  </conditionalFormatting>
  <conditionalFormatting sqref="B1547">
    <cfRule type="cellIs" priority="194" operator="equal" aboveAverage="0" equalAverage="0" bottom="0" percent="0" rank="0" text="" dxfId="204">
      <formula>"ogółem"</formula>
    </cfRule>
  </conditionalFormatting>
  <conditionalFormatting sqref="A1547">
    <cfRule type="cellIs" priority="195" operator="equal" aboveAverage="0" equalAverage="0" bottom="0" percent="0" rank="0" text="" dxfId="205">
      <formula>"Wydatki bieżące"</formula>
    </cfRule>
  </conditionalFormatting>
  <conditionalFormatting sqref="B1547">
    <cfRule type="cellIs" priority="196" operator="equal" aboveAverage="0" equalAverage="0" bottom="0" percent="0" rank="0" text="" dxfId="206">
      <formula>"ogółem"</formula>
    </cfRule>
  </conditionalFormatting>
  <conditionalFormatting sqref="A1547">
    <cfRule type="cellIs" priority="197" operator="equal" aboveAverage="0" equalAverage="0" bottom="0" percent="0" rank="0" text="" dxfId="207">
      <formula>"Wydatki bieżące"</formula>
    </cfRule>
  </conditionalFormatting>
  <conditionalFormatting sqref="B1547">
    <cfRule type="cellIs" priority="198" operator="equal" aboveAverage="0" equalAverage="0" bottom="0" percent="0" rank="0" text="" dxfId="208">
      <formula>"ogółem"</formula>
    </cfRule>
    <cfRule type="cellIs" priority="199" operator="equal" aboveAverage="0" equalAverage="0" bottom="0" percent="0" rank="0" text="" dxfId="209">
      <formula>"ogółem"</formula>
    </cfRule>
  </conditionalFormatting>
  <conditionalFormatting sqref="A1547">
    <cfRule type="cellIs" priority="200" operator="equal" aboveAverage="0" equalAverage="0" bottom="0" percent="0" rank="0" text="" dxfId="210">
      <formula>"Wydatki bieżące"</formula>
    </cfRule>
  </conditionalFormatting>
  <conditionalFormatting sqref="B1560">
    <cfRule type="cellIs" priority="201" operator="equal" aboveAverage="0" equalAverage="0" bottom="0" percent="0" rank="0" text="" dxfId="211">
      <formula>"ogółem"</formula>
    </cfRule>
  </conditionalFormatting>
  <conditionalFormatting sqref="A1560">
    <cfRule type="cellIs" priority="202" operator="equal" aboveAverage="0" equalAverage="0" bottom="0" percent="0" rank="0" text="" dxfId="212">
      <formula>"Wydatki bieżące"</formula>
    </cfRule>
  </conditionalFormatting>
  <conditionalFormatting sqref="B1560">
    <cfRule type="cellIs" priority="203" operator="equal" aboveAverage="0" equalAverage="0" bottom="0" percent="0" rank="0" text="" dxfId="213">
      <formula>"ogółem"</formula>
    </cfRule>
  </conditionalFormatting>
  <conditionalFormatting sqref="A1560">
    <cfRule type="cellIs" priority="204" operator="equal" aboveAverage="0" equalAverage="0" bottom="0" percent="0" rank="0" text="" dxfId="214">
      <formula>"Wydatki bieżące"</formula>
    </cfRule>
  </conditionalFormatting>
  <conditionalFormatting sqref="B1560">
    <cfRule type="cellIs" priority="205" operator="equal" aboveAverage="0" equalAverage="0" bottom="0" percent="0" rank="0" text="" dxfId="215">
      <formula>"ogółem"</formula>
    </cfRule>
    <cfRule type="cellIs" priority="206" operator="equal" aboveAverage="0" equalAverage="0" bottom="0" percent="0" rank="0" text="" dxfId="216">
      <formula>"ogółem"</formula>
    </cfRule>
  </conditionalFormatting>
  <conditionalFormatting sqref="A1560">
    <cfRule type="cellIs" priority="207" operator="equal" aboveAverage="0" equalAverage="0" bottom="0" percent="0" rank="0" text="" dxfId="217">
      <formula>"Wydatki bieżące"</formula>
    </cfRule>
  </conditionalFormatting>
  <conditionalFormatting sqref="B1561">
    <cfRule type="cellIs" priority="208" operator="equal" aboveAverage="0" equalAverage="0" bottom="0" percent="0" rank="0" text="" dxfId="218">
      <formula>"ogółem"</formula>
    </cfRule>
  </conditionalFormatting>
  <conditionalFormatting sqref="A1561">
    <cfRule type="cellIs" priority="209" operator="equal" aboveAverage="0" equalAverage="0" bottom="0" percent="0" rank="0" text="" dxfId="219">
      <formula>"Wydatki bieżące"</formula>
    </cfRule>
  </conditionalFormatting>
  <conditionalFormatting sqref="B1561">
    <cfRule type="cellIs" priority="210" operator="equal" aboveAverage="0" equalAverage="0" bottom="0" percent="0" rank="0" text="" dxfId="220">
      <formula>"ogółem"</formula>
    </cfRule>
  </conditionalFormatting>
  <conditionalFormatting sqref="A1561">
    <cfRule type="cellIs" priority="211" operator="equal" aboveAverage="0" equalAverage="0" bottom="0" percent="0" rank="0" text="" dxfId="221">
      <formula>"Wydatki bieżące"</formula>
    </cfRule>
  </conditionalFormatting>
  <conditionalFormatting sqref="B1561">
    <cfRule type="cellIs" priority="212" operator="equal" aboveAverage="0" equalAverage="0" bottom="0" percent="0" rank="0" text="" dxfId="222">
      <formula>"ogółem"</formula>
    </cfRule>
    <cfRule type="cellIs" priority="213" operator="equal" aboveAverage="0" equalAverage="0" bottom="0" percent="0" rank="0" text="" dxfId="223">
      <formula>"ogółem"</formula>
    </cfRule>
  </conditionalFormatting>
  <conditionalFormatting sqref="A1561">
    <cfRule type="cellIs" priority="214" operator="equal" aboveAverage="0" equalAverage="0" bottom="0" percent="0" rank="0" text="" dxfId="224">
      <formula>"Wydatki bieżące"</formula>
    </cfRule>
  </conditionalFormatting>
  <conditionalFormatting sqref="B1559">
    <cfRule type="cellIs" priority="215" operator="equal" aboveAverage="0" equalAverage="0" bottom="0" percent="0" rank="0" text="" dxfId="225">
      <formula>"ogółem"</formula>
    </cfRule>
  </conditionalFormatting>
  <conditionalFormatting sqref="A1559">
    <cfRule type="cellIs" priority="216" operator="equal" aboveAverage="0" equalAverage="0" bottom="0" percent="0" rank="0" text="" dxfId="226">
      <formula>"Wydatki bieżące"</formula>
    </cfRule>
  </conditionalFormatting>
  <conditionalFormatting sqref="B1559">
    <cfRule type="cellIs" priority="217" operator="equal" aboveAverage="0" equalAverage="0" bottom="0" percent="0" rank="0" text="" dxfId="227">
      <formula>"ogółem"</formula>
    </cfRule>
  </conditionalFormatting>
  <conditionalFormatting sqref="A1559">
    <cfRule type="cellIs" priority="218" operator="equal" aboveAverage="0" equalAverage="0" bottom="0" percent="0" rank="0" text="" dxfId="228">
      <formula>"Wydatki bieżące"</formula>
    </cfRule>
  </conditionalFormatting>
  <conditionalFormatting sqref="B1559">
    <cfRule type="cellIs" priority="219" operator="equal" aboveAverage="0" equalAverage="0" bottom="0" percent="0" rank="0" text="" dxfId="229">
      <formula>"ogółem"</formula>
    </cfRule>
    <cfRule type="cellIs" priority="220" operator="equal" aboveAverage="0" equalAverage="0" bottom="0" percent="0" rank="0" text="" dxfId="230">
      <formula>"ogółem"</formula>
    </cfRule>
  </conditionalFormatting>
  <conditionalFormatting sqref="A1559">
    <cfRule type="cellIs" priority="221" operator="equal" aboveAverage="0" equalAverage="0" bottom="0" percent="0" rank="0" text="" dxfId="231">
      <formula>"Wydatki bieżące"</formula>
    </cfRule>
  </conditionalFormatting>
  <conditionalFormatting sqref="B1572">
    <cfRule type="cellIs" priority="222" operator="equal" aboveAverage="0" equalAverage="0" bottom="0" percent="0" rank="0" text="" dxfId="232">
      <formula>"ogółem"</formula>
    </cfRule>
  </conditionalFormatting>
  <conditionalFormatting sqref="A1572">
    <cfRule type="cellIs" priority="223" operator="equal" aboveAverage="0" equalAverage="0" bottom="0" percent="0" rank="0" text="" dxfId="233">
      <formula>"Wydatki bieżące"</formula>
    </cfRule>
  </conditionalFormatting>
  <conditionalFormatting sqref="B1572">
    <cfRule type="cellIs" priority="224" operator="equal" aboveAverage="0" equalAverage="0" bottom="0" percent="0" rank="0" text="" dxfId="234">
      <formula>"ogółem"</formula>
    </cfRule>
  </conditionalFormatting>
  <conditionalFormatting sqref="A1572">
    <cfRule type="cellIs" priority="225" operator="equal" aboveAverage="0" equalAverage="0" bottom="0" percent="0" rank="0" text="" dxfId="235">
      <formula>"Wydatki bieżące"</formula>
    </cfRule>
  </conditionalFormatting>
  <conditionalFormatting sqref="B1572">
    <cfRule type="cellIs" priority="226" operator="equal" aboveAverage="0" equalAverage="0" bottom="0" percent="0" rank="0" text="" dxfId="236">
      <formula>"ogółem"</formula>
    </cfRule>
    <cfRule type="cellIs" priority="227" operator="equal" aboveAverage="0" equalAverage="0" bottom="0" percent="0" rank="0" text="" dxfId="237">
      <formula>"ogółem"</formula>
    </cfRule>
  </conditionalFormatting>
  <conditionalFormatting sqref="A1572">
    <cfRule type="cellIs" priority="228" operator="equal" aboveAverage="0" equalAverage="0" bottom="0" percent="0" rank="0" text="" dxfId="238">
      <formula>"Wydatki bieżące"</formula>
    </cfRule>
  </conditionalFormatting>
  <conditionalFormatting sqref="B1573">
    <cfRule type="cellIs" priority="229" operator="equal" aboveAverage="0" equalAverage="0" bottom="0" percent="0" rank="0" text="" dxfId="239">
      <formula>"ogółem"</formula>
    </cfRule>
  </conditionalFormatting>
  <conditionalFormatting sqref="A1573">
    <cfRule type="cellIs" priority="230" operator="equal" aboveAverage="0" equalAverage="0" bottom="0" percent="0" rank="0" text="" dxfId="240">
      <formula>"Wydatki bieżące"</formula>
    </cfRule>
  </conditionalFormatting>
  <conditionalFormatting sqref="B1573">
    <cfRule type="cellIs" priority="231" operator="equal" aboveAverage="0" equalAverage="0" bottom="0" percent="0" rank="0" text="" dxfId="241">
      <formula>"ogółem"</formula>
    </cfRule>
  </conditionalFormatting>
  <conditionalFormatting sqref="A1573">
    <cfRule type="cellIs" priority="232" operator="equal" aboveAverage="0" equalAverage="0" bottom="0" percent="0" rank="0" text="" dxfId="242">
      <formula>"Wydatki bieżące"</formula>
    </cfRule>
  </conditionalFormatting>
  <conditionalFormatting sqref="B1573">
    <cfRule type="cellIs" priority="233" operator="equal" aboveAverage="0" equalAverage="0" bottom="0" percent="0" rank="0" text="" dxfId="243">
      <formula>"ogółem"</formula>
    </cfRule>
    <cfRule type="cellIs" priority="234" operator="equal" aboveAverage="0" equalAverage="0" bottom="0" percent="0" rank="0" text="" dxfId="244">
      <formula>"ogółem"</formula>
    </cfRule>
  </conditionalFormatting>
  <conditionalFormatting sqref="A1573">
    <cfRule type="cellIs" priority="235" operator="equal" aboveAverage="0" equalAverage="0" bottom="0" percent="0" rank="0" text="" dxfId="245">
      <formula>"Wydatki bieżące"</formula>
    </cfRule>
  </conditionalFormatting>
  <conditionalFormatting sqref="B1574">
    <cfRule type="cellIs" priority="236" operator="equal" aboveAverage="0" equalAverage="0" bottom="0" percent="0" rank="0" text="" dxfId="246">
      <formula>"ogółem"</formula>
    </cfRule>
  </conditionalFormatting>
  <conditionalFormatting sqref="A1574">
    <cfRule type="cellIs" priority="237" operator="equal" aboveAverage="0" equalAverage="0" bottom="0" percent="0" rank="0" text="" dxfId="247">
      <formula>"Wydatki bieżące"</formula>
    </cfRule>
  </conditionalFormatting>
  <conditionalFormatting sqref="B1574">
    <cfRule type="cellIs" priority="238" operator="equal" aboveAverage="0" equalAverage="0" bottom="0" percent="0" rank="0" text="" dxfId="248">
      <formula>"ogółem"</formula>
    </cfRule>
  </conditionalFormatting>
  <conditionalFormatting sqref="A1574">
    <cfRule type="cellIs" priority="239" operator="equal" aboveAverage="0" equalAverage="0" bottom="0" percent="0" rank="0" text="" dxfId="249">
      <formula>"Wydatki bieżące"</formula>
    </cfRule>
  </conditionalFormatting>
  <conditionalFormatting sqref="B1574">
    <cfRule type="cellIs" priority="240" operator="equal" aboveAverage="0" equalAverage="0" bottom="0" percent="0" rank="0" text="" dxfId="250">
      <formula>"ogółem"</formula>
    </cfRule>
    <cfRule type="cellIs" priority="241" operator="equal" aboveAverage="0" equalAverage="0" bottom="0" percent="0" rank="0" text="" dxfId="251">
      <formula>"ogółem"</formula>
    </cfRule>
  </conditionalFormatting>
  <conditionalFormatting sqref="A1574">
    <cfRule type="cellIs" priority="242" operator="equal" aboveAverage="0" equalAverage="0" bottom="0" percent="0" rank="0" text="" dxfId="252">
      <formula>"Wydatki bieżące"</formula>
    </cfRule>
  </conditionalFormatting>
  <conditionalFormatting sqref="B1583">
    <cfRule type="cellIs" priority="243" operator="equal" aboveAverage="0" equalAverage="0" bottom="0" percent="0" rank="0" text="" dxfId="253">
      <formula>"ogółem"</formula>
    </cfRule>
  </conditionalFormatting>
  <conditionalFormatting sqref="A1583">
    <cfRule type="cellIs" priority="244" operator="equal" aboveAverage="0" equalAverage="0" bottom="0" percent="0" rank="0" text="" dxfId="254">
      <formula>"Wydatki bieżące"</formula>
    </cfRule>
  </conditionalFormatting>
  <conditionalFormatting sqref="B1583">
    <cfRule type="cellIs" priority="245" operator="equal" aboveAverage="0" equalAverage="0" bottom="0" percent="0" rank="0" text="" dxfId="255">
      <formula>"ogółem"</formula>
    </cfRule>
  </conditionalFormatting>
  <conditionalFormatting sqref="A1583">
    <cfRule type="cellIs" priority="246" operator="equal" aboveAverage="0" equalAverage="0" bottom="0" percent="0" rank="0" text="" dxfId="256">
      <formula>"Wydatki bieżące"</formula>
    </cfRule>
  </conditionalFormatting>
  <conditionalFormatting sqref="B1583">
    <cfRule type="cellIs" priority="247" operator="equal" aboveAverage="0" equalAverage="0" bottom="0" percent="0" rank="0" text="" dxfId="257">
      <formula>"ogółem"</formula>
    </cfRule>
    <cfRule type="cellIs" priority="248" operator="equal" aboveAverage="0" equalAverage="0" bottom="0" percent="0" rank="0" text="" dxfId="258">
      <formula>"ogółem"</formula>
    </cfRule>
  </conditionalFormatting>
  <conditionalFormatting sqref="A1583">
    <cfRule type="cellIs" priority="249" operator="equal" aboveAverage="0" equalAverage="0" bottom="0" percent="0" rank="0" text="" dxfId="259">
      <formula>"Wydatki bieżące"</formula>
    </cfRule>
  </conditionalFormatting>
  <conditionalFormatting sqref="B1596">
    <cfRule type="cellIs" priority="250" operator="equal" aboveAverage="0" equalAverage="0" bottom="0" percent="0" rank="0" text="" dxfId="260">
      <formula>"ogółem"</formula>
    </cfRule>
  </conditionalFormatting>
  <conditionalFormatting sqref="A1596">
    <cfRule type="cellIs" priority="251" operator="equal" aboveAverage="0" equalAverage="0" bottom="0" percent="0" rank="0" text="" dxfId="261">
      <formula>"Wydatki bieżące"</formula>
    </cfRule>
  </conditionalFormatting>
  <conditionalFormatting sqref="B1596">
    <cfRule type="cellIs" priority="252" operator="equal" aboveAverage="0" equalAverage="0" bottom="0" percent="0" rank="0" text="" dxfId="262">
      <formula>"ogółem"</formula>
    </cfRule>
  </conditionalFormatting>
  <conditionalFormatting sqref="A1596">
    <cfRule type="cellIs" priority="253" operator="equal" aboveAverage="0" equalAverage="0" bottom="0" percent="0" rank="0" text="" dxfId="263">
      <formula>"Wydatki bieżące"</formula>
    </cfRule>
  </conditionalFormatting>
  <conditionalFormatting sqref="B1596">
    <cfRule type="cellIs" priority="254" operator="equal" aboveAverage="0" equalAverage="0" bottom="0" percent="0" rank="0" text="" dxfId="264">
      <formula>"ogółem"</formula>
    </cfRule>
    <cfRule type="cellIs" priority="255" operator="equal" aboveAverage="0" equalAverage="0" bottom="0" percent="0" rank="0" text="" dxfId="265">
      <formula>"ogółem"</formula>
    </cfRule>
  </conditionalFormatting>
  <conditionalFormatting sqref="A1596">
    <cfRule type="cellIs" priority="256" operator="equal" aboveAverage="0" equalAverage="0" bottom="0" percent="0" rank="0" text="" dxfId="266">
      <formula>"Wydatki bieżące"</formula>
    </cfRule>
  </conditionalFormatting>
  <conditionalFormatting sqref="B1609">
    <cfRule type="cellIs" priority="257" operator="equal" aboveAverage="0" equalAverage="0" bottom="0" percent="0" rank="0" text="" dxfId="267">
      <formula>"ogółem"</formula>
    </cfRule>
  </conditionalFormatting>
  <conditionalFormatting sqref="A1609">
    <cfRule type="cellIs" priority="258" operator="equal" aboveAverage="0" equalAverage="0" bottom="0" percent="0" rank="0" text="" dxfId="268">
      <formula>"Wydatki bieżące"</formula>
    </cfRule>
  </conditionalFormatting>
  <conditionalFormatting sqref="B1609">
    <cfRule type="cellIs" priority="259" operator="equal" aboveAverage="0" equalAverage="0" bottom="0" percent="0" rank="0" text="" dxfId="269">
      <formula>"ogółem"</formula>
    </cfRule>
  </conditionalFormatting>
  <conditionalFormatting sqref="A1609">
    <cfRule type="cellIs" priority="260" operator="equal" aboveAverage="0" equalAverage="0" bottom="0" percent="0" rank="0" text="" dxfId="270">
      <formula>"Wydatki bieżące"</formula>
    </cfRule>
  </conditionalFormatting>
  <conditionalFormatting sqref="B1609">
    <cfRule type="cellIs" priority="261" operator="equal" aboveAverage="0" equalAverage="0" bottom="0" percent="0" rank="0" text="" dxfId="271">
      <formula>"ogółem"</formula>
    </cfRule>
    <cfRule type="cellIs" priority="262" operator="equal" aboveAverage="0" equalAverage="0" bottom="0" percent="0" rank="0" text="" dxfId="272">
      <formula>"ogółem"</formula>
    </cfRule>
  </conditionalFormatting>
  <conditionalFormatting sqref="A1609">
    <cfRule type="cellIs" priority="263" operator="equal" aboveAverage="0" equalAverage="0" bottom="0" percent="0" rank="0" text="" dxfId="273">
      <formula>"Wydatki bieżące"</formula>
    </cfRule>
  </conditionalFormatting>
  <conditionalFormatting sqref="B718">
    <cfRule type="cellIs" priority="264" operator="equal" aboveAverage="0" equalAverage="0" bottom="0" percent="0" rank="0" text="" dxfId="274">
      <formula>"ogółem"</formula>
    </cfRule>
  </conditionalFormatting>
  <conditionalFormatting sqref="A718">
    <cfRule type="cellIs" priority="265" operator="equal" aboveAverage="0" equalAverage="0" bottom="0" percent="0" rank="0" text="" dxfId="275">
      <formula>"Wydatki bieżące"</formula>
    </cfRule>
  </conditionalFormatting>
  <conditionalFormatting sqref="B718">
    <cfRule type="cellIs" priority="266" operator="equal" aboveAverage="0" equalAverage="0" bottom="0" percent="0" rank="0" text="" dxfId="276">
      <formula>"ogółem"</formula>
    </cfRule>
  </conditionalFormatting>
  <conditionalFormatting sqref="A718">
    <cfRule type="cellIs" priority="267" operator="equal" aboveAverage="0" equalAverage="0" bottom="0" percent="0" rank="0" text="" dxfId="277">
      <formula>"Wydatki bieżące"</formula>
    </cfRule>
  </conditionalFormatting>
  <conditionalFormatting sqref="B718">
    <cfRule type="cellIs" priority="268" operator="equal" aboveAverage="0" equalAverage="0" bottom="0" percent="0" rank="0" text="" dxfId="278">
      <formula>"ogółem"</formula>
    </cfRule>
    <cfRule type="cellIs" priority="269" operator="equal" aboveAverage="0" equalAverage="0" bottom="0" percent="0" rank="0" text="" dxfId="279">
      <formula>"ogółem"</formula>
    </cfRule>
  </conditionalFormatting>
  <conditionalFormatting sqref="A718">
    <cfRule type="cellIs" priority="270" operator="equal" aboveAverage="0" equalAverage="0" bottom="0" percent="0" rank="0" text="" dxfId="280">
      <formula>"Wydatki bieżące"</formula>
    </cfRule>
  </conditionalFormatting>
  <conditionalFormatting sqref="B868:B869">
    <cfRule type="cellIs" priority="271" operator="equal" aboveAverage="0" equalAverage="0" bottom="0" percent="0" rank="0" text="" dxfId="281">
      <formula>"ogółem"</formula>
    </cfRule>
  </conditionalFormatting>
  <conditionalFormatting sqref="A868">
    <cfRule type="cellIs" priority="272" operator="equal" aboveAverage="0" equalAverage="0" bottom="0" percent="0" rank="0" text="" dxfId="282">
      <formula>"Wydatki bieżące"</formula>
    </cfRule>
  </conditionalFormatting>
  <conditionalFormatting sqref="B868:B869">
    <cfRule type="cellIs" priority="273" operator="equal" aboveAverage="0" equalAverage="0" bottom="0" percent="0" rank="0" text="" dxfId="283">
      <formula>"ogółem"</formula>
    </cfRule>
  </conditionalFormatting>
  <conditionalFormatting sqref="A868">
    <cfRule type="cellIs" priority="274" operator="equal" aboveAverage="0" equalAverage="0" bottom="0" percent="0" rank="0" text="" dxfId="284">
      <formula>"Wydatki bieżące"</formula>
    </cfRule>
  </conditionalFormatting>
  <conditionalFormatting sqref="B868:B869">
    <cfRule type="cellIs" priority="275" operator="equal" aboveAverage="0" equalAverage="0" bottom="0" percent="0" rank="0" text="" dxfId="285">
      <formula>"ogółem"</formula>
    </cfRule>
    <cfRule type="cellIs" priority="276" operator="equal" aboveAverage="0" equalAverage="0" bottom="0" percent="0" rank="0" text="" dxfId="286">
      <formula>"ogółem"</formula>
    </cfRule>
  </conditionalFormatting>
  <conditionalFormatting sqref="A868">
    <cfRule type="cellIs" priority="277" operator="equal" aboveAverage="0" equalAverage="0" bottom="0" percent="0" rank="0" text="" dxfId="287">
      <formula>"Wydatki bieżące"</formula>
    </cfRule>
  </conditionalFormatting>
  <conditionalFormatting sqref="B766">
    <cfRule type="cellIs" priority="278" operator="equal" aboveAverage="0" equalAverage="0" bottom="0" percent="0" rank="0" text="" dxfId="288">
      <formula>"ogółem"</formula>
    </cfRule>
  </conditionalFormatting>
  <conditionalFormatting sqref="A766">
    <cfRule type="cellIs" priority="279" operator="equal" aboveAverage="0" equalAverage="0" bottom="0" percent="0" rank="0" text="" dxfId="289">
      <formula>"Wydatki bieżące"</formula>
    </cfRule>
  </conditionalFormatting>
  <conditionalFormatting sqref="B766">
    <cfRule type="cellIs" priority="280" operator="equal" aboveAverage="0" equalAverage="0" bottom="0" percent="0" rank="0" text="" dxfId="290">
      <formula>"ogółem"</formula>
    </cfRule>
  </conditionalFormatting>
  <conditionalFormatting sqref="A766">
    <cfRule type="cellIs" priority="281" operator="equal" aboveAverage="0" equalAverage="0" bottom="0" percent="0" rank="0" text="" dxfId="291">
      <formula>"Wydatki bieżące"</formula>
    </cfRule>
  </conditionalFormatting>
  <conditionalFormatting sqref="B766">
    <cfRule type="cellIs" priority="282" operator="equal" aboveAverage="0" equalAverage="0" bottom="0" percent="0" rank="0" text="" dxfId="292">
      <formula>"ogółem"</formula>
    </cfRule>
    <cfRule type="cellIs" priority="283" operator="equal" aboveAverage="0" equalAverage="0" bottom="0" percent="0" rank="0" text="" dxfId="293">
      <formula>"ogółem"</formula>
    </cfRule>
  </conditionalFormatting>
  <conditionalFormatting sqref="A766">
    <cfRule type="cellIs" priority="284" operator="equal" aboveAverage="0" equalAverage="0" bottom="0" percent="0" rank="0" text="" dxfId="294">
      <formula>"Wydatki bieżące"</formula>
    </cfRule>
  </conditionalFormatting>
  <conditionalFormatting sqref="B767">
    <cfRule type="cellIs" priority="285" operator="equal" aboveAverage="0" equalAverage="0" bottom="0" percent="0" rank="0" text="" dxfId="295">
      <formula>"ogółem"</formula>
    </cfRule>
  </conditionalFormatting>
  <conditionalFormatting sqref="A767">
    <cfRule type="cellIs" priority="286" operator="equal" aboveAverage="0" equalAverage="0" bottom="0" percent="0" rank="0" text="" dxfId="296">
      <formula>"Wydatki bieżące"</formula>
    </cfRule>
  </conditionalFormatting>
  <conditionalFormatting sqref="B767">
    <cfRule type="cellIs" priority="287" operator="equal" aboveAverage="0" equalAverage="0" bottom="0" percent="0" rank="0" text="" dxfId="297">
      <formula>"ogółem"</formula>
    </cfRule>
  </conditionalFormatting>
  <conditionalFormatting sqref="A767">
    <cfRule type="cellIs" priority="288" operator="equal" aboveAverage="0" equalAverage="0" bottom="0" percent="0" rank="0" text="" dxfId="298">
      <formula>"Wydatki bieżące"</formula>
    </cfRule>
  </conditionalFormatting>
  <conditionalFormatting sqref="B767">
    <cfRule type="cellIs" priority="289" operator="equal" aboveAverage="0" equalAverage="0" bottom="0" percent="0" rank="0" text="" dxfId="299">
      <formula>"ogółem"</formula>
    </cfRule>
    <cfRule type="cellIs" priority="290" operator="equal" aboveAverage="0" equalAverage="0" bottom="0" percent="0" rank="0" text="" dxfId="300">
      <formula>"ogółem"</formula>
    </cfRule>
  </conditionalFormatting>
  <conditionalFormatting sqref="A767">
    <cfRule type="cellIs" priority="291" operator="equal" aboveAverage="0" equalAverage="0" bottom="0" percent="0" rank="0" text="" dxfId="301">
      <formula>"Wydatki bieżące"</formula>
    </cfRule>
  </conditionalFormatting>
  <conditionalFormatting sqref="B778">
    <cfRule type="cellIs" priority="292" operator="equal" aboveAverage="0" equalAverage="0" bottom="0" percent="0" rank="0" text="" dxfId="302">
      <formula>"ogółem"</formula>
    </cfRule>
  </conditionalFormatting>
  <conditionalFormatting sqref="A778">
    <cfRule type="cellIs" priority="293" operator="equal" aboveAverage="0" equalAverage="0" bottom="0" percent="0" rank="0" text="" dxfId="303">
      <formula>"Wydatki bieżące"</formula>
    </cfRule>
  </conditionalFormatting>
  <conditionalFormatting sqref="B778">
    <cfRule type="cellIs" priority="294" operator="equal" aboveAverage="0" equalAverage="0" bottom="0" percent="0" rank="0" text="" dxfId="304">
      <formula>"ogółem"</formula>
    </cfRule>
  </conditionalFormatting>
  <conditionalFormatting sqref="A778">
    <cfRule type="cellIs" priority="295" operator="equal" aboveAverage="0" equalAverage="0" bottom="0" percent="0" rank="0" text="" dxfId="305">
      <formula>"Wydatki bieżące"</formula>
    </cfRule>
  </conditionalFormatting>
  <conditionalFormatting sqref="B778">
    <cfRule type="cellIs" priority="296" operator="equal" aboveAverage="0" equalAverage="0" bottom="0" percent="0" rank="0" text="" dxfId="306">
      <formula>"ogółem"</formula>
    </cfRule>
    <cfRule type="cellIs" priority="297" operator="equal" aboveAverage="0" equalAverage="0" bottom="0" percent="0" rank="0" text="" dxfId="307">
      <formula>"ogółem"</formula>
    </cfRule>
  </conditionalFormatting>
  <conditionalFormatting sqref="A778">
    <cfRule type="cellIs" priority="298" operator="equal" aboveAverage="0" equalAverage="0" bottom="0" percent="0" rank="0" text="" dxfId="308">
      <formula>"Wydatki bieżące"</formula>
    </cfRule>
  </conditionalFormatting>
  <conditionalFormatting sqref="B779">
    <cfRule type="cellIs" priority="299" operator="equal" aboveAverage="0" equalAverage="0" bottom="0" percent="0" rank="0" text="" dxfId="309">
      <formula>"ogółem"</formula>
    </cfRule>
  </conditionalFormatting>
  <conditionalFormatting sqref="A779">
    <cfRule type="cellIs" priority="300" operator="equal" aboveAverage="0" equalAverage="0" bottom="0" percent="0" rank="0" text="" dxfId="310">
      <formula>"Wydatki bieżące"</formula>
    </cfRule>
  </conditionalFormatting>
  <conditionalFormatting sqref="B779">
    <cfRule type="cellIs" priority="301" operator="equal" aboveAverage="0" equalAverage="0" bottom="0" percent="0" rank="0" text="" dxfId="311">
      <formula>"ogółem"</formula>
    </cfRule>
  </conditionalFormatting>
  <conditionalFormatting sqref="A779">
    <cfRule type="cellIs" priority="302" operator="equal" aboveAverage="0" equalAverage="0" bottom="0" percent="0" rank="0" text="" dxfId="312">
      <formula>"Wydatki bieżące"</formula>
    </cfRule>
  </conditionalFormatting>
  <conditionalFormatting sqref="B779">
    <cfRule type="cellIs" priority="303" operator="equal" aboveAverage="0" equalAverage="0" bottom="0" percent="0" rank="0" text="" dxfId="313">
      <formula>"ogółem"</formula>
    </cfRule>
    <cfRule type="cellIs" priority="304" operator="equal" aboveAverage="0" equalAverage="0" bottom="0" percent="0" rank="0" text="" dxfId="314">
      <formula>"ogółem"</formula>
    </cfRule>
  </conditionalFormatting>
  <conditionalFormatting sqref="A779">
    <cfRule type="cellIs" priority="305" operator="equal" aboveAverage="0" equalAverage="0" bottom="0" percent="0" rank="0" text="" dxfId="315">
      <formula>"Wydatki bieżące"</formula>
    </cfRule>
  </conditionalFormatting>
  <conditionalFormatting sqref="B793">
    <cfRule type="cellIs" priority="306" operator="equal" aboveAverage="0" equalAverage="0" bottom="0" percent="0" rank="0" text="" dxfId="316">
      <formula>"ogółem"</formula>
    </cfRule>
  </conditionalFormatting>
  <conditionalFormatting sqref="A793">
    <cfRule type="cellIs" priority="307" operator="equal" aboveAverage="0" equalAverage="0" bottom="0" percent="0" rank="0" text="" dxfId="317">
      <formula>"Wydatki bieżące"</formula>
    </cfRule>
  </conditionalFormatting>
  <conditionalFormatting sqref="B793">
    <cfRule type="cellIs" priority="308" operator="equal" aboveAverage="0" equalAverage="0" bottom="0" percent="0" rank="0" text="" dxfId="318">
      <formula>"ogółem"</formula>
    </cfRule>
  </conditionalFormatting>
  <conditionalFormatting sqref="A793">
    <cfRule type="cellIs" priority="309" operator="equal" aboveAverage="0" equalAverage="0" bottom="0" percent="0" rank="0" text="" dxfId="319">
      <formula>"Wydatki bieżące"</formula>
    </cfRule>
  </conditionalFormatting>
  <conditionalFormatting sqref="B793">
    <cfRule type="cellIs" priority="310" operator="equal" aboveAverage="0" equalAverage="0" bottom="0" percent="0" rank="0" text="" dxfId="320">
      <formula>"ogółem"</formula>
    </cfRule>
    <cfRule type="cellIs" priority="311" operator="equal" aboveAverage="0" equalAverage="0" bottom="0" percent="0" rank="0" text="" dxfId="321">
      <formula>"ogółem"</formula>
    </cfRule>
  </conditionalFormatting>
  <conditionalFormatting sqref="A793">
    <cfRule type="cellIs" priority="312" operator="equal" aboveAverage="0" equalAverage="0" bottom="0" percent="0" rank="0" text="" dxfId="322">
      <formula>"Wydatki bieżące"</formula>
    </cfRule>
  </conditionalFormatting>
  <conditionalFormatting sqref="B794">
    <cfRule type="cellIs" priority="313" operator="equal" aboveAverage="0" equalAverage="0" bottom="0" percent="0" rank="0" text="" dxfId="323">
      <formula>"ogółem"</formula>
    </cfRule>
  </conditionalFormatting>
  <conditionalFormatting sqref="A794">
    <cfRule type="cellIs" priority="314" operator="equal" aboveAverage="0" equalAverage="0" bottom="0" percent="0" rank="0" text="" dxfId="324">
      <formula>"Wydatki bieżące"</formula>
    </cfRule>
  </conditionalFormatting>
  <conditionalFormatting sqref="B794">
    <cfRule type="cellIs" priority="315" operator="equal" aboveAverage="0" equalAverage="0" bottom="0" percent="0" rank="0" text="" dxfId="325">
      <formula>"ogółem"</formula>
    </cfRule>
  </conditionalFormatting>
  <conditionalFormatting sqref="A794">
    <cfRule type="cellIs" priority="316" operator="equal" aboveAverage="0" equalAverage="0" bottom="0" percent="0" rank="0" text="" dxfId="326">
      <formula>"Wydatki bieżące"</formula>
    </cfRule>
  </conditionalFormatting>
  <conditionalFormatting sqref="B794">
    <cfRule type="cellIs" priority="317" operator="equal" aboveAverage="0" equalAverage="0" bottom="0" percent="0" rank="0" text="" dxfId="327">
      <formula>"ogółem"</formula>
    </cfRule>
    <cfRule type="cellIs" priority="318" operator="equal" aboveAverage="0" equalAverage="0" bottom="0" percent="0" rank="0" text="" dxfId="328">
      <formula>"ogółem"</formula>
    </cfRule>
  </conditionalFormatting>
  <conditionalFormatting sqref="A794">
    <cfRule type="cellIs" priority="319" operator="equal" aboveAverage="0" equalAverage="0" bottom="0" percent="0" rank="0" text="" dxfId="329">
      <formula>"Wydatki bieżące"</formula>
    </cfRule>
  </conditionalFormatting>
  <conditionalFormatting sqref="B806:B807">
    <cfRule type="cellIs" priority="320" operator="equal" aboveAverage="0" equalAverage="0" bottom="0" percent="0" rank="0" text="" dxfId="330">
      <formula>"ogółem"</formula>
    </cfRule>
  </conditionalFormatting>
  <conditionalFormatting sqref="A806:A807">
    <cfRule type="cellIs" priority="321" operator="equal" aboveAverage="0" equalAverage="0" bottom="0" percent="0" rank="0" text="" dxfId="331">
      <formula>"Wydatki bieżące"</formula>
    </cfRule>
  </conditionalFormatting>
  <conditionalFormatting sqref="B806:B807">
    <cfRule type="cellIs" priority="322" operator="equal" aboveAverage="0" equalAverage="0" bottom="0" percent="0" rank="0" text="" dxfId="332">
      <formula>"ogółem"</formula>
    </cfRule>
  </conditionalFormatting>
  <conditionalFormatting sqref="A806:A807">
    <cfRule type="cellIs" priority="323" operator="equal" aboveAverage="0" equalAverage="0" bottom="0" percent="0" rank="0" text="" dxfId="333">
      <formula>"Wydatki bieżące"</formula>
    </cfRule>
  </conditionalFormatting>
  <conditionalFormatting sqref="B806:B807">
    <cfRule type="cellIs" priority="324" operator="equal" aboveAverage="0" equalAverage="0" bottom="0" percent="0" rank="0" text="" dxfId="334">
      <formula>"ogółem"</formula>
    </cfRule>
    <cfRule type="cellIs" priority="325" operator="equal" aboveAverage="0" equalAverage="0" bottom="0" percent="0" rank="0" text="" dxfId="335">
      <formula>"ogółem"</formula>
    </cfRule>
  </conditionalFormatting>
  <conditionalFormatting sqref="A806:A807">
    <cfRule type="cellIs" priority="326" operator="equal" aboveAverage="0" equalAverage="0" bottom="0" percent="0" rank="0" text="" dxfId="336">
      <formula>"Wydatki bieżące"</formula>
    </cfRule>
  </conditionalFormatting>
  <conditionalFormatting sqref="B781">
    <cfRule type="cellIs" priority="327" operator="equal" aboveAverage="0" equalAverage="0" bottom="0" percent="0" rank="0" text="" dxfId="337">
      <formula>"ogółem"</formula>
    </cfRule>
  </conditionalFormatting>
  <conditionalFormatting sqref="A781">
    <cfRule type="cellIs" priority="328" operator="equal" aboveAverage="0" equalAverage="0" bottom="0" percent="0" rank="0" text="" dxfId="338">
      <formula>"Wydatki bieżące"</formula>
    </cfRule>
  </conditionalFormatting>
  <conditionalFormatting sqref="B781">
    <cfRule type="cellIs" priority="329" operator="equal" aboveAverage="0" equalAverage="0" bottom="0" percent="0" rank="0" text="" dxfId="339">
      <formula>"ogółem"</formula>
    </cfRule>
  </conditionalFormatting>
  <conditionalFormatting sqref="A781">
    <cfRule type="cellIs" priority="330" operator="equal" aboveAverage="0" equalAverage="0" bottom="0" percent="0" rank="0" text="" dxfId="340">
      <formula>"Wydatki bieżące"</formula>
    </cfRule>
  </conditionalFormatting>
  <conditionalFormatting sqref="B781">
    <cfRule type="cellIs" priority="331" operator="equal" aboveAverage="0" equalAverage="0" bottom="0" percent="0" rank="0" text="" dxfId="341">
      <formula>"ogółem"</formula>
    </cfRule>
    <cfRule type="cellIs" priority="332" operator="equal" aboveAverage="0" equalAverage="0" bottom="0" percent="0" rank="0" text="" dxfId="342">
      <formula>"ogółem"</formula>
    </cfRule>
  </conditionalFormatting>
  <conditionalFormatting sqref="A781">
    <cfRule type="cellIs" priority="333" operator="equal" aboveAverage="0" equalAverage="0" bottom="0" percent="0" rank="0" text="" dxfId="343">
      <formula>"Wydatki bieżące"</formula>
    </cfRule>
  </conditionalFormatting>
  <conditionalFormatting sqref="B782">
    <cfRule type="cellIs" priority="334" operator="equal" aboveAverage="0" equalAverage="0" bottom="0" percent="0" rank="0" text="" dxfId="344">
      <formula>"ogółem"</formula>
    </cfRule>
  </conditionalFormatting>
  <conditionalFormatting sqref="A782">
    <cfRule type="cellIs" priority="335" operator="equal" aboveAverage="0" equalAverage="0" bottom="0" percent="0" rank="0" text="" dxfId="345">
      <formula>"Wydatki bieżące"</formula>
    </cfRule>
  </conditionalFormatting>
  <conditionalFormatting sqref="B782">
    <cfRule type="cellIs" priority="336" operator="equal" aboveAverage="0" equalAverage="0" bottom="0" percent="0" rank="0" text="" dxfId="346">
      <formula>"ogółem"</formula>
    </cfRule>
  </conditionalFormatting>
  <conditionalFormatting sqref="A782">
    <cfRule type="cellIs" priority="337" operator="equal" aboveAverage="0" equalAverage="0" bottom="0" percent="0" rank="0" text="" dxfId="347">
      <formula>"Wydatki bieżące"</formula>
    </cfRule>
  </conditionalFormatting>
  <conditionalFormatting sqref="B782">
    <cfRule type="cellIs" priority="338" operator="equal" aboveAverage="0" equalAverage="0" bottom="0" percent="0" rank="0" text="" dxfId="348">
      <formula>"ogółem"</formula>
    </cfRule>
    <cfRule type="cellIs" priority="339" operator="equal" aboveAverage="0" equalAverage="0" bottom="0" percent="0" rank="0" text="" dxfId="349">
      <formula>"ogółem"</formula>
    </cfRule>
  </conditionalFormatting>
  <conditionalFormatting sqref="A782">
    <cfRule type="cellIs" priority="340" operator="equal" aboveAverage="0" equalAverage="0" bottom="0" percent="0" rank="0" text="" dxfId="350">
      <formula>"Wydatki bieżące"</formula>
    </cfRule>
  </conditionalFormatting>
  <conditionalFormatting sqref="B792">
    <cfRule type="cellIs" priority="341" operator="equal" aboveAverage="0" equalAverage="0" bottom="0" percent="0" rank="0" text="" dxfId="351">
      <formula>"ogółem"</formula>
    </cfRule>
  </conditionalFormatting>
  <conditionalFormatting sqref="A792">
    <cfRule type="cellIs" priority="342" operator="equal" aboveAverage="0" equalAverage="0" bottom="0" percent="0" rank="0" text="" dxfId="352">
      <formula>"Wydatki bieżące"</formula>
    </cfRule>
  </conditionalFormatting>
  <conditionalFormatting sqref="B792">
    <cfRule type="cellIs" priority="343" operator="equal" aboveAverage="0" equalAverage="0" bottom="0" percent="0" rank="0" text="" dxfId="353">
      <formula>"ogółem"</formula>
    </cfRule>
  </conditionalFormatting>
  <conditionalFormatting sqref="A792">
    <cfRule type="cellIs" priority="344" operator="equal" aboveAverage="0" equalAverage="0" bottom="0" percent="0" rank="0" text="" dxfId="354">
      <formula>"Wydatki bieżące"</formula>
    </cfRule>
  </conditionalFormatting>
  <conditionalFormatting sqref="B792">
    <cfRule type="cellIs" priority="345" operator="equal" aboveAverage="0" equalAverage="0" bottom="0" percent="0" rank="0" text="" dxfId="355">
      <formula>"ogółem"</formula>
    </cfRule>
    <cfRule type="cellIs" priority="346" operator="equal" aboveAverage="0" equalAverage="0" bottom="0" percent="0" rank="0" text="" dxfId="356">
      <formula>"ogółem"</formula>
    </cfRule>
  </conditionalFormatting>
  <conditionalFormatting sqref="A792">
    <cfRule type="cellIs" priority="347" operator="equal" aboveAverage="0" equalAverage="0" bottom="0" percent="0" rank="0" text="" dxfId="357">
      <formula>"Wydatki bieżące"</formula>
    </cfRule>
  </conditionalFormatting>
  <conditionalFormatting sqref="B818">
    <cfRule type="cellIs" priority="348" operator="equal" aboveAverage="0" equalAverage="0" bottom="0" percent="0" rank="0" text="" dxfId="358">
      <formula>"ogółem"</formula>
    </cfRule>
  </conditionalFormatting>
  <conditionalFormatting sqref="A818">
    <cfRule type="cellIs" priority="349" operator="equal" aboveAverage="0" equalAverage="0" bottom="0" percent="0" rank="0" text="" dxfId="359">
      <formula>"Wydatki bieżące"</formula>
    </cfRule>
  </conditionalFormatting>
  <conditionalFormatting sqref="B818">
    <cfRule type="cellIs" priority="350" operator="equal" aboveAverage="0" equalAverage="0" bottom="0" percent="0" rank="0" text="" dxfId="360">
      <formula>"ogółem"</formula>
    </cfRule>
  </conditionalFormatting>
  <conditionalFormatting sqref="A818">
    <cfRule type="cellIs" priority="351" operator="equal" aboveAverage="0" equalAverage="0" bottom="0" percent="0" rank="0" text="" dxfId="361">
      <formula>"Wydatki bieżące"</formula>
    </cfRule>
  </conditionalFormatting>
  <conditionalFormatting sqref="B818">
    <cfRule type="cellIs" priority="352" operator="equal" aboveAverage="0" equalAverage="0" bottom="0" percent="0" rank="0" text="" dxfId="362">
      <formula>"ogółem"</formula>
    </cfRule>
    <cfRule type="cellIs" priority="353" operator="equal" aboveAverage="0" equalAverage="0" bottom="0" percent="0" rank="0" text="" dxfId="363">
      <formula>"ogółem"</formula>
    </cfRule>
  </conditionalFormatting>
  <conditionalFormatting sqref="A818">
    <cfRule type="cellIs" priority="354" operator="equal" aboveAverage="0" equalAverage="0" bottom="0" percent="0" rank="0" text="" dxfId="364">
      <formula>"Wydatki bieżące"</formula>
    </cfRule>
  </conditionalFormatting>
  <conditionalFormatting sqref="B832">
    <cfRule type="cellIs" priority="355" operator="equal" aboveAverage="0" equalAverage="0" bottom="0" percent="0" rank="0" text="" dxfId="365">
      <formula>"ogółem"</formula>
    </cfRule>
  </conditionalFormatting>
  <conditionalFormatting sqref="A832">
    <cfRule type="cellIs" priority="356" operator="equal" aboveAverage="0" equalAverage="0" bottom="0" percent="0" rank="0" text="" dxfId="366">
      <formula>"Wydatki bieżące"</formula>
    </cfRule>
  </conditionalFormatting>
  <conditionalFormatting sqref="B832">
    <cfRule type="cellIs" priority="357" operator="equal" aboveAverage="0" equalAverage="0" bottom="0" percent="0" rank="0" text="" dxfId="367">
      <formula>"ogółem"</formula>
    </cfRule>
  </conditionalFormatting>
  <conditionalFormatting sqref="A832">
    <cfRule type="cellIs" priority="358" operator="equal" aboveAverage="0" equalAverage="0" bottom="0" percent="0" rank="0" text="" dxfId="368">
      <formula>"Wydatki bieżące"</formula>
    </cfRule>
  </conditionalFormatting>
  <conditionalFormatting sqref="B832">
    <cfRule type="cellIs" priority="359" operator="equal" aboveAverage="0" equalAverage="0" bottom="0" percent="0" rank="0" text="" dxfId="369">
      <formula>"ogółem"</formula>
    </cfRule>
    <cfRule type="cellIs" priority="360" operator="equal" aboveAverage="0" equalAverage="0" bottom="0" percent="0" rank="0" text="" dxfId="370">
      <formula>"ogółem"</formula>
    </cfRule>
  </conditionalFormatting>
  <conditionalFormatting sqref="A832">
    <cfRule type="cellIs" priority="361" operator="equal" aboveAverage="0" equalAverage="0" bottom="0" percent="0" rank="0" text="" dxfId="371">
      <formula>"Wydatki bieżące"</formula>
    </cfRule>
  </conditionalFormatting>
  <conditionalFormatting sqref="B833">
    <cfRule type="cellIs" priority="362" operator="equal" aboveAverage="0" equalAverage="0" bottom="0" percent="0" rank="0" text="" dxfId="372">
      <formula>"ogółem"</formula>
    </cfRule>
  </conditionalFormatting>
  <conditionalFormatting sqref="A833">
    <cfRule type="cellIs" priority="363" operator="equal" aboveAverage="0" equalAverage="0" bottom="0" percent="0" rank="0" text="" dxfId="373">
      <formula>"Wydatki bieżące"</formula>
    </cfRule>
  </conditionalFormatting>
  <conditionalFormatting sqref="B833">
    <cfRule type="cellIs" priority="364" operator="equal" aboveAverage="0" equalAverage="0" bottom="0" percent="0" rank="0" text="" dxfId="374">
      <formula>"ogółem"</formula>
    </cfRule>
  </conditionalFormatting>
  <conditionalFormatting sqref="A833">
    <cfRule type="cellIs" priority="365" operator="equal" aboveAverage="0" equalAverage="0" bottom="0" percent="0" rank="0" text="" dxfId="375">
      <formula>"Wydatki bieżące"</formula>
    </cfRule>
  </conditionalFormatting>
  <conditionalFormatting sqref="B833">
    <cfRule type="cellIs" priority="366" operator="equal" aboveAverage="0" equalAverage="0" bottom="0" percent="0" rank="0" text="" dxfId="376">
      <formula>"ogółem"</formula>
    </cfRule>
    <cfRule type="cellIs" priority="367" operator="equal" aboveAverage="0" equalAverage="0" bottom="0" percent="0" rank="0" text="" dxfId="377">
      <formula>"ogółem"</formula>
    </cfRule>
  </conditionalFormatting>
  <conditionalFormatting sqref="A833">
    <cfRule type="cellIs" priority="368" operator="equal" aboveAverage="0" equalAverage="0" bottom="0" percent="0" rank="0" text="" dxfId="378">
      <formula>"Wydatki bieżące"</formula>
    </cfRule>
  </conditionalFormatting>
  <conditionalFormatting sqref="B819">
    <cfRule type="cellIs" priority="369" operator="equal" aboveAverage="0" equalAverage="0" bottom="0" percent="0" rank="0" text="" dxfId="379">
      <formula>"ogółem"</formula>
    </cfRule>
  </conditionalFormatting>
  <conditionalFormatting sqref="A819">
    <cfRule type="cellIs" priority="370" operator="equal" aboveAverage="0" equalAverage="0" bottom="0" percent="0" rank="0" text="" dxfId="380">
      <formula>"Wydatki bieżące"</formula>
    </cfRule>
  </conditionalFormatting>
  <conditionalFormatting sqref="B819">
    <cfRule type="cellIs" priority="371" operator="equal" aboveAverage="0" equalAverage="0" bottom="0" percent="0" rank="0" text="" dxfId="381">
      <formula>"ogółem"</formula>
    </cfRule>
  </conditionalFormatting>
  <conditionalFormatting sqref="A819">
    <cfRule type="cellIs" priority="372" operator="equal" aboveAverage="0" equalAverage="0" bottom="0" percent="0" rank="0" text="" dxfId="382">
      <formula>"Wydatki bieżące"</formula>
    </cfRule>
  </conditionalFormatting>
  <conditionalFormatting sqref="B819">
    <cfRule type="cellIs" priority="373" operator="equal" aboveAverage="0" equalAverage="0" bottom="0" percent="0" rank="0" text="" dxfId="383">
      <formula>"ogółem"</formula>
    </cfRule>
    <cfRule type="cellIs" priority="374" operator="equal" aboveAverage="0" equalAverage="0" bottom="0" percent="0" rank="0" text="" dxfId="384">
      <formula>"ogółem"</formula>
    </cfRule>
  </conditionalFormatting>
  <conditionalFormatting sqref="A819">
    <cfRule type="cellIs" priority="375" operator="equal" aboveAverage="0" equalAverage="0" bottom="0" percent="0" rank="0" text="" dxfId="385">
      <formula>"Wydatki bieżące"</formula>
    </cfRule>
  </conditionalFormatting>
  <conditionalFormatting sqref="A834">
    <cfRule type="cellIs" priority="376" operator="equal" aboveAverage="0" equalAverage="0" bottom="0" percent="0" rank="0" text="" dxfId="386">
      <formula>"Wydatki bieżące"</formula>
    </cfRule>
  </conditionalFormatting>
  <conditionalFormatting sqref="B820">
    <cfRule type="cellIs" priority="377" operator="equal" aboveAverage="0" equalAverage="0" bottom="0" percent="0" rank="0" text="" dxfId="387">
      <formula>"ogółem"</formula>
    </cfRule>
  </conditionalFormatting>
  <conditionalFormatting sqref="A820">
    <cfRule type="cellIs" priority="378" operator="equal" aboveAverage="0" equalAverage="0" bottom="0" percent="0" rank="0" text="" dxfId="388">
      <formula>"Wydatki bieżące"</formula>
    </cfRule>
  </conditionalFormatting>
  <conditionalFormatting sqref="B820">
    <cfRule type="cellIs" priority="379" operator="equal" aboveAverage="0" equalAverage="0" bottom="0" percent="0" rank="0" text="" dxfId="389">
      <formula>"ogółem"</formula>
    </cfRule>
  </conditionalFormatting>
  <conditionalFormatting sqref="A820">
    <cfRule type="cellIs" priority="380" operator="equal" aboveAverage="0" equalAverage="0" bottom="0" percent="0" rank="0" text="" dxfId="390">
      <formula>"Wydatki bieżące"</formula>
    </cfRule>
  </conditionalFormatting>
  <conditionalFormatting sqref="B820">
    <cfRule type="cellIs" priority="381" operator="equal" aboveAverage="0" equalAverage="0" bottom="0" percent="0" rank="0" text="" dxfId="391">
      <formula>"ogółem"</formula>
    </cfRule>
    <cfRule type="cellIs" priority="382" operator="equal" aboveAverage="0" equalAverage="0" bottom="0" percent="0" rank="0" text="" dxfId="392">
      <formula>"ogółem"</formula>
    </cfRule>
  </conditionalFormatting>
  <conditionalFormatting sqref="A820">
    <cfRule type="cellIs" priority="383" operator="equal" aboveAverage="0" equalAverage="0" bottom="0" percent="0" rank="0" text="" dxfId="393">
      <formula>"Wydatki bieżące"</formula>
    </cfRule>
  </conditionalFormatting>
  <conditionalFormatting sqref="B834">
    <cfRule type="cellIs" priority="384" operator="equal" aboveAverage="0" equalAverage="0" bottom="0" percent="0" rank="0" text="" dxfId="394">
      <formula>"ogółem"</formula>
    </cfRule>
  </conditionalFormatting>
  <conditionalFormatting sqref="A834">
    <cfRule type="cellIs" priority="385" operator="equal" aboveAverage="0" equalAverage="0" bottom="0" percent="0" rank="0" text="" dxfId="395">
      <formula>"Wydatki bieżące"</formula>
    </cfRule>
  </conditionalFormatting>
  <conditionalFormatting sqref="B834">
    <cfRule type="cellIs" priority="386" operator="equal" aboveAverage="0" equalAverage="0" bottom="0" percent="0" rank="0" text="" dxfId="396">
      <formula>"ogółem"</formula>
    </cfRule>
  </conditionalFormatting>
  <conditionalFormatting sqref="A834">
    <cfRule type="cellIs" priority="387" operator="equal" aboveAverage="0" equalAverage="0" bottom="0" percent="0" rank="0" text="" dxfId="397">
      <formula>"Wydatki bieżące"</formula>
    </cfRule>
  </conditionalFormatting>
  <conditionalFormatting sqref="B834">
    <cfRule type="cellIs" priority="388" operator="equal" aboveAverage="0" equalAverage="0" bottom="0" percent="0" rank="0" text="" dxfId="398">
      <formula>"ogółem"</formula>
    </cfRule>
    <cfRule type="cellIs" priority="389" operator="equal" aboveAverage="0" equalAverage="0" bottom="0" percent="0" rank="0" text="" dxfId="399">
      <formula>"ogółem"</formula>
    </cfRule>
  </conditionalFormatting>
  <conditionalFormatting sqref="B844">
    <cfRule type="cellIs" priority="390" operator="equal" aboveAverage="0" equalAverage="0" bottom="0" percent="0" rank="0" text="" dxfId="400">
      <formula>"ogółem"</formula>
    </cfRule>
  </conditionalFormatting>
  <conditionalFormatting sqref="A844">
    <cfRule type="cellIs" priority="391" operator="equal" aboveAverage="0" equalAverage="0" bottom="0" percent="0" rank="0" text="" dxfId="401">
      <formula>"Wydatki bieżące"</formula>
    </cfRule>
  </conditionalFormatting>
  <conditionalFormatting sqref="B844">
    <cfRule type="cellIs" priority="392" operator="equal" aboveAverage="0" equalAverage="0" bottom="0" percent="0" rank="0" text="" dxfId="402">
      <formula>"ogółem"</formula>
    </cfRule>
  </conditionalFormatting>
  <conditionalFormatting sqref="A844">
    <cfRule type="cellIs" priority="393" operator="equal" aboveAverage="0" equalAverage="0" bottom="0" percent="0" rank="0" text="" dxfId="403">
      <formula>"Wydatki bieżące"</formula>
    </cfRule>
  </conditionalFormatting>
  <conditionalFormatting sqref="B844">
    <cfRule type="cellIs" priority="394" operator="equal" aboveAverage="0" equalAverage="0" bottom="0" percent="0" rank="0" text="" dxfId="404">
      <formula>"ogółem"</formula>
    </cfRule>
    <cfRule type="cellIs" priority="395" operator="equal" aboveAverage="0" equalAverage="0" bottom="0" percent="0" rank="0" text="" dxfId="405">
      <formula>"ogółem"</formula>
    </cfRule>
  </conditionalFormatting>
  <conditionalFormatting sqref="A844">
    <cfRule type="cellIs" priority="396" operator="equal" aboveAverage="0" equalAverage="0" bottom="0" percent="0" rank="0" text="" dxfId="406">
      <formula>"Wydatki bieżące"</formula>
    </cfRule>
  </conditionalFormatting>
  <conditionalFormatting sqref="B845">
    <cfRule type="cellIs" priority="397" operator="equal" aboveAverage="0" equalAverage="0" bottom="0" percent="0" rank="0" text="" dxfId="407">
      <formula>"ogółem"</formula>
    </cfRule>
  </conditionalFormatting>
  <conditionalFormatting sqref="A845">
    <cfRule type="cellIs" priority="398" operator="equal" aboveAverage="0" equalAverage="0" bottom="0" percent="0" rank="0" text="" dxfId="408">
      <formula>"Wydatki bieżące"</formula>
    </cfRule>
  </conditionalFormatting>
  <conditionalFormatting sqref="B845">
    <cfRule type="cellIs" priority="399" operator="equal" aboveAverage="0" equalAverage="0" bottom="0" percent="0" rank="0" text="" dxfId="409">
      <formula>"ogółem"</formula>
    </cfRule>
  </conditionalFormatting>
  <conditionalFormatting sqref="A845">
    <cfRule type="cellIs" priority="400" operator="equal" aboveAverage="0" equalAverage="0" bottom="0" percent="0" rank="0" text="" dxfId="410">
      <formula>"Wydatki bieżące"</formula>
    </cfRule>
  </conditionalFormatting>
  <conditionalFormatting sqref="B845">
    <cfRule type="cellIs" priority="401" operator="equal" aboveAverage="0" equalAverage="0" bottom="0" percent="0" rank="0" text="" dxfId="411">
      <formula>"ogółem"</formula>
    </cfRule>
    <cfRule type="cellIs" priority="402" operator="equal" aboveAverage="0" equalAverage="0" bottom="0" percent="0" rank="0" text="" dxfId="412">
      <formula>"ogółem"</formula>
    </cfRule>
  </conditionalFormatting>
  <conditionalFormatting sqref="A845">
    <cfRule type="cellIs" priority="403" operator="equal" aboveAverage="0" equalAverage="0" bottom="0" percent="0" rank="0" text="" dxfId="413">
      <formula>"Wydatki bieżące"</formula>
    </cfRule>
  </conditionalFormatting>
  <conditionalFormatting sqref="B846">
    <cfRule type="cellIs" priority="404" operator="equal" aboveAverage="0" equalAverage="0" bottom="0" percent="0" rank="0" text="" dxfId="414">
      <formula>"ogółem"</formula>
    </cfRule>
  </conditionalFormatting>
  <conditionalFormatting sqref="A846">
    <cfRule type="cellIs" priority="405" operator="equal" aboveAverage="0" equalAverage="0" bottom="0" percent="0" rank="0" text="" dxfId="415">
      <formula>"Wydatki bieżące"</formula>
    </cfRule>
  </conditionalFormatting>
  <conditionalFormatting sqref="B846">
    <cfRule type="cellIs" priority="406" operator="equal" aboveAverage="0" equalAverage="0" bottom="0" percent="0" rank="0" text="" dxfId="416">
      <formula>"ogółem"</formula>
    </cfRule>
  </conditionalFormatting>
  <conditionalFormatting sqref="A846">
    <cfRule type="cellIs" priority="407" operator="equal" aboveAverage="0" equalAverage="0" bottom="0" percent="0" rank="0" text="" dxfId="417">
      <formula>"Wydatki bieżące"</formula>
    </cfRule>
  </conditionalFormatting>
  <conditionalFormatting sqref="B846">
    <cfRule type="cellIs" priority="408" operator="equal" aboveAverage="0" equalAverage="0" bottom="0" percent="0" rank="0" text="" dxfId="418">
      <formula>"ogółem"</formula>
    </cfRule>
    <cfRule type="cellIs" priority="409" operator="equal" aboveAverage="0" equalAverage="0" bottom="0" percent="0" rank="0" text="" dxfId="419">
      <formula>"ogółem"</formula>
    </cfRule>
  </conditionalFormatting>
  <conditionalFormatting sqref="A846">
    <cfRule type="cellIs" priority="410" operator="equal" aboveAverage="0" equalAverage="0" bottom="0" percent="0" rank="0" text="" dxfId="420">
      <formula>"Wydatki bieżące"</formula>
    </cfRule>
  </conditionalFormatting>
  <conditionalFormatting sqref="B1236">
    <cfRule type="cellIs" priority="411" operator="equal" aboveAverage="0" equalAverage="0" bottom="0" percent="0" rank="0" text="" dxfId="421">
      <formula>"ogółem"</formula>
    </cfRule>
  </conditionalFormatting>
  <conditionalFormatting sqref="A1236">
    <cfRule type="cellIs" priority="412" operator="equal" aboveAverage="0" equalAverage="0" bottom="0" percent="0" rank="0" text="" dxfId="422">
      <formula>"Wydatki bieżące"</formula>
    </cfRule>
  </conditionalFormatting>
  <conditionalFormatting sqref="B1236">
    <cfRule type="cellIs" priority="413" operator="equal" aboveAverage="0" equalAverage="0" bottom="0" percent="0" rank="0" text="" dxfId="423">
      <formula>"ogółem"</formula>
    </cfRule>
  </conditionalFormatting>
  <conditionalFormatting sqref="A1236">
    <cfRule type="cellIs" priority="414" operator="equal" aboveAverage="0" equalAverage="0" bottom="0" percent="0" rank="0" text="" dxfId="424">
      <formula>"Wydatki bieżące"</formula>
    </cfRule>
  </conditionalFormatting>
  <conditionalFormatting sqref="B1236">
    <cfRule type="cellIs" priority="415" operator="equal" aboveAverage="0" equalAverage="0" bottom="0" percent="0" rank="0" text="" dxfId="425">
      <formula>"ogółem"</formula>
    </cfRule>
    <cfRule type="cellIs" priority="416" operator="equal" aboveAverage="0" equalAverage="0" bottom="0" percent="0" rank="0" text="" dxfId="426">
      <formula>"ogółem"</formula>
    </cfRule>
  </conditionalFormatting>
  <conditionalFormatting sqref="A1236">
    <cfRule type="cellIs" priority="417" operator="equal" aboveAverage="0" equalAverage="0" bottom="0" percent="0" rank="0" text="" dxfId="427">
      <formula>"Wydatki bieżące"</formula>
    </cfRule>
  </conditionalFormatting>
  <conditionalFormatting sqref="B1225">
    <cfRule type="cellIs" priority="418" operator="equal" aboveAverage="0" equalAverage="0" bottom="0" percent="0" rank="0" text="" dxfId="428">
      <formula>"ogółem"</formula>
    </cfRule>
  </conditionalFormatting>
  <conditionalFormatting sqref="A1225">
    <cfRule type="cellIs" priority="419" operator="equal" aboveAverage="0" equalAverage="0" bottom="0" percent="0" rank="0" text="" dxfId="429">
      <formula>"Wydatki bieżące"</formula>
    </cfRule>
  </conditionalFormatting>
  <conditionalFormatting sqref="B1225">
    <cfRule type="cellIs" priority="420" operator="equal" aboveAverage="0" equalAverage="0" bottom="0" percent="0" rank="0" text="" dxfId="430">
      <formula>"ogółem"</formula>
    </cfRule>
  </conditionalFormatting>
  <conditionalFormatting sqref="A1225">
    <cfRule type="cellIs" priority="421" operator="equal" aboveAverage="0" equalAverage="0" bottom="0" percent="0" rank="0" text="" dxfId="431">
      <formula>"Wydatki bieżące"</formula>
    </cfRule>
  </conditionalFormatting>
  <conditionalFormatting sqref="B1225">
    <cfRule type="cellIs" priority="422" operator="equal" aboveAverage="0" equalAverage="0" bottom="0" percent="0" rank="0" text="" dxfId="432">
      <formula>"ogółem"</formula>
    </cfRule>
    <cfRule type="cellIs" priority="423" operator="equal" aboveAverage="0" equalAverage="0" bottom="0" percent="0" rank="0" text="" dxfId="433">
      <formula>"ogółem"</formula>
    </cfRule>
  </conditionalFormatting>
  <conditionalFormatting sqref="A1225">
    <cfRule type="cellIs" priority="424" operator="equal" aboveAverage="0" equalAverage="0" bottom="0" percent="0" rank="0" text="" dxfId="434">
      <formula>"Wydatki bieżące"</formula>
    </cfRule>
  </conditionalFormatting>
  <conditionalFormatting sqref="B1237">
    <cfRule type="cellIs" priority="425" operator="equal" aboveAverage="0" equalAverage="0" bottom="0" percent="0" rank="0" text="" dxfId="435">
      <formula>"ogółem"</formula>
    </cfRule>
  </conditionalFormatting>
  <conditionalFormatting sqref="A1237">
    <cfRule type="cellIs" priority="426" operator="equal" aboveAverage="0" equalAverage="0" bottom="0" percent="0" rank="0" text="" dxfId="436">
      <formula>"Wydatki bieżące"</formula>
    </cfRule>
  </conditionalFormatting>
  <conditionalFormatting sqref="B1237">
    <cfRule type="cellIs" priority="427" operator="equal" aboveAverage="0" equalAverage="0" bottom="0" percent="0" rank="0" text="" dxfId="437">
      <formula>"ogółem"</formula>
    </cfRule>
  </conditionalFormatting>
  <conditionalFormatting sqref="A1237">
    <cfRule type="cellIs" priority="428" operator="equal" aboveAverage="0" equalAverage="0" bottom="0" percent="0" rank="0" text="" dxfId="438">
      <formula>"Wydatki bieżące"</formula>
    </cfRule>
  </conditionalFormatting>
  <conditionalFormatting sqref="B1237">
    <cfRule type="cellIs" priority="429" operator="equal" aboveAverage="0" equalAverage="0" bottom="0" percent="0" rank="0" text="" dxfId="439">
      <formula>"ogółem"</formula>
    </cfRule>
    <cfRule type="cellIs" priority="430" operator="equal" aboveAverage="0" equalAverage="0" bottom="0" percent="0" rank="0" text="" dxfId="440">
      <formula>"ogółem"</formula>
    </cfRule>
  </conditionalFormatting>
  <conditionalFormatting sqref="A1237">
    <cfRule type="cellIs" priority="431" operator="equal" aboveAverage="0" equalAverage="0" bottom="0" percent="0" rank="0" text="" dxfId="441">
      <formula>"Wydatki bieżące"</formula>
    </cfRule>
  </conditionalFormatting>
  <conditionalFormatting sqref="B1250">
    <cfRule type="cellIs" priority="432" operator="equal" aboveAverage="0" equalAverage="0" bottom="0" percent="0" rank="0" text="" dxfId="442">
      <formula>"ogółem"</formula>
    </cfRule>
  </conditionalFormatting>
  <conditionalFormatting sqref="A1250">
    <cfRule type="cellIs" priority="433" operator="equal" aboveAverage="0" equalAverage="0" bottom="0" percent="0" rank="0" text="" dxfId="443">
      <formula>"Wydatki bieżące"</formula>
    </cfRule>
  </conditionalFormatting>
  <conditionalFormatting sqref="B1250">
    <cfRule type="cellIs" priority="434" operator="equal" aboveAverage="0" equalAverage="0" bottom="0" percent="0" rank="0" text="" dxfId="444">
      <formula>"ogółem"</formula>
    </cfRule>
  </conditionalFormatting>
  <conditionalFormatting sqref="A1250">
    <cfRule type="cellIs" priority="435" operator="equal" aboveAverage="0" equalAverage="0" bottom="0" percent="0" rank="0" text="" dxfId="445">
      <formula>"Wydatki bieżące"</formula>
    </cfRule>
  </conditionalFormatting>
  <conditionalFormatting sqref="B1250">
    <cfRule type="cellIs" priority="436" operator="equal" aboveAverage="0" equalAverage="0" bottom="0" percent="0" rank="0" text="" dxfId="446">
      <formula>"ogółem"</formula>
    </cfRule>
    <cfRule type="cellIs" priority="437" operator="equal" aboveAverage="0" equalAverage="0" bottom="0" percent="0" rank="0" text="" dxfId="447">
      <formula>"ogółem"</formula>
    </cfRule>
  </conditionalFormatting>
  <conditionalFormatting sqref="A1250">
    <cfRule type="cellIs" priority="438" operator="equal" aboveAverage="0" equalAverage="0" bottom="0" percent="0" rank="0" text="" dxfId="448">
      <formula>"Wydatki bieżące"</formula>
    </cfRule>
  </conditionalFormatting>
  <conditionalFormatting sqref="B1251">
    <cfRule type="cellIs" priority="439" operator="equal" aboveAverage="0" equalAverage="0" bottom="0" percent="0" rank="0" text="" dxfId="449">
      <formula>"ogółem"</formula>
    </cfRule>
  </conditionalFormatting>
  <conditionalFormatting sqref="A1332">
    <cfRule type="cellIs" priority="440" operator="equal" aboveAverage="0" equalAverage="0" bottom="0" percent="0" rank="0" text="" dxfId="450">
      <formula>"Wydatki bieżące"</formula>
    </cfRule>
  </conditionalFormatting>
  <conditionalFormatting sqref="B1251">
    <cfRule type="cellIs" priority="441" operator="equal" aboveAverage="0" equalAverage="0" bottom="0" percent="0" rank="0" text="" dxfId="451">
      <formula>"ogółem"</formula>
    </cfRule>
  </conditionalFormatting>
  <conditionalFormatting sqref="A1332">
    <cfRule type="cellIs" priority="442" operator="equal" aboveAverage="0" equalAverage="0" bottom="0" percent="0" rank="0" text="" dxfId="452">
      <formula>"Wydatki bieżące"</formula>
    </cfRule>
  </conditionalFormatting>
  <conditionalFormatting sqref="B1251">
    <cfRule type="cellIs" priority="443" operator="equal" aboveAverage="0" equalAverage="0" bottom="0" percent="0" rank="0" text="" dxfId="453">
      <formula>"ogółem"</formula>
    </cfRule>
    <cfRule type="cellIs" priority="444" operator="equal" aboveAverage="0" equalAverage="0" bottom="0" percent="0" rank="0" text="" dxfId="454">
      <formula>"ogółem"</formula>
    </cfRule>
  </conditionalFormatting>
  <conditionalFormatting sqref="A1332">
    <cfRule type="cellIs" priority="445" operator="equal" aboveAverage="0" equalAverage="0" bottom="0" percent="0" rank="0" text="" dxfId="455">
      <formula>"Wydatki bieżące"</formula>
    </cfRule>
  </conditionalFormatting>
  <conditionalFormatting sqref="A1251">
    <cfRule type="cellIs" priority="446" operator="equal" aboveAverage="0" equalAverage="0" bottom="0" percent="0" rank="0" text="" dxfId="456">
      <formula>"Wydatki bieżące"</formula>
    </cfRule>
  </conditionalFormatting>
  <conditionalFormatting sqref="A1251">
    <cfRule type="cellIs" priority="447" operator="equal" aboveAverage="0" equalAverage="0" bottom="0" percent="0" rank="0" text="" dxfId="457">
      <formula>"Wydatki bieżące"</formula>
    </cfRule>
  </conditionalFormatting>
  <conditionalFormatting sqref="A1251">
    <cfRule type="cellIs" priority="448" operator="equal" aboveAverage="0" equalAverage="0" bottom="0" percent="0" rank="0" text="" dxfId="458">
      <formula>"Wydatki bieżące"</formula>
    </cfRule>
  </conditionalFormatting>
  <conditionalFormatting sqref="B1265:B1266">
    <cfRule type="cellIs" priority="449" operator="equal" aboveAverage="0" equalAverage="0" bottom="0" percent="0" rank="0" text="" dxfId="459">
      <formula>"ogółem"</formula>
    </cfRule>
  </conditionalFormatting>
  <conditionalFormatting sqref="A1265">
    <cfRule type="cellIs" priority="450" operator="equal" aboveAverage="0" equalAverage="0" bottom="0" percent="0" rank="0" text="" dxfId="460">
      <formula>"Wydatki bieżące"</formula>
    </cfRule>
  </conditionalFormatting>
  <conditionalFormatting sqref="B1265:B1266">
    <cfRule type="cellIs" priority="451" operator="equal" aboveAverage="0" equalAverage="0" bottom="0" percent="0" rank="0" text="" dxfId="461">
      <formula>"ogółem"</formula>
    </cfRule>
  </conditionalFormatting>
  <conditionalFormatting sqref="A1265">
    <cfRule type="cellIs" priority="452" operator="equal" aboveAverage="0" equalAverage="0" bottom="0" percent="0" rank="0" text="" dxfId="462">
      <formula>"Wydatki bieżące"</formula>
    </cfRule>
  </conditionalFormatting>
  <conditionalFormatting sqref="B1265:B1266">
    <cfRule type="cellIs" priority="453" operator="equal" aboveAverage="0" equalAverage="0" bottom="0" percent="0" rank="0" text="" dxfId="463">
      <formula>"ogółem"</formula>
    </cfRule>
    <cfRule type="cellIs" priority="454" operator="equal" aboveAverage="0" equalAverage="0" bottom="0" percent="0" rank="0" text="" dxfId="464">
      <formula>"ogółem"</formula>
    </cfRule>
  </conditionalFormatting>
  <conditionalFormatting sqref="A1265">
    <cfRule type="cellIs" priority="455" operator="equal" aboveAverage="0" equalAverage="0" bottom="0" percent="0" rank="0" text="" dxfId="465">
      <formula>"Wydatki bieżące"</formula>
    </cfRule>
  </conditionalFormatting>
  <conditionalFormatting sqref="B1332">
    <cfRule type="cellIs" priority="456" operator="equal" aboveAverage="0" equalAverage="0" bottom="0" percent="0" rank="0" text="" dxfId="466">
      <formula>"ogółem"</formula>
    </cfRule>
  </conditionalFormatting>
  <conditionalFormatting sqref="A1372">
    <cfRule type="cellIs" priority="457" operator="equal" aboveAverage="0" equalAverage="0" bottom="0" percent="0" rank="0" text="" dxfId="467">
      <formula>"Wydatki bieżące"</formula>
    </cfRule>
  </conditionalFormatting>
  <conditionalFormatting sqref="B1332">
    <cfRule type="cellIs" priority="458" operator="equal" aboveAverage="0" equalAverage="0" bottom="0" percent="0" rank="0" text="" dxfId="468">
      <formula>"ogółem"</formula>
    </cfRule>
  </conditionalFormatting>
  <conditionalFormatting sqref="A1372">
    <cfRule type="cellIs" priority="459" operator="equal" aboveAverage="0" equalAverage="0" bottom="0" percent="0" rank="0" text="" dxfId="469">
      <formula>"Wydatki bieżące"</formula>
    </cfRule>
  </conditionalFormatting>
  <conditionalFormatting sqref="B1332">
    <cfRule type="cellIs" priority="460" operator="equal" aboveAverage="0" equalAverage="0" bottom="0" percent="0" rank="0" text="" dxfId="470">
      <formula>"ogółem"</formula>
    </cfRule>
    <cfRule type="cellIs" priority="461" operator="equal" aboveAverage="0" equalAverage="0" bottom="0" percent="0" rank="0" text="" dxfId="471">
      <formula>"ogółem"</formula>
    </cfRule>
  </conditionalFormatting>
  <conditionalFormatting sqref="A1372">
    <cfRule type="cellIs" priority="462" operator="equal" aboveAverage="0" equalAverage="0" bottom="0" percent="0" rank="0" text="" dxfId="472">
      <formula>"Wydatki bieżące"</formula>
    </cfRule>
  </conditionalFormatting>
  <conditionalFormatting sqref="B1280">
    <cfRule type="cellIs" priority="463" operator="equal" aboveAverage="0" equalAverage="0" bottom="0" percent="0" rank="0" text="" dxfId="473">
      <formula>"ogółem"</formula>
    </cfRule>
  </conditionalFormatting>
  <conditionalFormatting sqref="A1280">
    <cfRule type="cellIs" priority="464" operator="equal" aboveAverage="0" equalAverage="0" bottom="0" percent="0" rank="0" text="" dxfId="474">
      <formula>"Wydatki bieżące"</formula>
    </cfRule>
  </conditionalFormatting>
  <conditionalFormatting sqref="B1280">
    <cfRule type="cellIs" priority="465" operator="equal" aboveAverage="0" equalAverage="0" bottom="0" percent="0" rank="0" text="" dxfId="475">
      <formula>"ogółem"</formula>
    </cfRule>
  </conditionalFormatting>
  <conditionalFormatting sqref="A1280">
    <cfRule type="cellIs" priority="466" operator="equal" aboveAverage="0" equalAverage="0" bottom="0" percent="0" rank="0" text="" dxfId="476">
      <formula>"Wydatki bieżące"</formula>
    </cfRule>
  </conditionalFormatting>
  <conditionalFormatting sqref="B1280">
    <cfRule type="cellIs" priority="467" operator="equal" aboveAverage="0" equalAverage="0" bottom="0" percent="0" rank="0" text="" dxfId="477">
      <formula>"ogółem"</formula>
    </cfRule>
    <cfRule type="cellIs" priority="468" operator="equal" aboveAverage="0" equalAverage="0" bottom="0" percent="0" rank="0" text="" dxfId="478">
      <formula>"ogółem"</formula>
    </cfRule>
  </conditionalFormatting>
  <conditionalFormatting sqref="A1280">
    <cfRule type="cellIs" priority="469" operator="equal" aboveAverage="0" equalAverage="0" bottom="0" percent="0" rank="0" text="" dxfId="479">
      <formula>"Wydatki bieżące"</formula>
    </cfRule>
  </conditionalFormatting>
  <conditionalFormatting sqref="B1293">
    <cfRule type="cellIs" priority="470" operator="equal" aboveAverage="0" equalAverage="0" bottom="0" percent="0" rank="0" text="" dxfId="480">
      <formula>"ogółem"</formula>
    </cfRule>
  </conditionalFormatting>
  <conditionalFormatting sqref="A1293">
    <cfRule type="cellIs" priority="471" operator="equal" aboveAverage="0" equalAverage="0" bottom="0" percent="0" rank="0" text="" dxfId="481">
      <formula>"Wydatki bieżące"</formula>
    </cfRule>
  </conditionalFormatting>
  <conditionalFormatting sqref="B1293">
    <cfRule type="cellIs" priority="472" operator="equal" aboveAverage="0" equalAverage="0" bottom="0" percent="0" rank="0" text="" dxfId="482">
      <formula>"ogółem"</formula>
    </cfRule>
  </conditionalFormatting>
  <conditionalFormatting sqref="A1293">
    <cfRule type="cellIs" priority="473" operator="equal" aboveAverage="0" equalAverage="0" bottom="0" percent="0" rank="0" text="" dxfId="483">
      <formula>"Wydatki bieżące"</formula>
    </cfRule>
  </conditionalFormatting>
  <conditionalFormatting sqref="B1293">
    <cfRule type="cellIs" priority="474" operator="equal" aboveAverage="0" equalAverage="0" bottom="0" percent="0" rank="0" text="" dxfId="484">
      <formula>"ogółem"</formula>
    </cfRule>
    <cfRule type="cellIs" priority="475" operator="equal" aboveAverage="0" equalAverage="0" bottom="0" percent="0" rank="0" text="" dxfId="485">
      <formula>"ogółem"</formula>
    </cfRule>
  </conditionalFormatting>
  <conditionalFormatting sqref="A1293">
    <cfRule type="cellIs" priority="476" operator="equal" aboveAverage="0" equalAverage="0" bottom="0" percent="0" rank="0" text="" dxfId="486">
      <formula>"Wydatki bieżące"</formula>
    </cfRule>
  </conditionalFormatting>
  <conditionalFormatting sqref="B1303">
    <cfRule type="cellIs" priority="477" operator="equal" aboveAverage="0" equalAverage="0" bottom="0" percent="0" rank="0" text="" dxfId="487">
      <formula>"ogółem"</formula>
    </cfRule>
  </conditionalFormatting>
  <conditionalFormatting sqref="A1303">
    <cfRule type="cellIs" priority="478" operator="equal" aboveAverage="0" equalAverage="0" bottom="0" percent="0" rank="0" text="" dxfId="488">
      <formula>"Wydatki bieżące"</formula>
    </cfRule>
  </conditionalFormatting>
  <conditionalFormatting sqref="B1303">
    <cfRule type="cellIs" priority="479" operator="equal" aboveAverage="0" equalAverage="0" bottom="0" percent="0" rank="0" text="" dxfId="489">
      <formula>"ogółem"</formula>
    </cfRule>
  </conditionalFormatting>
  <conditionalFormatting sqref="A1303">
    <cfRule type="cellIs" priority="480" operator="equal" aboveAverage="0" equalAverage="0" bottom="0" percent="0" rank="0" text="" dxfId="490">
      <formula>"Wydatki bieżące"</formula>
    </cfRule>
  </conditionalFormatting>
  <conditionalFormatting sqref="B1303">
    <cfRule type="cellIs" priority="481" operator="equal" aboveAverage="0" equalAverage="0" bottom="0" percent="0" rank="0" text="" dxfId="491">
      <formula>"ogółem"</formula>
    </cfRule>
    <cfRule type="cellIs" priority="482" operator="equal" aboveAverage="0" equalAverage="0" bottom="0" percent="0" rank="0" text="" dxfId="492">
      <formula>"ogółem"</formula>
    </cfRule>
  </conditionalFormatting>
  <conditionalFormatting sqref="A1303">
    <cfRule type="cellIs" priority="483" operator="equal" aboveAverage="0" equalAverage="0" bottom="0" percent="0" rank="0" text="" dxfId="493">
      <formula>"Wydatki bieżące"</formula>
    </cfRule>
  </conditionalFormatting>
  <conditionalFormatting sqref="B1318:B1319">
    <cfRule type="cellIs" priority="484" operator="equal" aboveAverage="0" equalAverage="0" bottom="0" percent="0" rank="0" text="" dxfId="494">
      <formula>"ogółem"</formula>
    </cfRule>
  </conditionalFormatting>
  <conditionalFormatting sqref="A1318">
    <cfRule type="cellIs" priority="485" operator="equal" aboveAverage="0" equalAverage="0" bottom="0" percent="0" rank="0" text="" dxfId="495">
      <formula>"Wydatki bieżące"</formula>
    </cfRule>
  </conditionalFormatting>
  <conditionalFormatting sqref="B1318:B1319">
    <cfRule type="cellIs" priority="486" operator="equal" aboveAverage="0" equalAverage="0" bottom="0" percent="0" rank="0" text="" dxfId="496">
      <formula>"ogółem"</formula>
    </cfRule>
  </conditionalFormatting>
  <conditionalFormatting sqref="A1318">
    <cfRule type="cellIs" priority="487" operator="equal" aboveAverage="0" equalAverage="0" bottom="0" percent="0" rank="0" text="" dxfId="497">
      <formula>"Wydatki bieżące"</formula>
    </cfRule>
  </conditionalFormatting>
  <conditionalFormatting sqref="B1318:B1319">
    <cfRule type="cellIs" priority="488" operator="equal" aboveAverage="0" equalAverage="0" bottom="0" percent="0" rank="0" text="" dxfId="498">
      <formula>"ogółem"</formula>
    </cfRule>
    <cfRule type="cellIs" priority="489" operator="equal" aboveAverage="0" equalAverage="0" bottom="0" percent="0" rank="0" text="" dxfId="499">
      <formula>"ogółem"</formula>
    </cfRule>
  </conditionalFormatting>
  <conditionalFormatting sqref="A1318">
    <cfRule type="cellIs" priority="490" operator="equal" aboveAverage="0" equalAverage="0" bottom="0" percent="0" rank="0" text="" dxfId="500">
      <formula>"Wydatki bieżące"</formula>
    </cfRule>
  </conditionalFormatting>
  <conditionalFormatting sqref="B1331">
    <cfRule type="cellIs" priority="491" operator="equal" aboveAverage="0" equalAverage="0" bottom="0" percent="0" rank="0" text="" dxfId="501">
      <formula>"ogółem"</formula>
    </cfRule>
  </conditionalFormatting>
  <conditionalFormatting sqref="A1331">
    <cfRule type="cellIs" priority="492" operator="equal" aboveAverage="0" equalAverage="0" bottom="0" percent="0" rank="0" text="" dxfId="502">
      <formula>"Wydatki bieżące"</formula>
    </cfRule>
  </conditionalFormatting>
  <conditionalFormatting sqref="B1331">
    <cfRule type="cellIs" priority="493" operator="equal" aboveAverage="0" equalAverage="0" bottom="0" percent="0" rank="0" text="" dxfId="503">
      <formula>"ogółem"</formula>
    </cfRule>
  </conditionalFormatting>
  <conditionalFormatting sqref="A1331">
    <cfRule type="cellIs" priority="494" operator="equal" aboveAverage="0" equalAverage="0" bottom="0" percent="0" rank="0" text="" dxfId="504">
      <formula>"Wydatki bieżące"</formula>
    </cfRule>
  </conditionalFormatting>
  <conditionalFormatting sqref="B1331">
    <cfRule type="cellIs" priority="495" operator="equal" aboveAverage="0" equalAverage="0" bottom="0" percent="0" rank="0" text="" dxfId="505">
      <formula>"ogółem"</formula>
    </cfRule>
    <cfRule type="cellIs" priority="496" operator="equal" aboveAverage="0" equalAverage="0" bottom="0" percent="0" rank="0" text="" dxfId="506">
      <formula>"ogółem"</formula>
    </cfRule>
  </conditionalFormatting>
  <conditionalFormatting sqref="A1331">
    <cfRule type="cellIs" priority="497" operator="equal" aboveAverage="0" equalAverage="0" bottom="0" percent="0" rank="0" text="" dxfId="507">
      <formula>"Wydatki bieżące"</formula>
    </cfRule>
  </conditionalFormatting>
  <conditionalFormatting sqref="B1372">
    <cfRule type="cellIs" priority="498" operator="equal" aboveAverage="0" equalAverage="0" bottom="0" percent="0" rank="0" text="" dxfId="508">
      <formula>"ogółem"</formula>
    </cfRule>
  </conditionalFormatting>
  <conditionalFormatting sqref="B1372">
    <cfRule type="cellIs" priority="499" operator="equal" aboveAverage="0" equalAverage="0" bottom="0" percent="0" rank="0" text="" dxfId="509">
      <formula>"ogółem"</formula>
    </cfRule>
  </conditionalFormatting>
  <conditionalFormatting sqref="B1372">
    <cfRule type="cellIs" priority="500" operator="equal" aboveAverage="0" equalAverage="0" bottom="0" percent="0" rank="0" text="" dxfId="510">
      <formula>"ogółem"</formula>
    </cfRule>
    <cfRule type="cellIs" priority="501" operator="equal" aboveAverage="0" equalAverage="0" bottom="0" percent="0" rank="0" text="" dxfId="511">
      <formula>"ogółem"</formula>
    </cfRule>
  </conditionalFormatting>
  <conditionalFormatting sqref="A1333">
    <cfRule type="cellIs" priority="502" operator="equal" aboveAverage="0" equalAverage="0" bottom="0" percent="0" rank="0" text="" dxfId="512">
      <formula>"Wydatki bieżące"</formula>
    </cfRule>
  </conditionalFormatting>
  <conditionalFormatting sqref="A1333">
    <cfRule type="cellIs" priority="503" operator="equal" aboveAverage="0" equalAverage="0" bottom="0" percent="0" rank="0" text="" dxfId="513">
      <formula>"Wydatki bieżące"</formula>
    </cfRule>
  </conditionalFormatting>
  <conditionalFormatting sqref="A1333">
    <cfRule type="cellIs" priority="504" operator="equal" aboveAverage="0" equalAverage="0" bottom="0" percent="0" rank="0" text="" dxfId="514">
      <formula>"Wydatki bieżące"</formula>
    </cfRule>
  </conditionalFormatting>
  <conditionalFormatting sqref="B1333:B1334">
    <cfRule type="cellIs" priority="505" operator="equal" aboveAverage="0" equalAverage="0" bottom="0" percent="0" rank="0" text="" dxfId="515">
      <formula>"ogółem"</formula>
    </cfRule>
  </conditionalFormatting>
  <conditionalFormatting sqref="B1333:B1334">
    <cfRule type="cellIs" priority="506" operator="equal" aboveAverage="0" equalAverage="0" bottom="0" percent="0" rank="0" text="" dxfId="516">
      <formula>"ogółem"</formula>
    </cfRule>
  </conditionalFormatting>
  <conditionalFormatting sqref="B1333:B1334">
    <cfRule type="cellIs" priority="507" operator="equal" aboveAverage="0" equalAverage="0" bottom="0" percent="0" rank="0" text="" dxfId="517">
      <formula>"ogółem"</formula>
    </cfRule>
    <cfRule type="cellIs" priority="508" operator="equal" aboveAverage="0" equalAverage="0" bottom="0" percent="0" rank="0" text="" dxfId="518">
      <formula>"ogółem"</formula>
    </cfRule>
  </conditionalFormatting>
  <conditionalFormatting sqref="A1345">
    <cfRule type="cellIs" priority="509" operator="equal" aboveAverage="0" equalAverage="0" bottom="0" percent="0" rank="0" text="" dxfId="519">
      <formula>"Wydatki bieżące"</formula>
    </cfRule>
  </conditionalFormatting>
  <conditionalFormatting sqref="A1345">
    <cfRule type="cellIs" priority="510" operator="equal" aboveAverage="0" equalAverage="0" bottom="0" percent="0" rank="0" text="" dxfId="520">
      <formula>"Wydatki bieżące"</formula>
    </cfRule>
  </conditionalFormatting>
  <conditionalFormatting sqref="A1345">
    <cfRule type="cellIs" priority="511" operator="equal" aboveAverage="0" equalAverage="0" bottom="0" percent="0" rank="0" text="" dxfId="521">
      <formula>"Wydatki bieżące"</formula>
    </cfRule>
  </conditionalFormatting>
  <conditionalFormatting sqref="B1345">
    <cfRule type="cellIs" priority="512" operator="equal" aboveAverage="0" equalAverage="0" bottom="0" percent="0" rank="0" text="" dxfId="522">
      <formula>"ogółem"</formula>
    </cfRule>
  </conditionalFormatting>
  <conditionalFormatting sqref="B1345">
    <cfRule type="cellIs" priority="513" operator="equal" aboveAverage="0" equalAverage="0" bottom="0" percent="0" rank="0" text="" dxfId="523">
      <formula>"ogółem"</formula>
    </cfRule>
  </conditionalFormatting>
  <conditionalFormatting sqref="B1345">
    <cfRule type="cellIs" priority="514" operator="equal" aboveAverage="0" equalAverage="0" bottom="0" percent="0" rank="0" text="" dxfId="524">
      <formula>"ogółem"</formula>
    </cfRule>
    <cfRule type="cellIs" priority="515" operator="equal" aboveAverage="0" equalAverage="0" bottom="0" percent="0" rank="0" text="" dxfId="525">
      <formula>"ogółem"</formula>
    </cfRule>
  </conditionalFormatting>
  <conditionalFormatting sqref="B1473">
    <cfRule type="cellIs" priority="516" operator="equal" aboveAverage="0" equalAverage="0" bottom="0" percent="0" rank="0" text="" dxfId="526">
      <formula>"ogółem"</formula>
    </cfRule>
  </conditionalFormatting>
  <conditionalFormatting sqref="A1473">
    <cfRule type="cellIs" priority="517" operator="equal" aboveAverage="0" equalAverage="0" bottom="0" percent="0" rank="0" text="" dxfId="527">
      <formula>"Wydatki bieżące"</formula>
    </cfRule>
  </conditionalFormatting>
  <conditionalFormatting sqref="B1473">
    <cfRule type="cellIs" priority="518" operator="equal" aboveAverage="0" equalAverage="0" bottom="0" percent="0" rank="0" text="" dxfId="528">
      <formula>"ogółem"</formula>
    </cfRule>
  </conditionalFormatting>
  <conditionalFormatting sqref="A1473">
    <cfRule type="cellIs" priority="519" operator="equal" aboveAverage="0" equalAverage="0" bottom="0" percent="0" rank="0" text="" dxfId="529">
      <formula>"Wydatki bieżące"</formula>
    </cfRule>
  </conditionalFormatting>
  <conditionalFormatting sqref="B1473">
    <cfRule type="cellIs" priority="520" operator="equal" aboveAverage="0" equalAverage="0" bottom="0" percent="0" rank="0" text="" dxfId="530">
      <formula>"ogółem"</formula>
    </cfRule>
    <cfRule type="cellIs" priority="521" operator="equal" aboveAverage="0" equalAverage="0" bottom="0" percent="0" rank="0" text="" dxfId="531">
      <formula>"ogółem"</formula>
    </cfRule>
  </conditionalFormatting>
  <conditionalFormatting sqref="A1473">
    <cfRule type="cellIs" priority="522" operator="equal" aboveAverage="0" equalAverage="0" bottom="0" percent="0" rank="0" text="" dxfId="532">
      <formula>"Wydatki bieżące"</formula>
    </cfRule>
  </conditionalFormatting>
  <conditionalFormatting sqref="B1474">
    <cfRule type="cellIs" priority="523" operator="equal" aboveAverage="0" equalAverage="0" bottom="0" percent="0" rank="0" text="" dxfId="533">
      <formula>"ogółem"</formula>
    </cfRule>
  </conditionalFormatting>
  <conditionalFormatting sqref="A1474">
    <cfRule type="cellIs" priority="524" operator="equal" aboveAverage="0" equalAverage="0" bottom="0" percent="0" rank="0" text="" dxfId="534">
      <formula>"Wydatki bieżące"</formula>
    </cfRule>
  </conditionalFormatting>
  <conditionalFormatting sqref="B1474">
    <cfRule type="cellIs" priority="525" operator="equal" aboveAverage="0" equalAverage="0" bottom="0" percent="0" rank="0" text="" dxfId="535">
      <formula>"ogółem"</formula>
    </cfRule>
  </conditionalFormatting>
  <conditionalFormatting sqref="A1474">
    <cfRule type="cellIs" priority="526" operator="equal" aboveAverage="0" equalAverage="0" bottom="0" percent="0" rank="0" text="" dxfId="536">
      <formula>"Wydatki bieżące"</formula>
    </cfRule>
  </conditionalFormatting>
  <conditionalFormatting sqref="B1474">
    <cfRule type="cellIs" priority="527" operator="equal" aboveAverage="0" equalAverage="0" bottom="0" percent="0" rank="0" text="" dxfId="537">
      <formula>"ogółem"</formula>
    </cfRule>
    <cfRule type="cellIs" priority="528" operator="equal" aboveAverage="0" equalAverage="0" bottom="0" percent="0" rank="0" text="" dxfId="538">
      <formula>"ogółem"</formula>
    </cfRule>
  </conditionalFormatting>
  <conditionalFormatting sqref="A1474">
    <cfRule type="cellIs" priority="529" operator="equal" aboveAverage="0" equalAverage="0" bottom="0" percent="0" rank="0" text="" dxfId="539">
      <formula>"Wydatki bieżące"</formula>
    </cfRule>
  </conditionalFormatting>
  <conditionalFormatting sqref="B1475">
    <cfRule type="cellIs" priority="530" operator="equal" aboveAverage="0" equalAverage="0" bottom="0" percent="0" rank="0" text="" dxfId="540">
      <formula>"ogółem"</formula>
    </cfRule>
  </conditionalFormatting>
  <conditionalFormatting sqref="A1475">
    <cfRule type="cellIs" priority="531" operator="equal" aboveAverage="0" equalAverage="0" bottom="0" percent="0" rank="0" text="" dxfId="541">
      <formula>"Wydatki bieżące"</formula>
    </cfRule>
  </conditionalFormatting>
  <conditionalFormatting sqref="B1475">
    <cfRule type="cellIs" priority="532" operator="equal" aboveAverage="0" equalAverage="0" bottom="0" percent="0" rank="0" text="" dxfId="542">
      <formula>"ogółem"</formula>
    </cfRule>
  </conditionalFormatting>
  <conditionalFormatting sqref="A1475">
    <cfRule type="cellIs" priority="533" operator="equal" aboveAverage="0" equalAverage="0" bottom="0" percent="0" rank="0" text="" dxfId="543">
      <formula>"Wydatki bieżące"</formula>
    </cfRule>
  </conditionalFormatting>
  <conditionalFormatting sqref="B1475">
    <cfRule type="cellIs" priority="534" operator="equal" aboveAverage="0" equalAverage="0" bottom="0" percent="0" rank="0" text="" dxfId="544">
      <formula>"ogółem"</formula>
    </cfRule>
    <cfRule type="cellIs" priority="535" operator="equal" aboveAverage="0" equalAverage="0" bottom="0" percent="0" rank="0" text="" dxfId="545">
      <formula>"ogółem"</formula>
    </cfRule>
  </conditionalFormatting>
  <conditionalFormatting sqref="A1475">
    <cfRule type="cellIs" priority="536" operator="equal" aboveAverage="0" equalAverage="0" bottom="0" percent="0" rank="0" text="" dxfId="546">
      <formula>"Wydatki bieżące"</formula>
    </cfRule>
  </conditionalFormatting>
  <conditionalFormatting sqref="A1360">
    <cfRule type="cellIs" priority="537" operator="equal" aboveAverage="0" equalAverage="0" bottom="0" percent="0" rank="0" text="" dxfId="547">
      <formula>"Wydatki bieżące"</formula>
    </cfRule>
  </conditionalFormatting>
  <conditionalFormatting sqref="A1360">
    <cfRule type="cellIs" priority="538" operator="equal" aboveAverage="0" equalAverage="0" bottom="0" percent="0" rank="0" text="" dxfId="548">
      <formula>"Wydatki bieżące"</formula>
    </cfRule>
  </conditionalFormatting>
  <conditionalFormatting sqref="A1360">
    <cfRule type="cellIs" priority="539" operator="equal" aboveAverage="0" equalAverage="0" bottom="0" percent="0" rank="0" text="" dxfId="549">
      <formula>"Wydatki bieżące"</formula>
    </cfRule>
  </conditionalFormatting>
  <conditionalFormatting sqref="B1360">
    <cfRule type="cellIs" priority="540" operator="equal" aboveAverage="0" equalAverage="0" bottom="0" percent="0" rank="0" text="" dxfId="550">
      <formula>"ogółem"</formula>
    </cfRule>
  </conditionalFormatting>
  <conditionalFormatting sqref="B1360">
    <cfRule type="cellIs" priority="541" operator="equal" aboveAverage="0" equalAverage="0" bottom="0" percent="0" rank="0" text="" dxfId="551">
      <formula>"ogółem"</formula>
    </cfRule>
  </conditionalFormatting>
  <conditionalFormatting sqref="B1360">
    <cfRule type="cellIs" priority="542" operator="equal" aboveAverage="0" equalAverage="0" bottom="0" percent="0" rank="0" text="" dxfId="552">
      <formula>"ogółem"</formula>
    </cfRule>
    <cfRule type="cellIs" priority="543" operator="equal" aboveAverage="0" equalAverage="0" bottom="0" percent="0" rank="0" text="" dxfId="553">
      <formula>"ogółem"</formula>
    </cfRule>
  </conditionalFormatting>
  <conditionalFormatting sqref="A1371">
    <cfRule type="cellIs" priority="544" operator="equal" aboveAverage="0" equalAverage="0" bottom="0" percent="0" rank="0" text="" dxfId="554">
      <formula>"Wydatki bieżące"</formula>
    </cfRule>
  </conditionalFormatting>
  <conditionalFormatting sqref="A1371">
    <cfRule type="cellIs" priority="545" operator="equal" aboveAverage="0" equalAverage="0" bottom="0" percent="0" rank="0" text="" dxfId="555">
      <formula>"Wydatki bieżące"</formula>
    </cfRule>
  </conditionalFormatting>
  <conditionalFormatting sqref="A1371">
    <cfRule type="cellIs" priority="546" operator="equal" aboveAverage="0" equalAverage="0" bottom="0" percent="0" rank="0" text="" dxfId="556">
      <formula>"Wydatki bieżące"</formula>
    </cfRule>
  </conditionalFormatting>
  <conditionalFormatting sqref="B1371">
    <cfRule type="cellIs" priority="547" operator="equal" aboveAverage="0" equalAverage="0" bottom="0" percent="0" rank="0" text="" dxfId="557">
      <formula>"ogółem"</formula>
    </cfRule>
  </conditionalFormatting>
  <conditionalFormatting sqref="B1371">
    <cfRule type="cellIs" priority="548" operator="equal" aboveAverage="0" equalAverage="0" bottom="0" percent="0" rank="0" text="" dxfId="558">
      <formula>"ogółem"</formula>
    </cfRule>
  </conditionalFormatting>
  <conditionalFormatting sqref="B1371">
    <cfRule type="cellIs" priority="549" operator="equal" aboveAverage="0" equalAverage="0" bottom="0" percent="0" rank="0" text="" dxfId="559">
      <formula>"ogółem"</formula>
    </cfRule>
    <cfRule type="cellIs" priority="550" operator="equal" aboveAverage="0" equalAverage="0" bottom="0" percent="0" rank="0" text="" dxfId="560">
      <formula>"ogółem"</formula>
    </cfRule>
  </conditionalFormatting>
  <conditionalFormatting sqref="A1384">
    <cfRule type="cellIs" priority="551" operator="equal" aboveAverage="0" equalAverage="0" bottom="0" percent="0" rank="0" text="" dxfId="561">
      <formula>"Wydatki bieżące"</formula>
    </cfRule>
  </conditionalFormatting>
  <conditionalFormatting sqref="A1384">
    <cfRule type="cellIs" priority="552" operator="equal" aboveAverage="0" equalAverage="0" bottom="0" percent="0" rank="0" text="" dxfId="562">
      <formula>"Wydatki bieżące"</formula>
    </cfRule>
  </conditionalFormatting>
  <conditionalFormatting sqref="A1384">
    <cfRule type="cellIs" priority="553" operator="equal" aboveAverage="0" equalAverage="0" bottom="0" percent="0" rank="0" text="" dxfId="563">
      <formula>"Wydatki bieżące"</formula>
    </cfRule>
  </conditionalFormatting>
  <conditionalFormatting sqref="B1384:B1386">
    <cfRule type="cellIs" priority="554" operator="equal" aboveAverage="0" equalAverage="0" bottom="0" percent="0" rank="0" text="" dxfId="564">
      <formula>"ogółem"</formula>
    </cfRule>
  </conditionalFormatting>
  <conditionalFormatting sqref="B1384:B1386">
    <cfRule type="cellIs" priority="555" operator="equal" aboveAverage="0" equalAverage="0" bottom="0" percent="0" rank="0" text="" dxfId="565">
      <formula>"ogółem"</formula>
    </cfRule>
  </conditionalFormatting>
  <conditionalFormatting sqref="B1384:B1386">
    <cfRule type="cellIs" priority="556" operator="equal" aboveAverage="0" equalAverage="0" bottom="0" percent="0" rank="0" text="" dxfId="566">
      <formula>"ogółem"</formula>
    </cfRule>
    <cfRule type="cellIs" priority="557" operator="equal" aboveAverage="0" equalAverage="0" bottom="0" percent="0" rank="0" text="" dxfId="567">
      <formula>"ogółem"</formula>
    </cfRule>
  </conditionalFormatting>
  <conditionalFormatting sqref="A1397">
    <cfRule type="cellIs" priority="558" operator="equal" aboveAverage="0" equalAverage="0" bottom="0" percent="0" rank="0" text="" dxfId="568">
      <formula>"Wydatki bieżące"</formula>
    </cfRule>
  </conditionalFormatting>
  <conditionalFormatting sqref="A1397">
    <cfRule type="cellIs" priority="559" operator="equal" aboveAverage="0" equalAverage="0" bottom="0" percent="0" rank="0" text="" dxfId="569">
      <formula>"Wydatki bieżące"</formula>
    </cfRule>
  </conditionalFormatting>
  <conditionalFormatting sqref="A1397">
    <cfRule type="cellIs" priority="560" operator="equal" aboveAverage="0" equalAverage="0" bottom="0" percent="0" rank="0" text="" dxfId="570">
      <formula>"Wydatki bieżące"</formula>
    </cfRule>
  </conditionalFormatting>
  <conditionalFormatting sqref="B1397:B1398">
    <cfRule type="cellIs" priority="561" operator="equal" aboveAverage="0" equalAverage="0" bottom="0" percent="0" rank="0" text="" dxfId="571">
      <formula>"ogółem"</formula>
    </cfRule>
  </conditionalFormatting>
  <conditionalFormatting sqref="B1397:B1398">
    <cfRule type="cellIs" priority="562" operator="equal" aboveAverage="0" equalAverage="0" bottom="0" percent="0" rank="0" text="" dxfId="572">
      <formula>"ogółem"</formula>
    </cfRule>
  </conditionalFormatting>
  <conditionalFormatting sqref="B1397:B1398">
    <cfRule type="cellIs" priority="563" operator="equal" aboveAverage="0" equalAverage="0" bottom="0" percent="0" rank="0" text="" dxfId="573">
      <formula>"ogółem"</formula>
    </cfRule>
    <cfRule type="cellIs" priority="564" operator="equal" aboveAverage="0" equalAverage="0" bottom="0" percent="0" rank="0" text="" dxfId="574">
      <formula>"ogółem"</formula>
    </cfRule>
  </conditionalFormatting>
  <conditionalFormatting sqref="A1410">
    <cfRule type="cellIs" priority="565" operator="equal" aboveAverage="0" equalAverage="0" bottom="0" percent="0" rank="0" text="" dxfId="575">
      <formula>"Wydatki bieżące"</formula>
    </cfRule>
  </conditionalFormatting>
  <conditionalFormatting sqref="A1410">
    <cfRule type="cellIs" priority="566" operator="equal" aboveAverage="0" equalAverage="0" bottom="0" percent="0" rank="0" text="" dxfId="576">
      <formula>"Wydatki bieżące"</formula>
    </cfRule>
  </conditionalFormatting>
  <conditionalFormatting sqref="A1410">
    <cfRule type="cellIs" priority="567" operator="equal" aboveAverage="0" equalAverage="0" bottom="0" percent="0" rank="0" text="" dxfId="577">
      <formula>"Wydatki bieżące"</formula>
    </cfRule>
  </conditionalFormatting>
  <conditionalFormatting sqref="B1410">
    <cfRule type="cellIs" priority="568" operator="equal" aboveAverage="0" equalAverage="0" bottom="0" percent="0" rank="0" text="" dxfId="578">
      <formula>"ogółem"</formula>
    </cfRule>
  </conditionalFormatting>
  <conditionalFormatting sqref="B1410">
    <cfRule type="cellIs" priority="569" operator="equal" aboveAverage="0" equalAverage="0" bottom="0" percent="0" rank="0" text="" dxfId="579">
      <formula>"ogółem"</formula>
    </cfRule>
  </conditionalFormatting>
  <conditionalFormatting sqref="B1410">
    <cfRule type="cellIs" priority="570" operator="equal" aboveAverage="0" equalAverage="0" bottom="0" percent="0" rank="0" text="" dxfId="580">
      <formula>"ogółem"</formula>
    </cfRule>
    <cfRule type="cellIs" priority="571" operator="equal" aboveAverage="0" equalAverage="0" bottom="0" percent="0" rank="0" text="" dxfId="581">
      <formula>"ogółem"</formula>
    </cfRule>
  </conditionalFormatting>
  <conditionalFormatting sqref="B995:B996">
    <cfRule type="cellIs" priority="572" operator="equal" aboveAverage="0" equalAverage="0" bottom="0" percent="0" rank="0" text="" dxfId="582">
      <formula>"ogółem"</formula>
    </cfRule>
  </conditionalFormatting>
  <conditionalFormatting sqref="A995:A996">
    <cfRule type="cellIs" priority="573" operator="equal" aboveAverage="0" equalAverage="0" bottom="0" percent="0" rank="0" text="" dxfId="583">
      <formula>"Wydatki bieżące"</formula>
    </cfRule>
  </conditionalFormatting>
  <conditionalFormatting sqref="B995:B996">
    <cfRule type="cellIs" priority="574" operator="equal" aboveAverage="0" equalAverage="0" bottom="0" percent="0" rank="0" text="" dxfId="584">
      <formula>"ogółem"</formula>
    </cfRule>
  </conditionalFormatting>
  <conditionalFormatting sqref="A995:A996">
    <cfRule type="cellIs" priority="575" operator="equal" aboveAverage="0" equalAverage="0" bottom="0" percent="0" rank="0" text="" dxfId="585">
      <formula>"Wydatki bieżące"</formula>
    </cfRule>
  </conditionalFormatting>
  <conditionalFormatting sqref="B995:B996">
    <cfRule type="cellIs" priority="576" operator="equal" aboveAverage="0" equalAverage="0" bottom="0" percent="0" rank="0" text="" dxfId="586">
      <formula>"ogółem"</formula>
    </cfRule>
    <cfRule type="cellIs" priority="577" operator="equal" aboveAverage="0" equalAverage="0" bottom="0" percent="0" rank="0" text="" dxfId="587">
      <formula>"ogółem"</formula>
    </cfRule>
  </conditionalFormatting>
  <conditionalFormatting sqref="A995:A996">
    <cfRule type="cellIs" priority="578" operator="equal" aboveAverage="0" equalAverage="0" bottom="0" percent="0" rank="0" text="" dxfId="588">
      <formula>"Wydatki bieżące"</formula>
    </cfRule>
  </conditionalFormatting>
  <conditionalFormatting sqref="B997">
    <cfRule type="cellIs" priority="579" operator="equal" aboveAverage="0" equalAverage="0" bottom="0" percent="0" rank="0" text="" dxfId="589">
      <formula>"ogółem"</formula>
    </cfRule>
  </conditionalFormatting>
  <conditionalFormatting sqref="A997">
    <cfRule type="cellIs" priority="580" operator="equal" aboveAverage="0" equalAverage="0" bottom="0" percent="0" rank="0" text="" dxfId="590">
      <formula>"Wydatki bieżące"</formula>
    </cfRule>
  </conditionalFormatting>
  <conditionalFormatting sqref="B997">
    <cfRule type="cellIs" priority="581" operator="equal" aboveAverage="0" equalAverage="0" bottom="0" percent="0" rank="0" text="" dxfId="591">
      <formula>"ogółem"</formula>
    </cfRule>
  </conditionalFormatting>
  <conditionalFormatting sqref="A997">
    <cfRule type="cellIs" priority="582" operator="equal" aboveAverage="0" equalAverage="0" bottom="0" percent="0" rank="0" text="" dxfId="592">
      <formula>"Wydatki bieżące"</formula>
    </cfRule>
  </conditionalFormatting>
  <conditionalFormatting sqref="B997">
    <cfRule type="cellIs" priority="583" operator="equal" aboveAverage="0" equalAverage="0" bottom="0" percent="0" rank="0" text="" dxfId="593">
      <formula>"ogółem"</formula>
    </cfRule>
    <cfRule type="cellIs" priority="584" operator="equal" aboveAverage="0" equalAverage="0" bottom="0" percent="0" rank="0" text="" dxfId="594">
      <formula>"ogółem"</formula>
    </cfRule>
  </conditionalFormatting>
  <conditionalFormatting sqref="A997">
    <cfRule type="cellIs" priority="585" operator="equal" aboveAverage="0" equalAverage="0" bottom="0" percent="0" rank="0" text="" dxfId="595">
      <formula>"Wydatki bieżące"</formula>
    </cfRule>
  </conditionalFormatting>
  <conditionalFormatting sqref="B962:B963">
    <cfRule type="cellIs" priority="586" operator="equal" aboveAverage="0" equalAverage="0" bottom="0" percent="0" rank="0" text="" dxfId="596">
      <formula>"ogółem"</formula>
    </cfRule>
  </conditionalFormatting>
  <conditionalFormatting sqref="A962:A963">
    <cfRule type="cellIs" priority="587" operator="equal" aboveAverage="0" equalAverage="0" bottom="0" percent="0" rank="0" text="" dxfId="597">
      <formula>"Wydatki bieżące"</formula>
    </cfRule>
  </conditionalFormatting>
  <conditionalFormatting sqref="B962:B963">
    <cfRule type="cellIs" priority="588" operator="equal" aboveAverage="0" equalAverage="0" bottom="0" percent="0" rank="0" text="" dxfId="598">
      <formula>"ogółem"</formula>
    </cfRule>
  </conditionalFormatting>
  <conditionalFormatting sqref="A962:A963">
    <cfRule type="cellIs" priority="589" operator="equal" aboveAverage="0" equalAverage="0" bottom="0" percent="0" rank="0" text="" dxfId="599">
      <formula>"Wydatki bieżące"</formula>
    </cfRule>
  </conditionalFormatting>
  <conditionalFormatting sqref="B962:B963">
    <cfRule type="cellIs" priority="590" operator="equal" aboveAverage="0" equalAverage="0" bottom="0" percent="0" rank="0" text="" dxfId="600">
      <formula>"ogółem"</formula>
    </cfRule>
    <cfRule type="cellIs" priority="591" operator="equal" aboveAverage="0" equalAverage="0" bottom="0" percent="0" rank="0" text="" dxfId="601">
      <formula>"ogółem"</formula>
    </cfRule>
  </conditionalFormatting>
  <conditionalFormatting sqref="A962:A963">
    <cfRule type="cellIs" priority="592" operator="equal" aboveAverage="0" equalAverage="0" bottom="0" percent="0" rank="0" text="" dxfId="602">
      <formula>"Wydatki bieżące"</formula>
    </cfRule>
  </conditionalFormatting>
  <conditionalFormatting sqref="A881">
    <cfRule type="cellIs" priority="593" operator="equal" aboveAverage="0" equalAverage="0" bottom="0" percent="0" rank="0" text="" dxfId="603">
      <formula>"Wydatki bieżące"</formula>
    </cfRule>
  </conditionalFormatting>
  <conditionalFormatting sqref="B964">
    <cfRule type="cellIs" priority="594" operator="equal" aboveAverage="0" equalAverage="0" bottom="0" percent="0" rank="0" text="" dxfId="604">
      <formula>"ogółem"</formula>
    </cfRule>
  </conditionalFormatting>
  <conditionalFormatting sqref="A964">
    <cfRule type="cellIs" priority="595" operator="equal" aboveAverage="0" equalAverage="0" bottom="0" percent="0" rank="0" text="" dxfId="605">
      <formula>"Wydatki bieżące"</formula>
    </cfRule>
  </conditionalFormatting>
  <conditionalFormatting sqref="B964">
    <cfRule type="cellIs" priority="596" operator="equal" aboveAverage="0" equalAverage="0" bottom="0" percent="0" rank="0" text="" dxfId="606">
      <formula>"ogółem"</formula>
    </cfRule>
  </conditionalFormatting>
  <conditionalFormatting sqref="A964">
    <cfRule type="cellIs" priority="597" operator="equal" aboveAverage="0" equalAverage="0" bottom="0" percent="0" rank="0" text="" dxfId="607">
      <formula>"Wydatki bieżące"</formula>
    </cfRule>
  </conditionalFormatting>
  <conditionalFormatting sqref="B964">
    <cfRule type="cellIs" priority="598" operator="equal" aboveAverage="0" equalAverage="0" bottom="0" percent="0" rank="0" text="" dxfId="608">
      <formula>"ogółem"</formula>
    </cfRule>
    <cfRule type="cellIs" priority="599" operator="equal" aboveAverage="0" equalAverage="0" bottom="0" percent="0" rank="0" text="" dxfId="609">
      <formula>"ogółem"</formula>
    </cfRule>
  </conditionalFormatting>
  <conditionalFormatting sqref="A964">
    <cfRule type="cellIs" priority="600" operator="equal" aboveAverage="0" equalAverage="0" bottom="0" percent="0" rank="0" text="" dxfId="610">
      <formula>"Wydatki bieżące"</formula>
    </cfRule>
  </conditionalFormatting>
  <conditionalFormatting sqref="B974:B975">
    <cfRule type="cellIs" priority="601" operator="equal" aboveAverage="0" equalAverage="0" bottom="0" percent="0" rank="0" text="" dxfId="611">
      <formula>"ogółem"</formula>
    </cfRule>
  </conditionalFormatting>
  <conditionalFormatting sqref="A974:A975">
    <cfRule type="cellIs" priority="602" operator="equal" aboveAverage="0" equalAverage="0" bottom="0" percent="0" rank="0" text="" dxfId="612">
      <formula>"Wydatki bieżące"</formula>
    </cfRule>
  </conditionalFormatting>
  <conditionalFormatting sqref="B974:B975">
    <cfRule type="cellIs" priority="603" operator="equal" aboveAverage="0" equalAverage="0" bottom="0" percent="0" rank="0" text="" dxfId="613">
      <formula>"ogółem"</formula>
    </cfRule>
  </conditionalFormatting>
  <conditionalFormatting sqref="A974:A975">
    <cfRule type="cellIs" priority="604" operator="equal" aboveAverage="0" equalAverage="0" bottom="0" percent="0" rank="0" text="" dxfId="614">
      <formula>"Wydatki bieżące"</formula>
    </cfRule>
  </conditionalFormatting>
  <conditionalFormatting sqref="B974:B975">
    <cfRule type="cellIs" priority="605" operator="equal" aboveAverage="0" equalAverage="0" bottom="0" percent="0" rank="0" text="" dxfId="615">
      <formula>"ogółem"</formula>
    </cfRule>
    <cfRule type="cellIs" priority="606" operator="equal" aboveAverage="0" equalAverage="0" bottom="0" percent="0" rank="0" text="" dxfId="616">
      <formula>"ogółem"</formula>
    </cfRule>
  </conditionalFormatting>
  <conditionalFormatting sqref="A974:A975">
    <cfRule type="cellIs" priority="607" operator="equal" aboveAverage="0" equalAverage="0" bottom="0" percent="0" rank="0" text="" dxfId="617">
      <formula>"Wydatki bieżące"</formula>
    </cfRule>
  </conditionalFormatting>
  <conditionalFormatting sqref="A1422">
    <cfRule type="cellIs" priority="608" operator="equal" aboveAverage="0" equalAverage="0" bottom="0" percent="0" rank="0" text="" dxfId="618">
      <formula>"Wydatki bieżące"</formula>
    </cfRule>
  </conditionalFormatting>
  <conditionalFormatting sqref="A1422">
    <cfRule type="cellIs" priority="609" operator="equal" aboveAverage="0" equalAverage="0" bottom="0" percent="0" rank="0" text="" dxfId="619">
      <formula>"Wydatki bieżące"</formula>
    </cfRule>
  </conditionalFormatting>
  <conditionalFormatting sqref="A1422">
    <cfRule type="cellIs" priority="610" operator="equal" aboveAverage="0" equalAverage="0" bottom="0" percent="0" rank="0" text="" dxfId="620">
      <formula>"Wydatki bieżące"</formula>
    </cfRule>
  </conditionalFormatting>
  <conditionalFormatting sqref="B1422">
    <cfRule type="cellIs" priority="611" operator="equal" aboveAverage="0" equalAverage="0" bottom="0" percent="0" rank="0" text="" dxfId="621">
      <formula>"ogółem"</formula>
    </cfRule>
  </conditionalFormatting>
  <conditionalFormatting sqref="B1422">
    <cfRule type="cellIs" priority="612" operator="equal" aboveAverage="0" equalAverage="0" bottom="0" percent="0" rank="0" text="" dxfId="622">
      <formula>"ogółem"</formula>
    </cfRule>
  </conditionalFormatting>
  <conditionalFormatting sqref="B1422">
    <cfRule type="cellIs" priority="613" operator="equal" aboveAverage="0" equalAverage="0" bottom="0" percent="0" rank="0" text="" dxfId="623">
      <formula>"ogółem"</formula>
    </cfRule>
    <cfRule type="cellIs" priority="614" operator="equal" aboveAverage="0" equalAverage="0" bottom="0" percent="0" rank="0" text="" dxfId="624">
      <formula>"ogółem"</formula>
    </cfRule>
  </conditionalFormatting>
  <conditionalFormatting sqref="B881">
    <cfRule type="cellIs" priority="615" operator="equal" aboveAverage="0" equalAverage="0" bottom="0" percent="0" rank="0" text="" dxfId="625">
      <formula>"ogółem"</formula>
    </cfRule>
  </conditionalFormatting>
  <conditionalFormatting sqref="A881">
    <cfRule type="cellIs" priority="616" operator="equal" aboveAverage="0" equalAverage="0" bottom="0" percent="0" rank="0" text="" dxfId="626">
      <formula>"Wydatki bieżące"</formula>
    </cfRule>
  </conditionalFormatting>
  <conditionalFormatting sqref="B881">
    <cfRule type="cellIs" priority="617" operator="equal" aboveAverage="0" equalAverage="0" bottom="0" percent="0" rank="0" text="" dxfId="627">
      <formula>"ogółem"</formula>
    </cfRule>
  </conditionalFormatting>
  <conditionalFormatting sqref="A881">
    <cfRule type="cellIs" priority="618" operator="equal" aboveAverage="0" equalAverage="0" bottom="0" percent="0" rank="0" text="" dxfId="628">
      <formula>"Wydatki bieżące"</formula>
    </cfRule>
  </conditionalFormatting>
  <conditionalFormatting sqref="B881">
    <cfRule type="cellIs" priority="619" operator="equal" aboveAverage="0" equalAverage="0" bottom="0" percent="0" rank="0" text="" dxfId="629">
      <formula>"ogółem"</formula>
    </cfRule>
    <cfRule type="cellIs" priority="620" operator="equal" aboveAverage="0" equalAverage="0" bottom="0" percent="0" rank="0" text="" dxfId="630">
      <formula>"ogółem"</formula>
    </cfRule>
  </conditionalFormatting>
  <conditionalFormatting sqref="A919">
    <cfRule type="cellIs" priority="621" operator="equal" aboveAverage="0" equalAverage="0" bottom="0" percent="0" rank="0" text="" dxfId="631">
      <formula>"Wydatki bieżące"</formula>
    </cfRule>
  </conditionalFormatting>
  <conditionalFormatting sqref="B906">
    <cfRule type="cellIs" priority="622" operator="equal" aboveAverage="0" equalAverage="0" bottom="0" percent="0" rank="0" text="" dxfId="632">
      <formula>"ogółem"</formula>
    </cfRule>
  </conditionalFormatting>
  <conditionalFormatting sqref="A906">
    <cfRule type="cellIs" priority="623" operator="equal" aboveAverage="0" equalAverage="0" bottom="0" percent="0" rank="0" text="" dxfId="633">
      <formula>"Wydatki bieżące"</formula>
    </cfRule>
  </conditionalFormatting>
  <conditionalFormatting sqref="B906">
    <cfRule type="cellIs" priority="624" operator="equal" aboveAverage="0" equalAverage="0" bottom="0" percent="0" rank="0" text="" dxfId="634">
      <formula>"ogółem"</formula>
    </cfRule>
  </conditionalFormatting>
  <conditionalFormatting sqref="A906">
    <cfRule type="cellIs" priority="625" operator="equal" aboveAverage="0" equalAverage="0" bottom="0" percent="0" rank="0" text="" dxfId="635">
      <formula>"Wydatki bieżące"</formula>
    </cfRule>
  </conditionalFormatting>
  <conditionalFormatting sqref="B906">
    <cfRule type="cellIs" priority="626" operator="equal" aboveAverage="0" equalAverage="0" bottom="0" percent="0" rank="0" text="" dxfId="636">
      <formula>"ogółem"</formula>
    </cfRule>
    <cfRule type="cellIs" priority="627" operator="equal" aboveAverage="0" equalAverage="0" bottom="0" percent="0" rank="0" text="" dxfId="637">
      <formula>"ogółem"</formula>
    </cfRule>
  </conditionalFormatting>
  <conditionalFormatting sqref="A906">
    <cfRule type="cellIs" priority="628" operator="equal" aboveAverage="0" equalAverage="0" bottom="0" percent="0" rank="0" text="" dxfId="638">
      <formula>"Wydatki bieżące"</formula>
    </cfRule>
  </conditionalFormatting>
  <conditionalFormatting sqref="A907">
    <cfRule type="cellIs" priority="629" operator="equal" aboveAverage="0" equalAverage="0" bottom="0" percent="0" rank="0" text="" dxfId="639">
      <formula>"Wydatki bieżące"</formula>
    </cfRule>
  </conditionalFormatting>
  <conditionalFormatting sqref="B907">
    <cfRule type="cellIs" priority="630" operator="equal" aboveAverage="0" equalAverage="0" bottom="0" percent="0" rank="0" text="" dxfId="640">
      <formula>"ogółem"</formula>
    </cfRule>
  </conditionalFormatting>
  <conditionalFormatting sqref="A907">
    <cfRule type="cellIs" priority="631" operator="equal" aboveAverage="0" equalAverage="0" bottom="0" percent="0" rank="0" text="" dxfId="641">
      <formula>"Wydatki bieżące"</formula>
    </cfRule>
  </conditionalFormatting>
  <conditionalFormatting sqref="B907">
    <cfRule type="cellIs" priority="632" operator="equal" aboveAverage="0" equalAverage="0" bottom="0" percent="0" rank="0" text="" dxfId="642">
      <formula>"ogółem"</formula>
    </cfRule>
  </conditionalFormatting>
  <conditionalFormatting sqref="A907">
    <cfRule type="cellIs" priority="633" operator="equal" aboveAverage="0" equalAverage="0" bottom="0" percent="0" rank="0" text="" dxfId="643">
      <formula>"Wydatki bieżące"</formula>
    </cfRule>
  </conditionalFormatting>
  <conditionalFormatting sqref="B907">
    <cfRule type="cellIs" priority="634" operator="equal" aboveAverage="0" equalAverage="0" bottom="0" percent="0" rank="0" text="" dxfId="644">
      <formula>"ogółem"</formula>
    </cfRule>
    <cfRule type="cellIs" priority="635" operator="equal" aboveAverage="0" equalAverage="0" bottom="0" percent="0" rank="0" text="" dxfId="645">
      <formula>"ogółem"</formula>
    </cfRule>
  </conditionalFormatting>
  <conditionalFormatting sqref="B908:B910">
    <cfRule type="cellIs" priority="636" operator="equal" aboveAverage="0" equalAverage="0" bottom="0" percent="0" rank="0" text="" dxfId="646">
      <formula>"ogółem"</formula>
    </cfRule>
  </conditionalFormatting>
  <conditionalFormatting sqref="A908">
    <cfRule type="cellIs" priority="637" operator="equal" aboveAverage="0" equalAverage="0" bottom="0" percent="0" rank="0" text="" dxfId="647">
      <formula>"Wydatki bieżące"</formula>
    </cfRule>
  </conditionalFormatting>
  <conditionalFormatting sqref="B908:B910">
    <cfRule type="cellIs" priority="638" operator="equal" aboveAverage="0" equalAverage="0" bottom="0" percent="0" rank="0" text="" dxfId="648">
      <formula>"ogółem"</formula>
    </cfRule>
  </conditionalFormatting>
  <conditionalFormatting sqref="A908">
    <cfRule type="cellIs" priority="639" operator="equal" aboveAverage="0" equalAverage="0" bottom="0" percent="0" rank="0" text="" dxfId="649">
      <formula>"Wydatki bieżące"</formula>
    </cfRule>
  </conditionalFormatting>
  <conditionalFormatting sqref="B908:B910">
    <cfRule type="cellIs" priority="640" operator="equal" aboveAverage="0" equalAverage="0" bottom="0" percent="0" rank="0" text="" dxfId="650">
      <formula>"ogółem"</formula>
    </cfRule>
    <cfRule type="cellIs" priority="641" operator="equal" aboveAverage="0" equalAverage="0" bottom="0" percent="0" rank="0" text="" dxfId="651">
      <formula>"ogółem"</formula>
    </cfRule>
  </conditionalFormatting>
  <conditionalFormatting sqref="A908">
    <cfRule type="cellIs" priority="642" operator="equal" aboveAverage="0" equalAverage="0" bottom="0" percent="0" rank="0" text="" dxfId="652">
      <formula>"Wydatki bieżące"</formula>
    </cfRule>
  </conditionalFormatting>
  <conditionalFormatting sqref="A918">
    <cfRule type="cellIs" priority="643" operator="equal" aboveAverage="0" equalAverage="0" bottom="0" percent="0" rank="0" text="" dxfId="653">
      <formula>"Wydatki bieżące"</formula>
    </cfRule>
  </conditionalFormatting>
  <conditionalFormatting sqref="B918">
    <cfRule type="cellIs" priority="644" operator="equal" aboveAverage="0" equalAverage="0" bottom="0" percent="0" rank="0" text="" dxfId="654">
      <formula>"ogółem"</formula>
    </cfRule>
  </conditionalFormatting>
  <conditionalFormatting sqref="A918">
    <cfRule type="cellIs" priority="645" operator="equal" aboveAverage="0" equalAverage="0" bottom="0" percent="0" rank="0" text="" dxfId="655">
      <formula>"Wydatki bieżące"</formula>
    </cfRule>
  </conditionalFormatting>
  <conditionalFormatting sqref="B918">
    <cfRule type="cellIs" priority="646" operator="equal" aboveAverage="0" equalAverage="0" bottom="0" percent="0" rank="0" text="" dxfId="656">
      <formula>"ogółem"</formula>
    </cfRule>
  </conditionalFormatting>
  <conditionalFormatting sqref="A918">
    <cfRule type="cellIs" priority="647" operator="equal" aboveAverage="0" equalAverage="0" bottom="0" percent="0" rank="0" text="" dxfId="657">
      <formula>"Wydatki bieżące"</formula>
    </cfRule>
  </conditionalFormatting>
  <conditionalFormatting sqref="B918">
    <cfRule type="cellIs" priority="648" operator="equal" aboveAverage="0" equalAverage="0" bottom="0" percent="0" rank="0" text="" dxfId="658">
      <formula>"ogółem"</formula>
    </cfRule>
    <cfRule type="cellIs" priority="649" operator="equal" aboveAverage="0" equalAverage="0" bottom="0" percent="0" rank="0" text="" dxfId="659">
      <formula>"ogółem"</formula>
    </cfRule>
  </conditionalFormatting>
  <conditionalFormatting sqref="B919">
    <cfRule type="cellIs" priority="650" operator="equal" aboveAverage="0" equalAverage="0" bottom="0" percent="0" rank="0" text="" dxfId="660">
      <formula>"ogółem"</formula>
    </cfRule>
  </conditionalFormatting>
  <conditionalFormatting sqref="A919">
    <cfRule type="cellIs" priority="651" operator="equal" aboveAverage="0" equalAverage="0" bottom="0" percent="0" rank="0" text="" dxfId="661">
      <formula>"Wydatki bieżące"</formula>
    </cfRule>
  </conditionalFormatting>
  <conditionalFormatting sqref="B919">
    <cfRule type="cellIs" priority="652" operator="equal" aboveAverage="0" equalAverage="0" bottom="0" percent="0" rank="0" text="" dxfId="662">
      <formula>"ogółem"</formula>
    </cfRule>
  </conditionalFormatting>
  <conditionalFormatting sqref="A919">
    <cfRule type="cellIs" priority="653" operator="equal" aboveAverage="0" equalAverage="0" bottom="0" percent="0" rank="0" text="" dxfId="663">
      <formula>"Wydatki bieżące"</formula>
    </cfRule>
  </conditionalFormatting>
  <conditionalFormatting sqref="B919">
    <cfRule type="cellIs" priority="654" operator="equal" aboveAverage="0" equalAverage="0" bottom="0" percent="0" rank="0" text="" dxfId="664">
      <formula>"ogółem"</formula>
    </cfRule>
    <cfRule type="cellIs" priority="655" operator="equal" aboveAverage="0" equalAverage="0" bottom="0" percent="0" rank="0" text="" dxfId="665">
      <formula>"ogółem"</formula>
    </cfRule>
  </conditionalFormatting>
  <conditionalFormatting sqref="B929:B930">
    <cfRule type="cellIs" priority="656" operator="equal" aboveAverage="0" equalAverage="0" bottom="0" percent="0" rank="0" text="" dxfId="666">
      <formula>"ogółem"</formula>
    </cfRule>
  </conditionalFormatting>
  <conditionalFormatting sqref="A929:A930">
    <cfRule type="cellIs" priority="657" operator="equal" aboveAverage="0" equalAverage="0" bottom="0" percent="0" rank="0" text="" dxfId="667">
      <formula>"Wydatki bieżące"</formula>
    </cfRule>
  </conditionalFormatting>
  <conditionalFormatting sqref="B929:B930">
    <cfRule type="cellIs" priority="658" operator="equal" aboveAverage="0" equalAverage="0" bottom="0" percent="0" rank="0" text="" dxfId="668">
      <formula>"ogółem"</formula>
    </cfRule>
  </conditionalFormatting>
  <conditionalFormatting sqref="A929:A930">
    <cfRule type="cellIs" priority="659" operator="equal" aboveAverage="0" equalAverage="0" bottom="0" percent="0" rank="0" text="" dxfId="669">
      <formula>"Wydatki bieżące"</formula>
    </cfRule>
  </conditionalFormatting>
  <conditionalFormatting sqref="B929:B930">
    <cfRule type="cellIs" priority="660" operator="equal" aboveAverage="0" equalAverage="0" bottom="0" percent="0" rank="0" text="" dxfId="670">
      <formula>"ogółem"</formula>
    </cfRule>
    <cfRule type="cellIs" priority="661" operator="equal" aboveAverage="0" equalAverage="0" bottom="0" percent="0" rank="0" text="" dxfId="671">
      <formula>"ogółem"</formula>
    </cfRule>
  </conditionalFormatting>
  <conditionalFormatting sqref="A929:A930">
    <cfRule type="cellIs" priority="662" operator="equal" aboveAverage="0" equalAverage="0" bottom="0" percent="0" rank="0" text="" dxfId="672">
      <formula>"Wydatki bieżące"</formula>
    </cfRule>
  </conditionalFormatting>
  <conditionalFormatting sqref="A931">
    <cfRule type="cellIs" priority="663" operator="equal" aboveAverage="0" equalAverage="0" bottom="0" percent="0" rank="0" text="" dxfId="673">
      <formula>"Wydatki bieżące"</formula>
    </cfRule>
  </conditionalFormatting>
  <conditionalFormatting sqref="B931">
    <cfRule type="cellIs" priority="664" operator="equal" aboveAverage="0" equalAverage="0" bottom="0" percent="0" rank="0" text="" dxfId="674">
      <formula>"ogółem"</formula>
    </cfRule>
  </conditionalFormatting>
  <conditionalFormatting sqref="A931">
    <cfRule type="cellIs" priority="665" operator="equal" aboveAverage="0" equalAverage="0" bottom="0" percent="0" rank="0" text="" dxfId="675">
      <formula>"Wydatki bieżące"</formula>
    </cfRule>
  </conditionalFormatting>
  <conditionalFormatting sqref="B931">
    <cfRule type="cellIs" priority="666" operator="equal" aboveAverage="0" equalAverage="0" bottom="0" percent="0" rank="0" text="" dxfId="676">
      <formula>"ogółem"</formula>
    </cfRule>
  </conditionalFormatting>
  <conditionalFormatting sqref="A931">
    <cfRule type="cellIs" priority="667" operator="equal" aboveAverage="0" equalAverage="0" bottom="0" percent="0" rank="0" text="" dxfId="677">
      <formula>"Wydatki bieżące"</formula>
    </cfRule>
  </conditionalFormatting>
  <conditionalFormatting sqref="B931">
    <cfRule type="cellIs" priority="668" operator="equal" aboveAverage="0" equalAverage="0" bottom="0" percent="0" rank="0" text="" dxfId="678">
      <formula>"ogółem"</formula>
    </cfRule>
    <cfRule type="cellIs" priority="669" operator="equal" aboveAverage="0" equalAverage="0" bottom="0" percent="0" rank="0" text="" dxfId="679">
      <formula>"ogółem"</formula>
    </cfRule>
  </conditionalFormatting>
  <conditionalFormatting sqref="B949">
    <cfRule type="cellIs" priority="670" operator="equal" aboveAverage="0" equalAverage="0" bottom="0" percent="0" rank="0" text="" dxfId="680">
      <formula>"ogółem"</formula>
    </cfRule>
  </conditionalFormatting>
  <conditionalFormatting sqref="A949">
    <cfRule type="cellIs" priority="671" operator="equal" aboveAverage="0" equalAverage="0" bottom="0" percent="0" rank="0" text="" dxfId="681">
      <formula>"Wydatki bieżące"</formula>
    </cfRule>
  </conditionalFormatting>
  <conditionalFormatting sqref="B949">
    <cfRule type="cellIs" priority="672" operator="equal" aboveAverage="0" equalAverage="0" bottom="0" percent="0" rank="0" text="" dxfId="682">
      <formula>"ogółem"</formula>
    </cfRule>
  </conditionalFormatting>
  <conditionalFormatting sqref="A949">
    <cfRule type="cellIs" priority="673" operator="equal" aboveAverage="0" equalAverage="0" bottom="0" percent="0" rank="0" text="" dxfId="683">
      <formula>"Wydatki bieżące"</formula>
    </cfRule>
  </conditionalFormatting>
  <conditionalFormatting sqref="B949">
    <cfRule type="cellIs" priority="674" operator="equal" aboveAverage="0" equalAverage="0" bottom="0" percent="0" rank="0" text="" dxfId="684">
      <formula>"ogółem"</formula>
    </cfRule>
    <cfRule type="cellIs" priority="675" operator="equal" aboveAverage="0" equalAverage="0" bottom="0" percent="0" rank="0" text="" dxfId="685">
      <formula>"ogółem"</formula>
    </cfRule>
  </conditionalFormatting>
  <conditionalFormatting sqref="A949">
    <cfRule type="cellIs" priority="676" operator="equal" aboveAverage="0" equalAverage="0" bottom="0" percent="0" rank="0" text="" dxfId="686">
      <formula>"Wydatki bieżące"</formula>
    </cfRule>
  </conditionalFormatting>
  <conditionalFormatting sqref="A950">
    <cfRule type="cellIs" priority="677" operator="equal" aboveAverage="0" equalAverage="0" bottom="0" percent="0" rank="0" text="" dxfId="687">
      <formula>"Wydatki bieżące"</formula>
    </cfRule>
  </conditionalFormatting>
  <conditionalFormatting sqref="B950:B953">
    <cfRule type="cellIs" priority="678" operator="equal" aboveAverage="0" equalAverage="0" bottom="0" percent="0" rank="0" text="" dxfId="688">
      <formula>"ogółem"</formula>
    </cfRule>
  </conditionalFormatting>
  <conditionalFormatting sqref="A950">
    <cfRule type="cellIs" priority="679" operator="equal" aboveAverage="0" equalAverage="0" bottom="0" percent="0" rank="0" text="" dxfId="689">
      <formula>"Wydatki bieżące"</formula>
    </cfRule>
  </conditionalFormatting>
  <conditionalFormatting sqref="B950:B953">
    <cfRule type="cellIs" priority="680" operator="equal" aboveAverage="0" equalAverage="0" bottom="0" percent="0" rank="0" text="" dxfId="690">
      <formula>"ogółem"</formula>
    </cfRule>
  </conditionalFormatting>
  <conditionalFormatting sqref="A950">
    <cfRule type="cellIs" priority="681" operator="equal" aboveAverage="0" equalAverage="0" bottom="0" percent="0" rank="0" text="" dxfId="691">
      <formula>"Wydatki bieżące"</formula>
    </cfRule>
  </conditionalFormatting>
  <conditionalFormatting sqref="B950:B953">
    <cfRule type="cellIs" priority="682" operator="equal" aboveAverage="0" equalAverage="0" bottom="0" percent="0" rank="0" text="" dxfId="692">
      <formula>"ogółem"</formula>
    </cfRule>
    <cfRule type="cellIs" priority="683" operator="equal" aboveAverage="0" equalAverage="0" bottom="0" percent="0" rank="0" text="" dxfId="693">
      <formula>"ogółem"</formula>
    </cfRule>
  </conditionalFormatting>
  <conditionalFormatting sqref="B954">
    <cfRule type="cellIs" priority="684" operator="equal" aboveAverage="0" equalAverage="0" bottom="0" percent="0" rank="0" text="" dxfId="694">
      <formula>"ogółem"</formula>
    </cfRule>
  </conditionalFormatting>
  <conditionalFormatting sqref="A954">
    <cfRule type="cellIs" priority="685" operator="equal" aboveAverage="0" equalAverage="0" bottom="0" percent="0" rank="0" text="" dxfId="695">
      <formula>"Wydatki bieżące"</formula>
    </cfRule>
  </conditionalFormatting>
  <conditionalFormatting sqref="B954">
    <cfRule type="cellIs" priority="686" operator="equal" aboveAverage="0" equalAverage="0" bottom="0" percent="0" rank="0" text="" dxfId="696">
      <formula>"ogółem"</formula>
    </cfRule>
  </conditionalFormatting>
  <conditionalFormatting sqref="A954">
    <cfRule type="cellIs" priority="687" operator="equal" aboveAverage="0" equalAverage="0" bottom="0" percent="0" rank="0" text="" dxfId="697">
      <formula>"Wydatki bieżące"</formula>
    </cfRule>
  </conditionalFormatting>
  <conditionalFormatting sqref="B954">
    <cfRule type="cellIs" priority="688" operator="equal" aboveAverage="0" equalAverage="0" bottom="0" percent="0" rank="0" text="" dxfId="698">
      <formula>"ogółem"</formula>
    </cfRule>
    <cfRule type="cellIs" priority="689" operator="equal" aboveAverage="0" equalAverage="0" bottom="0" percent="0" rank="0" text="" dxfId="699">
      <formula>"ogółem"</formula>
    </cfRule>
  </conditionalFormatting>
  <conditionalFormatting sqref="A954">
    <cfRule type="cellIs" priority="690" operator="equal" aboveAverage="0" equalAverage="0" bottom="0" percent="0" rank="0" text="" dxfId="700">
      <formula>"Wydatki bieżące"</formula>
    </cfRule>
  </conditionalFormatting>
  <conditionalFormatting sqref="B893:B897">
    <cfRule type="cellIs" priority="691" operator="equal" aboveAverage="0" equalAverage="0" bottom="0" percent="0" rank="0" text="" dxfId="701">
      <formula>"ogółem"</formula>
    </cfRule>
  </conditionalFormatting>
  <conditionalFormatting sqref="A893:A895">
    <cfRule type="cellIs" priority="692" operator="equal" aboveAverage="0" equalAverage="0" bottom="0" percent="0" rank="0" text="" dxfId="702">
      <formula>"Wydatki bieżące"</formula>
    </cfRule>
  </conditionalFormatting>
  <conditionalFormatting sqref="B893:B897">
    <cfRule type="cellIs" priority="693" operator="equal" aboveAverage="0" equalAverage="0" bottom="0" percent="0" rank="0" text="" dxfId="703">
      <formula>"ogółem"</formula>
    </cfRule>
  </conditionalFormatting>
  <conditionalFormatting sqref="A893:A895">
    <cfRule type="cellIs" priority="694" operator="equal" aboveAverage="0" equalAverage="0" bottom="0" percent="0" rank="0" text="" dxfId="704">
      <formula>"Wydatki bieżące"</formula>
    </cfRule>
  </conditionalFormatting>
  <conditionalFormatting sqref="B893:B897">
    <cfRule type="cellIs" priority="695" operator="equal" aboveAverage="0" equalAverage="0" bottom="0" percent="0" rank="0" text="" dxfId="705">
      <formula>"ogółem"</formula>
    </cfRule>
    <cfRule type="cellIs" priority="696" operator="equal" aboveAverage="0" equalAverage="0" bottom="0" percent="0" rank="0" text="" dxfId="706">
      <formula>"ogółem"</formula>
    </cfRule>
  </conditionalFormatting>
  <conditionalFormatting sqref="A893:A895">
    <cfRule type="cellIs" priority="697" operator="equal" aboveAverage="0" equalAverage="0" bottom="0" percent="0" rank="0" text="" dxfId="707">
      <formula>"Wydatki bieżące"</formula>
    </cfRule>
  </conditionalFormatting>
  <conditionalFormatting sqref="A1434">
    <cfRule type="cellIs" priority="698" operator="equal" aboveAverage="0" equalAverage="0" bottom="0" percent="0" rank="0" text="" dxfId="708">
      <formula>"Wydatki bieżące"</formula>
    </cfRule>
  </conditionalFormatting>
  <conditionalFormatting sqref="A1434">
    <cfRule type="cellIs" priority="699" operator="equal" aboveAverage="0" equalAverage="0" bottom="0" percent="0" rank="0" text="" dxfId="709">
      <formula>"Wydatki bieżące"</formula>
    </cfRule>
  </conditionalFormatting>
  <conditionalFormatting sqref="A1434">
    <cfRule type="cellIs" priority="700" operator="equal" aboveAverage="0" equalAverage="0" bottom="0" percent="0" rank="0" text="" dxfId="710">
      <formula>"Wydatki bieżące"</formula>
    </cfRule>
  </conditionalFormatting>
  <conditionalFormatting sqref="B1434:B1436">
    <cfRule type="cellIs" priority="701" operator="equal" aboveAverage="0" equalAverage="0" bottom="0" percent="0" rank="0" text="" dxfId="711">
      <formula>"ogółem"</formula>
    </cfRule>
  </conditionalFormatting>
  <conditionalFormatting sqref="B1434:B1436">
    <cfRule type="cellIs" priority="702" operator="equal" aboveAverage="0" equalAverage="0" bottom="0" percent="0" rank="0" text="" dxfId="712">
      <formula>"ogółem"</formula>
    </cfRule>
  </conditionalFormatting>
  <conditionalFormatting sqref="B1434:B1436">
    <cfRule type="cellIs" priority="703" operator="equal" aboveAverage="0" equalAverage="0" bottom="0" percent="0" rank="0" text="" dxfId="713">
      <formula>"ogółem"</formula>
    </cfRule>
    <cfRule type="cellIs" priority="704" operator="equal" aboveAverage="0" equalAverage="0" bottom="0" percent="0" rank="0" text="" dxfId="714">
      <formula>"ogółem"</formula>
    </cfRule>
  </conditionalFormatting>
  <conditionalFormatting sqref="A1444">
    <cfRule type="cellIs" priority="705" operator="equal" aboveAverage="0" equalAverage="0" bottom="0" percent="0" rank="0" text="" dxfId="715">
      <formula>"Wydatki bieżące"</formula>
    </cfRule>
  </conditionalFormatting>
  <conditionalFormatting sqref="A1444">
    <cfRule type="cellIs" priority="706" operator="equal" aboveAverage="0" equalAverage="0" bottom="0" percent="0" rank="0" text="" dxfId="716">
      <formula>"Wydatki bieżące"</formula>
    </cfRule>
  </conditionalFormatting>
  <conditionalFormatting sqref="A1444">
    <cfRule type="cellIs" priority="707" operator="equal" aboveAverage="0" equalAverage="0" bottom="0" percent="0" rank="0" text="" dxfId="717">
      <formula>"Wydatki bieżące"</formula>
    </cfRule>
  </conditionalFormatting>
  <conditionalFormatting sqref="B1444">
    <cfRule type="cellIs" priority="708" operator="equal" aboveAverage="0" equalAverage="0" bottom="0" percent="0" rank="0" text="" dxfId="718">
      <formula>"ogółem"</formula>
    </cfRule>
  </conditionalFormatting>
  <conditionalFormatting sqref="B1444">
    <cfRule type="cellIs" priority="709" operator="equal" aboveAverage="0" equalAverage="0" bottom="0" percent="0" rank="0" text="" dxfId="719">
      <formula>"ogółem"</formula>
    </cfRule>
  </conditionalFormatting>
  <conditionalFormatting sqref="B1444">
    <cfRule type="cellIs" priority="710" operator="equal" aboveAverage="0" equalAverage="0" bottom="0" percent="0" rank="0" text="" dxfId="720">
      <formula>"ogółem"</formula>
    </cfRule>
    <cfRule type="cellIs" priority="711" operator="equal" aboveAverage="0" equalAverage="0" bottom="0" percent="0" rank="0" text="" dxfId="721">
      <formula>"ogółem"</formula>
    </cfRule>
  </conditionalFormatting>
  <conditionalFormatting sqref="A1445">
    <cfRule type="cellIs" priority="712" operator="equal" aboveAverage="0" equalAverage="0" bottom="0" percent="0" rank="0" text="" dxfId="722">
      <formula>"Wydatki bieżące"</formula>
    </cfRule>
  </conditionalFormatting>
  <conditionalFormatting sqref="A1445">
    <cfRule type="cellIs" priority="713" operator="equal" aboveAverage="0" equalAverage="0" bottom="0" percent="0" rank="0" text="" dxfId="723">
      <formula>"Wydatki bieżące"</formula>
    </cfRule>
  </conditionalFormatting>
  <conditionalFormatting sqref="A1445">
    <cfRule type="cellIs" priority="714" operator="equal" aboveAverage="0" equalAverage="0" bottom="0" percent="0" rank="0" text="" dxfId="724">
      <formula>"Wydatki bieżące"</formula>
    </cfRule>
  </conditionalFormatting>
  <conditionalFormatting sqref="B1445">
    <cfRule type="cellIs" priority="715" operator="equal" aboveAverage="0" equalAverage="0" bottom="0" percent="0" rank="0" text="" dxfId="725">
      <formula>"ogółem"</formula>
    </cfRule>
  </conditionalFormatting>
  <conditionalFormatting sqref="B1445">
    <cfRule type="cellIs" priority="716" operator="equal" aboveAverage="0" equalAverage="0" bottom="0" percent="0" rank="0" text="" dxfId="726">
      <formula>"ogółem"</formula>
    </cfRule>
  </conditionalFormatting>
  <conditionalFormatting sqref="B1445">
    <cfRule type="cellIs" priority="717" operator="equal" aboveAverage="0" equalAverage="0" bottom="0" percent="0" rank="0" text="" dxfId="727">
      <formula>"ogółem"</formula>
    </cfRule>
    <cfRule type="cellIs" priority="718" operator="equal" aboveAverage="0" equalAverage="0" bottom="0" percent="0" rank="0" text="" dxfId="728">
      <formula>"ogółem"</formula>
    </cfRule>
  </conditionalFormatting>
  <conditionalFormatting sqref="B1537">
    <cfRule type="cellIs" priority="719" operator="equal" aboveAverage="0" equalAverage="0" bottom="0" percent="0" rank="0" text="" dxfId="729">
      <formula>"ogółem"</formula>
    </cfRule>
  </conditionalFormatting>
  <conditionalFormatting sqref="A1537">
    <cfRule type="cellIs" priority="720" operator="equal" aboveAverage="0" equalAverage="0" bottom="0" percent="0" rank="0" text="" dxfId="730">
      <formula>"Wydatki bieżące"</formula>
    </cfRule>
  </conditionalFormatting>
  <conditionalFormatting sqref="B1537">
    <cfRule type="cellIs" priority="721" operator="equal" aboveAverage="0" equalAverage="0" bottom="0" percent="0" rank="0" text="" dxfId="731">
      <formula>"ogółem"</formula>
    </cfRule>
  </conditionalFormatting>
  <conditionalFormatting sqref="A1537">
    <cfRule type="cellIs" priority="722" operator="equal" aboveAverage="0" equalAverage="0" bottom="0" percent="0" rank="0" text="" dxfId="732">
      <formula>"Wydatki bieżące"</formula>
    </cfRule>
  </conditionalFormatting>
  <conditionalFormatting sqref="B1537">
    <cfRule type="cellIs" priority="723" operator="equal" aboveAverage="0" equalAverage="0" bottom="0" percent="0" rank="0" text="" dxfId="733">
      <formula>"ogółem"</formula>
    </cfRule>
    <cfRule type="cellIs" priority="724" operator="equal" aboveAverage="0" equalAverage="0" bottom="0" percent="0" rank="0" text="" dxfId="734">
      <formula>"ogółem"</formula>
    </cfRule>
  </conditionalFormatting>
  <conditionalFormatting sqref="A1537">
    <cfRule type="cellIs" priority="725" operator="equal" aboveAverage="0" equalAverage="0" bottom="0" percent="0" rank="0" text="" dxfId="735">
      <formula>"Wydatki bieżące"</formula>
    </cfRule>
  </conditionalFormatting>
  <conditionalFormatting sqref="B1538">
    <cfRule type="cellIs" priority="726" operator="equal" aboveAverage="0" equalAverage="0" bottom="0" percent="0" rank="0" text="" dxfId="736">
      <formula>"ogółem"</formula>
    </cfRule>
  </conditionalFormatting>
  <conditionalFormatting sqref="A1538">
    <cfRule type="cellIs" priority="727" operator="equal" aboveAverage="0" equalAverage="0" bottom="0" percent="0" rank="0" text="" dxfId="737">
      <formula>"Wydatki bieżące"</formula>
    </cfRule>
  </conditionalFormatting>
  <conditionalFormatting sqref="B1538">
    <cfRule type="cellIs" priority="728" operator="equal" aboveAverage="0" equalAverage="0" bottom="0" percent="0" rank="0" text="" dxfId="738">
      <formula>"ogółem"</formula>
    </cfRule>
  </conditionalFormatting>
  <conditionalFormatting sqref="A1538">
    <cfRule type="cellIs" priority="729" operator="equal" aboveAverage="0" equalAverage="0" bottom="0" percent="0" rank="0" text="" dxfId="739">
      <formula>"Wydatki bieżące"</formula>
    </cfRule>
  </conditionalFormatting>
  <conditionalFormatting sqref="B1538">
    <cfRule type="cellIs" priority="730" operator="equal" aboveAverage="0" equalAverage="0" bottom="0" percent="0" rank="0" text="" dxfId="740">
      <formula>"ogółem"</formula>
    </cfRule>
    <cfRule type="cellIs" priority="731" operator="equal" aboveAverage="0" equalAverage="0" bottom="0" percent="0" rank="0" text="" dxfId="741">
      <formula>"ogółem"</formula>
    </cfRule>
  </conditionalFormatting>
  <conditionalFormatting sqref="A1538">
    <cfRule type="cellIs" priority="732" operator="equal" aboveAverage="0" equalAverage="0" bottom="0" percent="0" rank="0" text="" dxfId="742">
      <formula>"Wydatki bieżące"</formula>
    </cfRule>
  </conditionalFormatting>
  <conditionalFormatting sqref="A1462">
    <cfRule type="cellIs" priority="733" operator="equal" aboveAverage="0" equalAverage="0" bottom="0" percent="0" rank="0" text="" dxfId="743">
      <formula>"Wydatki bieżące"</formula>
    </cfRule>
  </conditionalFormatting>
  <conditionalFormatting sqref="A1462">
    <cfRule type="cellIs" priority="734" operator="equal" aboveAverage="0" equalAverage="0" bottom="0" percent="0" rank="0" text="" dxfId="744">
      <formula>"Wydatki bieżące"</formula>
    </cfRule>
  </conditionalFormatting>
  <conditionalFormatting sqref="A1462">
    <cfRule type="cellIs" priority="735" operator="equal" aboveAverage="0" equalAverage="0" bottom="0" percent="0" rank="0" text="" dxfId="745">
      <formula>"Wydatki bieżące"</formula>
    </cfRule>
  </conditionalFormatting>
  <conditionalFormatting sqref="B1462:B1463">
    <cfRule type="cellIs" priority="736" operator="equal" aboveAverage="0" equalAverage="0" bottom="0" percent="0" rank="0" text="" dxfId="746">
      <formula>"ogółem"</formula>
    </cfRule>
  </conditionalFormatting>
  <conditionalFormatting sqref="B1462:B1463">
    <cfRule type="cellIs" priority="737" operator="equal" aboveAverage="0" equalAverage="0" bottom="0" percent="0" rank="0" text="" dxfId="747">
      <formula>"ogółem"</formula>
    </cfRule>
  </conditionalFormatting>
  <conditionalFormatting sqref="B1462:B1463">
    <cfRule type="cellIs" priority="738" operator="equal" aboveAverage="0" equalAverage="0" bottom="0" percent="0" rank="0" text="" dxfId="748">
      <formula>"ogółem"</formula>
    </cfRule>
    <cfRule type="cellIs" priority="739" operator="equal" aboveAverage="0" equalAverage="0" bottom="0" percent="0" rank="0" text="" dxfId="749">
      <formula>"ogółem"</formula>
    </cfRule>
  </conditionalFormatting>
  <conditionalFormatting sqref="A1454">
    <cfRule type="cellIs" priority="740" operator="equal" aboveAverage="0" equalAverage="0" bottom="0" percent="0" rank="0" text="" dxfId="750">
      <formula>"Wydatki bieżące"</formula>
    </cfRule>
  </conditionalFormatting>
  <conditionalFormatting sqref="A1454">
    <cfRule type="cellIs" priority="741" operator="equal" aboveAverage="0" equalAverage="0" bottom="0" percent="0" rank="0" text="" dxfId="751">
      <formula>"Wydatki bieżące"</formula>
    </cfRule>
  </conditionalFormatting>
  <conditionalFormatting sqref="A1454">
    <cfRule type="cellIs" priority="742" operator="equal" aboveAverage="0" equalAverage="0" bottom="0" percent="0" rank="0" text="" dxfId="752">
      <formula>"Wydatki bieżące"</formula>
    </cfRule>
  </conditionalFormatting>
  <conditionalFormatting sqref="B1454">
    <cfRule type="cellIs" priority="743" operator="equal" aboveAverage="0" equalAverage="0" bottom="0" percent="0" rank="0" text="" dxfId="753">
      <formula>"ogółem"</formula>
    </cfRule>
  </conditionalFormatting>
  <conditionalFormatting sqref="B1454">
    <cfRule type="cellIs" priority="744" operator="equal" aboveAverage="0" equalAverage="0" bottom="0" percent="0" rank="0" text="" dxfId="754">
      <formula>"ogółem"</formula>
    </cfRule>
  </conditionalFormatting>
  <conditionalFormatting sqref="B1454">
    <cfRule type="cellIs" priority="745" operator="equal" aboveAverage="0" equalAverage="0" bottom="0" percent="0" rank="0" text="" dxfId="755">
      <formula>"ogółem"</formula>
    </cfRule>
    <cfRule type="cellIs" priority="746" operator="equal" aboveAverage="0" equalAverage="0" bottom="0" percent="0" rank="0" text="" dxfId="756">
      <formula>"ogółem"</formula>
    </cfRule>
  </conditionalFormatting>
  <conditionalFormatting sqref="B1072">
    <cfRule type="cellIs" priority="747" operator="equal" aboveAverage="0" equalAverage="0" bottom="0" percent="0" rank="0" text="" dxfId="757">
      <formula>"ogółem"</formula>
    </cfRule>
  </conditionalFormatting>
  <conditionalFormatting sqref="B1072">
    <cfRule type="cellIs" priority="748" operator="equal" aboveAverage="0" equalAverage="0" bottom="0" percent="0" rank="0" text="" dxfId="758">
      <formula>"ogółem"</formula>
    </cfRule>
  </conditionalFormatting>
  <conditionalFormatting sqref="B1072">
    <cfRule type="cellIs" priority="749" operator="equal" aboveAverage="0" equalAverage="0" bottom="0" percent="0" rank="0" text="" dxfId="759">
      <formula>"ogółem"</formula>
    </cfRule>
    <cfRule type="cellIs" priority="750" operator="equal" aboveAverage="0" equalAverage="0" bottom="0" percent="0" rank="0" text="" dxfId="760">
      <formula>"ogółem"</formula>
    </cfRule>
  </conditionalFormatting>
  <conditionalFormatting sqref="B1107">
    <cfRule type="cellIs" priority="751" operator="equal" aboveAverage="0" equalAverage="0" bottom="0" percent="0" rank="0" text="" dxfId="761">
      <formula>"ogółem"</formula>
    </cfRule>
  </conditionalFormatting>
  <conditionalFormatting sqref="B1107">
    <cfRule type="cellIs" priority="752" operator="equal" aboveAverage="0" equalAverage="0" bottom="0" percent="0" rank="0" text="" dxfId="762">
      <formula>"ogółem"</formula>
    </cfRule>
  </conditionalFormatting>
  <conditionalFormatting sqref="B1107">
    <cfRule type="cellIs" priority="753" operator="equal" aboveAverage="0" equalAverage="0" bottom="0" percent="0" rank="0" text="" dxfId="763">
      <formula>"ogółem"</formula>
    </cfRule>
    <cfRule type="cellIs" priority="754" operator="equal" aboveAverage="0" equalAverage="0" bottom="0" percent="0" rank="0" text="" dxfId="764">
      <formula>"ogółem"</formula>
    </cfRule>
  </conditionalFormatting>
  <conditionalFormatting sqref="B1115">
    <cfRule type="cellIs" priority="755" operator="equal" aboveAverage="0" equalAverage="0" bottom="0" percent="0" rank="0" text="" dxfId="765">
      <formula>"ogółem"</formula>
    </cfRule>
  </conditionalFormatting>
  <conditionalFormatting sqref="B1115">
    <cfRule type="cellIs" priority="756" operator="equal" aboveAverage="0" equalAverage="0" bottom="0" percent="0" rank="0" text="" dxfId="766">
      <formula>"ogółem"</formula>
    </cfRule>
  </conditionalFormatting>
  <conditionalFormatting sqref="B1115">
    <cfRule type="cellIs" priority="757" operator="equal" aboveAverage="0" equalAverage="0" bottom="0" percent="0" rank="0" text="" dxfId="767">
      <formula>"ogółem"</formula>
    </cfRule>
    <cfRule type="cellIs" priority="758" operator="equal" aboveAverage="0" equalAverage="0" bottom="0" percent="0" rank="0" text="" dxfId="768">
      <formula>"ogółem"</formula>
    </cfRule>
  </conditionalFormatting>
  <conditionalFormatting sqref="B1146">
    <cfRule type="cellIs" priority="759" operator="equal" aboveAverage="0" equalAverage="0" bottom="0" percent="0" rank="0" text="" dxfId="769">
      <formula>"ogółem"</formula>
    </cfRule>
  </conditionalFormatting>
  <conditionalFormatting sqref="B1146">
    <cfRule type="cellIs" priority="760" operator="equal" aboveAverage="0" equalAverage="0" bottom="0" percent="0" rank="0" text="" dxfId="770">
      <formula>"ogółem"</formula>
    </cfRule>
  </conditionalFormatting>
  <conditionalFormatting sqref="B1146">
    <cfRule type="cellIs" priority="761" operator="equal" aboveAverage="0" equalAverage="0" bottom="0" percent="0" rank="0" text="" dxfId="771">
      <formula>"ogółem"</formula>
    </cfRule>
    <cfRule type="cellIs" priority="762" operator="equal" aboveAverage="0" equalAverage="0" bottom="0" percent="0" rank="0" text="" dxfId="772">
      <formula>"ogółem"</formula>
    </cfRule>
  </conditionalFormatting>
  <conditionalFormatting sqref="B1182">
    <cfRule type="cellIs" priority="763" operator="equal" aboveAverage="0" equalAverage="0" bottom="0" percent="0" rank="0" text="" dxfId="773">
      <formula>"ogółem"</formula>
    </cfRule>
  </conditionalFormatting>
  <conditionalFormatting sqref="B1182">
    <cfRule type="cellIs" priority="764" operator="equal" aboveAverage="0" equalAverage="0" bottom="0" percent="0" rank="0" text="" dxfId="774">
      <formula>"ogółem"</formula>
    </cfRule>
  </conditionalFormatting>
  <conditionalFormatting sqref="B1182">
    <cfRule type="cellIs" priority="765" operator="equal" aboveAverage="0" equalAverage="0" bottom="0" percent="0" rank="0" text="" dxfId="775">
      <formula>"ogółem"</formula>
    </cfRule>
    <cfRule type="cellIs" priority="766" operator="equal" aboveAverage="0" equalAverage="0" bottom="0" percent="0" rank="0" text="" dxfId="776">
      <formula>"ogółem"</formula>
    </cfRule>
  </conditionalFormatting>
  <conditionalFormatting sqref="B1213">
    <cfRule type="cellIs" priority="767" operator="equal" aboveAverage="0" equalAverage="0" bottom="0" percent="0" rank="0" text="" dxfId="777">
      <formula>"ogółem"</formula>
    </cfRule>
  </conditionalFormatting>
  <conditionalFormatting sqref="B1213">
    <cfRule type="cellIs" priority="768" operator="equal" aboveAverage="0" equalAverage="0" bottom="0" percent="0" rank="0" text="" dxfId="778">
      <formula>"ogółem"</formula>
    </cfRule>
  </conditionalFormatting>
  <conditionalFormatting sqref="B1213">
    <cfRule type="cellIs" priority="769" operator="equal" aboveAverage="0" equalAverage="0" bottom="0" percent="0" rank="0" text="" dxfId="779">
      <formula>"ogółem"</formula>
    </cfRule>
    <cfRule type="cellIs" priority="770" operator="equal" aboveAverage="0" equalAverage="0" bottom="0" percent="0" rank="0" text="" dxfId="780">
      <formula>"ogółem"</formula>
    </cfRule>
  </conditionalFormatting>
  <conditionalFormatting sqref="B1423">
    <cfRule type="cellIs" priority="771" operator="equal" aboveAverage="0" equalAverage="0" bottom="0" percent="0" rank="0" text="" dxfId="781">
      <formula>"ogółem"</formula>
    </cfRule>
  </conditionalFormatting>
  <conditionalFormatting sqref="B1423">
    <cfRule type="cellIs" priority="772" operator="equal" aboveAverage="0" equalAverage="0" bottom="0" percent="0" rank="0" text="" dxfId="782">
      <formula>"ogółem"</formula>
    </cfRule>
  </conditionalFormatting>
  <conditionalFormatting sqref="B1423">
    <cfRule type="cellIs" priority="773" operator="equal" aboveAverage="0" equalAverage="0" bottom="0" percent="0" rank="0" text="" dxfId="783">
      <formula>"ogółem"</formula>
    </cfRule>
    <cfRule type="cellIs" priority="774" operator="equal" aboveAverage="0" equalAverage="0" bottom="0" percent="0" rank="0" text="" dxfId="784">
      <formula>"ogółem"</formula>
    </cfRule>
  </conditionalFormatting>
  <conditionalFormatting sqref="B1598">
    <cfRule type="cellIs" priority="775" operator="equal" aboveAverage="0" equalAverage="0" bottom="0" percent="0" rank="0" text="" dxfId="785">
      <formula>"ogółem"</formula>
    </cfRule>
  </conditionalFormatting>
  <conditionalFormatting sqref="B1598">
    <cfRule type="cellIs" priority="776" operator="equal" aboveAverage="0" equalAverage="0" bottom="0" percent="0" rank="0" text="" dxfId="786">
      <formula>"ogółem"</formula>
    </cfRule>
  </conditionalFormatting>
  <conditionalFormatting sqref="B1598">
    <cfRule type="cellIs" priority="777" operator="equal" aboveAverage="0" equalAverage="0" bottom="0" percent="0" rank="0" text="" dxfId="787">
      <formula>"ogółem"</formula>
    </cfRule>
    <cfRule type="cellIs" priority="778" operator="equal" aboveAverage="0" equalAverage="0" bottom="0" percent="0" rank="0" text="" dxfId="788">
      <formula>"ogółem"</formula>
    </cfRule>
  </conditionalFormatting>
  <conditionalFormatting sqref="B2066:B2067">
    <cfRule type="cellIs" priority="779" operator="equal" aboveAverage="0" equalAverage="0" bottom="0" percent="0" rank="0" text="" dxfId="789">
      <formula>"ogółem"</formula>
    </cfRule>
  </conditionalFormatting>
  <conditionalFormatting sqref="B2066:B2067">
    <cfRule type="cellIs" priority="780" operator="equal" aboveAverage="0" equalAverage="0" bottom="0" percent="0" rank="0" text="" dxfId="790">
      <formula>"ogółem"</formula>
    </cfRule>
  </conditionalFormatting>
  <conditionalFormatting sqref="B2066:B2067">
    <cfRule type="cellIs" priority="781" operator="equal" aboveAverage="0" equalAverage="0" bottom="0" percent="0" rank="0" text="" dxfId="791">
      <formula>"ogółem"</formula>
    </cfRule>
    <cfRule type="cellIs" priority="782" operator="equal" aboveAverage="0" equalAverage="0" bottom="0" percent="0" rank="0" text="" dxfId="792">
      <formula>"ogółem"</formula>
    </cfRule>
  </conditionalFormatting>
  <conditionalFormatting sqref="B2085:B2086">
    <cfRule type="cellIs" priority="783" operator="equal" aboveAverage="0" equalAverage="0" bottom="0" percent="0" rank="0" text="" dxfId="793">
      <formula>"ogółem"</formula>
    </cfRule>
  </conditionalFormatting>
  <conditionalFormatting sqref="B2085:B2086">
    <cfRule type="cellIs" priority="784" operator="equal" aboveAverage="0" equalAverage="0" bottom="0" percent="0" rank="0" text="" dxfId="794">
      <formula>"ogółem"</formula>
    </cfRule>
  </conditionalFormatting>
  <conditionalFormatting sqref="B2085:B2086">
    <cfRule type="cellIs" priority="785" operator="equal" aboveAverage="0" equalAverage="0" bottom="0" percent="0" rank="0" text="" dxfId="795">
      <formula>"ogółem"</formula>
    </cfRule>
    <cfRule type="cellIs" priority="786" operator="equal" aboveAverage="0" equalAverage="0" bottom="0" percent="0" rank="0" text="" dxfId="796">
      <formula>"ogółem"</formula>
    </cfRule>
  </conditionalFormatting>
  <conditionalFormatting sqref="B2101">
    <cfRule type="cellIs" priority="787" operator="equal" aboveAverage="0" equalAverage="0" bottom="0" percent="0" rank="0" text="" dxfId="797">
      <formula>"ogółem"</formula>
    </cfRule>
  </conditionalFormatting>
  <conditionalFormatting sqref="B2101">
    <cfRule type="cellIs" priority="788" operator="equal" aboveAverage="0" equalAverage="0" bottom="0" percent="0" rank="0" text="" dxfId="798">
      <formula>"ogółem"</formula>
    </cfRule>
  </conditionalFormatting>
  <conditionalFormatting sqref="B2101">
    <cfRule type="cellIs" priority="789" operator="equal" aboveAverage="0" equalAverage="0" bottom="0" percent="0" rank="0" text="" dxfId="799">
      <formula>"ogółem"</formula>
    </cfRule>
    <cfRule type="cellIs" priority="790" operator="equal" aboveAverage="0" equalAverage="0" bottom="0" percent="0" rank="0" text="" dxfId="800">
      <formula>"ogółem"</formula>
    </cfRule>
  </conditionalFormatting>
  <conditionalFormatting sqref="B2121:B2122">
    <cfRule type="cellIs" priority="791" operator="equal" aboveAverage="0" equalAverage="0" bottom="0" percent="0" rank="0" text="" dxfId="801">
      <formula>"ogółem"</formula>
    </cfRule>
  </conditionalFormatting>
  <conditionalFormatting sqref="B2121:B2122">
    <cfRule type="cellIs" priority="792" operator="equal" aboveAverage="0" equalAverage="0" bottom="0" percent="0" rank="0" text="" dxfId="802">
      <formula>"ogółem"</formula>
    </cfRule>
  </conditionalFormatting>
  <conditionalFormatting sqref="B2121:B2122">
    <cfRule type="cellIs" priority="793" operator="equal" aboveAverage="0" equalAverage="0" bottom="0" percent="0" rank="0" text="" dxfId="803">
      <formula>"ogółem"</formula>
    </cfRule>
    <cfRule type="cellIs" priority="794" operator="equal" aboveAverage="0" equalAverage="0" bottom="0" percent="0" rank="0" text="" dxfId="804">
      <formula>"ogółem"</formula>
    </cfRule>
  </conditionalFormatting>
  <conditionalFormatting sqref="B2130:B2131">
    <cfRule type="cellIs" priority="795" operator="equal" aboveAverage="0" equalAverage="0" bottom="0" percent="0" rank="0" text="" dxfId="805">
      <formula>"ogółem"</formula>
    </cfRule>
  </conditionalFormatting>
  <conditionalFormatting sqref="B2130:B2131">
    <cfRule type="cellIs" priority="796" operator="equal" aboveAverage="0" equalAverage="0" bottom="0" percent="0" rank="0" text="" dxfId="806">
      <formula>"ogółem"</formula>
    </cfRule>
  </conditionalFormatting>
  <conditionalFormatting sqref="B2130:B2131">
    <cfRule type="cellIs" priority="797" operator="equal" aboveAverage="0" equalAverage="0" bottom="0" percent="0" rank="0" text="" dxfId="807">
      <formula>"ogółem"</formula>
    </cfRule>
    <cfRule type="cellIs" priority="798" operator="equal" aboveAverage="0" equalAverage="0" bottom="0" percent="0" rank="0" text="" dxfId="808">
      <formula>"ogółem"</formula>
    </cfRule>
  </conditionalFormatting>
  <conditionalFormatting sqref="B2144:B2145">
    <cfRule type="cellIs" priority="799" operator="equal" aboveAverage="0" equalAverage="0" bottom="0" percent="0" rank="0" text="" dxfId="809">
      <formula>"ogółem"</formula>
    </cfRule>
  </conditionalFormatting>
  <conditionalFormatting sqref="B2144:B2145">
    <cfRule type="cellIs" priority="800" operator="equal" aboveAverage="0" equalAverage="0" bottom="0" percent="0" rank="0" text="" dxfId="810">
      <formula>"ogółem"</formula>
    </cfRule>
  </conditionalFormatting>
  <conditionalFormatting sqref="B2144:B2145">
    <cfRule type="cellIs" priority="801" operator="equal" aboveAverage="0" equalAverage="0" bottom="0" percent="0" rank="0" text="" dxfId="811">
      <formula>"ogółem"</formula>
    </cfRule>
    <cfRule type="cellIs" priority="802" operator="equal" aboveAverage="0" equalAverage="0" bottom="0" percent="0" rank="0" text="" dxfId="812">
      <formula>"ogółem"</formula>
    </cfRule>
  </conditionalFormatting>
  <conditionalFormatting sqref="B2179">
    <cfRule type="cellIs" priority="803" operator="equal" aboveAverage="0" equalAverage="0" bottom="0" percent="0" rank="0" text="" dxfId="813">
      <formula>"ogółem"</formula>
    </cfRule>
  </conditionalFormatting>
  <conditionalFormatting sqref="B2179">
    <cfRule type="cellIs" priority="804" operator="equal" aboveAverage="0" equalAverage="0" bottom="0" percent="0" rank="0" text="" dxfId="814">
      <formula>"ogółem"</formula>
    </cfRule>
  </conditionalFormatting>
  <conditionalFormatting sqref="B2179">
    <cfRule type="cellIs" priority="805" operator="equal" aboveAverage="0" equalAverage="0" bottom="0" percent="0" rank="0" text="" dxfId="815">
      <formula>"ogółem"</formula>
    </cfRule>
    <cfRule type="cellIs" priority="806" operator="equal" aboveAverage="0" equalAverage="0" bottom="0" percent="0" rank="0" text="" dxfId="816">
      <formula>"ogółem"</formula>
    </cfRule>
  </conditionalFormatting>
  <conditionalFormatting sqref="B2185">
    <cfRule type="cellIs" priority="807" operator="equal" aboveAverage="0" equalAverage="0" bottom="0" percent="0" rank="0" text="" dxfId="817">
      <formula>"ogółem"</formula>
    </cfRule>
  </conditionalFormatting>
  <conditionalFormatting sqref="B2185">
    <cfRule type="cellIs" priority="808" operator="equal" aboveAverage="0" equalAverage="0" bottom="0" percent="0" rank="0" text="" dxfId="818">
      <formula>"ogółem"</formula>
    </cfRule>
  </conditionalFormatting>
  <conditionalFormatting sqref="B2185">
    <cfRule type="cellIs" priority="809" operator="equal" aboveAverage="0" equalAverage="0" bottom="0" percent="0" rank="0" text="" dxfId="819">
      <formula>"ogółem"</formula>
    </cfRule>
    <cfRule type="cellIs" priority="810" operator="equal" aboveAverage="0" equalAverage="0" bottom="0" percent="0" rank="0" text="" dxfId="820">
      <formula>"ogółem"</formula>
    </cfRule>
  </conditionalFormatting>
  <conditionalFormatting sqref="B1028">
    <cfRule type="cellIs" priority="811" operator="equal" aboveAverage="0" equalAverage="0" bottom="0" percent="0" rank="0" text="" dxfId="821">
      <formula>"ogółem"</formula>
    </cfRule>
  </conditionalFormatting>
  <conditionalFormatting sqref="A1028">
    <cfRule type="cellIs" priority="812" operator="equal" aboveAverage="0" equalAverage="0" bottom="0" percent="0" rank="0" text="" dxfId="822">
      <formula>"Wydatki bieżące"</formula>
    </cfRule>
  </conditionalFormatting>
  <conditionalFormatting sqref="B1028">
    <cfRule type="cellIs" priority="813" operator="equal" aboveAverage="0" equalAverage="0" bottom="0" percent="0" rank="0" text="" dxfId="823">
      <formula>"ogółem"</formula>
    </cfRule>
  </conditionalFormatting>
  <conditionalFormatting sqref="A1028">
    <cfRule type="cellIs" priority="814" operator="equal" aboveAverage="0" equalAverage="0" bottom="0" percent="0" rank="0" text="" dxfId="824">
      <formula>"Wydatki bieżące"</formula>
    </cfRule>
  </conditionalFormatting>
  <conditionalFormatting sqref="B1028">
    <cfRule type="cellIs" priority="815" operator="equal" aboveAverage="0" equalAverage="0" bottom="0" percent="0" rank="0" text="" dxfId="825">
      <formula>"ogółem"</formula>
    </cfRule>
    <cfRule type="cellIs" priority="816" operator="equal" aboveAverage="0" equalAverage="0" bottom="0" percent="0" rank="0" text="" dxfId="826">
      <formula>"ogółem"</formula>
    </cfRule>
  </conditionalFormatting>
  <conditionalFormatting sqref="A1028">
    <cfRule type="cellIs" priority="817" operator="equal" aboveAverage="0" equalAverage="0" bottom="0" percent="0" rank="0" text="" dxfId="827">
      <formula>"Wydatki bieżące"</formula>
    </cfRule>
  </conditionalFormatting>
  <conditionalFormatting sqref="B1727:B1728">
    <cfRule type="cellIs" priority="818" operator="equal" aboveAverage="0" equalAverage="0" bottom="0" percent="0" rank="0" text="" dxfId="828">
      <formula>"ogółem"</formula>
    </cfRule>
  </conditionalFormatting>
  <conditionalFormatting sqref="A1727:A1728">
    <cfRule type="cellIs" priority="819" operator="equal" aboveAverage="0" equalAverage="0" bottom="0" percent="0" rank="0" text="" dxfId="829">
      <formula>"Wydatki bieżące"</formula>
    </cfRule>
  </conditionalFormatting>
  <conditionalFormatting sqref="B1727:B1728">
    <cfRule type="cellIs" priority="820" operator="equal" aboveAverage="0" equalAverage="0" bottom="0" percent="0" rank="0" text="" dxfId="830">
      <formula>"ogółem"</formula>
    </cfRule>
  </conditionalFormatting>
  <conditionalFormatting sqref="A1727:A1728">
    <cfRule type="cellIs" priority="821" operator="equal" aboveAverage="0" equalAverage="0" bottom="0" percent="0" rank="0" text="" dxfId="831">
      <formula>"Wydatki bieżące"</formula>
    </cfRule>
  </conditionalFormatting>
  <conditionalFormatting sqref="B1727:B1728">
    <cfRule type="cellIs" priority="822" operator="equal" aboveAverage="0" equalAverage="0" bottom="0" percent="0" rank="0" text="" dxfId="832">
      <formula>"ogółem"</formula>
    </cfRule>
    <cfRule type="cellIs" priority="823" operator="equal" aboveAverage="0" equalAverage="0" bottom="0" percent="0" rank="0" text="" dxfId="833">
      <formula>"ogółem"</formula>
    </cfRule>
  </conditionalFormatting>
  <conditionalFormatting sqref="A1727:A1728">
    <cfRule type="cellIs" priority="824" operator="equal" aboveAverage="0" equalAverage="0" bottom="0" percent="0" rank="0" text="" dxfId="834">
      <formula>"Wydatki bieżące"</formula>
    </cfRule>
  </conditionalFormatting>
  <conditionalFormatting sqref="B1744">
    <cfRule type="cellIs" priority="825" operator="equal" aboveAverage="0" equalAverage="0" bottom="0" percent="0" rank="0" text="" dxfId="835">
      <formula>"ogółem"</formula>
    </cfRule>
  </conditionalFormatting>
  <conditionalFormatting sqref="A1744">
    <cfRule type="cellIs" priority="826" operator="equal" aboveAverage="0" equalAverage="0" bottom="0" percent="0" rank="0" text="" dxfId="836">
      <formula>"Wydatki bieżące"</formula>
    </cfRule>
  </conditionalFormatting>
  <conditionalFormatting sqref="B1744">
    <cfRule type="cellIs" priority="827" operator="equal" aboveAverage="0" equalAverage="0" bottom="0" percent="0" rank="0" text="" dxfId="837">
      <formula>"ogółem"</formula>
    </cfRule>
  </conditionalFormatting>
  <conditionalFormatting sqref="A1744">
    <cfRule type="cellIs" priority="828" operator="equal" aboveAverage="0" equalAverage="0" bottom="0" percent="0" rank="0" text="" dxfId="838">
      <formula>"Wydatki bieżące"</formula>
    </cfRule>
  </conditionalFormatting>
  <conditionalFormatting sqref="B1744">
    <cfRule type="cellIs" priority="829" operator="equal" aboveAverage="0" equalAverage="0" bottom="0" percent="0" rank="0" text="" dxfId="839">
      <formula>"ogółem"</formula>
    </cfRule>
    <cfRule type="cellIs" priority="830" operator="equal" aboveAverage="0" equalAverage="0" bottom="0" percent="0" rank="0" text="" dxfId="840">
      <formula>"ogółem"</formula>
    </cfRule>
  </conditionalFormatting>
  <conditionalFormatting sqref="A1744">
    <cfRule type="cellIs" priority="831" operator="equal" aboveAverage="0" equalAverage="0" bottom="0" percent="0" rank="0" text="" dxfId="841">
      <formula>"Wydatki bieżące"</formula>
    </cfRule>
  </conditionalFormatting>
  <conditionalFormatting sqref="B1655">
    <cfRule type="cellIs" priority="832" operator="equal" aboveAverage="0" equalAverage="0" bottom="0" percent="0" rank="0" text="" dxfId="842">
      <formula>"ogółem"</formula>
    </cfRule>
  </conditionalFormatting>
  <conditionalFormatting sqref="A1655">
    <cfRule type="cellIs" priority="833" operator="equal" aboveAverage="0" equalAverage="0" bottom="0" percent="0" rank="0" text="" dxfId="843">
      <formula>"Wydatki bieżące"</formula>
    </cfRule>
  </conditionalFormatting>
  <conditionalFormatting sqref="B1655">
    <cfRule type="cellIs" priority="834" operator="equal" aboveAverage="0" equalAverage="0" bottom="0" percent="0" rank="0" text="" dxfId="844">
      <formula>"ogółem"</formula>
    </cfRule>
  </conditionalFormatting>
  <conditionalFormatting sqref="A1655">
    <cfRule type="cellIs" priority="835" operator="equal" aboveAverage="0" equalAverage="0" bottom="0" percent="0" rank="0" text="" dxfId="845">
      <formula>"Wydatki bieżące"</formula>
    </cfRule>
  </conditionalFormatting>
  <conditionalFormatting sqref="B1655">
    <cfRule type="cellIs" priority="836" operator="equal" aboveAverage="0" equalAverage="0" bottom="0" percent="0" rank="0" text="" dxfId="846">
      <formula>"ogółem"</formula>
    </cfRule>
    <cfRule type="cellIs" priority="837" operator="equal" aboveAverage="0" equalAverage="0" bottom="0" percent="0" rank="0" text="" dxfId="847">
      <formula>"ogółem"</formula>
    </cfRule>
  </conditionalFormatting>
  <conditionalFormatting sqref="A1655">
    <cfRule type="cellIs" priority="838" operator="equal" aboveAverage="0" equalAverage="0" bottom="0" percent="0" rank="0" text="" dxfId="848">
      <formula>"Wydatki bieżące"</formula>
    </cfRule>
  </conditionalFormatting>
  <conditionalFormatting sqref="B740">
    <cfRule type="cellIs" priority="839" operator="equal" aboveAverage="0" equalAverage="0" bottom="0" percent="0" rank="0" text="" dxfId="849">
      <formula>"ogółem"</formula>
    </cfRule>
  </conditionalFormatting>
  <conditionalFormatting sqref="A740">
    <cfRule type="cellIs" priority="840" operator="equal" aboveAverage="0" equalAverage="0" bottom="0" percent="0" rank="0" text="" dxfId="850">
      <formula>"Wydatki bieżące"</formula>
    </cfRule>
  </conditionalFormatting>
  <conditionalFormatting sqref="B740">
    <cfRule type="cellIs" priority="841" operator="equal" aboveAverage="0" equalAverage="0" bottom="0" percent="0" rank="0" text="" dxfId="851">
      <formula>"ogółem"</formula>
    </cfRule>
  </conditionalFormatting>
  <conditionalFormatting sqref="A740">
    <cfRule type="cellIs" priority="842" operator="equal" aboveAverage="0" equalAverage="0" bottom="0" percent="0" rank="0" text="" dxfId="852">
      <formula>"Wydatki bieżące"</formula>
    </cfRule>
  </conditionalFormatting>
  <conditionalFormatting sqref="B740">
    <cfRule type="cellIs" priority="843" operator="equal" aboveAverage="0" equalAverage="0" bottom="0" percent="0" rank="0" text="" dxfId="853">
      <formula>"ogółem"</formula>
    </cfRule>
    <cfRule type="cellIs" priority="844" operator="equal" aboveAverage="0" equalAverage="0" bottom="0" percent="0" rank="0" text="" dxfId="854">
      <formula>"ogółem"</formula>
    </cfRule>
  </conditionalFormatting>
  <conditionalFormatting sqref="A740">
    <cfRule type="cellIs" priority="845" operator="equal" aboveAverage="0" equalAverage="0" bottom="0" percent="0" rank="0" text="" dxfId="855">
      <formula>"Wydatki bieżące"</formula>
    </cfRule>
  </conditionalFormatting>
  <conditionalFormatting sqref="B828">
    <cfRule type="cellIs" priority="846" operator="equal" aboveAverage="0" equalAverage="0" bottom="0" percent="0" rank="0" text="" dxfId="856">
      <formula>"ogółem"</formula>
    </cfRule>
  </conditionalFormatting>
  <conditionalFormatting sqref="A828">
    <cfRule type="cellIs" priority="847" operator="equal" aboveAverage="0" equalAverage="0" bottom="0" percent="0" rank="0" text="" dxfId="857">
      <formula>"Wydatki bieżące"</formula>
    </cfRule>
  </conditionalFormatting>
  <conditionalFormatting sqref="B828">
    <cfRule type="cellIs" priority="848" operator="equal" aboveAverage="0" equalAverage="0" bottom="0" percent="0" rank="0" text="" dxfId="858">
      <formula>"ogółem"</formula>
    </cfRule>
  </conditionalFormatting>
  <conditionalFormatting sqref="A828">
    <cfRule type="cellIs" priority="849" operator="equal" aboveAverage="0" equalAverage="0" bottom="0" percent="0" rank="0" text="" dxfId="859">
      <formula>"Wydatki bieżące"</formula>
    </cfRule>
  </conditionalFormatting>
  <conditionalFormatting sqref="B828">
    <cfRule type="cellIs" priority="850" operator="equal" aboveAverage="0" equalAverage="0" bottom="0" percent="0" rank="0" text="" dxfId="860">
      <formula>"ogółem"</formula>
    </cfRule>
    <cfRule type="cellIs" priority="851" operator="equal" aboveAverage="0" equalAverage="0" bottom="0" percent="0" rank="0" text="" dxfId="861">
      <formula>"ogółem"</formula>
    </cfRule>
  </conditionalFormatting>
  <conditionalFormatting sqref="A828">
    <cfRule type="cellIs" priority="852" operator="equal" aboveAverage="0" equalAverage="0" bottom="0" percent="0" rank="0" text="" dxfId="862">
      <formula>"Wydatki bieżące"</formula>
    </cfRule>
  </conditionalFormatting>
  <conditionalFormatting sqref="B1069">
    <cfRule type="cellIs" priority="853" operator="equal" aboveAverage="0" equalAverage="0" bottom="0" percent="0" rank="0" text="" dxfId="863">
      <formula>"ogółem"</formula>
    </cfRule>
  </conditionalFormatting>
  <conditionalFormatting sqref="A1069">
    <cfRule type="cellIs" priority="854" operator="equal" aboveAverage="0" equalAverage="0" bottom="0" percent="0" rank="0" text="" dxfId="864">
      <formula>"Wydatki bieżące"</formula>
    </cfRule>
  </conditionalFormatting>
  <conditionalFormatting sqref="B1069">
    <cfRule type="cellIs" priority="855" operator="equal" aboveAverage="0" equalAverage="0" bottom="0" percent="0" rank="0" text="" dxfId="865">
      <formula>"ogółem"</formula>
    </cfRule>
  </conditionalFormatting>
  <conditionalFormatting sqref="A1069">
    <cfRule type="cellIs" priority="856" operator="equal" aboveAverage="0" equalAverage="0" bottom="0" percent="0" rank="0" text="" dxfId="866">
      <formula>"Wydatki bieżące"</formula>
    </cfRule>
  </conditionalFormatting>
  <conditionalFormatting sqref="B1069">
    <cfRule type="cellIs" priority="857" operator="equal" aboveAverage="0" equalAverage="0" bottom="0" percent="0" rank="0" text="" dxfId="867">
      <formula>"ogółem"</formula>
    </cfRule>
    <cfRule type="cellIs" priority="858" operator="equal" aboveAverage="0" equalAverage="0" bottom="0" percent="0" rank="0" text="" dxfId="868">
      <formula>"ogółem"</formula>
    </cfRule>
  </conditionalFormatting>
  <conditionalFormatting sqref="A1069">
    <cfRule type="cellIs" priority="859" operator="equal" aboveAverage="0" equalAverage="0" bottom="0" percent="0" rank="0" text="" dxfId="869">
      <formula>"Wydatki bieżące"</formula>
    </cfRule>
  </conditionalFormatting>
  <conditionalFormatting sqref="B1113">
    <cfRule type="cellIs" priority="860" operator="equal" aboveAverage="0" equalAverage="0" bottom="0" percent="0" rank="0" text="" dxfId="870">
      <formula>"ogółem"</formula>
    </cfRule>
  </conditionalFormatting>
  <conditionalFormatting sqref="A1113">
    <cfRule type="cellIs" priority="861" operator="equal" aboveAverage="0" equalAverage="0" bottom="0" percent="0" rank="0" text="" dxfId="871">
      <formula>"Wydatki bieżące"</formula>
    </cfRule>
  </conditionalFormatting>
  <conditionalFormatting sqref="B1113">
    <cfRule type="cellIs" priority="862" operator="equal" aboveAverage="0" equalAverage="0" bottom="0" percent="0" rank="0" text="" dxfId="872">
      <formula>"ogółem"</formula>
    </cfRule>
  </conditionalFormatting>
  <conditionalFormatting sqref="A1113">
    <cfRule type="cellIs" priority="863" operator="equal" aboveAverage="0" equalAverage="0" bottom="0" percent="0" rank="0" text="" dxfId="873">
      <formula>"Wydatki bieżące"</formula>
    </cfRule>
  </conditionalFormatting>
  <conditionalFormatting sqref="B1113">
    <cfRule type="cellIs" priority="864" operator="equal" aboveAverage="0" equalAverage="0" bottom="0" percent="0" rank="0" text="" dxfId="874">
      <formula>"ogółem"</formula>
    </cfRule>
    <cfRule type="cellIs" priority="865" operator="equal" aboveAverage="0" equalAverage="0" bottom="0" percent="0" rank="0" text="" dxfId="875">
      <formula>"ogółem"</formula>
    </cfRule>
  </conditionalFormatting>
  <conditionalFormatting sqref="A1113">
    <cfRule type="cellIs" priority="866" operator="equal" aboveAverage="0" equalAverage="0" bottom="0" percent="0" rank="0" text="" dxfId="876">
      <formula>"Wydatki bieżące"</formula>
    </cfRule>
  </conditionalFormatting>
  <conditionalFormatting sqref="A1123">
    <cfRule type="cellIs" priority="867" operator="equal" aboveAverage="0" equalAverage="0" bottom="0" percent="0" rank="0" text="" dxfId="877">
      <formula>"Wydatki bieżące"</formula>
    </cfRule>
  </conditionalFormatting>
  <conditionalFormatting sqref="B1123">
    <cfRule type="cellIs" priority="868" operator="equal" aboveAverage="0" equalAverage="0" bottom="0" percent="0" rank="0" text="" dxfId="878">
      <formula>"ogółem"</formula>
    </cfRule>
  </conditionalFormatting>
  <conditionalFormatting sqref="A1123">
    <cfRule type="cellIs" priority="869" operator="equal" aboveAverage="0" equalAverage="0" bottom="0" percent="0" rank="0" text="" dxfId="879">
      <formula>"Wydatki bieżące"</formula>
    </cfRule>
  </conditionalFormatting>
  <conditionalFormatting sqref="B1123">
    <cfRule type="cellIs" priority="870" operator="equal" aboveAverage="0" equalAverage="0" bottom="0" percent="0" rank="0" text="" dxfId="880">
      <formula>"ogółem"</formula>
    </cfRule>
  </conditionalFormatting>
  <conditionalFormatting sqref="A1123">
    <cfRule type="cellIs" priority="871" operator="equal" aboveAverage="0" equalAverage="0" bottom="0" percent="0" rank="0" text="" dxfId="881">
      <formula>"Wydatki bieżące"</formula>
    </cfRule>
  </conditionalFormatting>
  <conditionalFormatting sqref="B1123">
    <cfRule type="cellIs" priority="872" operator="equal" aboveAverage="0" equalAverage="0" bottom="0" percent="0" rank="0" text="" dxfId="882">
      <formula>"ogółem"</formula>
    </cfRule>
    <cfRule type="cellIs" priority="873" operator="equal" aboveAverage="0" equalAverage="0" bottom="0" percent="0" rank="0" text="" dxfId="883">
      <formula>"ogółem"</formula>
    </cfRule>
  </conditionalFormatting>
  <conditionalFormatting sqref="A1189">
    <cfRule type="cellIs" priority="874" operator="equal" aboveAverage="0" equalAverage="0" bottom="0" percent="0" rank="0" text="" dxfId="884">
      <formula>"Wydatki bieżące"</formula>
    </cfRule>
  </conditionalFormatting>
  <conditionalFormatting sqref="B1188">
    <cfRule type="cellIs" priority="875" operator="equal" aboveAverage="0" equalAverage="0" bottom="0" percent="0" rank="0" text="" dxfId="885">
      <formula>"ogółem"</formula>
    </cfRule>
  </conditionalFormatting>
  <conditionalFormatting sqref="A1188">
    <cfRule type="cellIs" priority="876" operator="equal" aboveAverage="0" equalAverage="0" bottom="0" percent="0" rank="0" text="" dxfId="886">
      <formula>"Wydatki bieżące"</formula>
    </cfRule>
  </conditionalFormatting>
  <conditionalFormatting sqref="B1188">
    <cfRule type="cellIs" priority="877" operator="equal" aboveAverage="0" equalAverage="0" bottom="0" percent="0" rank="0" text="" dxfId="887">
      <formula>"ogółem"</formula>
    </cfRule>
  </conditionalFormatting>
  <conditionalFormatting sqref="A1188">
    <cfRule type="cellIs" priority="878" operator="equal" aboveAverage="0" equalAverage="0" bottom="0" percent="0" rank="0" text="" dxfId="888">
      <formula>"Wydatki bieżące"</formula>
    </cfRule>
  </conditionalFormatting>
  <conditionalFormatting sqref="B1188">
    <cfRule type="cellIs" priority="879" operator="equal" aboveAverage="0" equalAverage="0" bottom="0" percent="0" rank="0" text="" dxfId="889">
      <formula>"ogółem"</formula>
    </cfRule>
    <cfRule type="cellIs" priority="880" operator="equal" aboveAverage="0" equalAverage="0" bottom="0" percent="0" rank="0" text="" dxfId="890">
      <formula>"ogółem"</formula>
    </cfRule>
  </conditionalFormatting>
  <conditionalFormatting sqref="A1188">
    <cfRule type="cellIs" priority="881" operator="equal" aboveAverage="0" equalAverage="0" bottom="0" percent="0" rank="0" text="" dxfId="891">
      <formula>"Wydatki bieżące"</formula>
    </cfRule>
  </conditionalFormatting>
  <conditionalFormatting sqref="B1189">
    <cfRule type="cellIs" priority="882" operator="equal" aboveAverage="0" equalAverage="0" bottom="0" percent="0" rank="0" text="" dxfId="892">
      <formula>"ogółem"</formula>
    </cfRule>
  </conditionalFormatting>
  <conditionalFormatting sqref="A1189">
    <cfRule type="cellIs" priority="883" operator="equal" aboveAverage="0" equalAverage="0" bottom="0" percent="0" rank="0" text="" dxfId="893">
      <formula>"Wydatki bieżące"</formula>
    </cfRule>
  </conditionalFormatting>
  <conditionalFormatting sqref="B1189">
    <cfRule type="cellIs" priority="884" operator="equal" aboveAverage="0" equalAverage="0" bottom="0" percent="0" rank="0" text="" dxfId="894">
      <formula>"ogółem"</formula>
    </cfRule>
  </conditionalFormatting>
  <conditionalFormatting sqref="A1189">
    <cfRule type="cellIs" priority="885" operator="equal" aboveAverage="0" equalAverage="0" bottom="0" percent="0" rank="0" text="" dxfId="895">
      <formula>"Wydatki bieżące"</formula>
    </cfRule>
  </conditionalFormatting>
  <conditionalFormatting sqref="B1189">
    <cfRule type="cellIs" priority="886" operator="equal" aboveAverage="0" equalAverage="0" bottom="0" percent="0" rank="0" text="" dxfId="896">
      <formula>"ogółem"</formula>
    </cfRule>
    <cfRule type="cellIs" priority="887" operator="equal" aboveAverage="0" equalAverage="0" bottom="0" percent="0" rank="0" text="" dxfId="897">
      <formula>"ogółem"</formula>
    </cfRule>
  </conditionalFormatting>
  <conditionalFormatting sqref="A1151">
    <cfRule type="cellIs" priority="888" operator="equal" aboveAverage="0" equalAverage="0" bottom="0" percent="0" rank="0" text="" dxfId="898">
      <formula>"Wydatki bieżące"</formula>
    </cfRule>
  </conditionalFormatting>
  <conditionalFormatting sqref="B1151">
    <cfRule type="cellIs" priority="889" operator="equal" aboveAverage="0" equalAverage="0" bottom="0" percent="0" rank="0" text="" dxfId="899">
      <formula>"ogółem"</formula>
    </cfRule>
  </conditionalFormatting>
  <conditionalFormatting sqref="A1151">
    <cfRule type="cellIs" priority="890" operator="equal" aboveAverage="0" equalAverage="0" bottom="0" percent="0" rank="0" text="" dxfId="900">
      <formula>"Wydatki bieżące"</formula>
    </cfRule>
  </conditionalFormatting>
  <conditionalFormatting sqref="B1151">
    <cfRule type="cellIs" priority="891" operator="equal" aboveAverage="0" equalAverage="0" bottom="0" percent="0" rank="0" text="" dxfId="901">
      <formula>"ogółem"</formula>
    </cfRule>
  </conditionalFormatting>
  <conditionalFormatting sqref="A1151">
    <cfRule type="cellIs" priority="892" operator="equal" aboveAverage="0" equalAverage="0" bottom="0" percent="0" rank="0" text="" dxfId="902">
      <formula>"Wydatki bieżące"</formula>
    </cfRule>
  </conditionalFormatting>
  <conditionalFormatting sqref="B1151">
    <cfRule type="cellIs" priority="893" operator="equal" aboveAverage="0" equalAverage="0" bottom="0" percent="0" rank="0" text="" dxfId="903">
      <formula>"ogółem"</formula>
    </cfRule>
    <cfRule type="cellIs" priority="894" operator="equal" aboveAverage="0" equalAverage="0" bottom="0" percent="0" rank="0" text="" dxfId="904">
      <formula>"ogółem"</formula>
    </cfRule>
  </conditionalFormatting>
  <conditionalFormatting sqref="A1339">
    <cfRule type="cellIs" priority="895" operator="equal" aboveAverage="0" equalAverage="0" bottom="0" percent="0" rank="0" text="" dxfId="905">
      <formula>"Wydatki bieżące"</formula>
    </cfRule>
  </conditionalFormatting>
  <conditionalFormatting sqref="B1339">
    <cfRule type="cellIs" priority="896" operator="equal" aboveAverage="0" equalAverage="0" bottom="0" percent="0" rank="0" text="" dxfId="906">
      <formula>"ogółem"</formula>
    </cfRule>
  </conditionalFormatting>
  <conditionalFormatting sqref="A1339">
    <cfRule type="cellIs" priority="897" operator="equal" aboveAverage="0" equalAverage="0" bottom="0" percent="0" rank="0" text="" dxfId="907">
      <formula>"Wydatki bieżące"</formula>
    </cfRule>
  </conditionalFormatting>
  <conditionalFormatting sqref="B1339">
    <cfRule type="cellIs" priority="898" operator="equal" aboveAverage="0" equalAverage="0" bottom="0" percent="0" rank="0" text="" dxfId="908">
      <formula>"ogółem"</formula>
    </cfRule>
  </conditionalFormatting>
  <conditionalFormatting sqref="A1339">
    <cfRule type="cellIs" priority="899" operator="equal" aboveAverage="0" equalAverage="0" bottom="0" percent="0" rank="0" text="" dxfId="909">
      <formula>"Wydatki bieżące"</formula>
    </cfRule>
  </conditionalFormatting>
  <conditionalFormatting sqref="B1339">
    <cfRule type="cellIs" priority="900" operator="equal" aboveAverage="0" equalAverage="0" bottom="0" percent="0" rank="0" text="" dxfId="910">
      <formula>"ogółem"</formula>
    </cfRule>
    <cfRule type="cellIs" priority="901" operator="equal" aboveAverage="0" equalAverage="0" bottom="0" percent="0" rank="0" text="" dxfId="911">
      <formula>"ogółem"</formula>
    </cfRule>
  </conditionalFormatting>
  <conditionalFormatting sqref="A1353">
    <cfRule type="cellIs" priority="902" operator="equal" aboveAverage="0" equalAverage="0" bottom="0" percent="0" rank="0" text="" dxfId="912">
      <formula>"Wydatki bieżące"</formula>
    </cfRule>
  </conditionalFormatting>
  <conditionalFormatting sqref="B1353">
    <cfRule type="cellIs" priority="903" operator="equal" aboveAverage="0" equalAverage="0" bottom="0" percent="0" rank="0" text="" dxfId="913">
      <formula>"ogółem"</formula>
    </cfRule>
  </conditionalFormatting>
  <conditionalFormatting sqref="A1353">
    <cfRule type="cellIs" priority="904" operator="equal" aboveAverage="0" equalAverage="0" bottom="0" percent="0" rank="0" text="" dxfId="914">
      <formula>"Wydatki bieżące"</formula>
    </cfRule>
  </conditionalFormatting>
  <conditionalFormatting sqref="B1353">
    <cfRule type="cellIs" priority="905" operator="equal" aboveAverage="0" equalAverage="0" bottom="0" percent="0" rank="0" text="" dxfId="915">
      <formula>"ogółem"</formula>
    </cfRule>
  </conditionalFormatting>
  <conditionalFormatting sqref="A1353">
    <cfRule type="cellIs" priority="906" operator="equal" aboveAverage="0" equalAverage="0" bottom="0" percent="0" rank="0" text="" dxfId="916">
      <formula>"Wydatki bieżące"</formula>
    </cfRule>
  </conditionalFormatting>
  <conditionalFormatting sqref="B1353">
    <cfRule type="cellIs" priority="907" operator="equal" aboveAverage="0" equalAverage="0" bottom="0" percent="0" rank="0" text="" dxfId="917">
      <formula>"ogółem"</formula>
    </cfRule>
    <cfRule type="cellIs" priority="908" operator="equal" aboveAverage="0" equalAverage="0" bottom="0" percent="0" rank="0" text="" dxfId="918">
      <formula>"ogółem"</formula>
    </cfRule>
  </conditionalFormatting>
  <conditionalFormatting sqref="B1403">
    <cfRule type="cellIs" priority="909" operator="equal" aboveAverage="0" equalAverage="0" bottom="0" percent="0" rank="0" text="" dxfId="919">
      <formula>"ogółem"</formula>
    </cfRule>
  </conditionalFormatting>
  <conditionalFormatting sqref="A1403">
    <cfRule type="cellIs" priority="910" operator="equal" aboveAverage="0" equalAverage="0" bottom="0" percent="0" rank="0" text="" dxfId="920">
      <formula>"Wydatki bieżące"</formula>
    </cfRule>
  </conditionalFormatting>
  <conditionalFormatting sqref="B1403">
    <cfRule type="cellIs" priority="911" operator="equal" aboveAverage="0" equalAverage="0" bottom="0" percent="0" rank="0" text="" dxfId="921">
      <formula>"ogółem"</formula>
    </cfRule>
  </conditionalFormatting>
  <conditionalFormatting sqref="A1403">
    <cfRule type="cellIs" priority="912" operator="equal" aboveAverage="0" equalAverage="0" bottom="0" percent="0" rank="0" text="" dxfId="922">
      <formula>"Wydatki bieżące"</formula>
    </cfRule>
  </conditionalFormatting>
  <conditionalFormatting sqref="B1403">
    <cfRule type="cellIs" priority="913" operator="equal" aboveAverage="0" equalAverage="0" bottom="0" percent="0" rank="0" text="" dxfId="923">
      <formula>"ogółem"</formula>
    </cfRule>
    <cfRule type="cellIs" priority="914" operator="equal" aboveAverage="0" equalAverage="0" bottom="0" percent="0" rank="0" text="" dxfId="924">
      <formula>"ogółem"</formula>
    </cfRule>
  </conditionalFormatting>
  <conditionalFormatting sqref="A1403">
    <cfRule type="cellIs" priority="915" operator="equal" aboveAverage="0" equalAverage="0" bottom="0" percent="0" rank="0" text="" dxfId="925">
      <formula>"Wydatki bieżące"</formula>
    </cfRule>
  </conditionalFormatting>
  <conditionalFormatting sqref="B1417">
    <cfRule type="cellIs" priority="916" operator="equal" aboveAverage="0" equalAverage="0" bottom="0" percent="0" rank="0" text="" dxfId="926">
      <formula>"ogółem"</formula>
    </cfRule>
  </conditionalFormatting>
  <conditionalFormatting sqref="A1417">
    <cfRule type="cellIs" priority="917" operator="equal" aboveAverage="0" equalAverage="0" bottom="0" percent="0" rank="0" text="" dxfId="927">
      <formula>"Wydatki bieżące"</formula>
    </cfRule>
  </conditionalFormatting>
  <conditionalFormatting sqref="B1417">
    <cfRule type="cellIs" priority="918" operator="equal" aboveAverage="0" equalAverage="0" bottom="0" percent="0" rank="0" text="" dxfId="928">
      <formula>"ogółem"</formula>
    </cfRule>
  </conditionalFormatting>
  <conditionalFormatting sqref="A1417">
    <cfRule type="cellIs" priority="919" operator="equal" aboveAverage="0" equalAverage="0" bottom="0" percent="0" rank="0" text="" dxfId="929">
      <formula>"Wydatki bieżące"</formula>
    </cfRule>
  </conditionalFormatting>
  <conditionalFormatting sqref="B1417">
    <cfRule type="cellIs" priority="920" operator="equal" aboveAverage="0" equalAverage="0" bottom="0" percent="0" rank="0" text="" dxfId="930">
      <formula>"ogółem"</formula>
    </cfRule>
    <cfRule type="cellIs" priority="921" operator="equal" aboveAverage="0" equalAverage="0" bottom="0" percent="0" rank="0" text="" dxfId="931">
      <formula>"ogółem"</formula>
    </cfRule>
  </conditionalFormatting>
  <conditionalFormatting sqref="A1417">
    <cfRule type="cellIs" priority="922" operator="equal" aboveAverage="0" equalAverage="0" bottom="0" percent="0" rank="0" text="" dxfId="932">
      <formula>"Wydatki bieżące"</formula>
    </cfRule>
  </conditionalFormatting>
  <conditionalFormatting sqref="B961">
    <cfRule type="cellIs" priority="923" operator="equal" aboveAverage="0" equalAverage="0" bottom="0" percent="0" rank="0" text="" dxfId="933">
      <formula>"ogółem"</formula>
    </cfRule>
  </conditionalFormatting>
  <conditionalFormatting sqref="A961">
    <cfRule type="cellIs" priority="924" operator="equal" aboveAverage="0" equalAverage="0" bottom="0" percent="0" rank="0" text="" dxfId="934">
      <formula>"Wydatki bieżące"</formula>
    </cfRule>
  </conditionalFormatting>
  <conditionalFormatting sqref="B961">
    <cfRule type="cellIs" priority="925" operator="equal" aboveAverage="0" equalAverage="0" bottom="0" percent="0" rank="0" text="" dxfId="935">
      <formula>"ogółem"</formula>
    </cfRule>
  </conditionalFormatting>
  <conditionalFormatting sqref="A961">
    <cfRule type="cellIs" priority="926" operator="equal" aboveAverage="0" equalAverage="0" bottom="0" percent="0" rank="0" text="" dxfId="936">
      <formula>"Wydatki bieżące"</formula>
    </cfRule>
  </conditionalFormatting>
  <conditionalFormatting sqref="B961">
    <cfRule type="cellIs" priority="927" operator="equal" aboveAverage="0" equalAverage="0" bottom="0" percent="0" rank="0" text="" dxfId="937">
      <formula>"ogółem"</formula>
    </cfRule>
    <cfRule type="cellIs" priority="928" operator="equal" aboveAverage="0" equalAverage="0" bottom="0" percent="0" rank="0" text="" dxfId="938">
      <formula>"ogółem"</formula>
    </cfRule>
  </conditionalFormatting>
  <conditionalFormatting sqref="A961">
    <cfRule type="cellIs" priority="929" operator="equal" aboveAverage="0" equalAverage="0" bottom="0" percent="0" rank="0" text="" dxfId="939">
      <formula>"Wydatki bieżące"</formula>
    </cfRule>
  </conditionalFormatting>
  <conditionalFormatting sqref="B1429">
    <cfRule type="cellIs" priority="930" operator="equal" aboveAverage="0" equalAverage="0" bottom="0" percent="0" rank="0" text="" dxfId="940">
      <formula>"ogółem"</formula>
    </cfRule>
  </conditionalFormatting>
  <conditionalFormatting sqref="A1429">
    <cfRule type="cellIs" priority="931" operator="equal" aboveAverage="0" equalAverage="0" bottom="0" percent="0" rank="0" text="" dxfId="941">
      <formula>"Wydatki bieżące"</formula>
    </cfRule>
  </conditionalFormatting>
  <conditionalFormatting sqref="B1429">
    <cfRule type="cellIs" priority="932" operator="equal" aboveAverage="0" equalAverage="0" bottom="0" percent="0" rank="0" text="" dxfId="942">
      <formula>"ogółem"</formula>
    </cfRule>
  </conditionalFormatting>
  <conditionalFormatting sqref="A1429">
    <cfRule type="cellIs" priority="933" operator="equal" aboveAverage="0" equalAverage="0" bottom="0" percent="0" rank="0" text="" dxfId="943">
      <formula>"Wydatki bieżące"</formula>
    </cfRule>
  </conditionalFormatting>
  <conditionalFormatting sqref="B1429">
    <cfRule type="cellIs" priority="934" operator="equal" aboveAverage="0" equalAverage="0" bottom="0" percent="0" rank="0" text="" dxfId="944">
      <formula>"ogółem"</formula>
    </cfRule>
    <cfRule type="cellIs" priority="935" operator="equal" aboveAverage="0" equalAverage="0" bottom="0" percent="0" rank="0" text="" dxfId="945">
      <formula>"ogółem"</formula>
    </cfRule>
  </conditionalFormatting>
  <conditionalFormatting sqref="A1429">
    <cfRule type="cellIs" priority="936" operator="equal" aboveAverage="0" equalAverage="0" bottom="0" percent="0" rank="0" text="" dxfId="946">
      <formula>"Wydatki bieżące"</formula>
    </cfRule>
  </conditionalFormatting>
  <conditionalFormatting sqref="B1983">
    <cfRule type="cellIs" priority="937" operator="equal" aboveAverage="0" equalAverage="0" bottom="0" percent="0" rank="0" text="" dxfId="947">
      <formula>"ogółem"</formula>
    </cfRule>
  </conditionalFormatting>
  <conditionalFormatting sqref="A1983">
    <cfRule type="cellIs" priority="938" operator="equal" aboveAverage="0" equalAverage="0" bottom="0" percent="0" rank="0" text="" dxfId="948">
      <formula>"Wydatki bieżące"</formula>
    </cfRule>
  </conditionalFormatting>
  <conditionalFormatting sqref="B1983">
    <cfRule type="cellIs" priority="939" operator="equal" aboveAverage="0" equalAverage="0" bottom="0" percent="0" rank="0" text="" dxfId="949">
      <formula>"ogółem"</formula>
    </cfRule>
  </conditionalFormatting>
  <conditionalFormatting sqref="A1983">
    <cfRule type="cellIs" priority="940" operator="equal" aboveAverage="0" equalAverage="0" bottom="0" percent="0" rank="0" text="" dxfId="950">
      <formula>"Wydatki bieżące"</formula>
    </cfRule>
  </conditionalFormatting>
  <conditionalFormatting sqref="B1983">
    <cfRule type="cellIs" priority="941" operator="equal" aboveAverage="0" equalAverage="0" bottom="0" percent="0" rank="0" text="" dxfId="951">
      <formula>"ogółem"</formula>
    </cfRule>
    <cfRule type="cellIs" priority="942" operator="equal" aboveAverage="0" equalAverage="0" bottom="0" percent="0" rank="0" text="" dxfId="952">
      <formula>"ogółem"</formula>
    </cfRule>
  </conditionalFormatting>
  <conditionalFormatting sqref="A1983">
    <cfRule type="cellIs" priority="943" operator="equal" aboveAverage="0" equalAverage="0" bottom="0" percent="0" rank="0" text="" dxfId="953">
      <formula>"Wydatki bieżące"</formula>
    </cfRule>
  </conditionalFormatting>
  <conditionalFormatting sqref="B290">
    <cfRule type="cellIs" priority="944" operator="equal" aboveAverage="0" equalAverage="0" bottom="0" percent="0" rank="0" text="" dxfId="954">
      <formula>"ogółem"</formula>
    </cfRule>
  </conditionalFormatting>
  <conditionalFormatting sqref="A290">
    <cfRule type="cellIs" priority="945" operator="equal" aboveAverage="0" equalAverage="0" bottom="0" percent="0" rank="0" text="" dxfId="955">
      <formula>"Wydatki bieżące"</formula>
    </cfRule>
  </conditionalFormatting>
  <conditionalFormatting sqref="B290">
    <cfRule type="cellIs" priority="946" operator="equal" aboveAverage="0" equalAverage="0" bottom="0" percent="0" rank="0" text="" dxfId="956">
      <formula>"ogółem"</formula>
    </cfRule>
  </conditionalFormatting>
  <conditionalFormatting sqref="A290">
    <cfRule type="cellIs" priority="947" operator="equal" aboveAverage="0" equalAverage="0" bottom="0" percent="0" rank="0" text="" dxfId="957">
      <formula>"Wydatki bieżące"</formula>
    </cfRule>
  </conditionalFormatting>
  <conditionalFormatting sqref="B290">
    <cfRule type="cellIs" priority="948" operator="equal" aboveAverage="0" equalAverage="0" bottom="0" percent="0" rank="0" text="" dxfId="958">
      <formula>"ogółem"</formula>
    </cfRule>
    <cfRule type="cellIs" priority="949" operator="equal" aboveAverage="0" equalAverage="0" bottom="0" percent="0" rank="0" text="" dxfId="959">
      <formula>"ogółem"</formula>
    </cfRule>
  </conditionalFormatting>
  <conditionalFormatting sqref="A290">
    <cfRule type="cellIs" priority="950" operator="equal" aboveAverage="0" equalAverage="0" bottom="0" percent="0" rank="0" text="" dxfId="960">
      <formula>"Wydatki bieżące"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E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62" t="s">
        <v>9</v>
      </c>
      <c r="B1" s="63" t="s">
        <v>10</v>
      </c>
      <c r="C1" s="64" t="s">
        <v>22</v>
      </c>
      <c r="D1" s="64" t="s">
        <v>23</v>
      </c>
      <c r="E1" s="65" t="s">
        <v>24</v>
      </c>
    </row>
    <row r="2" customFormat="false" ht="57.45" hidden="false" customHeight="false" outlineLevel="0" collapsed="false">
      <c r="A2" s="66" t="s">
        <v>26</v>
      </c>
      <c r="B2" s="67" t="s">
        <v>19</v>
      </c>
      <c r="C2" s="70" t="n">
        <f aca="false">SUM(C4:C8)</f>
        <v>8794408</v>
      </c>
      <c r="D2" s="71" t="n">
        <f aca="false">SUM(D4:D8)</f>
        <v>3896077</v>
      </c>
      <c r="E2" s="72" t="n">
        <f aca="false">SUM(C2:D2)</f>
        <v>12690485</v>
      </c>
    </row>
    <row r="3" customFormat="false" ht="22.35" hidden="false" customHeight="false" outlineLevel="0" collapsed="false">
      <c r="A3" s="74" t="s">
        <v>27</v>
      </c>
      <c r="B3" s="75"/>
      <c r="C3" s="79" t="n">
        <f aca="false">SUM(C4:C7)</f>
        <v>5084408</v>
      </c>
      <c r="D3" s="80" t="n">
        <f aca="false">SUM(D4:D9)</f>
        <v>3896077</v>
      </c>
      <c r="E3" s="79" t="n">
        <f aca="false">SUM(C3:D3)</f>
        <v>8980485</v>
      </c>
    </row>
    <row r="4" customFormat="false" ht="43.25" hidden="false" customHeight="false" outlineLevel="0" collapsed="false">
      <c r="A4" s="82" t="s">
        <v>29</v>
      </c>
      <c r="B4" s="54" t="n">
        <v>0</v>
      </c>
      <c r="C4" s="84"/>
      <c r="D4" s="85" t="n">
        <v>251360</v>
      </c>
      <c r="E4" s="79" t="n">
        <f aca="false">SUM(C4:D4)</f>
        <v>251360</v>
      </c>
    </row>
    <row r="5" customFormat="false" ht="32.8" hidden="false" customHeight="false" outlineLevel="0" collapsed="false">
      <c r="A5" s="82" t="s">
        <v>30</v>
      </c>
      <c r="B5" s="54" t="s">
        <v>31</v>
      </c>
      <c r="C5" s="79" t="n">
        <f aca="false">44800+4000000+70200</f>
        <v>4115000</v>
      </c>
      <c r="D5" s="85" t="n">
        <v>3644717</v>
      </c>
      <c r="E5" s="79" t="n">
        <f aca="false">SUM(C5:D5)</f>
        <v>7759717</v>
      </c>
    </row>
    <row r="6" customFormat="false" ht="32.8" hidden="false" customHeight="false" outlineLevel="0" collapsed="false">
      <c r="A6" s="87" t="s">
        <v>33</v>
      </c>
      <c r="B6" s="54" t="s">
        <v>34</v>
      </c>
      <c r="C6" s="79" t="n">
        <v>923408</v>
      </c>
      <c r="D6" s="88"/>
      <c r="E6" s="79" t="n">
        <f aca="false">SUM(C6:D6)</f>
        <v>923408</v>
      </c>
    </row>
    <row r="7" customFormat="false" ht="43.25" hidden="false" customHeight="false" outlineLevel="0" collapsed="false">
      <c r="A7" s="82" t="s">
        <v>36</v>
      </c>
      <c r="B7" s="54" t="s">
        <v>37</v>
      </c>
      <c r="C7" s="79" t="n">
        <v>46000</v>
      </c>
      <c r="D7" s="88"/>
      <c r="E7" s="79" t="n">
        <f aca="false">SUM(C7:D7)</f>
        <v>46000</v>
      </c>
    </row>
    <row r="8" customFormat="false" ht="43.25" hidden="false" customHeight="false" outlineLevel="0" collapsed="false">
      <c r="A8" s="82" t="s">
        <v>39</v>
      </c>
      <c r="B8" s="54" t="s">
        <v>40</v>
      </c>
      <c r="C8" s="79" t="n">
        <v>3710000</v>
      </c>
      <c r="D8" s="88"/>
      <c r="E8" s="79" t="n">
        <f aca="false">SUM(C8:D8)</f>
        <v>3710000</v>
      </c>
    </row>
    <row r="9" customFormat="false" ht="12.8" hidden="false" customHeight="false" outlineLevel="0" collapsed="false">
      <c r="A9" s="82"/>
      <c r="B9" s="54"/>
      <c r="C9" s="79"/>
      <c r="D9" s="88"/>
      <c r="E9" s="79"/>
    </row>
    <row r="10" customFormat="false" ht="35.05" hidden="false" customHeight="false" outlineLevel="0" collapsed="false">
      <c r="A10" s="66" t="s">
        <v>41</v>
      </c>
      <c r="B10" s="67" t="s">
        <v>19</v>
      </c>
      <c r="C10" s="72" t="n">
        <f aca="false">SUM(C12:C13)</f>
        <v>440000</v>
      </c>
      <c r="D10" s="89" t="n">
        <f aca="false">SUM(D12:D13)</f>
        <v>1885199</v>
      </c>
      <c r="E10" s="72" t="n">
        <f aca="false">SUM(C10:D10)</f>
        <v>2325199</v>
      </c>
    </row>
    <row r="11" customFormat="false" ht="22.35" hidden="false" customHeight="false" outlineLevel="0" collapsed="false">
      <c r="A11" s="74" t="s">
        <v>27</v>
      </c>
      <c r="B11" s="75"/>
      <c r="C11" s="90" t="n">
        <f aca="false">SUM(C12:C13)</f>
        <v>440000</v>
      </c>
      <c r="D11" s="80" t="n">
        <f aca="false">SUM(D12:D13)</f>
        <v>1885199</v>
      </c>
      <c r="E11" s="79" t="n">
        <f aca="false">SUM(C11:D11)</f>
        <v>2325199</v>
      </c>
    </row>
    <row r="12" customFormat="false" ht="43.25" hidden="false" customHeight="false" outlineLevel="0" collapsed="false">
      <c r="A12" s="82" t="s">
        <v>29</v>
      </c>
      <c r="B12" s="54" t="n">
        <v>0</v>
      </c>
      <c r="C12" s="84"/>
      <c r="D12" s="85" t="n">
        <v>251360</v>
      </c>
      <c r="E12" s="79" t="n">
        <f aca="false">SUM(C12:D12)</f>
        <v>251360</v>
      </c>
    </row>
    <row r="13" customFormat="false" ht="53.7" hidden="false" customHeight="false" outlineLevel="0" collapsed="false">
      <c r="A13" s="82" t="s">
        <v>42</v>
      </c>
      <c r="B13" s="54" t="s">
        <v>43</v>
      </c>
      <c r="C13" s="79" t="n">
        <v>440000</v>
      </c>
      <c r="D13" s="85" t="n">
        <v>1633839</v>
      </c>
      <c r="E13" s="79" t="n">
        <f aca="false">SUM(C13:D13)</f>
        <v>2073839</v>
      </c>
    </row>
    <row r="14" customFormat="false" ht="12.8" hidden="false" customHeight="false" outlineLevel="0" collapsed="false">
      <c r="A14" s="91"/>
      <c r="B14" s="92"/>
      <c r="C14" s="95"/>
      <c r="D14" s="96"/>
      <c r="E14" s="95"/>
    </row>
    <row r="15" customFormat="false" ht="57.45" hidden="false" customHeight="false" outlineLevel="0" collapsed="false">
      <c r="A15" s="66" t="s">
        <v>45</v>
      </c>
      <c r="B15" s="67" t="s">
        <v>19</v>
      </c>
      <c r="C15" s="72" t="n">
        <f aca="false">SUM(C17:C18)</f>
        <v>90000</v>
      </c>
      <c r="D15" s="89" t="n">
        <f aca="false">SUM(D17:D18)</f>
        <v>2953478</v>
      </c>
      <c r="E15" s="72" t="n">
        <f aca="false">SUM(C15:D15)</f>
        <v>3043478</v>
      </c>
    </row>
    <row r="16" customFormat="false" ht="22.35" hidden="false" customHeight="false" outlineLevel="0" collapsed="false">
      <c r="A16" s="99" t="s">
        <v>27</v>
      </c>
      <c r="B16" s="100"/>
      <c r="C16" s="90" t="n">
        <f aca="false">SUM(C17:C19)</f>
        <v>90000</v>
      </c>
      <c r="D16" s="80" t="n">
        <f aca="false">SUM(D17:D19)</f>
        <v>2953478</v>
      </c>
      <c r="E16" s="90" t="n">
        <f aca="false">SUM(C16:D16)</f>
        <v>3043478</v>
      </c>
    </row>
    <row r="17" customFormat="false" ht="43.25" hidden="false" customHeight="false" outlineLevel="0" collapsed="false">
      <c r="A17" s="87" t="s">
        <v>46</v>
      </c>
      <c r="B17" s="103" t="n">
        <v>0</v>
      </c>
      <c r="C17" s="84"/>
      <c r="D17" s="85" t="n">
        <v>527856</v>
      </c>
      <c r="E17" s="79" t="n">
        <f aca="false">SUM(C17:D17)</f>
        <v>527856</v>
      </c>
    </row>
    <row r="18" customFormat="false" ht="43.25" hidden="false" customHeight="false" outlineLevel="0" collapsed="false">
      <c r="A18" s="82" t="s">
        <v>47</v>
      </c>
      <c r="B18" s="54" t="s">
        <v>48</v>
      </c>
      <c r="C18" s="79" t="n">
        <v>90000</v>
      </c>
      <c r="D18" s="85" t="n">
        <v>2425622</v>
      </c>
      <c r="E18" s="79" t="n">
        <f aca="false">SUM(C18:D18)</f>
        <v>2515622</v>
      </c>
    </row>
    <row r="19" customFormat="false" ht="12.8" hidden="false" customHeight="false" outlineLevel="0" collapsed="false">
      <c r="A19" s="82"/>
      <c r="B19" s="54"/>
      <c r="C19" s="79"/>
      <c r="D19" s="88"/>
      <c r="E19" s="79"/>
    </row>
    <row r="20" customFormat="false" ht="46.25" hidden="false" customHeight="false" outlineLevel="0" collapsed="false">
      <c r="A20" s="66" t="s">
        <v>50</v>
      </c>
      <c r="B20" s="67" t="s">
        <v>19</v>
      </c>
      <c r="C20" s="72" t="n">
        <f aca="false">SUM(C23:C29)</f>
        <v>229330742</v>
      </c>
      <c r="D20" s="89" t="n">
        <f aca="false">SUM(D22:D28)</f>
        <v>2105138</v>
      </c>
      <c r="E20" s="72" t="n">
        <f aca="false">SUM(C20:D20)</f>
        <v>231435880</v>
      </c>
    </row>
    <row r="21" customFormat="false" ht="22.35" hidden="false" customHeight="false" outlineLevel="0" collapsed="false">
      <c r="A21" s="74" t="s">
        <v>27</v>
      </c>
      <c r="B21" s="75"/>
      <c r="C21" s="90" t="n">
        <f aca="false">SUM(C22:C25)</f>
        <v>75753329</v>
      </c>
      <c r="D21" s="80" t="n">
        <f aca="false">SUM(D22:D25)</f>
        <v>2105138</v>
      </c>
      <c r="E21" s="79" t="n">
        <f aca="false">SUM(C21:D21)</f>
        <v>77858467</v>
      </c>
    </row>
    <row r="22" customFormat="false" ht="43.25" hidden="false" customHeight="false" outlineLevel="0" collapsed="false">
      <c r="A22" s="82" t="s">
        <v>29</v>
      </c>
      <c r="B22" s="54" t="n">
        <v>0</v>
      </c>
      <c r="C22" s="84"/>
      <c r="D22" s="85" t="n">
        <v>345620</v>
      </c>
      <c r="E22" s="79" t="n">
        <f aca="false">SUM(C22:D22)</f>
        <v>345620</v>
      </c>
    </row>
    <row r="23" customFormat="false" ht="43.25" hidden="false" customHeight="false" outlineLevel="0" collapsed="false">
      <c r="A23" s="82" t="s">
        <v>51</v>
      </c>
      <c r="B23" s="54" t="s">
        <v>52</v>
      </c>
      <c r="C23" s="79" t="n">
        <f aca="false">135000+75000</f>
        <v>210000</v>
      </c>
      <c r="D23" s="85" t="n">
        <v>1068279</v>
      </c>
      <c r="E23" s="79" t="n">
        <f aca="false">SUM(C23:D23)</f>
        <v>1278279</v>
      </c>
    </row>
    <row r="24" customFormat="false" ht="22.35" hidden="false" customHeight="false" outlineLevel="0" collapsed="false">
      <c r="A24" s="82" t="s">
        <v>54</v>
      </c>
      <c r="B24" s="54" t="s">
        <v>55</v>
      </c>
      <c r="C24" s="79" t="n">
        <v>3329</v>
      </c>
      <c r="D24" s="85" t="n">
        <v>628399</v>
      </c>
      <c r="E24" s="79" t="n">
        <f aca="false">SUM(C24:D24)</f>
        <v>631728</v>
      </c>
    </row>
    <row r="25" customFormat="false" ht="43.25" hidden="false" customHeight="false" outlineLevel="0" collapsed="false">
      <c r="A25" s="82" t="s">
        <v>57</v>
      </c>
      <c r="B25" s="54" t="s">
        <v>58</v>
      </c>
      <c r="C25" s="79" t="n">
        <v>75540000</v>
      </c>
      <c r="D25" s="85" t="n">
        <v>62840</v>
      </c>
      <c r="E25" s="79" t="n">
        <f aca="false">SUM(C25:D25)</f>
        <v>75602840</v>
      </c>
    </row>
    <row r="26" customFormat="false" ht="74.6" hidden="false" customHeight="false" outlineLevel="0" collapsed="false">
      <c r="A26" s="82" t="s">
        <v>59</v>
      </c>
      <c r="B26" s="54" t="s">
        <v>60</v>
      </c>
      <c r="C26" s="79" t="n">
        <v>148839615</v>
      </c>
      <c r="D26" s="88"/>
      <c r="E26" s="79" t="n">
        <f aca="false">SUM(C26:D26)</f>
        <v>148839615</v>
      </c>
    </row>
    <row r="27" customFormat="false" ht="32.8" hidden="false" customHeight="false" outlineLevel="0" collapsed="false">
      <c r="A27" s="82" t="s">
        <v>62</v>
      </c>
      <c r="B27" s="54" t="s">
        <v>63</v>
      </c>
      <c r="C27" s="79" t="n">
        <f aca="false">25000+100000+50000</f>
        <v>175000</v>
      </c>
      <c r="D27" s="88"/>
      <c r="E27" s="79" t="n">
        <f aca="false">SUM(C27:D27)</f>
        <v>175000</v>
      </c>
    </row>
    <row r="28" customFormat="false" ht="22.35" hidden="false" customHeight="false" outlineLevel="0" collapsed="false">
      <c r="A28" s="82" t="s">
        <v>65</v>
      </c>
      <c r="B28" s="54" t="s">
        <v>66</v>
      </c>
      <c r="C28" s="79" t="n">
        <f aca="false">300000+1095000+1850000+970000+73800+125405+148593</f>
        <v>4562798</v>
      </c>
      <c r="D28" s="88"/>
      <c r="E28" s="79" t="n">
        <f aca="false">SUM(C28:D28)</f>
        <v>4562798</v>
      </c>
    </row>
    <row r="29" customFormat="false" ht="12.8" hidden="false" customHeight="false" outlineLevel="0" collapsed="false">
      <c r="A29" s="82"/>
      <c r="B29" s="54"/>
      <c r="C29" s="79"/>
      <c r="D29" s="88"/>
      <c r="E29" s="79"/>
    </row>
    <row r="30" customFormat="false" ht="57.45" hidden="false" customHeight="false" outlineLevel="0" collapsed="false">
      <c r="A30" s="66" t="s">
        <v>68</v>
      </c>
      <c r="B30" s="67" t="s">
        <v>19</v>
      </c>
      <c r="C30" s="72" t="n">
        <f aca="false">SUM(C33:C35)</f>
        <v>798400</v>
      </c>
      <c r="D30" s="89" t="n">
        <f aca="false">SUM(D32:D35)</f>
        <v>2513598</v>
      </c>
      <c r="E30" s="72" t="n">
        <f aca="false">SUM(C30:D30)</f>
        <v>3311998</v>
      </c>
    </row>
    <row r="31" customFormat="false" ht="22.35" hidden="false" customHeight="false" outlineLevel="0" collapsed="false">
      <c r="A31" s="74" t="s">
        <v>27</v>
      </c>
      <c r="B31" s="75"/>
      <c r="C31" s="90" t="n">
        <f aca="false">SUM(C33:C35)</f>
        <v>798400</v>
      </c>
      <c r="D31" s="80" t="n">
        <f aca="false">SUM(D32:D35)</f>
        <v>2513598</v>
      </c>
      <c r="E31" s="79" t="n">
        <f aca="false">SUM(C31:D31)</f>
        <v>3311998</v>
      </c>
    </row>
    <row r="32" customFormat="false" ht="43.25" hidden="false" customHeight="false" outlineLevel="0" collapsed="false">
      <c r="A32" s="82" t="s">
        <v>29</v>
      </c>
      <c r="B32" s="54" t="n">
        <v>0</v>
      </c>
      <c r="C32" s="84"/>
      <c r="D32" s="85" t="n">
        <v>251361</v>
      </c>
      <c r="E32" s="79" t="n">
        <f aca="false">SUM(C32:D32)</f>
        <v>251361</v>
      </c>
    </row>
    <row r="33" customFormat="false" ht="43.25" hidden="false" customHeight="false" outlineLevel="0" collapsed="false">
      <c r="A33" s="82" t="s">
        <v>69</v>
      </c>
      <c r="B33" s="54" t="s">
        <v>70</v>
      </c>
      <c r="C33" s="79" t="n">
        <v>31000</v>
      </c>
      <c r="D33" s="85" t="n">
        <v>754079</v>
      </c>
      <c r="E33" s="79" t="n">
        <f aca="false">SUM(C33:D33)</f>
        <v>785079</v>
      </c>
    </row>
    <row r="34" customFormat="false" ht="32.8" hidden="false" customHeight="false" outlineLevel="0" collapsed="false">
      <c r="A34" s="82" t="s">
        <v>72</v>
      </c>
      <c r="B34" s="54" t="s">
        <v>73</v>
      </c>
      <c r="C34" s="79" t="n">
        <f aca="false">42000+37500</f>
        <v>79500</v>
      </c>
      <c r="D34" s="85" t="n">
        <v>628399</v>
      </c>
      <c r="E34" s="79" t="n">
        <f aca="false">SUM(C34:D34)</f>
        <v>707899</v>
      </c>
    </row>
    <row r="35" customFormat="false" ht="43.25" hidden="false" customHeight="false" outlineLevel="0" collapsed="false">
      <c r="A35" s="82" t="s">
        <v>75</v>
      </c>
      <c r="B35" s="54" t="s">
        <v>76</v>
      </c>
      <c r="C35" s="79" t="n">
        <v>687900</v>
      </c>
      <c r="D35" s="85" t="n">
        <v>879759</v>
      </c>
      <c r="E35" s="79" t="n">
        <f aca="false">SUM(C35:D35)</f>
        <v>1567659</v>
      </c>
    </row>
    <row r="36" customFormat="false" ht="22.35" hidden="false" customHeight="false" outlineLevel="0" collapsed="false">
      <c r="A36" s="82" t="s">
        <v>65</v>
      </c>
      <c r="B36" s="54" t="s">
        <v>66</v>
      </c>
      <c r="C36" s="79"/>
      <c r="D36" s="88"/>
      <c r="E36" s="79"/>
    </row>
    <row r="37" customFormat="false" ht="12.8" hidden="false" customHeight="false" outlineLevel="0" collapsed="false">
      <c r="A37" s="82"/>
      <c r="B37" s="54"/>
      <c r="C37" s="79"/>
      <c r="D37" s="88"/>
      <c r="E37" s="79"/>
    </row>
    <row r="38" customFormat="false" ht="46.25" hidden="false" customHeight="false" outlineLevel="0" collapsed="false">
      <c r="A38" s="105" t="s">
        <v>79</v>
      </c>
      <c r="B38" s="106" t="s">
        <v>19</v>
      </c>
      <c r="C38" s="109" t="n">
        <f aca="false">SUM(C40:C50)</f>
        <v>43130140</v>
      </c>
      <c r="D38" s="110" t="n">
        <f aca="false">SUM(D40:D50)</f>
        <v>16212707</v>
      </c>
      <c r="E38" s="109" t="n">
        <f aca="false">SUM(C38:D38)</f>
        <v>59342847</v>
      </c>
    </row>
    <row r="39" customFormat="false" ht="22.35" hidden="false" customHeight="false" outlineLevel="0" collapsed="false">
      <c r="A39" s="87" t="s">
        <v>27</v>
      </c>
      <c r="B39" s="113"/>
      <c r="C39" s="79" t="n">
        <f aca="false">SUM(C40:C48)</f>
        <v>31424540</v>
      </c>
      <c r="D39" s="88" t="n">
        <f aca="false">SUM(D40:D48)</f>
        <v>16175003</v>
      </c>
      <c r="E39" s="79" t="n">
        <f aca="false">SUM(C39:D39)</f>
        <v>47599543</v>
      </c>
    </row>
    <row r="40" customFormat="false" ht="43.25" hidden="false" customHeight="false" outlineLevel="0" collapsed="false">
      <c r="A40" s="82" t="s">
        <v>29</v>
      </c>
      <c r="B40" s="54" t="n">
        <v>0</v>
      </c>
      <c r="C40" s="79"/>
      <c r="D40" s="88" t="n">
        <v>1445319</v>
      </c>
      <c r="E40" s="79" t="n">
        <f aca="false">SUM(C40:D40)</f>
        <v>1445319</v>
      </c>
    </row>
    <row r="41" customFormat="false" ht="53.7" hidden="false" customHeight="false" outlineLevel="0" collapsed="false">
      <c r="A41" s="87" t="s">
        <v>80</v>
      </c>
      <c r="B41" s="103" t="s">
        <v>81</v>
      </c>
      <c r="C41" s="79" t="n">
        <v>31224440</v>
      </c>
      <c r="D41" s="88" t="n">
        <v>14453188</v>
      </c>
      <c r="E41" s="79" t="n">
        <f aca="false">SUM(C41:D41)</f>
        <v>45677628</v>
      </c>
    </row>
    <row r="42" customFormat="false" ht="32.8" hidden="false" customHeight="false" outlineLevel="0" collapsed="false">
      <c r="A42" s="87" t="s">
        <v>33</v>
      </c>
      <c r="B42" s="54" t="s">
        <v>34</v>
      </c>
      <c r="C42" s="79" t="n">
        <v>36100</v>
      </c>
      <c r="D42" s="88"/>
      <c r="E42" s="79" t="n">
        <f aca="false">SUM(C42:D42)</f>
        <v>36100</v>
      </c>
    </row>
    <row r="43" customFormat="false" ht="32.8" hidden="false" customHeight="false" outlineLevel="0" collapsed="false">
      <c r="A43" s="87" t="s">
        <v>84</v>
      </c>
      <c r="B43" s="54" t="s">
        <v>85</v>
      </c>
      <c r="C43" s="79"/>
      <c r="D43" s="88" t="n">
        <v>62840</v>
      </c>
      <c r="E43" s="79" t="n">
        <f aca="false">SUM(C43:D43)</f>
        <v>62840</v>
      </c>
    </row>
    <row r="44" customFormat="false" ht="53.7" hidden="false" customHeight="false" outlineLevel="0" collapsed="false">
      <c r="A44" s="87" t="s">
        <v>87</v>
      </c>
      <c r="B44" s="54" t="s">
        <v>88</v>
      </c>
      <c r="C44" s="79"/>
      <c r="D44" s="88" t="n">
        <v>62840</v>
      </c>
      <c r="E44" s="79" t="n">
        <f aca="false">SUM(C44:D44)</f>
        <v>62840</v>
      </c>
    </row>
    <row r="45" customFormat="false" ht="32.8" hidden="false" customHeight="false" outlineLevel="0" collapsed="false">
      <c r="A45" s="87" t="s">
        <v>90</v>
      </c>
      <c r="B45" s="54" t="s">
        <v>91</v>
      </c>
      <c r="C45" s="79"/>
      <c r="D45" s="88" t="n">
        <v>25136</v>
      </c>
      <c r="E45" s="79" t="n">
        <f aca="false">SUM(C45:D45)</f>
        <v>25136</v>
      </c>
    </row>
    <row r="46" customFormat="false" ht="22.35" hidden="false" customHeight="false" outlineLevel="0" collapsed="false">
      <c r="A46" s="87" t="s">
        <v>93</v>
      </c>
      <c r="B46" s="54" t="s">
        <v>94</v>
      </c>
      <c r="C46" s="79" t="n">
        <v>164000</v>
      </c>
      <c r="D46" s="88" t="n">
        <v>25136</v>
      </c>
      <c r="E46" s="79" t="n">
        <f aca="false">SUM(C46:D46)</f>
        <v>189136</v>
      </c>
    </row>
    <row r="47" customFormat="false" ht="32.8" hidden="false" customHeight="false" outlineLevel="0" collapsed="false">
      <c r="A47" s="87" t="s">
        <v>96</v>
      </c>
      <c r="B47" s="54" t="s">
        <v>97</v>
      </c>
      <c r="C47" s="79"/>
      <c r="D47" s="88" t="n">
        <v>37704</v>
      </c>
      <c r="E47" s="79" t="n">
        <f aca="false">SUM(C47:D47)</f>
        <v>37704</v>
      </c>
    </row>
    <row r="48" customFormat="false" ht="74.6" hidden="false" customHeight="false" outlineLevel="0" collapsed="false">
      <c r="A48" s="87" t="s">
        <v>99</v>
      </c>
      <c r="B48" s="54" t="s">
        <v>100</v>
      </c>
      <c r="C48" s="79"/>
      <c r="D48" s="88" t="n">
        <v>62840</v>
      </c>
      <c r="E48" s="79" t="n">
        <f aca="false">SUM(C48:D48)</f>
        <v>62840</v>
      </c>
    </row>
    <row r="49" customFormat="false" ht="64.15" hidden="false" customHeight="false" outlineLevel="0" collapsed="false">
      <c r="A49" s="87" t="s">
        <v>102</v>
      </c>
      <c r="B49" s="54" t="s">
        <v>103</v>
      </c>
      <c r="C49" s="79"/>
      <c r="D49" s="88" t="n">
        <v>37704</v>
      </c>
      <c r="E49" s="79" t="n">
        <f aca="false">SUM(C49:D49)</f>
        <v>37704</v>
      </c>
    </row>
    <row r="50" customFormat="false" ht="22.35" hidden="false" customHeight="false" outlineLevel="0" collapsed="false">
      <c r="A50" s="87" t="s">
        <v>65</v>
      </c>
      <c r="B50" s="54" t="s">
        <v>66</v>
      </c>
      <c r="C50" s="79" t="n">
        <v>11705600</v>
      </c>
      <c r="D50" s="88"/>
      <c r="E50" s="79" t="n">
        <f aca="false">SUM(C50:D50)</f>
        <v>11705600</v>
      </c>
    </row>
    <row r="51" customFormat="false" ht="12.8" hidden="false" customHeight="false" outlineLevel="0" collapsed="false">
      <c r="A51" s="87"/>
      <c r="B51" s="54"/>
      <c r="C51" s="79"/>
      <c r="D51" s="88"/>
      <c r="E51" s="79"/>
    </row>
    <row r="52" customFormat="false" ht="46.25" hidden="false" customHeight="false" outlineLevel="0" collapsed="false">
      <c r="A52" s="66" t="s">
        <v>105</v>
      </c>
      <c r="B52" s="116" t="s">
        <v>19</v>
      </c>
      <c r="C52" s="72"/>
      <c r="D52" s="89" t="n">
        <f aca="false">SUM(D54:D56)</f>
        <v>4524476</v>
      </c>
      <c r="E52" s="72" t="n">
        <f aca="false">SUM(C52:D52)</f>
        <v>4524476</v>
      </c>
    </row>
    <row r="53" customFormat="false" ht="22.35" hidden="false" customHeight="false" outlineLevel="0" collapsed="false">
      <c r="A53" s="87" t="s">
        <v>27</v>
      </c>
      <c r="B53" s="100"/>
      <c r="C53" s="120" t="n">
        <f aca="false">SUM(C54:C55)</f>
        <v>0</v>
      </c>
      <c r="D53" s="121" t="n">
        <f aca="false">SUM(D54:D55)</f>
        <v>4524476</v>
      </c>
      <c r="E53" s="120" t="n">
        <f aca="false">SUM(C53:D53)</f>
        <v>4524476</v>
      </c>
    </row>
    <row r="54" customFormat="false" ht="43.25" hidden="false" customHeight="false" outlineLevel="0" collapsed="false">
      <c r="A54" s="87" t="s">
        <v>29</v>
      </c>
      <c r="B54" s="103" t="n">
        <v>0</v>
      </c>
      <c r="C54" s="84"/>
      <c r="D54" s="85" t="n">
        <v>628399</v>
      </c>
      <c r="E54" s="124" t="n">
        <f aca="false">SUM(C54:D54)</f>
        <v>628399</v>
      </c>
    </row>
    <row r="55" customFormat="false" ht="64.15" hidden="false" customHeight="false" outlineLevel="0" collapsed="false">
      <c r="A55" s="87" t="s">
        <v>106</v>
      </c>
      <c r="B55" s="103" t="s">
        <v>107</v>
      </c>
      <c r="C55" s="79"/>
      <c r="D55" s="85" t="n">
        <v>3896077</v>
      </c>
      <c r="E55" s="124" t="n">
        <f aca="false">SUM(C55:D55)</f>
        <v>3896077</v>
      </c>
    </row>
    <row r="56" customFormat="false" ht="12.8" hidden="false" customHeight="false" outlineLevel="0" collapsed="false">
      <c r="A56" s="87"/>
      <c r="B56" s="54"/>
      <c r="C56" s="79"/>
      <c r="D56" s="88"/>
      <c r="E56" s="79"/>
    </row>
    <row r="57" customFormat="false" ht="35.05" hidden="false" customHeight="false" outlineLevel="0" collapsed="false">
      <c r="A57" s="66" t="s">
        <v>109</v>
      </c>
      <c r="B57" s="116" t="s">
        <v>19</v>
      </c>
      <c r="C57" s="72" t="n">
        <f aca="false">SUM(C59:C66)</f>
        <v>2998870</v>
      </c>
      <c r="D57" s="89" t="n">
        <f aca="false">SUM(D59:D66)</f>
        <v>5781275</v>
      </c>
      <c r="E57" s="72" t="n">
        <f aca="false">SUM(C57:D57)</f>
        <v>8780145</v>
      </c>
    </row>
    <row r="58" customFormat="false" ht="22.35" hidden="false" customHeight="false" outlineLevel="0" collapsed="false">
      <c r="A58" s="87" t="s">
        <v>27</v>
      </c>
      <c r="B58" s="100"/>
      <c r="C58" s="120" t="n">
        <f aca="false">SUM(C59:C66)</f>
        <v>2998870</v>
      </c>
      <c r="D58" s="121" t="n">
        <f aca="false">SUM(D59:D66)</f>
        <v>5781275</v>
      </c>
      <c r="E58" s="120" t="n">
        <f aca="false">SUM(C58:D58)</f>
        <v>8780145</v>
      </c>
    </row>
    <row r="59" customFormat="false" ht="43.25" hidden="false" customHeight="false" outlineLevel="0" collapsed="false">
      <c r="A59" s="87" t="s">
        <v>29</v>
      </c>
      <c r="B59" s="103" t="n">
        <v>0</v>
      </c>
      <c r="C59" s="84"/>
      <c r="D59" s="85" t="n">
        <v>754079</v>
      </c>
      <c r="E59" s="124" t="n">
        <f aca="false">SUM(C59:D59)</f>
        <v>754079</v>
      </c>
    </row>
    <row r="60" customFormat="false" ht="22.35" hidden="false" customHeight="false" outlineLevel="0" collapsed="false">
      <c r="A60" s="87" t="s">
        <v>110</v>
      </c>
      <c r="B60" s="103" t="s">
        <v>111</v>
      </c>
      <c r="C60" s="79" t="n">
        <v>520250</v>
      </c>
      <c r="D60" s="85" t="n">
        <v>1005439</v>
      </c>
      <c r="E60" s="124" t="n">
        <f aca="false">SUM(C60:D60)</f>
        <v>1525689</v>
      </c>
    </row>
    <row r="61" customFormat="false" ht="53.7" hidden="false" customHeight="false" outlineLevel="0" collapsed="false">
      <c r="A61" s="82" t="s">
        <v>112</v>
      </c>
      <c r="B61" s="103" t="s">
        <v>113</v>
      </c>
      <c r="C61" s="79"/>
      <c r="D61" s="85" t="n">
        <v>251360</v>
      </c>
      <c r="E61" s="124" t="n">
        <f aca="false">SUM(C61:D61)</f>
        <v>251360</v>
      </c>
    </row>
    <row r="62" customFormat="false" ht="22.35" hidden="false" customHeight="false" outlineLevel="0" collapsed="false">
      <c r="A62" s="82" t="s">
        <v>115</v>
      </c>
      <c r="B62" s="103" t="s">
        <v>116</v>
      </c>
      <c r="C62" s="79" t="n">
        <v>628220</v>
      </c>
      <c r="D62" s="85" t="n">
        <v>1112267</v>
      </c>
      <c r="E62" s="124" t="n">
        <f aca="false">SUM(C62:D62)</f>
        <v>1740487</v>
      </c>
    </row>
    <row r="63" customFormat="false" ht="74.6" hidden="false" customHeight="false" outlineLevel="0" collapsed="false">
      <c r="A63" s="82" t="s">
        <v>118</v>
      </c>
      <c r="B63" s="103" t="s">
        <v>119</v>
      </c>
      <c r="C63" s="79" t="n">
        <v>50400</v>
      </c>
      <c r="D63" s="85" t="n">
        <v>2262238</v>
      </c>
      <c r="E63" s="124" t="n">
        <f aca="false">SUM(C63:D63)</f>
        <v>2312638</v>
      </c>
    </row>
    <row r="64" customFormat="false" ht="22.35" hidden="false" customHeight="false" outlineLevel="0" collapsed="false">
      <c r="A64" s="126" t="s">
        <v>121</v>
      </c>
      <c r="B64" s="127" t="s">
        <v>122</v>
      </c>
      <c r="C64" s="131"/>
      <c r="D64" s="132" t="n">
        <v>251360</v>
      </c>
      <c r="E64" s="133" t="n">
        <f aca="false">SUM(C64:D64)</f>
        <v>251360</v>
      </c>
    </row>
    <row r="65" customFormat="false" ht="43.25" hidden="false" customHeight="false" outlineLevel="0" collapsed="false">
      <c r="A65" s="82" t="s">
        <v>124</v>
      </c>
      <c r="B65" s="103" t="s">
        <v>125</v>
      </c>
      <c r="C65" s="79" t="n">
        <v>500000</v>
      </c>
      <c r="D65" s="85" t="n">
        <v>125680</v>
      </c>
      <c r="E65" s="124" t="n">
        <f aca="false">SUM(C65:D65)</f>
        <v>625680</v>
      </c>
    </row>
    <row r="66" customFormat="false" ht="85.05" hidden="false" customHeight="false" outlineLevel="0" collapsed="false">
      <c r="A66" s="82" t="s">
        <v>127</v>
      </c>
      <c r="B66" s="103" t="s">
        <v>128</v>
      </c>
      <c r="C66" s="79" t="n">
        <v>1300000</v>
      </c>
      <c r="D66" s="85" t="n">
        <v>18852</v>
      </c>
      <c r="E66" s="124" t="n">
        <f aca="false">SUM(C66:D66)</f>
        <v>1318852</v>
      </c>
    </row>
    <row r="67" customFormat="false" ht="12.8" hidden="false" customHeight="false" outlineLevel="0" collapsed="false">
      <c r="A67" s="82"/>
      <c r="B67" s="103"/>
      <c r="C67" s="79"/>
      <c r="D67" s="88"/>
      <c r="E67" s="124"/>
    </row>
    <row r="68" customFormat="false" ht="46.25" hidden="false" customHeight="false" outlineLevel="0" collapsed="false">
      <c r="A68" s="66" t="s">
        <v>130</v>
      </c>
      <c r="B68" s="135" t="s">
        <v>19</v>
      </c>
      <c r="C68" s="72" t="n">
        <f aca="false">SUM(C70:C72)</f>
        <v>3105000</v>
      </c>
      <c r="D68" s="89" t="n">
        <f aca="false">SUM(D70:D72)</f>
        <v>3770397</v>
      </c>
      <c r="E68" s="72" t="n">
        <f aca="false">SUM(C68:D68)</f>
        <v>6875397</v>
      </c>
    </row>
    <row r="69" customFormat="false" ht="22.35" hidden="false" customHeight="false" outlineLevel="0" collapsed="false">
      <c r="A69" s="87" t="s">
        <v>27</v>
      </c>
      <c r="B69" s="103"/>
      <c r="C69" s="84" t="n">
        <f aca="false">SUM(C70:C72)</f>
        <v>3105000</v>
      </c>
      <c r="D69" s="85" t="n">
        <f aca="false">SUM(D70:D72)</f>
        <v>3770397</v>
      </c>
      <c r="E69" s="84" t="n">
        <f aca="false">SUM(C69:D69)</f>
        <v>6875397</v>
      </c>
    </row>
    <row r="70" customFormat="false" ht="43.25" hidden="false" customHeight="false" outlineLevel="0" collapsed="false">
      <c r="A70" s="87" t="s">
        <v>29</v>
      </c>
      <c r="B70" s="103" t="n">
        <v>0</v>
      </c>
      <c r="C70" s="84"/>
      <c r="D70" s="85" t="n">
        <v>659819</v>
      </c>
      <c r="E70" s="84" t="n">
        <f aca="false">SUM(C70:D70)</f>
        <v>659819</v>
      </c>
    </row>
    <row r="71" customFormat="false" ht="32.8" hidden="false" customHeight="false" outlineLevel="0" collapsed="false">
      <c r="A71" s="82" t="s">
        <v>131</v>
      </c>
      <c r="B71" s="54" t="s">
        <v>132</v>
      </c>
      <c r="C71" s="79" t="n">
        <f aca="false">2297000+738000</f>
        <v>3035000</v>
      </c>
      <c r="D71" s="85" t="n">
        <v>3104294</v>
      </c>
      <c r="E71" s="79" t="n">
        <f aca="false">SUM(C71:D71)</f>
        <v>6139294</v>
      </c>
    </row>
    <row r="72" customFormat="false" ht="32.8" hidden="false" customHeight="false" outlineLevel="0" collapsed="false">
      <c r="A72" s="82" t="s">
        <v>134</v>
      </c>
      <c r="B72" s="54" t="s">
        <v>135</v>
      </c>
      <c r="C72" s="79" t="n">
        <v>70000</v>
      </c>
      <c r="D72" s="85" t="n">
        <v>6284</v>
      </c>
      <c r="E72" s="79" t="n">
        <f aca="false">SUM(C72:D72)</f>
        <v>76284</v>
      </c>
    </row>
    <row r="73" customFormat="false" ht="12.8" hidden="false" customHeight="false" outlineLevel="0" collapsed="false">
      <c r="A73" s="82"/>
      <c r="B73" s="54"/>
      <c r="C73" s="79"/>
      <c r="D73" s="88"/>
      <c r="E73" s="79"/>
    </row>
    <row r="74" customFormat="false" ht="46.25" hidden="false" customHeight="false" outlineLevel="0" collapsed="false">
      <c r="A74" s="66" t="s">
        <v>137</v>
      </c>
      <c r="B74" s="116" t="s">
        <v>19</v>
      </c>
      <c r="C74" s="109" t="n">
        <f aca="false">SUM(C76:C91)</f>
        <v>202039957.76</v>
      </c>
      <c r="D74" s="110" t="n">
        <f aca="false">SUM(D76:D91)</f>
        <v>13699109</v>
      </c>
      <c r="E74" s="109" t="n">
        <f aca="false">SUM(C74:D74)</f>
        <v>215739066.76</v>
      </c>
    </row>
    <row r="75" customFormat="false" ht="22.35" hidden="false" customHeight="false" outlineLevel="0" collapsed="false">
      <c r="A75" s="82" t="s">
        <v>27</v>
      </c>
      <c r="B75" s="103"/>
      <c r="C75" s="79" t="n">
        <f aca="false">SUM(C76:C91)</f>
        <v>202039957.76</v>
      </c>
      <c r="D75" s="88" t="n">
        <f aca="false">SUM(D76:D91)</f>
        <v>13699109</v>
      </c>
      <c r="E75" s="79" t="n">
        <f aca="false">SUM(C75:D75)</f>
        <v>215739066.76</v>
      </c>
    </row>
    <row r="76" customFormat="false" ht="43.25" hidden="false" customHeight="false" outlineLevel="0" collapsed="false">
      <c r="A76" s="82" t="s">
        <v>29</v>
      </c>
      <c r="B76" s="103" t="n">
        <v>0</v>
      </c>
      <c r="C76" s="79"/>
      <c r="D76" s="88" t="n">
        <v>1256799</v>
      </c>
      <c r="E76" s="79" t="n">
        <f aca="false">SUM(C76:D76)</f>
        <v>1256799</v>
      </c>
    </row>
    <row r="77" customFormat="false" ht="53.7" hidden="false" customHeight="false" outlineLevel="0" collapsed="false">
      <c r="A77" s="82" t="s">
        <v>138</v>
      </c>
      <c r="B77" s="103" t="s">
        <v>139</v>
      </c>
      <c r="C77" s="79" t="n">
        <v>20436290.27</v>
      </c>
      <c r="D77" s="88" t="n">
        <v>2513597</v>
      </c>
      <c r="E77" s="79" t="n">
        <f aca="false">SUM(C77:D77)</f>
        <v>22949887.27</v>
      </c>
    </row>
    <row r="78" customFormat="false" ht="53.7" hidden="false" customHeight="false" outlineLevel="0" collapsed="false">
      <c r="A78" s="82" t="s">
        <v>141</v>
      </c>
      <c r="B78" s="103" t="s">
        <v>142</v>
      </c>
      <c r="C78" s="79" t="n">
        <v>30000</v>
      </c>
      <c r="D78" s="88" t="n">
        <v>62840</v>
      </c>
      <c r="E78" s="79" t="n">
        <f aca="false">SUM(C78:D78)</f>
        <v>92840</v>
      </c>
    </row>
    <row r="79" customFormat="false" ht="85.05" hidden="false" customHeight="false" outlineLevel="0" collapsed="false">
      <c r="A79" s="87" t="s">
        <v>144</v>
      </c>
      <c r="B79" s="103" t="s">
        <v>145</v>
      </c>
      <c r="C79" s="79" t="n">
        <f aca="false">132686712.57-0.07</f>
        <v>132686712.5</v>
      </c>
      <c r="D79" s="88" t="n">
        <v>6912394</v>
      </c>
      <c r="E79" s="79" t="n">
        <f aca="false">SUM(C79:D79)</f>
        <v>139599106.5</v>
      </c>
    </row>
    <row r="80" customFormat="false" ht="53.7" hidden="false" customHeight="false" outlineLevel="0" collapsed="false">
      <c r="A80" s="82" t="s">
        <v>146</v>
      </c>
      <c r="B80" s="103" t="s">
        <v>147</v>
      </c>
      <c r="C80" s="79" t="n">
        <v>3361307.56</v>
      </c>
      <c r="D80" s="88" t="n">
        <v>125680</v>
      </c>
      <c r="E80" s="79" t="n">
        <f aca="false">SUM(C80:D80)</f>
        <v>3486987.56</v>
      </c>
    </row>
    <row r="81" customFormat="false" ht="53.7" hidden="false" customHeight="false" outlineLevel="0" collapsed="false">
      <c r="A81" s="82" t="s">
        <v>149</v>
      </c>
      <c r="B81" s="103" t="s">
        <v>150</v>
      </c>
      <c r="C81" s="79" t="n">
        <v>53696</v>
      </c>
      <c r="D81" s="88" t="n">
        <v>502720</v>
      </c>
      <c r="E81" s="79" t="n">
        <f aca="false">SUM(C81:D81)</f>
        <v>556416</v>
      </c>
    </row>
    <row r="82" customFormat="false" ht="53.7" hidden="false" customHeight="false" outlineLevel="0" collapsed="false">
      <c r="A82" s="82" t="s">
        <v>152</v>
      </c>
      <c r="B82" s="103" t="s">
        <v>153</v>
      </c>
      <c r="C82" s="79" t="n">
        <v>709583.21</v>
      </c>
      <c r="D82" s="88" t="n">
        <v>125680</v>
      </c>
      <c r="E82" s="79" t="n">
        <f aca="false">SUM(C82:D82)</f>
        <v>835263.21</v>
      </c>
    </row>
    <row r="83" customFormat="false" ht="32.8" hidden="false" customHeight="false" outlineLevel="0" collapsed="false">
      <c r="A83" s="82" t="s">
        <v>155</v>
      </c>
      <c r="B83" s="103" t="s">
        <v>156</v>
      </c>
      <c r="C83" s="79" t="n">
        <v>50000</v>
      </c>
      <c r="D83" s="88" t="n">
        <v>502720</v>
      </c>
      <c r="E83" s="79" t="n">
        <f aca="false">SUM(C83:D83)</f>
        <v>552720</v>
      </c>
    </row>
    <row r="84" customFormat="false" ht="22.35" hidden="false" customHeight="false" outlineLevel="0" collapsed="false">
      <c r="A84" s="82" t="s">
        <v>158</v>
      </c>
      <c r="B84" s="103" t="s">
        <v>159</v>
      </c>
      <c r="C84" s="79" t="n">
        <v>694557.39</v>
      </c>
      <c r="D84" s="88" t="n">
        <v>125680</v>
      </c>
      <c r="E84" s="79" t="n">
        <f aca="false">SUM(C84:D84)</f>
        <v>820237.39</v>
      </c>
    </row>
    <row r="85" customFormat="false" ht="22.35" hidden="false" customHeight="false" outlineLevel="0" collapsed="false">
      <c r="A85" s="82" t="s">
        <v>161</v>
      </c>
      <c r="B85" s="103" t="s">
        <v>162</v>
      </c>
      <c r="C85" s="79" t="n">
        <v>19957.84</v>
      </c>
      <c r="D85" s="88" t="n">
        <v>12568</v>
      </c>
      <c r="E85" s="79" t="n">
        <f aca="false">SUM(C85:D85)</f>
        <v>32525.84</v>
      </c>
    </row>
    <row r="86" customFormat="false" ht="43.25" hidden="false" customHeight="false" outlineLevel="0" collapsed="false">
      <c r="A86" s="82" t="s">
        <v>164</v>
      </c>
      <c r="B86" s="103" t="s">
        <v>165</v>
      </c>
      <c r="C86" s="79"/>
      <c r="D86" s="88" t="n">
        <v>251360</v>
      </c>
      <c r="E86" s="79" t="n">
        <f aca="false">SUM(C86:D86)</f>
        <v>251360</v>
      </c>
    </row>
    <row r="87" customFormat="false" ht="22.35" hidden="false" customHeight="false" outlineLevel="0" collapsed="false">
      <c r="A87" s="82" t="s">
        <v>167</v>
      </c>
      <c r="B87" s="103" t="s">
        <v>168</v>
      </c>
      <c r="C87" s="79" t="n">
        <v>20000</v>
      </c>
      <c r="D87" s="88" t="n">
        <v>125680</v>
      </c>
      <c r="E87" s="79" t="n">
        <f aca="false">SUM(C87:D87)</f>
        <v>145680</v>
      </c>
    </row>
    <row r="88" customFormat="false" ht="22.35" hidden="false" customHeight="false" outlineLevel="0" collapsed="false">
      <c r="A88" s="82" t="s">
        <v>170</v>
      </c>
      <c r="B88" s="103" t="s">
        <v>171</v>
      </c>
      <c r="C88" s="79" t="n">
        <v>7528500</v>
      </c>
      <c r="D88" s="88" t="n">
        <v>879759</v>
      </c>
      <c r="E88" s="79" t="n">
        <f aca="false">SUM(C88:D88)</f>
        <v>8408259</v>
      </c>
    </row>
    <row r="89" customFormat="false" ht="43.25" hidden="false" customHeight="false" outlineLevel="0" collapsed="false">
      <c r="A89" s="82" t="s">
        <v>173</v>
      </c>
      <c r="B89" s="103" t="s">
        <v>174</v>
      </c>
      <c r="C89" s="79" t="n">
        <v>232382.15</v>
      </c>
      <c r="D89" s="88" t="n">
        <v>301632</v>
      </c>
      <c r="E89" s="79" t="n">
        <f aca="false">SUM(C89:D89)</f>
        <v>534014.15</v>
      </c>
    </row>
    <row r="90" customFormat="false" ht="22.35" hidden="false" customHeight="false" outlineLevel="0" collapsed="false">
      <c r="A90" s="82" t="s">
        <v>175</v>
      </c>
      <c r="B90" s="103" t="s">
        <v>176</v>
      </c>
      <c r="C90" s="79" t="n">
        <v>3185734.64</v>
      </c>
      <c r="D90" s="88"/>
      <c r="E90" s="79" t="n">
        <f aca="false">SUM(C90:D90)</f>
        <v>3185734.64</v>
      </c>
    </row>
    <row r="91" customFormat="false" ht="32.8" hidden="false" customHeight="false" outlineLevel="0" collapsed="false">
      <c r="A91" s="82" t="s">
        <v>177</v>
      </c>
      <c r="B91" s="54" t="s">
        <v>178</v>
      </c>
      <c r="C91" s="79" t="n">
        <v>33031236.2</v>
      </c>
      <c r="D91" s="88"/>
      <c r="E91" s="79" t="n">
        <f aca="false">SUM(C91:D91)</f>
        <v>33031236.2</v>
      </c>
    </row>
    <row r="92" customFormat="false" ht="12.8" hidden="false" customHeight="false" outlineLevel="0" collapsed="false">
      <c r="A92" s="82"/>
      <c r="B92" s="103"/>
      <c r="C92" s="79"/>
      <c r="D92" s="88"/>
      <c r="E92" s="79"/>
    </row>
    <row r="93" customFormat="false" ht="35.05" hidden="false" customHeight="false" outlineLevel="0" collapsed="false">
      <c r="A93" s="66" t="s">
        <v>180</v>
      </c>
      <c r="B93" s="67" t="s">
        <v>19</v>
      </c>
      <c r="C93" s="109" t="n">
        <f aca="false">SUM(C96:C96)</f>
        <v>216000</v>
      </c>
      <c r="D93" s="110" t="n">
        <f aca="false">SUM(D95:D96)</f>
        <v>10167504</v>
      </c>
      <c r="E93" s="109" t="n">
        <f aca="false">SUM(C93:D93)</f>
        <v>10383504</v>
      </c>
    </row>
    <row r="94" customFormat="false" ht="22.35" hidden="false" customHeight="false" outlineLevel="0" collapsed="false">
      <c r="A94" s="82" t="s">
        <v>27</v>
      </c>
      <c r="B94" s="141"/>
      <c r="C94" s="79" t="n">
        <f aca="false">SUM(C95:C96)</f>
        <v>216000</v>
      </c>
      <c r="D94" s="88" t="n">
        <f aca="false">SUM(D95:D96)</f>
        <v>10167504</v>
      </c>
      <c r="E94" s="79" t="n">
        <f aca="false">SUM(C94:D94)</f>
        <v>10383504</v>
      </c>
    </row>
    <row r="95" customFormat="false" ht="43.25" hidden="false" customHeight="false" outlineLevel="0" collapsed="false">
      <c r="A95" s="82" t="s">
        <v>29</v>
      </c>
      <c r="B95" s="54" t="n">
        <v>0</v>
      </c>
      <c r="C95" s="144"/>
      <c r="D95" s="88" t="n">
        <v>628400</v>
      </c>
      <c r="E95" s="79" t="n">
        <f aca="false">SUM(C95:D95)</f>
        <v>628400</v>
      </c>
    </row>
    <row r="96" customFormat="false" ht="105.95" hidden="false" customHeight="false" outlineLevel="0" collapsed="false">
      <c r="A96" s="82" t="s">
        <v>181</v>
      </c>
      <c r="B96" s="54" t="s">
        <v>182</v>
      </c>
      <c r="C96" s="79" t="n">
        <v>216000</v>
      </c>
      <c r="D96" s="88" t="n">
        <v>9539104</v>
      </c>
      <c r="E96" s="79" t="n">
        <f aca="false">SUM(C96:D96)</f>
        <v>9755104</v>
      </c>
    </row>
    <row r="97" customFormat="false" ht="12.8" hidden="false" customHeight="false" outlineLevel="0" collapsed="false">
      <c r="A97" s="82"/>
      <c r="B97" s="54"/>
      <c r="C97" s="79"/>
      <c r="D97" s="88"/>
      <c r="E97" s="79"/>
    </row>
    <row r="98" customFormat="false" ht="46.25" hidden="false" customHeight="false" outlineLevel="0" collapsed="false">
      <c r="A98" s="66" t="s">
        <v>184</v>
      </c>
      <c r="B98" s="67" t="s">
        <v>19</v>
      </c>
      <c r="C98" s="72" t="n">
        <f aca="false">SUM(C100:C103)</f>
        <v>273900</v>
      </c>
      <c r="D98" s="89" t="n">
        <f aca="false">SUM(D100:D103)</f>
        <v>25387340</v>
      </c>
      <c r="E98" s="109" t="n">
        <f aca="false">SUM(C98:D98)</f>
        <v>25661240</v>
      </c>
    </row>
    <row r="99" customFormat="false" ht="22.35" hidden="false" customHeight="false" outlineLevel="0" collapsed="false">
      <c r="A99" s="82" t="s">
        <v>27</v>
      </c>
      <c r="B99" s="54"/>
      <c r="C99" s="84" t="n">
        <f aca="false">SUM(C100:C103)</f>
        <v>273900</v>
      </c>
      <c r="D99" s="85" t="n">
        <f aca="false">SUM(D100:D103)</f>
        <v>25387340</v>
      </c>
      <c r="E99" s="79" t="n">
        <f aca="false">SUM(C99:D99)</f>
        <v>25661240</v>
      </c>
    </row>
    <row r="100" customFormat="false" ht="43.25" hidden="false" customHeight="false" outlineLevel="0" collapsed="false">
      <c r="A100" s="82" t="s">
        <v>29</v>
      </c>
      <c r="B100" s="54" t="n">
        <v>0</v>
      </c>
      <c r="C100" s="84"/>
      <c r="D100" s="85" t="n">
        <v>3267677</v>
      </c>
      <c r="E100" s="79" t="n">
        <f aca="false">SUM(C100:D100)</f>
        <v>3267677</v>
      </c>
    </row>
    <row r="101" customFormat="false" ht="126.85" hidden="false" customHeight="false" outlineLevel="0" collapsed="false">
      <c r="A101" s="82" t="s">
        <v>185</v>
      </c>
      <c r="B101" s="54" t="s">
        <v>186</v>
      </c>
      <c r="C101" s="79" t="n">
        <v>122900</v>
      </c>
      <c r="D101" s="85" t="n">
        <v>8986113</v>
      </c>
      <c r="E101" s="79" t="n">
        <f aca="false">SUM(C101:D101)</f>
        <v>9109013</v>
      </c>
    </row>
    <row r="102" customFormat="false" ht="64.15" hidden="false" customHeight="false" outlineLevel="0" collapsed="false">
      <c r="A102" s="82" t="s">
        <v>188</v>
      </c>
      <c r="B102" s="54" t="s">
        <v>189</v>
      </c>
      <c r="C102" s="79" t="n">
        <v>150000</v>
      </c>
      <c r="D102" s="85" t="n">
        <v>13120982</v>
      </c>
      <c r="E102" s="79" t="n">
        <f aca="false">SUM(C102:D102)</f>
        <v>13270982</v>
      </c>
    </row>
    <row r="103" customFormat="false" ht="85.05" hidden="false" customHeight="false" outlineLevel="0" collapsed="false">
      <c r="A103" s="82" t="s">
        <v>191</v>
      </c>
      <c r="B103" s="54" t="s">
        <v>192</v>
      </c>
      <c r="C103" s="79" t="n">
        <v>1000</v>
      </c>
      <c r="D103" s="85" t="n">
        <v>12568</v>
      </c>
      <c r="E103" s="79" t="n">
        <f aca="false">SUM(C103:D103)</f>
        <v>13568</v>
      </c>
    </row>
    <row r="104" customFormat="false" ht="12.8" hidden="false" customHeight="false" outlineLevel="0" collapsed="false">
      <c r="A104" s="82"/>
      <c r="B104" s="54"/>
      <c r="C104" s="79"/>
      <c r="D104" s="88"/>
      <c r="E104" s="79"/>
    </row>
    <row r="105" customFormat="false" ht="68.65" hidden="false" customHeight="false" outlineLevel="0" collapsed="false">
      <c r="A105" s="66" t="s">
        <v>194</v>
      </c>
      <c r="B105" s="127" t="s">
        <v>19</v>
      </c>
      <c r="C105" s="109" t="n">
        <f aca="false">SUM(C107:C122)</f>
        <v>6915760</v>
      </c>
      <c r="D105" s="110" t="n">
        <f aca="false">SUM(D107:D122)</f>
        <v>5592756</v>
      </c>
      <c r="E105" s="109" t="n">
        <f aca="false">SUM(C105:D105)</f>
        <v>12508516</v>
      </c>
    </row>
    <row r="106" customFormat="false" ht="22.35" hidden="false" customHeight="false" outlineLevel="0" collapsed="false">
      <c r="A106" s="99" t="s">
        <v>27</v>
      </c>
      <c r="B106" s="100"/>
      <c r="C106" s="146" t="n">
        <f aca="false">SUM(C107:C120)</f>
        <v>4511760</v>
      </c>
      <c r="D106" s="147" t="n">
        <f aca="false">SUM(D107:D120)</f>
        <v>5592756</v>
      </c>
      <c r="E106" s="146" t="n">
        <f aca="false">SUM(C106:D106)</f>
        <v>10104516</v>
      </c>
    </row>
    <row r="107" customFormat="false" ht="43.25" hidden="false" customHeight="false" outlineLevel="0" collapsed="false">
      <c r="A107" s="87" t="s">
        <v>29</v>
      </c>
      <c r="B107" s="103" t="n">
        <v>0</v>
      </c>
      <c r="C107" s="79"/>
      <c r="D107" s="88" t="n">
        <v>628399</v>
      </c>
      <c r="E107" s="79" t="n">
        <f aca="false">SUM(C107:D107)</f>
        <v>628399</v>
      </c>
    </row>
    <row r="108" customFormat="false" ht="64.15" hidden="false" customHeight="false" outlineLevel="0" collapsed="false">
      <c r="A108" s="82" t="s">
        <v>195</v>
      </c>
      <c r="B108" s="103" t="s">
        <v>196</v>
      </c>
      <c r="C108" s="79" t="n">
        <v>56000</v>
      </c>
      <c r="D108" s="88" t="n">
        <v>628399</v>
      </c>
      <c r="E108" s="79" t="n">
        <f aca="false">SUM(C108:D108)</f>
        <v>684399</v>
      </c>
    </row>
    <row r="109" customFormat="false" ht="32.8" hidden="false" customHeight="false" outlineLevel="0" collapsed="false">
      <c r="A109" s="87" t="s">
        <v>198</v>
      </c>
      <c r="B109" s="103" t="s">
        <v>199</v>
      </c>
      <c r="C109" s="79" t="n">
        <v>63950</v>
      </c>
      <c r="D109" s="88" t="n">
        <v>502720</v>
      </c>
      <c r="E109" s="79" t="n">
        <f aca="false">SUM(C109:D109)</f>
        <v>566670</v>
      </c>
    </row>
    <row r="110" customFormat="false" ht="105.95" hidden="false" customHeight="false" outlineLevel="0" collapsed="false">
      <c r="A110" s="82" t="s">
        <v>201</v>
      </c>
      <c r="B110" s="103" t="s">
        <v>202</v>
      </c>
      <c r="C110" s="79" t="n">
        <v>178050</v>
      </c>
      <c r="D110" s="88" t="n">
        <v>1633839</v>
      </c>
      <c r="E110" s="79" t="n">
        <f aca="false">SUM(C110:D110)</f>
        <v>1811889</v>
      </c>
    </row>
    <row r="111" customFormat="false" ht="85.05" hidden="false" customHeight="false" outlineLevel="0" collapsed="false">
      <c r="A111" s="82" t="s">
        <v>204</v>
      </c>
      <c r="B111" s="103" t="s">
        <v>205</v>
      </c>
      <c r="C111" s="79" t="n">
        <v>822500</v>
      </c>
      <c r="D111" s="88" t="n">
        <v>251360</v>
      </c>
      <c r="E111" s="79" t="n">
        <f aca="false">SUM(C111:D111)</f>
        <v>1073860</v>
      </c>
    </row>
    <row r="112" customFormat="false" ht="74.6" hidden="false" customHeight="false" outlineLevel="0" collapsed="false">
      <c r="A112" s="87" t="s">
        <v>207</v>
      </c>
      <c r="B112" s="54" t="s">
        <v>208</v>
      </c>
      <c r="C112" s="79" t="n">
        <v>310000</v>
      </c>
      <c r="D112" s="88" t="n">
        <v>628399</v>
      </c>
      <c r="E112" s="79" t="n">
        <f aca="false">SUM(C112:D112)</f>
        <v>938399</v>
      </c>
    </row>
    <row r="113" customFormat="false" ht="53.7" hidden="false" customHeight="false" outlineLevel="0" collapsed="false">
      <c r="A113" s="82" t="s">
        <v>210</v>
      </c>
      <c r="B113" s="103" t="s">
        <v>211</v>
      </c>
      <c r="C113" s="79" t="n">
        <v>2184510</v>
      </c>
      <c r="D113" s="88" t="n">
        <v>527856</v>
      </c>
      <c r="E113" s="79" t="n">
        <f aca="false">SUM(C113:D113)</f>
        <v>2712366</v>
      </c>
    </row>
    <row r="114" customFormat="false" ht="32.8" hidden="false" customHeight="false" outlineLevel="0" collapsed="false">
      <c r="A114" s="82" t="s">
        <v>213</v>
      </c>
      <c r="B114" s="103" t="s">
        <v>214</v>
      </c>
      <c r="C114" s="79" t="n">
        <v>19500</v>
      </c>
      <c r="D114" s="88" t="n">
        <v>502720</v>
      </c>
      <c r="E114" s="79" t="n">
        <f aca="false">SUM(C114:D114)</f>
        <v>522220</v>
      </c>
    </row>
    <row r="115" customFormat="false" ht="64.15" hidden="false" customHeight="false" outlineLevel="0" collapsed="false">
      <c r="A115" s="87" t="s">
        <v>216</v>
      </c>
      <c r="B115" s="103" t="s">
        <v>217</v>
      </c>
      <c r="C115" s="79"/>
      <c r="D115" s="149" t="n">
        <v>289064</v>
      </c>
      <c r="E115" s="79" t="n">
        <f aca="false">SUM(C115:D115)</f>
        <v>289064</v>
      </c>
    </row>
    <row r="116" customFormat="false" ht="32.8" hidden="false" customHeight="false" outlineLevel="0" collapsed="false">
      <c r="A116" s="87" t="s">
        <v>219</v>
      </c>
      <c r="B116" s="54" t="s">
        <v>220</v>
      </c>
      <c r="C116" s="79" t="n">
        <v>440500</v>
      </c>
      <c r="D116" s="88"/>
      <c r="E116" s="79" t="n">
        <f aca="false">SUM(C116:D116)</f>
        <v>440500</v>
      </c>
    </row>
    <row r="117" customFormat="false" ht="32.8" hidden="false" customHeight="false" outlineLevel="0" collapsed="false">
      <c r="A117" s="87" t="s">
        <v>222</v>
      </c>
      <c r="B117" s="54" t="s">
        <v>223</v>
      </c>
      <c r="C117" s="79"/>
      <c r="D117" s="88"/>
      <c r="E117" s="79"/>
    </row>
    <row r="118" customFormat="false" ht="32.8" hidden="false" customHeight="false" outlineLevel="0" collapsed="false">
      <c r="A118" s="87" t="s">
        <v>33</v>
      </c>
      <c r="B118" s="54" t="s">
        <v>34</v>
      </c>
      <c r="C118" s="79" t="n">
        <v>272250</v>
      </c>
      <c r="D118" s="88"/>
      <c r="E118" s="79" t="n">
        <f aca="false">SUM(C118:D118)</f>
        <v>272250</v>
      </c>
    </row>
    <row r="119" customFormat="false" ht="116.4" hidden="false" customHeight="false" outlineLevel="0" collapsed="false">
      <c r="A119" s="87" t="s">
        <v>225</v>
      </c>
      <c r="B119" s="54" t="s">
        <v>226</v>
      </c>
      <c r="C119" s="79" t="n">
        <v>150000</v>
      </c>
      <c r="D119" s="88"/>
      <c r="E119" s="79" t="n">
        <f aca="false">SUM(C119:D119)</f>
        <v>150000</v>
      </c>
    </row>
    <row r="120" customFormat="false" ht="32.8" hidden="false" customHeight="false" outlineLevel="0" collapsed="false">
      <c r="A120" s="87" t="s">
        <v>177</v>
      </c>
      <c r="B120" s="54" t="s">
        <v>178</v>
      </c>
      <c r="C120" s="79" t="n">
        <v>14500</v>
      </c>
      <c r="D120" s="88"/>
      <c r="E120" s="79" t="n">
        <f aca="false">SUM(C120:D120)</f>
        <v>14500</v>
      </c>
    </row>
    <row r="121" customFormat="false" ht="32.8" hidden="false" customHeight="false" outlineLevel="0" collapsed="false">
      <c r="A121" s="87" t="s">
        <v>62</v>
      </c>
      <c r="B121" s="54" t="s">
        <v>63</v>
      </c>
      <c r="C121" s="79" t="n">
        <v>452000</v>
      </c>
      <c r="D121" s="88"/>
      <c r="E121" s="79" t="n">
        <f aca="false">SUM(C121:D121)</f>
        <v>452000</v>
      </c>
    </row>
    <row r="122" customFormat="false" ht="22.35" hidden="false" customHeight="false" outlineLevel="0" collapsed="false">
      <c r="A122" s="87" t="s">
        <v>65</v>
      </c>
      <c r="B122" s="54" t="s">
        <v>66</v>
      </c>
      <c r="C122" s="79" t="n">
        <v>1952000</v>
      </c>
      <c r="D122" s="88"/>
      <c r="E122" s="79" t="n">
        <f aca="false">SUM(C122:D122)</f>
        <v>1952000</v>
      </c>
    </row>
    <row r="123" customFormat="false" ht="12.8" hidden="false" customHeight="false" outlineLevel="0" collapsed="false">
      <c r="A123" s="150"/>
      <c r="B123" s="127"/>
      <c r="C123" s="131"/>
      <c r="D123" s="151"/>
      <c r="E123" s="131"/>
    </row>
    <row r="124" customFormat="false" ht="35.05" hidden="false" customHeight="false" outlineLevel="0" collapsed="false">
      <c r="A124" s="66" t="s">
        <v>230</v>
      </c>
      <c r="B124" s="67" t="s">
        <v>19</v>
      </c>
      <c r="C124" s="72" t="n">
        <f aca="false">SUM(C126:C130)</f>
        <v>378035251</v>
      </c>
      <c r="D124" s="110" t="n">
        <f aca="false">SUM(D126:D130)</f>
        <v>8978321</v>
      </c>
      <c r="E124" s="109" t="n">
        <f aca="false">SUM(C124:D124)</f>
        <v>387013572</v>
      </c>
    </row>
    <row r="125" customFormat="false" ht="22.35" hidden="false" customHeight="false" outlineLevel="0" collapsed="false">
      <c r="A125" s="99" t="s">
        <v>27</v>
      </c>
      <c r="B125" s="100"/>
      <c r="C125" s="90" t="n">
        <f aca="false">SUM(C126:C130)</f>
        <v>378035251</v>
      </c>
      <c r="D125" s="80" t="n">
        <f aca="false">SUM(D126:D130)</f>
        <v>8978321</v>
      </c>
      <c r="E125" s="90" t="n">
        <f aca="false">SUM(C125:D125)</f>
        <v>387013572</v>
      </c>
    </row>
    <row r="126" customFormat="false" ht="43.25" hidden="false" customHeight="false" outlineLevel="0" collapsed="false">
      <c r="A126" s="87" t="s">
        <v>29</v>
      </c>
      <c r="B126" s="103" t="n">
        <v>0</v>
      </c>
      <c r="C126" s="84"/>
      <c r="D126" s="85" t="n">
        <v>879759</v>
      </c>
      <c r="E126" s="79" t="n">
        <f aca="false">SUM(C126:D126)</f>
        <v>879759</v>
      </c>
    </row>
    <row r="127" customFormat="false" ht="95.5" hidden="false" customHeight="false" outlineLevel="0" collapsed="false">
      <c r="A127" s="87" t="s">
        <v>231</v>
      </c>
      <c r="B127" s="103" t="s">
        <v>232</v>
      </c>
      <c r="C127" s="79"/>
      <c r="D127" s="85" t="n">
        <v>4202485</v>
      </c>
      <c r="E127" s="79" t="n">
        <f aca="false">SUM(C127:D127)</f>
        <v>4202485</v>
      </c>
    </row>
    <row r="128" customFormat="false" ht="85.05" hidden="false" customHeight="false" outlineLevel="0" collapsed="false">
      <c r="A128" s="87" t="s">
        <v>234</v>
      </c>
      <c r="B128" s="103" t="s">
        <v>235</v>
      </c>
      <c r="C128" s="79" t="n">
        <v>500000</v>
      </c>
      <c r="D128" s="85" t="n">
        <v>2890638</v>
      </c>
      <c r="E128" s="79" t="n">
        <f aca="false">SUM(C128:D128)</f>
        <v>3390638</v>
      </c>
    </row>
    <row r="129" customFormat="false" ht="95.5" hidden="false" customHeight="false" outlineLevel="0" collapsed="false">
      <c r="A129" s="87" t="s">
        <v>237</v>
      </c>
      <c r="B129" s="103" t="s">
        <v>238</v>
      </c>
      <c r="C129" s="79" t="n">
        <f aca="false">378035251-500000</f>
        <v>377535251</v>
      </c>
      <c r="D129" s="85" t="n">
        <v>502720</v>
      </c>
      <c r="E129" s="79" t="n">
        <f aca="false">SUM(C129:D129)</f>
        <v>378037971</v>
      </c>
    </row>
    <row r="130" customFormat="false" ht="74.6" hidden="false" customHeight="false" outlineLevel="0" collapsed="false">
      <c r="A130" s="87" t="s">
        <v>240</v>
      </c>
      <c r="B130" s="103" t="s">
        <v>241</v>
      </c>
      <c r="C130" s="79"/>
      <c r="D130" s="85" t="n">
        <v>502719</v>
      </c>
      <c r="E130" s="79" t="n">
        <f aca="false">SUM(C130:D130)</f>
        <v>502719</v>
      </c>
    </row>
    <row r="131" customFormat="false" ht="12.8" hidden="false" customHeight="false" outlineLevel="0" collapsed="false">
      <c r="A131" s="87"/>
      <c r="B131" s="103"/>
      <c r="C131" s="79"/>
      <c r="D131" s="88"/>
      <c r="E131" s="79"/>
    </row>
    <row r="132" customFormat="false" ht="46.25" hidden="false" customHeight="false" outlineLevel="0" collapsed="false">
      <c r="A132" s="66" t="s">
        <v>243</v>
      </c>
      <c r="B132" s="135" t="s">
        <v>19</v>
      </c>
      <c r="C132" s="109" t="n">
        <f aca="false">SUM(C134:C141)</f>
        <v>15957724</v>
      </c>
      <c r="D132" s="110" t="n">
        <f aca="false">SUM(D134:D141)</f>
        <v>8294873</v>
      </c>
      <c r="E132" s="153" t="n">
        <f aca="false">SUM(C132:D132)</f>
        <v>24252597</v>
      </c>
    </row>
    <row r="133" customFormat="false" ht="22.35" hidden="false" customHeight="false" outlineLevel="0" collapsed="false">
      <c r="A133" s="74" t="s">
        <v>27</v>
      </c>
      <c r="B133" s="75"/>
      <c r="C133" s="90" t="n">
        <f aca="false">SUM(C134:C139)</f>
        <v>510979</v>
      </c>
      <c r="D133" s="80" t="n">
        <f aca="false">SUM(D134:D139)</f>
        <v>8294873</v>
      </c>
      <c r="E133" s="120" t="n">
        <f aca="false">SUM(C133:D133)</f>
        <v>8805852</v>
      </c>
    </row>
    <row r="134" customFormat="false" ht="43.25" hidden="false" customHeight="false" outlineLevel="0" collapsed="false">
      <c r="A134" s="82" t="s">
        <v>29</v>
      </c>
      <c r="B134" s="54" t="n">
        <v>0</v>
      </c>
      <c r="C134" s="84"/>
      <c r="D134" s="85" t="n">
        <v>1099699</v>
      </c>
      <c r="E134" s="124" t="n">
        <f aca="false">SUM(C134:D134)</f>
        <v>1099699</v>
      </c>
    </row>
    <row r="135" customFormat="false" ht="116.4" hidden="false" customHeight="false" outlineLevel="0" collapsed="false">
      <c r="A135" s="82" t="s">
        <v>244</v>
      </c>
      <c r="B135" s="103" t="s">
        <v>245</v>
      </c>
      <c r="C135" s="79" t="n">
        <v>7200</v>
      </c>
      <c r="D135" s="85" t="n">
        <v>1131119</v>
      </c>
      <c r="E135" s="124" t="n">
        <f aca="false">SUM(C135:D135)</f>
        <v>1138319</v>
      </c>
    </row>
    <row r="136" customFormat="false" ht="64.15" hidden="false" customHeight="false" outlineLevel="0" collapsed="false">
      <c r="A136" s="82" t="s">
        <v>247</v>
      </c>
      <c r="B136" s="103" t="s">
        <v>248</v>
      </c>
      <c r="C136" s="79" t="n">
        <f aca="false">275000+43450</f>
        <v>318450</v>
      </c>
      <c r="D136" s="85" t="n">
        <v>1382479</v>
      </c>
      <c r="E136" s="124" t="n">
        <f aca="false">SUM(C136:D136)</f>
        <v>1700929</v>
      </c>
    </row>
    <row r="137" customFormat="false" ht="64.15" hidden="false" customHeight="false" outlineLevel="0" collapsed="false">
      <c r="A137" s="82" t="s">
        <v>250</v>
      </c>
      <c r="B137" s="103" t="s">
        <v>251</v>
      </c>
      <c r="C137" s="79" t="n">
        <v>155147</v>
      </c>
      <c r="D137" s="85" t="n">
        <v>4178857</v>
      </c>
      <c r="E137" s="124" t="n">
        <f aca="false">SUM(C137:D137)</f>
        <v>4334004</v>
      </c>
    </row>
    <row r="138" customFormat="false" ht="32.8" hidden="false" customHeight="false" outlineLevel="0" collapsed="false">
      <c r="A138" s="82" t="s">
        <v>253</v>
      </c>
      <c r="B138" s="103" t="s">
        <v>254</v>
      </c>
      <c r="C138" s="79" t="n">
        <v>30182</v>
      </c>
      <c r="D138" s="85"/>
      <c r="E138" s="124" t="n">
        <f aca="false">SUM(C138:D138)</f>
        <v>30182</v>
      </c>
    </row>
    <row r="139" customFormat="false" ht="137.3" hidden="false" customHeight="false" outlineLevel="0" collapsed="false">
      <c r="A139" s="82" t="s">
        <v>255</v>
      </c>
      <c r="B139" s="103" t="s">
        <v>256</v>
      </c>
      <c r="C139" s="79"/>
      <c r="D139" s="85" t="n">
        <v>502719</v>
      </c>
      <c r="E139" s="124" t="n">
        <f aca="false">SUM(C139:D139)</f>
        <v>502719</v>
      </c>
    </row>
    <row r="140" customFormat="false" ht="74.6" hidden="false" customHeight="false" outlineLevel="0" collapsed="false">
      <c r="A140" s="82" t="s">
        <v>258</v>
      </c>
      <c r="B140" s="103" t="s">
        <v>259</v>
      </c>
      <c r="C140" s="79"/>
      <c r="D140" s="85"/>
      <c r="E140" s="124"/>
    </row>
    <row r="141" customFormat="false" ht="22.35" hidden="false" customHeight="false" outlineLevel="0" collapsed="false">
      <c r="A141" s="82" t="s">
        <v>65</v>
      </c>
      <c r="B141" s="54" t="s">
        <v>66</v>
      </c>
      <c r="C141" s="79" t="n">
        <f aca="false">15476927-30182</f>
        <v>15446745</v>
      </c>
      <c r="D141" s="88"/>
      <c r="E141" s="124" t="n">
        <f aca="false">SUM(C141:D141)</f>
        <v>15446745</v>
      </c>
    </row>
    <row r="142" customFormat="false" ht="12.8" hidden="false" customHeight="false" outlineLevel="0" collapsed="false">
      <c r="A142" s="82"/>
      <c r="B142" s="103"/>
      <c r="C142" s="79"/>
      <c r="D142" s="88"/>
      <c r="E142" s="84"/>
    </row>
    <row r="143" customFormat="false" ht="57.45" hidden="false" customHeight="false" outlineLevel="0" collapsed="false">
      <c r="A143" s="66" t="s">
        <v>261</v>
      </c>
      <c r="B143" s="135" t="s">
        <v>19</v>
      </c>
      <c r="C143" s="158" t="n">
        <f aca="false">SUM(C146:C153)</f>
        <v>5222700</v>
      </c>
      <c r="D143" s="159" t="n">
        <f aca="false">SUM(D145:D153)</f>
        <v>5514206</v>
      </c>
      <c r="E143" s="72" t="n">
        <f aca="false">SUM(C143:D143)</f>
        <v>10736906</v>
      </c>
    </row>
    <row r="144" customFormat="false" ht="22.35" hidden="false" customHeight="false" outlineLevel="0" collapsed="false">
      <c r="A144" s="82" t="s">
        <v>27</v>
      </c>
      <c r="B144" s="54"/>
      <c r="C144" s="79" t="n">
        <f aca="false">SUM(C145:C152)</f>
        <v>5222700</v>
      </c>
      <c r="D144" s="88" t="n">
        <f aca="false">SUM(D145:D152)</f>
        <v>5514206</v>
      </c>
      <c r="E144" s="79" t="n">
        <f aca="false">SUM(C144:D144)</f>
        <v>10736906</v>
      </c>
    </row>
    <row r="145" customFormat="false" ht="43.25" hidden="false" customHeight="false" outlineLevel="0" collapsed="false">
      <c r="A145" s="82" t="s">
        <v>29</v>
      </c>
      <c r="B145" s="54" t="n">
        <v>0</v>
      </c>
      <c r="C145" s="79"/>
      <c r="D145" s="88" t="n">
        <v>879759</v>
      </c>
      <c r="E145" s="95" t="n">
        <f aca="false">SUM(C145:D145)</f>
        <v>879759</v>
      </c>
    </row>
    <row r="146" customFormat="false" ht="22.35" hidden="false" customHeight="false" outlineLevel="0" collapsed="false">
      <c r="A146" s="82" t="s">
        <v>262</v>
      </c>
      <c r="B146" s="54" t="s">
        <v>263</v>
      </c>
      <c r="C146" s="95" t="n">
        <v>680800</v>
      </c>
      <c r="D146" s="88" t="n">
        <v>1131119</v>
      </c>
      <c r="E146" s="95" t="n">
        <f aca="false">SUM(C146:D146)</f>
        <v>1811919</v>
      </c>
    </row>
    <row r="147" customFormat="false" ht="22.35" hidden="false" customHeight="false" outlineLevel="0" collapsed="false">
      <c r="A147" s="82" t="s">
        <v>265</v>
      </c>
      <c r="B147" s="54" t="s">
        <v>266</v>
      </c>
      <c r="C147" s="79" t="n">
        <v>3076050</v>
      </c>
      <c r="D147" s="88" t="n">
        <v>989729</v>
      </c>
      <c r="E147" s="95" t="n">
        <f aca="false">SUM(C147:D147)</f>
        <v>4065779</v>
      </c>
    </row>
    <row r="148" customFormat="false" ht="32.8" hidden="false" customHeight="false" outlineLevel="0" collapsed="false">
      <c r="A148" s="82" t="s">
        <v>268</v>
      </c>
      <c r="B148" s="54" t="s">
        <v>269</v>
      </c>
      <c r="C148" s="79" t="n">
        <v>666150</v>
      </c>
      <c r="D148" s="88" t="n">
        <v>628400</v>
      </c>
      <c r="E148" s="95" t="n">
        <f aca="false">SUM(C148:D148)</f>
        <v>1294550</v>
      </c>
    </row>
    <row r="149" customFormat="false" ht="32.8" hidden="false" customHeight="false" outlineLevel="0" collapsed="false">
      <c r="A149" s="82" t="s">
        <v>271</v>
      </c>
      <c r="B149" s="54" t="s">
        <v>272</v>
      </c>
      <c r="C149" s="79" t="n">
        <v>619900</v>
      </c>
      <c r="D149" s="88" t="n">
        <v>754080</v>
      </c>
      <c r="E149" s="95" t="n">
        <f aca="false">SUM(C149:D149)</f>
        <v>1373980</v>
      </c>
    </row>
    <row r="150" customFormat="false" ht="32.8" hidden="false" customHeight="false" outlineLevel="0" collapsed="false">
      <c r="A150" s="82" t="s">
        <v>274</v>
      </c>
      <c r="B150" s="54" t="s">
        <v>275</v>
      </c>
      <c r="C150" s="79" t="n">
        <v>159800</v>
      </c>
      <c r="D150" s="88" t="n">
        <v>879759</v>
      </c>
      <c r="E150" s="95" t="n">
        <f aca="false">SUM(C150:D150)</f>
        <v>1039559</v>
      </c>
    </row>
    <row r="151" customFormat="false" ht="32.8" hidden="false" customHeight="false" outlineLevel="0" collapsed="false">
      <c r="A151" s="82" t="s">
        <v>277</v>
      </c>
      <c r="B151" s="54" t="s">
        <v>278</v>
      </c>
      <c r="C151" s="79" t="n">
        <v>20000</v>
      </c>
      <c r="D151" s="88" t="n">
        <v>251360</v>
      </c>
      <c r="E151" s="95" t="n">
        <f aca="false">SUM(C151:D151)</f>
        <v>271360</v>
      </c>
    </row>
    <row r="152" customFormat="false" ht="43.25" hidden="false" customHeight="false" outlineLevel="0" collapsed="false">
      <c r="A152" s="82" t="s">
        <v>280</v>
      </c>
      <c r="B152" s="55" t="s">
        <v>281</v>
      </c>
      <c r="C152" s="79"/>
      <c r="D152" s="88" t="n">
        <v>0</v>
      </c>
      <c r="E152" s="95" t="n">
        <f aca="false">SUM(C152:D152)</f>
        <v>0</v>
      </c>
    </row>
    <row r="153" customFormat="false" ht="12.8" hidden="false" customHeight="false" outlineLevel="0" collapsed="false">
      <c r="A153" s="82"/>
      <c r="B153" s="54"/>
      <c r="C153" s="79"/>
      <c r="D153" s="88"/>
      <c r="E153" s="95"/>
    </row>
    <row r="154" customFormat="false" ht="35.05" hidden="false" customHeight="false" outlineLevel="0" collapsed="false">
      <c r="A154" s="105" t="s">
        <v>283</v>
      </c>
      <c r="B154" s="160" t="s">
        <v>19</v>
      </c>
      <c r="C154" s="72" t="n">
        <f aca="false">SUM(C156:C163)</f>
        <v>10587716</v>
      </c>
      <c r="D154" s="89" t="n">
        <f aca="false">SUM(D156:D163)</f>
        <v>3801817</v>
      </c>
      <c r="E154" s="72" t="n">
        <f aca="false">SUM(C154:D154)</f>
        <v>14389533</v>
      </c>
    </row>
    <row r="155" customFormat="false" ht="22.35" hidden="false" customHeight="false" outlineLevel="0" collapsed="false">
      <c r="A155" s="87" t="s">
        <v>27</v>
      </c>
      <c r="B155" s="100"/>
      <c r="C155" s="120" t="n">
        <f aca="false">SUM(C156:C162)</f>
        <v>10522526</v>
      </c>
      <c r="D155" s="121" t="n">
        <f aca="false">SUM(D156:D162)</f>
        <v>3801817</v>
      </c>
      <c r="E155" s="120" t="n">
        <f aca="false">SUM(C155:D155)</f>
        <v>14324343</v>
      </c>
    </row>
    <row r="156" customFormat="false" ht="43.25" hidden="false" customHeight="false" outlineLevel="0" collapsed="false">
      <c r="A156" s="82" t="s">
        <v>29</v>
      </c>
      <c r="B156" s="54" t="n">
        <v>0</v>
      </c>
      <c r="C156" s="84"/>
      <c r="D156" s="85" t="n">
        <v>754079</v>
      </c>
      <c r="E156" s="124" t="n">
        <f aca="false">SUM(C156:D156)</f>
        <v>754079</v>
      </c>
    </row>
    <row r="157" customFormat="false" ht="43.25" hidden="false" customHeight="false" outlineLevel="0" collapsed="false">
      <c r="A157" s="82" t="s">
        <v>284</v>
      </c>
      <c r="B157" s="54" t="s">
        <v>285</v>
      </c>
      <c r="C157" s="79"/>
      <c r="D157" s="85" t="n">
        <v>502720</v>
      </c>
      <c r="E157" s="124" t="n">
        <f aca="false">SUM(C157:D157)</f>
        <v>502720</v>
      </c>
    </row>
    <row r="158" customFormat="false" ht="22.35" hidden="false" customHeight="false" outlineLevel="0" collapsed="false">
      <c r="A158" s="82" t="s">
        <v>287</v>
      </c>
      <c r="B158" s="54" t="s">
        <v>288</v>
      </c>
      <c r="C158" s="79" t="n">
        <v>6558047</v>
      </c>
      <c r="D158" s="85" t="n">
        <v>1193959</v>
      </c>
      <c r="E158" s="84" t="n">
        <f aca="false">SUM(C158:D158)</f>
        <v>7752006</v>
      </c>
    </row>
    <row r="159" customFormat="false" ht="32.8" hidden="false" customHeight="false" outlineLevel="0" collapsed="false">
      <c r="A159" s="82" t="s">
        <v>290</v>
      </c>
      <c r="B159" s="54" t="s">
        <v>291</v>
      </c>
      <c r="C159" s="79" t="n">
        <v>1012000</v>
      </c>
      <c r="D159" s="85" t="n">
        <v>1162539</v>
      </c>
      <c r="E159" s="84" t="n">
        <f aca="false">SUM(C159:D159)</f>
        <v>2174539</v>
      </c>
    </row>
    <row r="160" customFormat="false" ht="22.35" hidden="false" customHeight="false" outlineLevel="0" collapsed="false">
      <c r="A160" s="82" t="s">
        <v>293</v>
      </c>
      <c r="B160" s="54" t="s">
        <v>294</v>
      </c>
      <c r="C160" s="79" t="n">
        <v>2906579</v>
      </c>
      <c r="D160" s="85" t="n">
        <v>125680</v>
      </c>
      <c r="E160" s="84" t="n">
        <f aca="false">SUM(C160:D160)</f>
        <v>3032259</v>
      </c>
    </row>
    <row r="161" customFormat="false" ht="53.7" hidden="false" customHeight="false" outlineLevel="0" collapsed="false">
      <c r="A161" s="82" t="s">
        <v>296</v>
      </c>
      <c r="B161" s="54" t="s">
        <v>297</v>
      </c>
      <c r="C161" s="79"/>
      <c r="D161" s="85"/>
      <c r="E161" s="84"/>
    </row>
    <row r="162" customFormat="false" ht="22.35" hidden="false" customHeight="false" outlineLevel="0" collapsed="false">
      <c r="A162" s="82" t="s">
        <v>298</v>
      </c>
      <c r="B162" s="54" t="s">
        <v>299</v>
      </c>
      <c r="C162" s="79" t="n">
        <v>45900</v>
      </c>
      <c r="D162" s="85" t="n">
        <v>62840</v>
      </c>
      <c r="E162" s="84" t="n">
        <f aca="false">SUM(C162:D162)</f>
        <v>108740</v>
      </c>
    </row>
    <row r="163" customFormat="false" ht="22.35" hidden="false" customHeight="false" outlineLevel="0" collapsed="false">
      <c r="A163" s="82" t="s">
        <v>65</v>
      </c>
      <c r="B163" s="54" t="s">
        <v>66</v>
      </c>
      <c r="C163" s="79" t="n">
        <v>65190</v>
      </c>
      <c r="D163" s="88"/>
      <c r="E163" s="84" t="n">
        <f aca="false">SUM(C163:D163)</f>
        <v>65190</v>
      </c>
    </row>
    <row r="164" customFormat="false" ht="12.8" hidden="false" customHeight="false" outlineLevel="0" collapsed="false">
      <c r="A164" s="82"/>
      <c r="B164" s="54"/>
      <c r="C164" s="79"/>
      <c r="D164" s="88"/>
      <c r="E164" s="79"/>
    </row>
    <row r="165" customFormat="false" ht="35.05" hidden="false" customHeight="false" outlineLevel="0" collapsed="false">
      <c r="A165" s="66" t="s">
        <v>301</v>
      </c>
      <c r="B165" s="67" t="s">
        <v>19</v>
      </c>
      <c r="C165" s="70" t="n">
        <f aca="false">SUM(C167:C180)</f>
        <v>628549276.33</v>
      </c>
      <c r="D165" s="71" t="n">
        <f aca="false">SUM(D167:D180)</f>
        <v>9881582</v>
      </c>
      <c r="E165" s="70" t="n">
        <f aca="false">SUM(C165:D165)</f>
        <v>638430858.33</v>
      </c>
    </row>
    <row r="166" customFormat="false" ht="22.35" hidden="false" customHeight="false" outlineLevel="0" collapsed="false">
      <c r="A166" s="87" t="s">
        <v>27</v>
      </c>
      <c r="B166" s="103"/>
      <c r="C166" s="163" t="n">
        <f aca="false">SUM(C167:C179)</f>
        <v>627638476.33</v>
      </c>
      <c r="D166" s="164" t="n">
        <f aca="false">SUM(D167:D179)</f>
        <v>9881582</v>
      </c>
      <c r="E166" s="163" t="n">
        <f aca="false">SUM(C166:D166)</f>
        <v>637520058.33</v>
      </c>
    </row>
    <row r="167" customFormat="false" ht="43.25" hidden="false" customHeight="false" outlineLevel="0" collapsed="false">
      <c r="A167" s="87" t="s">
        <v>29</v>
      </c>
      <c r="B167" s="103" t="n">
        <v>0</v>
      </c>
      <c r="C167" s="163"/>
      <c r="D167" s="164" t="n">
        <v>967735</v>
      </c>
      <c r="E167" s="163" t="n">
        <f aca="false">SUM(C167:D167)</f>
        <v>967735</v>
      </c>
    </row>
    <row r="168" customFormat="false" ht="64.15" hidden="false" customHeight="false" outlineLevel="0" collapsed="false">
      <c r="A168" s="87" t="s">
        <v>302</v>
      </c>
      <c r="B168" s="103" t="s">
        <v>303</v>
      </c>
      <c r="C168" s="163" t="n">
        <v>402147.79</v>
      </c>
      <c r="D168" s="164" t="n">
        <v>2944052</v>
      </c>
      <c r="E168" s="163" t="n">
        <f aca="false">SUM(C168:D168)</f>
        <v>3346199.79</v>
      </c>
    </row>
    <row r="169" customFormat="false" ht="32.8" hidden="false" customHeight="false" outlineLevel="0" collapsed="false">
      <c r="A169" s="87" t="s">
        <v>305</v>
      </c>
      <c r="B169" s="103" t="s">
        <v>306</v>
      </c>
      <c r="C169" s="163" t="n">
        <v>230650</v>
      </c>
      <c r="D169" s="164" t="n">
        <v>923747</v>
      </c>
      <c r="E169" s="163" t="n">
        <f aca="false">SUM(C169:D169)</f>
        <v>1154397</v>
      </c>
    </row>
    <row r="170" customFormat="false" ht="64.15" hidden="false" customHeight="false" outlineLevel="0" collapsed="false">
      <c r="A170" s="87" t="s">
        <v>308</v>
      </c>
      <c r="B170" s="103" t="s">
        <v>309</v>
      </c>
      <c r="C170" s="163" t="n">
        <v>1714690</v>
      </c>
      <c r="D170" s="164" t="n">
        <v>62840</v>
      </c>
      <c r="E170" s="163" t="n">
        <f aca="false">SUM(C170:D170)</f>
        <v>1777530</v>
      </c>
    </row>
    <row r="171" customFormat="false" ht="85.05" hidden="false" customHeight="false" outlineLevel="0" collapsed="false">
      <c r="A171" s="87" t="s">
        <v>311</v>
      </c>
      <c r="B171" s="103" t="s">
        <v>312</v>
      </c>
      <c r="C171" s="163" t="n">
        <v>572377463.57</v>
      </c>
      <c r="D171" s="164" t="n">
        <v>2136558</v>
      </c>
      <c r="E171" s="163" t="n">
        <f aca="false">SUM(C171:D171)</f>
        <v>574514021.57</v>
      </c>
    </row>
    <row r="172" customFormat="false" ht="43.25" hidden="false" customHeight="false" outlineLevel="0" collapsed="false">
      <c r="A172" s="87" t="s">
        <v>314</v>
      </c>
      <c r="B172" s="103" t="s">
        <v>315</v>
      </c>
      <c r="C172" s="163" t="n">
        <v>6723200</v>
      </c>
      <c r="D172" s="164" t="n">
        <v>1005439</v>
      </c>
      <c r="E172" s="163" t="n">
        <f aca="false">SUM(C172:D172)</f>
        <v>7728639</v>
      </c>
    </row>
    <row r="173" customFormat="false" ht="32.8" hidden="false" customHeight="false" outlineLevel="0" collapsed="false">
      <c r="A173" s="87" t="s">
        <v>317</v>
      </c>
      <c r="B173" s="103" t="s">
        <v>318</v>
      </c>
      <c r="C173" s="163" t="n">
        <v>31976330</v>
      </c>
      <c r="D173" s="164" t="n">
        <v>1338491</v>
      </c>
      <c r="E173" s="163" t="n">
        <f aca="false">SUM(C173:D173)</f>
        <v>33314821</v>
      </c>
    </row>
    <row r="174" customFormat="false" ht="74.6" hidden="false" customHeight="false" outlineLevel="0" collapsed="false">
      <c r="A174" s="87" t="s">
        <v>320</v>
      </c>
      <c r="B174" s="103" t="s">
        <v>321</v>
      </c>
      <c r="C174" s="163" t="n">
        <v>1500000</v>
      </c>
      <c r="D174" s="164" t="n">
        <v>502720</v>
      </c>
      <c r="E174" s="163" t="n">
        <f aca="false">SUM(C174:D174)</f>
        <v>2002720</v>
      </c>
    </row>
    <row r="175" customFormat="false" ht="32.8" hidden="false" customHeight="false" outlineLevel="0" collapsed="false">
      <c r="A175" s="87" t="s">
        <v>323</v>
      </c>
      <c r="B175" s="103" t="s">
        <v>324</v>
      </c>
      <c r="C175" s="163" t="n">
        <f aca="false">29411.33+6097.64</f>
        <v>35508.97</v>
      </c>
      <c r="D175" s="164"/>
      <c r="E175" s="163" t="n">
        <f aca="false">SUM(C175:D175)</f>
        <v>35508.97</v>
      </c>
    </row>
    <row r="176" customFormat="false" ht="43.25" hidden="false" customHeight="false" outlineLevel="0" collapsed="false">
      <c r="A176" s="87" t="s">
        <v>325</v>
      </c>
      <c r="B176" s="103" t="s">
        <v>326</v>
      </c>
      <c r="C176" s="163" t="n">
        <v>167175</v>
      </c>
      <c r="D176" s="164"/>
      <c r="E176" s="163" t="n">
        <f aca="false">SUM(C176:D176)</f>
        <v>167175</v>
      </c>
    </row>
    <row r="177" customFormat="false" ht="22.35" hidden="false" customHeight="false" outlineLevel="0" collapsed="false">
      <c r="A177" s="87" t="s">
        <v>328</v>
      </c>
      <c r="B177" s="104" t="s">
        <v>329</v>
      </c>
      <c r="C177" s="84"/>
      <c r="D177" s="85"/>
      <c r="E177" s="84" t="n">
        <f aca="false">SUM(C177:D177)</f>
        <v>0</v>
      </c>
    </row>
    <row r="178" customFormat="false" ht="32.8" hidden="false" customHeight="false" outlineLevel="0" collapsed="false">
      <c r="A178" s="87" t="s">
        <v>177</v>
      </c>
      <c r="B178" s="54" t="s">
        <v>178</v>
      </c>
      <c r="C178" s="84" t="n">
        <v>12511311</v>
      </c>
      <c r="D178" s="85"/>
      <c r="E178" s="84" t="n">
        <f aca="false">SUM(C178:D178)</f>
        <v>12511311</v>
      </c>
    </row>
    <row r="179" customFormat="false" ht="32.8" hidden="false" customHeight="false" outlineLevel="0" collapsed="false">
      <c r="A179" s="87" t="s">
        <v>33</v>
      </c>
      <c r="B179" s="104" t="s">
        <v>34</v>
      </c>
      <c r="C179" s="84"/>
      <c r="D179" s="85"/>
      <c r="E179" s="84" t="n">
        <f aca="false">SUM(C179:D179)</f>
        <v>0</v>
      </c>
    </row>
    <row r="180" customFormat="false" ht="22.35" hidden="false" customHeight="false" outlineLevel="0" collapsed="false">
      <c r="A180" s="87" t="s">
        <v>65</v>
      </c>
      <c r="B180" s="54" t="s">
        <v>66</v>
      </c>
      <c r="C180" s="84" t="n">
        <v>910800</v>
      </c>
      <c r="D180" s="85"/>
      <c r="E180" s="84" t="n">
        <f aca="false">SUM(C180:D180)</f>
        <v>910800</v>
      </c>
    </row>
    <row r="181" customFormat="false" ht="12.8" hidden="false" customHeight="false" outlineLevel="0" collapsed="false">
      <c r="A181" s="150"/>
      <c r="B181" s="127"/>
      <c r="C181" s="131"/>
      <c r="D181" s="151"/>
      <c r="E181" s="131"/>
    </row>
    <row r="182" customFormat="false" ht="68.65" hidden="false" customHeight="false" outlineLevel="0" collapsed="false">
      <c r="A182" s="105" t="s">
        <v>334</v>
      </c>
      <c r="B182" s="116" t="s">
        <v>19</v>
      </c>
      <c r="C182" s="109" t="n">
        <f aca="false">SUM(C184:C188)</f>
        <v>1374500</v>
      </c>
      <c r="D182" s="110" t="n">
        <f aca="false">SUM(D184:D188)</f>
        <v>7540794</v>
      </c>
      <c r="E182" s="109" t="n">
        <f aca="false">SUM(C182:D182)</f>
        <v>8915294</v>
      </c>
    </row>
    <row r="183" customFormat="false" ht="22.35" hidden="false" customHeight="false" outlineLevel="0" collapsed="false">
      <c r="A183" s="87" t="s">
        <v>27</v>
      </c>
      <c r="B183" s="103"/>
      <c r="C183" s="79" t="n">
        <f aca="false">SUM(C184:C188)</f>
        <v>1374500</v>
      </c>
      <c r="D183" s="88" t="n">
        <f aca="false">SUM(D184:D188)</f>
        <v>7540794</v>
      </c>
      <c r="E183" s="79" t="n">
        <f aca="false">SUM(C183:D183)</f>
        <v>8915294</v>
      </c>
    </row>
    <row r="184" customFormat="false" ht="43.25" hidden="false" customHeight="false" outlineLevel="0" collapsed="false">
      <c r="A184" s="87" t="s">
        <v>29</v>
      </c>
      <c r="B184" s="103" t="n">
        <v>0</v>
      </c>
      <c r="C184" s="79"/>
      <c r="D184" s="88" t="n">
        <v>754079</v>
      </c>
      <c r="E184" s="79" t="n">
        <f aca="false">SUM(C184:D184)</f>
        <v>754079</v>
      </c>
    </row>
    <row r="185" customFormat="false" ht="53.7" hidden="false" customHeight="false" outlineLevel="0" collapsed="false">
      <c r="A185" s="87" t="s">
        <v>335</v>
      </c>
      <c r="B185" s="103" t="s">
        <v>336</v>
      </c>
      <c r="C185" s="79" t="n">
        <v>100000</v>
      </c>
      <c r="D185" s="88" t="n">
        <v>3644717</v>
      </c>
      <c r="E185" s="79" t="n">
        <f aca="false">SUM(C185:D185)</f>
        <v>3744717</v>
      </c>
    </row>
    <row r="186" customFormat="false" ht="74.6" hidden="false" customHeight="false" outlineLevel="0" collapsed="false">
      <c r="A186" s="87" t="s">
        <v>338</v>
      </c>
      <c r="B186" s="103" t="s">
        <v>339</v>
      </c>
      <c r="C186" s="79" t="n">
        <f aca="false">124500+7000+20000</f>
        <v>151500</v>
      </c>
      <c r="D186" s="88" t="n">
        <v>1759519</v>
      </c>
      <c r="E186" s="79" t="n">
        <f aca="false">SUM(C186:D186)</f>
        <v>1911019</v>
      </c>
    </row>
    <row r="187" customFormat="false" ht="22.35" hidden="false" customHeight="false" outlineLevel="0" collapsed="false">
      <c r="A187" s="87" t="s">
        <v>341</v>
      </c>
      <c r="B187" s="103" t="s">
        <v>342</v>
      </c>
      <c r="C187" s="79"/>
      <c r="D187" s="88" t="n">
        <v>251360</v>
      </c>
      <c r="E187" s="79" t="n">
        <f aca="false">SUM(C187:D187)</f>
        <v>251360</v>
      </c>
    </row>
    <row r="188" customFormat="false" ht="43.25" hidden="false" customHeight="false" outlineLevel="0" collapsed="false">
      <c r="A188" s="87" t="s">
        <v>344</v>
      </c>
      <c r="B188" s="103" t="s">
        <v>345</v>
      </c>
      <c r="C188" s="79" t="n">
        <f aca="false">743000+330000+50000</f>
        <v>1123000</v>
      </c>
      <c r="D188" s="88" t="n">
        <v>1131119</v>
      </c>
      <c r="E188" s="79" t="n">
        <f aca="false">SUM(C188:D188)</f>
        <v>2254119</v>
      </c>
    </row>
    <row r="189" customFormat="false" ht="12.8" hidden="false" customHeight="false" outlineLevel="0" collapsed="false">
      <c r="A189" s="165"/>
      <c r="B189" s="54"/>
      <c r="C189" s="79"/>
      <c r="D189" s="88"/>
      <c r="E189" s="79"/>
    </row>
    <row r="190" customFormat="false" ht="57.45" hidden="false" customHeight="false" outlineLevel="0" collapsed="false">
      <c r="A190" s="66" t="s">
        <v>347</v>
      </c>
      <c r="B190" s="67" t="s">
        <v>19</v>
      </c>
      <c r="C190" s="72" t="n">
        <f aca="false">SUM(C193:C196)</f>
        <v>10900000</v>
      </c>
      <c r="D190" s="89" t="n">
        <f aca="false">SUM(D192:D196)</f>
        <v>19668904</v>
      </c>
      <c r="E190" s="72" t="n">
        <f aca="false">SUM(C190:D190)</f>
        <v>30568904</v>
      </c>
    </row>
    <row r="191" customFormat="false" ht="22.35" hidden="false" customHeight="false" outlineLevel="0" collapsed="false">
      <c r="A191" s="87" t="s">
        <v>27</v>
      </c>
      <c r="B191" s="103"/>
      <c r="C191" s="84" t="n">
        <f aca="false">SUM(C193:C196)</f>
        <v>10900000</v>
      </c>
      <c r="D191" s="85" t="n">
        <f aca="false">SUM(D192:D196)</f>
        <v>19668904</v>
      </c>
      <c r="E191" s="84" t="n">
        <f aca="false">SUM(C191:D191)</f>
        <v>30568904</v>
      </c>
    </row>
    <row r="192" customFormat="false" ht="43.25" hidden="false" customHeight="false" outlineLevel="0" collapsed="false">
      <c r="A192" s="87" t="s">
        <v>29</v>
      </c>
      <c r="B192" s="103" t="n">
        <v>0</v>
      </c>
      <c r="C192" s="84"/>
      <c r="D192" s="85" t="n">
        <v>1005439</v>
      </c>
      <c r="E192" s="79" t="n">
        <f aca="false">SUM(C192:D192)</f>
        <v>1005439</v>
      </c>
    </row>
    <row r="193" customFormat="false" ht="43.25" hidden="false" customHeight="false" outlineLevel="0" collapsed="false">
      <c r="A193" s="82" t="s">
        <v>348</v>
      </c>
      <c r="B193" s="54" t="s">
        <v>349</v>
      </c>
      <c r="C193" s="79" t="n">
        <v>1689100</v>
      </c>
      <c r="D193" s="85" t="n">
        <v>2639278</v>
      </c>
      <c r="E193" s="79" t="n">
        <f aca="false">SUM(C193:D193)</f>
        <v>4328378</v>
      </c>
    </row>
    <row r="194" customFormat="false" ht="22.35" hidden="false" customHeight="false" outlineLevel="0" collapsed="false">
      <c r="A194" s="82" t="s">
        <v>351</v>
      </c>
      <c r="B194" s="54" t="s">
        <v>352</v>
      </c>
      <c r="C194" s="79" t="n">
        <v>9063400</v>
      </c>
      <c r="D194" s="85" t="n">
        <v>12505150</v>
      </c>
      <c r="E194" s="79" t="n">
        <f aca="false">SUM(C194:D194)</f>
        <v>21568550</v>
      </c>
    </row>
    <row r="195" customFormat="false" ht="53.7" hidden="false" customHeight="false" outlineLevel="0" collapsed="false">
      <c r="A195" s="82" t="s">
        <v>354</v>
      </c>
      <c r="B195" s="54" t="s">
        <v>355</v>
      </c>
      <c r="C195" s="79" t="n">
        <v>99000</v>
      </c>
      <c r="D195" s="85" t="n">
        <v>2010878</v>
      </c>
      <c r="E195" s="79" t="n">
        <f aca="false">SUM(C195:D195)</f>
        <v>2109878</v>
      </c>
    </row>
    <row r="196" customFormat="false" ht="32.8" hidden="false" customHeight="false" outlineLevel="0" collapsed="false">
      <c r="A196" s="82" t="s">
        <v>357</v>
      </c>
      <c r="B196" s="54" t="s">
        <v>358</v>
      </c>
      <c r="C196" s="79" t="n">
        <v>48500</v>
      </c>
      <c r="D196" s="85" t="n">
        <v>1508159</v>
      </c>
      <c r="E196" s="79" t="n">
        <f aca="false">SUM(C196:D196)</f>
        <v>1556659</v>
      </c>
    </row>
    <row r="197" customFormat="false" ht="12.8" hidden="false" customHeight="false" outlineLevel="0" collapsed="false">
      <c r="A197" s="82"/>
      <c r="B197" s="54"/>
      <c r="C197" s="79"/>
      <c r="D197" s="88"/>
      <c r="E197" s="79"/>
    </row>
    <row r="198" customFormat="false" ht="35.05" hidden="false" customHeight="false" outlineLevel="0" collapsed="false">
      <c r="A198" s="66" t="s">
        <v>360</v>
      </c>
      <c r="B198" s="135" t="s">
        <v>19</v>
      </c>
      <c r="C198" s="109" t="n">
        <f aca="false">SUM(C200:C203)</f>
        <v>738200</v>
      </c>
      <c r="D198" s="110" t="n">
        <f aca="false">SUM(D200:D203)</f>
        <v>13510589</v>
      </c>
      <c r="E198" s="109" t="n">
        <f aca="false">SUM(C198:D198)</f>
        <v>14248789</v>
      </c>
    </row>
    <row r="199" customFormat="false" ht="22.35" hidden="false" customHeight="false" outlineLevel="0" collapsed="false">
      <c r="A199" s="87" t="s">
        <v>27</v>
      </c>
      <c r="B199" s="167"/>
      <c r="C199" s="84" t="n">
        <f aca="false">SUM(C200:C203)</f>
        <v>738200</v>
      </c>
      <c r="D199" s="85" t="n">
        <f aca="false">SUM(D200:D203)</f>
        <v>13510589</v>
      </c>
      <c r="E199" s="84" t="n">
        <f aca="false">SUM(C199:D199)</f>
        <v>14248789</v>
      </c>
    </row>
    <row r="200" customFormat="false" ht="43.25" hidden="false" customHeight="false" outlineLevel="0" collapsed="false">
      <c r="A200" s="87" t="s">
        <v>29</v>
      </c>
      <c r="B200" s="54" t="n">
        <v>0</v>
      </c>
      <c r="C200" s="84"/>
      <c r="D200" s="85" t="n">
        <v>1508159</v>
      </c>
      <c r="E200" s="84" t="n">
        <f aca="false">SUM(C200:D200)</f>
        <v>1508159</v>
      </c>
    </row>
    <row r="201" customFormat="false" ht="64.15" hidden="false" customHeight="false" outlineLevel="0" collapsed="false">
      <c r="A201" s="87" t="s">
        <v>361</v>
      </c>
      <c r="B201" s="103" t="s">
        <v>362</v>
      </c>
      <c r="C201" s="84" t="n">
        <v>738200</v>
      </c>
      <c r="D201" s="85" t="n">
        <v>9237473</v>
      </c>
      <c r="E201" s="84" t="n">
        <f aca="false">SUM(C201:D201)</f>
        <v>9975673</v>
      </c>
    </row>
    <row r="202" customFormat="false" ht="12.8" hidden="false" customHeight="false" outlineLevel="0" collapsed="false">
      <c r="A202" s="87" t="s">
        <v>364</v>
      </c>
      <c r="B202" s="103" t="s">
        <v>365</v>
      </c>
      <c r="C202" s="84"/>
      <c r="D202" s="85" t="n">
        <v>1885198</v>
      </c>
      <c r="E202" s="84" t="n">
        <f aca="false">SUM(C202:D202)</f>
        <v>1885198</v>
      </c>
    </row>
    <row r="203" customFormat="false" ht="32.8" hidden="false" customHeight="false" outlineLevel="0" collapsed="false">
      <c r="A203" s="87" t="s">
        <v>367</v>
      </c>
      <c r="B203" s="103" t="s">
        <v>368</v>
      </c>
      <c r="C203" s="84"/>
      <c r="D203" s="85" t="n">
        <v>879759</v>
      </c>
      <c r="E203" s="84" t="n">
        <f aca="false">SUM(C203:D203)</f>
        <v>879759</v>
      </c>
    </row>
    <row r="204" customFormat="false" ht="22.35" hidden="false" customHeight="false" outlineLevel="0" collapsed="false">
      <c r="A204" s="87" t="s">
        <v>370</v>
      </c>
      <c r="B204" s="103" t="s">
        <v>371</v>
      </c>
      <c r="C204" s="84"/>
      <c r="D204" s="85"/>
      <c r="E204" s="84"/>
    </row>
    <row r="205" customFormat="false" ht="64.15" hidden="false" customHeight="false" outlineLevel="0" collapsed="false">
      <c r="A205" s="87" t="s">
        <v>372</v>
      </c>
      <c r="B205" s="103" t="s">
        <v>373</v>
      </c>
      <c r="C205" s="84"/>
      <c r="D205" s="85"/>
      <c r="E205" s="84"/>
    </row>
    <row r="206" customFormat="false" ht="12.8" hidden="false" customHeight="false" outlineLevel="0" collapsed="false">
      <c r="A206" s="87"/>
      <c r="B206" s="103"/>
      <c r="C206" s="84"/>
      <c r="D206" s="85"/>
      <c r="E206" s="84"/>
    </row>
    <row r="207" customFormat="false" ht="35.05" hidden="false" customHeight="false" outlineLevel="0" collapsed="false">
      <c r="A207" s="66" t="s">
        <v>374</v>
      </c>
      <c r="B207" s="67" t="s">
        <v>19</v>
      </c>
      <c r="C207" s="72" t="n">
        <f aca="false">SUM(C209:C219)</f>
        <v>12004322</v>
      </c>
      <c r="D207" s="89" t="n">
        <f aca="false">SUM(D209:D219)</f>
        <v>23816341</v>
      </c>
      <c r="E207" s="72" t="n">
        <f aca="false">SUM(C207:D207)</f>
        <v>35820663</v>
      </c>
    </row>
    <row r="208" customFormat="false" ht="22.35" hidden="false" customHeight="false" outlineLevel="0" collapsed="false">
      <c r="A208" s="74" t="s">
        <v>27</v>
      </c>
      <c r="B208" s="75"/>
      <c r="C208" s="90" t="n">
        <f aca="false">SUM(C209:C218)</f>
        <v>10227800</v>
      </c>
      <c r="D208" s="80" t="n">
        <f aca="false">SUM(D209:D218)</f>
        <v>23816341</v>
      </c>
      <c r="E208" s="79" t="n">
        <f aca="false">SUM(C208:D208)</f>
        <v>34044141</v>
      </c>
    </row>
    <row r="209" customFormat="false" ht="43.25" hidden="false" customHeight="false" outlineLevel="0" collapsed="false">
      <c r="A209" s="82" t="s">
        <v>29</v>
      </c>
      <c r="B209" s="54" t="n">
        <v>0</v>
      </c>
      <c r="C209" s="84"/>
      <c r="D209" s="85" t="n">
        <v>1093415</v>
      </c>
      <c r="E209" s="79" t="n">
        <f aca="false">SUM(C209:D209)</f>
        <v>1093415</v>
      </c>
    </row>
    <row r="210" customFormat="false" ht="53.7" hidden="false" customHeight="false" outlineLevel="0" collapsed="false">
      <c r="A210" s="82" t="s">
        <v>375</v>
      </c>
      <c r="B210" s="54" t="s">
        <v>376</v>
      </c>
      <c r="C210" s="79" t="n">
        <v>970000</v>
      </c>
      <c r="D210" s="85" t="n">
        <v>2513598</v>
      </c>
      <c r="E210" s="79" t="n">
        <f aca="false">SUM(C210:D210)</f>
        <v>3483598</v>
      </c>
    </row>
    <row r="211" customFormat="false" ht="64.15" hidden="false" customHeight="false" outlineLevel="0" collapsed="false">
      <c r="A211" s="82" t="s">
        <v>378</v>
      </c>
      <c r="B211" s="54" t="s">
        <v>379</v>
      </c>
      <c r="C211" s="79" t="n">
        <v>3952500</v>
      </c>
      <c r="D211" s="85" t="n">
        <v>3770397</v>
      </c>
      <c r="E211" s="79" t="n">
        <f aca="false">SUM(C211:D211)</f>
        <v>7722897</v>
      </c>
    </row>
    <row r="212" customFormat="false" ht="22.35" hidden="false" customHeight="false" outlineLevel="0" collapsed="false">
      <c r="A212" s="82" t="s">
        <v>381</v>
      </c>
      <c r="B212" s="54" t="s">
        <v>382</v>
      </c>
      <c r="C212" s="79" t="n">
        <v>1509900</v>
      </c>
      <c r="D212" s="85" t="n">
        <v>5529916</v>
      </c>
      <c r="E212" s="79" t="n">
        <f aca="false">SUM(C212:D212)</f>
        <v>7039816</v>
      </c>
    </row>
    <row r="213" customFormat="false" ht="74.6" hidden="false" customHeight="false" outlineLevel="0" collapsed="false">
      <c r="A213" s="82" t="s">
        <v>384</v>
      </c>
      <c r="B213" s="54" t="s">
        <v>385</v>
      </c>
      <c r="C213" s="79" t="n">
        <v>3274000</v>
      </c>
      <c r="D213" s="85" t="n">
        <v>9803032</v>
      </c>
      <c r="E213" s="79" t="n">
        <f aca="false">SUM(C213:D213)</f>
        <v>13077032</v>
      </c>
    </row>
    <row r="214" customFormat="false" ht="53.7" hidden="false" customHeight="false" outlineLevel="0" collapsed="false">
      <c r="A214" s="82" t="s">
        <v>387</v>
      </c>
      <c r="B214" s="54" t="s">
        <v>388</v>
      </c>
      <c r="C214" s="79" t="n">
        <v>227000</v>
      </c>
      <c r="D214" s="85" t="n">
        <v>892327</v>
      </c>
      <c r="E214" s="79" t="n">
        <f aca="false">SUM(C214:D214)</f>
        <v>1119327</v>
      </c>
    </row>
    <row r="215" customFormat="false" ht="22.35" hidden="false" customHeight="false" outlineLevel="0" collapsed="false">
      <c r="A215" s="82" t="s">
        <v>390</v>
      </c>
      <c r="B215" s="54" t="s">
        <v>391</v>
      </c>
      <c r="C215" s="79"/>
      <c r="D215" s="85"/>
      <c r="E215" s="79"/>
    </row>
    <row r="216" customFormat="false" ht="105.95" hidden="false" customHeight="false" outlineLevel="0" collapsed="false">
      <c r="A216" s="82" t="s">
        <v>392</v>
      </c>
      <c r="B216" s="54" t="s">
        <v>393</v>
      </c>
      <c r="C216" s="79" t="n">
        <v>259400</v>
      </c>
      <c r="D216" s="85" t="n">
        <v>62840</v>
      </c>
      <c r="E216" s="79" t="n">
        <f aca="false">SUM(C216:D216)</f>
        <v>322240</v>
      </c>
    </row>
    <row r="217" customFormat="false" ht="85.05" hidden="false" customHeight="false" outlineLevel="0" collapsed="false">
      <c r="A217" s="82" t="s">
        <v>395</v>
      </c>
      <c r="B217" s="54" t="s">
        <v>396</v>
      </c>
      <c r="C217" s="79" t="n">
        <v>35000</v>
      </c>
      <c r="D217" s="85" t="n">
        <v>113112</v>
      </c>
      <c r="E217" s="79" t="n">
        <f aca="false">SUM(C217:D217)</f>
        <v>148112</v>
      </c>
    </row>
    <row r="218" customFormat="false" ht="43.25" hidden="false" customHeight="false" outlineLevel="0" collapsed="false">
      <c r="A218" s="82" t="s">
        <v>398</v>
      </c>
      <c r="B218" s="54" t="s">
        <v>399</v>
      </c>
      <c r="C218" s="79"/>
      <c r="D218" s="85" t="n">
        <v>37704</v>
      </c>
      <c r="E218" s="79" t="n">
        <f aca="false">SUM(C218:D218)</f>
        <v>37704</v>
      </c>
    </row>
    <row r="219" customFormat="false" ht="22.35" hidden="false" customHeight="false" outlineLevel="0" collapsed="false">
      <c r="A219" s="82" t="s">
        <v>65</v>
      </c>
      <c r="B219" s="54" t="s">
        <v>66</v>
      </c>
      <c r="C219" s="79" t="n">
        <v>1776522</v>
      </c>
      <c r="D219" s="88"/>
      <c r="E219" s="79" t="n">
        <f aca="false">SUM(C219:D219)</f>
        <v>1776522</v>
      </c>
    </row>
    <row r="220" customFormat="false" ht="12.8" hidden="false" customHeight="false" outlineLevel="0" collapsed="false">
      <c r="A220" s="82"/>
      <c r="B220" s="54"/>
      <c r="C220" s="79"/>
      <c r="D220" s="88"/>
      <c r="E220" s="79"/>
    </row>
    <row r="221" customFormat="false" ht="57.45" hidden="false" customHeight="false" outlineLevel="0" collapsed="false">
      <c r="A221" s="66" t="s">
        <v>402</v>
      </c>
      <c r="B221" s="135" t="s">
        <v>19</v>
      </c>
      <c r="C221" s="153" t="n">
        <f aca="false">SUM(C223:C239)</f>
        <v>431745016</v>
      </c>
      <c r="D221" s="89" t="n">
        <f aca="false">SUM(D223:D239)</f>
        <v>7012938</v>
      </c>
      <c r="E221" s="153" t="n">
        <f aca="false">SUM(C221:D221)</f>
        <v>438757954</v>
      </c>
    </row>
    <row r="222" customFormat="false" ht="22.35" hidden="false" customHeight="false" outlineLevel="0" collapsed="false">
      <c r="A222" s="82" t="s">
        <v>27</v>
      </c>
      <c r="B222" s="54"/>
      <c r="C222" s="124" t="n">
        <f aca="false">SUM(C223:C237)</f>
        <v>424521547</v>
      </c>
      <c r="D222" s="149" t="n">
        <f aca="false">SUM(D223:D237)</f>
        <v>7012938</v>
      </c>
      <c r="E222" s="124" t="n">
        <f aca="false">SUM(C222:D222)</f>
        <v>431534485</v>
      </c>
    </row>
    <row r="223" customFormat="false" ht="43.25" hidden="false" customHeight="false" outlineLevel="0" collapsed="false">
      <c r="A223" s="82" t="s">
        <v>29</v>
      </c>
      <c r="B223" s="54" t="n">
        <v>0</v>
      </c>
      <c r="C223" s="84"/>
      <c r="D223" s="85" t="n">
        <v>810635</v>
      </c>
      <c r="E223" s="124" t="n">
        <f aca="false">SUM(C223:D223)</f>
        <v>810635</v>
      </c>
    </row>
    <row r="224" customFormat="false" ht="64.15" hidden="false" customHeight="false" outlineLevel="0" collapsed="false">
      <c r="A224" s="82" t="s">
        <v>403</v>
      </c>
      <c r="B224" s="103" t="s">
        <v>404</v>
      </c>
      <c r="C224" s="79" t="n">
        <v>894693</v>
      </c>
      <c r="D224" s="85" t="n">
        <v>842055</v>
      </c>
      <c r="E224" s="124" t="n">
        <f aca="false">SUM(C224:D224)</f>
        <v>1736748</v>
      </c>
    </row>
    <row r="225" customFormat="false" ht="64.15" hidden="false" customHeight="false" outlineLevel="0" collapsed="false">
      <c r="A225" s="82" t="s">
        <v>406</v>
      </c>
      <c r="B225" s="103" t="s">
        <v>407</v>
      </c>
      <c r="C225" s="79"/>
      <c r="D225" s="85" t="n">
        <v>188520</v>
      </c>
      <c r="E225" s="124" t="n">
        <f aca="false">SUM(C225:D225)</f>
        <v>188520</v>
      </c>
    </row>
    <row r="226" customFormat="false" ht="43.25" hidden="false" customHeight="false" outlineLevel="0" collapsed="false">
      <c r="A226" s="82" t="s">
        <v>409</v>
      </c>
      <c r="B226" s="103" t="s">
        <v>410</v>
      </c>
      <c r="C226" s="79" t="n">
        <v>5826232</v>
      </c>
      <c r="D226" s="85" t="n">
        <v>1225379</v>
      </c>
      <c r="E226" s="124" t="n">
        <f aca="false">SUM(C226:D226)</f>
        <v>7051611</v>
      </c>
    </row>
    <row r="227" customFormat="false" ht="43.25" hidden="false" customHeight="false" outlineLevel="0" collapsed="false">
      <c r="A227" s="82" t="s">
        <v>412</v>
      </c>
      <c r="B227" s="103" t="s">
        <v>413</v>
      </c>
      <c r="C227" s="79" t="n">
        <v>413775</v>
      </c>
      <c r="D227" s="85" t="n">
        <v>188520</v>
      </c>
      <c r="E227" s="124" t="n">
        <f aca="false">SUM(C227:D227)</f>
        <v>602295</v>
      </c>
    </row>
    <row r="228" customFormat="false" ht="22.35" hidden="false" customHeight="false" outlineLevel="0" collapsed="false">
      <c r="A228" s="82" t="s">
        <v>415</v>
      </c>
      <c r="B228" s="103" t="s">
        <v>416</v>
      </c>
      <c r="C228" s="79" t="n">
        <v>350000</v>
      </c>
      <c r="D228" s="85" t="n">
        <v>125680</v>
      </c>
      <c r="E228" s="124" t="n">
        <f aca="false">SUM(C228:D228)</f>
        <v>475680</v>
      </c>
    </row>
    <row r="229" customFormat="false" ht="53.7" hidden="false" customHeight="false" outlineLevel="0" collapsed="false">
      <c r="A229" s="82" t="s">
        <v>418</v>
      </c>
      <c r="B229" s="103" t="s">
        <v>419</v>
      </c>
      <c r="C229" s="79" t="n">
        <v>335620489</v>
      </c>
      <c r="D229" s="85" t="n">
        <v>571843</v>
      </c>
      <c r="E229" s="124" t="n">
        <f aca="false">SUM(C229:D229)</f>
        <v>336192332</v>
      </c>
    </row>
    <row r="230" customFormat="false" ht="64.15" hidden="false" customHeight="false" outlineLevel="0" collapsed="false">
      <c r="A230" s="82" t="s">
        <v>421</v>
      </c>
      <c r="B230" s="103" t="s">
        <v>422</v>
      </c>
      <c r="C230" s="79" t="n">
        <v>72372720</v>
      </c>
      <c r="D230" s="85" t="n">
        <v>892327</v>
      </c>
      <c r="E230" s="124" t="n">
        <f aca="false">SUM(C230:D230)</f>
        <v>73265047</v>
      </c>
    </row>
    <row r="231" customFormat="false" ht="32.8" hidden="false" customHeight="false" outlineLevel="0" collapsed="false">
      <c r="A231" s="82" t="s">
        <v>424</v>
      </c>
      <c r="B231" s="103" t="s">
        <v>425</v>
      </c>
      <c r="C231" s="79" t="n">
        <f aca="false">60800+2176428</f>
        <v>2237228</v>
      </c>
      <c r="D231" s="85" t="n">
        <v>804351</v>
      </c>
      <c r="E231" s="124" t="n">
        <f aca="false">SUM(C231:D231)</f>
        <v>3041579</v>
      </c>
    </row>
    <row r="232" customFormat="false" ht="12.8" hidden="false" customHeight="false" outlineLevel="0" collapsed="false">
      <c r="A232" s="82" t="s">
        <v>427</v>
      </c>
      <c r="B232" s="103" t="s">
        <v>428</v>
      </c>
      <c r="C232" s="79" t="n">
        <v>225700</v>
      </c>
      <c r="D232" s="85" t="n">
        <v>157100</v>
      </c>
      <c r="E232" s="124" t="n">
        <f aca="false">SUM(C232:D232)</f>
        <v>382800</v>
      </c>
    </row>
    <row r="233" customFormat="false" ht="116.4" hidden="false" customHeight="false" outlineLevel="0" collapsed="false">
      <c r="A233" s="82" t="s">
        <v>244</v>
      </c>
      <c r="B233" s="103" t="s">
        <v>245</v>
      </c>
      <c r="C233" s="79" t="n">
        <v>720000</v>
      </c>
      <c r="D233" s="85" t="n">
        <v>219940</v>
      </c>
      <c r="E233" s="124" t="n">
        <f aca="false">SUM(C233:D233)</f>
        <v>939940</v>
      </c>
    </row>
    <row r="234" customFormat="false" ht="116.4" hidden="false" customHeight="false" outlineLevel="0" collapsed="false">
      <c r="A234" s="82" t="s">
        <v>431</v>
      </c>
      <c r="B234" s="103" t="s">
        <v>432</v>
      </c>
      <c r="C234" s="79" t="n">
        <v>186580</v>
      </c>
      <c r="D234" s="85" t="n">
        <v>502720</v>
      </c>
      <c r="E234" s="124" t="n">
        <f aca="false">SUM(C234:D234)</f>
        <v>689300</v>
      </c>
    </row>
    <row r="235" customFormat="false" ht="32.8" hidden="false" customHeight="false" outlineLevel="0" collapsed="false">
      <c r="A235" s="82" t="s">
        <v>434</v>
      </c>
      <c r="B235" s="103" t="s">
        <v>435</v>
      </c>
      <c r="C235" s="79" t="n">
        <v>708130</v>
      </c>
      <c r="D235" s="85" t="n">
        <v>377040</v>
      </c>
      <c r="E235" s="124" t="n">
        <f aca="false">SUM(C235:D235)</f>
        <v>1085170</v>
      </c>
    </row>
    <row r="236" customFormat="false" ht="64.15" hidden="false" customHeight="false" outlineLevel="0" collapsed="false">
      <c r="A236" s="82" t="s">
        <v>437</v>
      </c>
      <c r="B236" s="103" t="s">
        <v>438</v>
      </c>
      <c r="C236" s="79" t="n">
        <v>4920000</v>
      </c>
      <c r="D236" s="85" t="n">
        <v>62840</v>
      </c>
      <c r="E236" s="124" t="n">
        <f aca="false">SUM(C236:D236)</f>
        <v>4982840</v>
      </c>
    </row>
    <row r="237" customFormat="false" ht="12.8" hidden="false" customHeight="false" outlineLevel="0" collapsed="false">
      <c r="A237" s="82" t="s">
        <v>439</v>
      </c>
      <c r="B237" s="103" t="s">
        <v>440</v>
      </c>
      <c r="C237" s="79" t="n">
        <v>46000</v>
      </c>
      <c r="D237" s="85" t="n">
        <v>43988</v>
      </c>
      <c r="E237" s="124" t="n">
        <f aca="false">SUM(C237:D237)</f>
        <v>89988</v>
      </c>
    </row>
    <row r="238" customFormat="false" ht="32.8" hidden="false" customHeight="false" outlineLevel="0" collapsed="false">
      <c r="A238" s="82" t="s">
        <v>219</v>
      </c>
      <c r="B238" s="103" t="s">
        <v>220</v>
      </c>
      <c r="C238" s="79"/>
      <c r="D238" s="85"/>
      <c r="E238" s="124"/>
    </row>
    <row r="239" customFormat="false" ht="22.35" hidden="false" customHeight="false" outlineLevel="0" collapsed="false">
      <c r="A239" s="126" t="s">
        <v>65</v>
      </c>
      <c r="B239" s="160" t="s">
        <v>66</v>
      </c>
      <c r="C239" s="131" t="n">
        <v>7223469</v>
      </c>
      <c r="D239" s="151"/>
      <c r="E239" s="133" t="n">
        <f aca="false">SUM(C239:D239)</f>
        <v>7223469</v>
      </c>
    </row>
    <row r="240" customFormat="false" ht="12.8" hidden="false" customHeight="false" outlineLevel="0" collapsed="false">
      <c r="A240" s="82"/>
      <c r="B240" s="103"/>
      <c r="C240" s="79"/>
      <c r="D240" s="88"/>
      <c r="E240" s="124"/>
    </row>
    <row r="241" customFormat="false" ht="46.25" hidden="false" customHeight="false" outlineLevel="0" collapsed="false">
      <c r="A241" s="169" t="s">
        <v>442</v>
      </c>
      <c r="B241" s="67" t="s">
        <v>19</v>
      </c>
      <c r="C241" s="109" t="n">
        <f aca="false">SUM(C244:C247)</f>
        <v>7981500</v>
      </c>
      <c r="D241" s="110" t="n">
        <f aca="false">SUM(D243:D247)</f>
        <v>6001215</v>
      </c>
      <c r="E241" s="109" t="n">
        <f aca="false">SUM(C241:D241)</f>
        <v>13982715</v>
      </c>
    </row>
    <row r="242" customFormat="false" ht="22.35" hidden="false" customHeight="false" outlineLevel="0" collapsed="false">
      <c r="A242" s="99" t="s">
        <v>27</v>
      </c>
      <c r="B242" s="100" t="s">
        <v>28</v>
      </c>
      <c r="C242" s="172" t="n">
        <f aca="false">SUM(C243:C247)</f>
        <v>7981500</v>
      </c>
      <c r="D242" s="173" t="n">
        <f aca="false">SUM(D243:D247)</f>
        <v>6001215</v>
      </c>
      <c r="E242" s="172" t="n">
        <f aca="false">SUM(C242:D242)</f>
        <v>13982715</v>
      </c>
    </row>
    <row r="243" customFormat="false" ht="43.25" hidden="false" customHeight="false" outlineLevel="0" collapsed="false">
      <c r="A243" s="87" t="s">
        <v>29</v>
      </c>
      <c r="B243" s="103" t="n">
        <v>0</v>
      </c>
      <c r="C243" s="79"/>
      <c r="D243" s="88" t="n">
        <v>1099699</v>
      </c>
      <c r="E243" s="95" t="n">
        <f aca="false">SUM(C243:D243)</f>
        <v>1099699</v>
      </c>
    </row>
    <row r="244" customFormat="false" ht="43.25" hidden="false" customHeight="false" outlineLevel="0" collapsed="false">
      <c r="A244" s="87" t="s">
        <v>443</v>
      </c>
      <c r="B244" s="103" t="s">
        <v>444</v>
      </c>
      <c r="C244" s="79" t="n">
        <f aca="false">30630+81370</f>
        <v>112000</v>
      </c>
      <c r="D244" s="88" t="n">
        <v>1256799</v>
      </c>
      <c r="E244" s="95" t="n">
        <f aca="false">SUM(C244:D244)</f>
        <v>1368799</v>
      </c>
    </row>
    <row r="245" customFormat="false" ht="32.8" hidden="false" customHeight="false" outlineLevel="0" collapsed="false">
      <c r="A245" s="176" t="s">
        <v>446</v>
      </c>
      <c r="B245" s="103" t="s">
        <v>447</v>
      </c>
      <c r="C245" s="79" t="n">
        <v>4025400</v>
      </c>
      <c r="D245" s="88" t="n">
        <v>1131119</v>
      </c>
      <c r="E245" s="95" t="n">
        <f aca="false">SUM(C245:D245)</f>
        <v>5156519</v>
      </c>
    </row>
    <row r="246" customFormat="false" ht="32.8" hidden="false" customHeight="false" outlineLevel="0" collapsed="false">
      <c r="A246" s="176" t="s">
        <v>449</v>
      </c>
      <c r="B246" s="103" t="s">
        <v>450</v>
      </c>
      <c r="C246" s="79" t="n">
        <f aca="false">981000+197600+730500</f>
        <v>1909100</v>
      </c>
      <c r="D246" s="88" t="n">
        <v>1633839</v>
      </c>
      <c r="E246" s="95" t="n">
        <f aca="false">SUM(C246:D246)</f>
        <v>3542939</v>
      </c>
    </row>
    <row r="247" customFormat="false" ht="32.8" hidden="false" customHeight="false" outlineLevel="0" collapsed="false">
      <c r="A247" s="176" t="s">
        <v>452</v>
      </c>
      <c r="B247" s="103" t="s">
        <v>453</v>
      </c>
      <c r="C247" s="79" t="n">
        <v>1935000</v>
      </c>
      <c r="D247" s="88" t="n">
        <v>879759</v>
      </c>
      <c r="E247" s="95" t="n">
        <f aca="false">SUM(C247:D247)</f>
        <v>2814759</v>
      </c>
    </row>
    <row r="248" customFormat="false" ht="12.8" hidden="false" customHeight="false" outlineLevel="0" collapsed="false">
      <c r="A248" s="176" t="s">
        <v>455</v>
      </c>
      <c r="B248" s="103" t="s">
        <v>456</v>
      </c>
      <c r="C248" s="79"/>
      <c r="D248" s="88"/>
      <c r="E248" s="79"/>
    </row>
    <row r="249" customFormat="false" ht="12.8" hidden="false" customHeight="false" outlineLevel="0" collapsed="false">
      <c r="A249" s="176" t="s">
        <v>457</v>
      </c>
      <c r="B249" s="103" t="s">
        <v>458</v>
      </c>
      <c r="C249" s="79"/>
      <c r="D249" s="88"/>
      <c r="E249" s="79"/>
    </row>
    <row r="250" customFormat="false" ht="12.8" hidden="false" customHeight="false" outlineLevel="0" collapsed="false">
      <c r="A250" s="177"/>
      <c r="B250" s="178"/>
      <c r="C250" s="181"/>
      <c r="D250" s="182"/>
      <c r="E250" s="181"/>
    </row>
    <row r="251" customFormat="false" ht="57.45" hidden="false" customHeight="false" outlineLevel="0" collapsed="false">
      <c r="A251" s="169" t="s">
        <v>459</v>
      </c>
      <c r="B251" s="67" t="s">
        <v>19</v>
      </c>
      <c r="C251" s="109" t="n">
        <f aca="false">SUM(C253:C259)</f>
        <v>301539</v>
      </c>
      <c r="D251" s="110" t="n">
        <f aca="false">SUM(D253:D259)</f>
        <v>6771005</v>
      </c>
      <c r="E251" s="109" t="n">
        <f aca="false">SUM(C251:D251)</f>
        <v>7072544</v>
      </c>
    </row>
    <row r="252" customFormat="false" ht="22.35" hidden="false" customHeight="false" outlineLevel="0" collapsed="false">
      <c r="A252" s="99" t="s">
        <v>27</v>
      </c>
      <c r="B252" s="100" t="s">
        <v>28</v>
      </c>
      <c r="C252" s="172" t="n">
        <f aca="false">SUM(C253:C259)</f>
        <v>301539</v>
      </c>
      <c r="D252" s="173" t="n">
        <f aca="false">SUM(D253:D259)</f>
        <v>6771005</v>
      </c>
      <c r="E252" s="172" t="n">
        <f aca="false">SUM(C252:D252)</f>
        <v>7072544</v>
      </c>
    </row>
    <row r="253" customFormat="false" ht="43.25" hidden="false" customHeight="false" outlineLevel="0" collapsed="false">
      <c r="A253" s="87" t="s">
        <v>29</v>
      </c>
      <c r="B253" s="103" t="n">
        <v>0</v>
      </c>
      <c r="C253" s="79"/>
      <c r="D253" s="88" t="n">
        <v>502720</v>
      </c>
      <c r="E253" s="95" t="n">
        <f aca="false">SUM(C253:D253)</f>
        <v>502720</v>
      </c>
    </row>
    <row r="254" customFormat="false" ht="22.35" hidden="false" customHeight="false" outlineLevel="0" collapsed="false">
      <c r="A254" s="87" t="s">
        <v>460</v>
      </c>
      <c r="B254" s="103" t="s">
        <v>461</v>
      </c>
      <c r="C254" s="79" t="n">
        <v>301539</v>
      </c>
      <c r="D254" s="88" t="n">
        <v>2702118</v>
      </c>
      <c r="E254" s="95" t="n">
        <f aca="false">SUM(C254:D254)</f>
        <v>3003657</v>
      </c>
    </row>
    <row r="255" customFormat="false" ht="32.8" hidden="false" customHeight="false" outlineLevel="0" collapsed="false">
      <c r="A255" s="87" t="s">
        <v>463</v>
      </c>
      <c r="B255" s="103" t="s">
        <v>464</v>
      </c>
      <c r="C255" s="79"/>
      <c r="D255" s="88" t="n">
        <v>1005439</v>
      </c>
      <c r="E255" s="95" t="n">
        <f aca="false">SUM(C255:D255)</f>
        <v>1005439</v>
      </c>
    </row>
    <row r="256" customFormat="false" ht="32.8" hidden="false" customHeight="false" outlineLevel="0" collapsed="false">
      <c r="A256" s="87" t="s">
        <v>466</v>
      </c>
      <c r="B256" s="103" t="s">
        <v>467</v>
      </c>
      <c r="C256" s="79"/>
      <c r="D256" s="88" t="n">
        <v>628399</v>
      </c>
      <c r="E256" s="95" t="n">
        <f aca="false">SUM(C256:D256)</f>
        <v>628399</v>
      </c>
    </row>
    <row r="257" customFormat="false" ht="32.8" hidden="false" customHeight="false" outlineLevel="0" collapsed="false">
      <c r="A257" s="87" t="s">
        <v>469</v>
      </c>
      <c r="B257" s="103" t="s">
        <v>470</v>
      </c>
      <c r="C257" s="79"/>
      <c r="D257" s="88" t="n">
        <v>94260</v>
      </c>
      <c r="E257" s="95" t="n">
        <f aca="false">SUM(C257:D257)</f>
        <v>94260</v>
      </c>
    </row>
    <row r="258" customFormat="false" ht="32.8" hidden="false" customHeight="false" outlineLevel="0" collapsed="false">
      <c r="A258" s="87" t="s">
        <v>472</v>
      </c>
      <c r="B258" s="103" t="s">
        <v>473</v>
      </c>
      <c r="C258" s="79"/>
      <c r="D258" s="88" t="n">
        <v>1743809</v>
      </c>
      <c r="E258" s="95" t="n">
        <f aca="false">SUM(C258:D258)</f>
        <v>1743809</v>
      </c>
    </row>
    <row r="259" customFormat="false" ht="158.2" hidden="false" customHeight="false" outlineLevel="0" collapsed="false">
      <c r="A259" s="87" t="s">
        <v>475</v>
      </c>
      <c r="B259" s="103" t="s">
        <v>476</v>
      </c>
      <c r="C259" s="79"/>
      <c r="D259" s="88" t="n">
        <v>94260</v>
      </c>
      <c r="E259" s="95" t="n">
        <f aca="false">SUM(C259:D259)</f>
        <v>94260</v>
      </c>
    </row>
    <row r="260" customFormat="false" ht="12.8" hidden="false" customHeight="false" outlineLevel="0" collapsed="false">
      <c r="A260" s="87"/>
      <c r="B260" s="103"/>
      <c r="C260" s="79"/>
      <c r="D260" s="88"/>
      <c r="E260" s="95"/>
    </row>
    <row r="261" customFormat="false" ht="57.45" hidden="false" customHeight="false" outlineLevel="0" collapsed="false">
      <c r="A261" s="66" t="s">
        <v>478</v>
      </c>
      <c r="B261" s="135" t="s">
        <v>19</v>
      </c>
      <c r="C261" s="109" t="n">
        <f aca="false">SUM(C263:C275)</f>
        <v>21737000</v>
      </c>
      <c r="D261" s="110" t="n">
        <f aca="false">SUM(D263:D275)</f>
        <v>9960132</v>
      </c>
      <c r="E261" s="153" t="n">
        <f aca="false">SUM(C261:D261)</f>
        <v>31697132</v>
      </c>
    </row>
    <row r="262" customFormat="false" ht="22.35" hidden="false" customHeight="false" outlineLevel="0" collapsed="false">
      <c r="A262" s="74" t="s">
        <v>27</v>
      </c>
      <c r="B262" s="75"/>
      <c r="C262" s="90" t="n">
        <f aca="false">SUM(C263:C274)</f>
        <v>21682000</v>
      </c>
      <c r="D262" s="80" t="n">
        <f aca="false">SUM(D263:D274)</f>
        <v>9960132</v>
      </c>
      <c r="E262" s="120" t="n">
        <f aca="false">SUM(C262:D262)</f>
        <v>31642132</v>
      </c>
    </row>
    <row r="263" customFormat="false" ht="43.25" hidden="false" customHeight="false" outlineLevel="0" collapsed="false">
      <c r="A263" s="82" t="s">
        <v>29</v>
      </c>
      <c r="B263" s="54" t="n">
        <v>0</v>
      </c>
      <c r="C263" s="84"/>
      <c r="D263" s="85" t="n">
        <v>1426467</v>
      </c>
      <c r="E263" s="124" t="n">
        <f aca="false">SUM(C263:D263)</f>
        <v>1426467</v>
      </c>
    </row>
    <row r="264" customFormat="false" ht="22.35" hidden="false" customHeight="false" outlineLevel="0" collapsed="false">
      <c r="A264" s="82" t="s">
        <v>479</v>
      </c>
      <c r="B264" s="103" t="s">
        <v>480</v>
      </c>
      <c r="C264" s="79"/>
      <c r="D264" s="85" t="n">
        <v>1090902</v>
      </c>
      <c r="E264" s="124" t="n">
        <f aca="false">SUM(C264:D264)</f>
        <v>1090902</v>
      </c>
    </row>
    <row r="265" customFormat="false" ht="22.35" hidden="false" customHeight="false" outlineLevel="0" collapsed="false">
      <c r="A265" s="82" t="s">
        <v>482</v>
      </c>
      <c r="B265" s="103" t="s">
        <v>483</v>
      </c>
      <c r="C265" s="79"/>
      <c r="D265" s="85" t="n">
        <v>2729767</v>
      </c>
      <c r="E265" s="124" t="n">
        <f aca="false">SUM(C265:D265)</f>
        <v>2729767</v>
      </c>
    </row>
    <row r="266" customFormat="false" ht="64.15" hidden="false" customHeight="false" outlineLevel="0" collapsed="false">
      <c r="A266" s="82" t="s">
        <v>485</v>
      </c>
      <c r="B266" s="103" t="s">
        <v>486</v>
      </c>
      <c r="C266" s="79" t="n">
        <f aca="false">24400+4626</f>
        <v>29026</v>
      </c>
      <c r="D266" s="85" t="n">
        <v>1628811</v>
      </c>
      <c r="E266" s="124" t="n">
        <f aca="false">SUM(C266:D266)</f>
        <v>1657837</v>
      </c>
    </row>
    <row r="267" customFormat="false" ht="53.7" hidden="false" customHeight="false" outlineLevel="0" collapsed="false">
      <c r="A267" s="82" t="s">
        <v>488</v>
      </c>
      <c r="B267" s="103" t="s">
        <v>489</v>
      </c>
      <c r="C267" s="79" t="n">
        <v>18779850</v>
      </c>
      <c r="D267" s="85" t="n">
        <v>1018007</v>
      </c>
      <c r="E267" s="124" t="n">
        <f aca="false">SUM(C267:D267)</f>
        <v>19797857</v>
      </c>
    </row>
    <row r="268" customFormat="false" ht="116.4" hidden="false" customHeight="false" outlineLevel="0" collapsed="false">
      <c r="A268" s="87" t="s">
        <v>491</v>
      </c>
      <c r="B268" s="103" t="s">
        <v>492</v>
      </c>
      <c r="C268" s="79"/>
      <c r="D268" s="85" t="n">
        <v>1175107</v>
      </c>
      <c r="E268" s="124" t="n">
        <f aca="false">SUM(C268:D268)</f>
        <v>1175107</v>
      </c>
    </row>
    <row r="269" customFormat="false" ht="64.15" hidden="false" customHeight="false" outlineLevel="0" collapsed="false">
      <c r="A269" s="82" t="s">
        <v>494</v>
      </c>
      <c r="B269" s="54" t="s">
        <v>495</v>
      </c>
      <c r="C269" s="79" t="n">
        <v>2630000</v>
      </c>
      <c r="D269" s="85" t="n">
        <v>50272</v>
      </c>
      <c r="E269" s="84" t="n">
        <f aca="false">SUM(C269:D269)</f>
        <v>2680272</v>
      </c>
    </row>
    <row r="270" customFormat="false" ht="53.7" hidden="false" customHeight="false" outlineLevel="0" collapsed="false">
      <c r="A270" s="82" t="s">
        <v>497</v>
      </c>
      <c r="B270" s="103" t="s">
        <v>498</v>
      </c>
      <c r="C270" s="79" t="n">
        <v>120600</v>
      </c>
      <c r="D270" s="85" t="n">
        <v>408460</v>
      </c>
      <c r="E270" s="84" t="n">
        <f aca="false">SUM(C270:D270)</f>
        <v>529060</v>
      </c>
    </row>
    <row r="271" customFormat="false" ht="32.8" hidden="false" customHeight="false" outlineLevel="0" collapsed="false">
      <c r="A271" s="82" t="s">
        <v>500</v>
      </c>
      <c r="B271" s="103" t="s">
        <v>501</v>
      </c>
      <c r="C271" s="79"/>
      <c r="D271" s="85" t="n">
        <v>193547</v>
      </c>
      <c r="E271" s="84" t="n">
        <f aca="false">SUM(C271:D271)</f>
        <v>193547</v>
      </c>
    </row>
    <row r="272" customFormat="false" ht="32.8" hidden="false" customHeight="false" outlineLevel="0" collapsed="false">
      <c r="A272" s="82" t="s">
        <v>503</v>
      </c>
      <c r="B272" s="103" t="s">
        <v>504</v>
      </c>
      <c r="C272" s="79"/>
      <c r="D272" s="85" t="n">
        <v>219940</v>
      </c>
      <c r="E272" s="84" t="n">
        <f aca="false">SUM(C272:D272)</f>
        <v>219940</v>
      </c>
    </row>
    <row r="273" customFormat="false" ht="43.25" hidden="false" customHeight="false" outlineLevel="0" collapsed="false">
      <c r="A273" s="82" t="s">
        <v>506</v>
      </c>
      <c r="B273" s="103" t="s">
        <v>507</v>
      </c>
      <c r="C273" s="79" t="n">
        <v>42524</v>
      </c>
      <c r="D273" s="85"/>
      <c r="E273" s="84" t="n">
        <f aca="false">SUM(C273:D273)</f>
        <v>42524</v>
      </c>
    </row>
    <row r="274" customFormat="false" ht="32.8" hidden="false" customHeight="false" outlineLevel="0" collapsed="false">
      <c r="A274" s="82" t="s">
        <v>222</v>
      </c>
      <c r="B274" s="103" t="s">
        <v>223</v>
      </c>
      <c r="C274" s="79" t="n">
        <v>80000</v>
      </c>
      <c r="D274" s="85" t="n">
        <v>18852</v>
      </c>
      <c r="E274" s="84" t="n">
        <f aca="false">SUM(C274:D274)</f>
        <v>98852</v>
      </c>
    </row>
    <row r="275" customFormat="false" ht="22.35" hidden="false" customHeight="false" outlineLevel="0" collapsed="false">
      <c r="A275" s="82" t="s">
        <v>65</v>
      </c>
      <c r="B275" s="54" t="s">
        <v>66</v>
      </c>
      <c r="C275" s="79" t="n">
        <v>55000</v>
      </c>
      <c r="D275" s="88"/>
      <c r="E275" s="84" t="n">
        <f aca="false">SUM(C275:D275)</f>
        <v>55000</v>
      </c>
    </row>
    <row r="276" customFormat="false" ht="12.8" hidden="false" customHeight="false" outlineLevel="0" collapsed="false">
      <c r="A276" s="82"/>
      <c r="B276" s="103"/>
      <c r="C276" s="79"/>
      <c r="D276" s="88"/>
      <c r="E276" s="84"/>
    </row>
    <row r="277" customFormat="false" ht="57.45" hidden="false" customHeight="false" outlineLevel="0" collapsed="false">
      <c r="A277" s="66" t="s">
        <v>511</v>
      </c>
      <c r="B277" s="188" t="s">
        <v>19</v>
      </c>
      <c r="C277" s="72" t="n">
        <f aca="false">SUM(C279:C292)</f>
        <v>161483045</v>
      </c>
      <c r="D277" s="89" t="n">
        <f aca="false">SUM(D279:D292)</f>
        <v>5624175</v>
      </c>
      <c r="E277" s="153" t="n">
        <f aca="false">SUM(C277:D277)</f>
        <v>167107220</v>
      </c>
    </row>
    <row r="278" customFormat="false" ht="22.35" hidden="false" customHeight="false" outlineLevel="0" collapsed="false">
      <c r="A278" s="87" t="s">
        <v>27</v>
      </c>
      <c r="B278" s="103"/>
      <c r="C278" s="84" t="n">
        <f aca="false">SUM(C279:C289)</f>
        <v>56752288</v>
      </c>
      <c r="D278" s="85" t="n">
        <f aca="false">SUM(D279:D289)</f>
        <v>5624175</v>
      </c>
      <c r="E278" s="79" t="n">
        <f aca="false">SUM(C278:D278)</f>
        <v>62376463</v>
      </c>
    </row>
    <row r="279" customFormat="false" ht="43.25" hidden="false" customHeight="false" outlineLevel="0" collapsed="false">
      <c r="A279" s="87" t="s">
        <v>512</v>
      </c>
      <c r="B279" s="103" t="n">
        <v>0</v>
      </c>
      <c r="C279" s="84"/>
      <c r="D279" s="85" t="n">
        <v>515287</v>
      </c>
      <c r="E279" s="79" t="n">
        <f aca="false">SUM(C279:D279)</f>
        <v>515287</v>
      </c>
    </row>
    <row r="280" customFormat="false" ht="32.8" hidden="false" customHeight="false" outlineLevel="0" collapsed="false">
      <c r="A280" s="82" t="s">
        <v>513</v>
      </c>
      <c r="B280" s="54" t="s">
        <v>514</v>
      </c>
      <c r="C280" s="79" t="n">
        <v>29140806</v>
      </c>
      <c r="D280" s="85" t="n">
        <v>1690395</v>
      </c>
      <c r="E280" s="79" t="n">
        <f aca="false">SUM(C280:D280)</f>
        <v>30831201</v>
      </c>
    </row>
    <row r="281" customFormat="false" ht="43.25" hidden="false" customHeight="false" outlineLevel="0" collapsed="false">
      <c r="A281" s="82" t="s">
        <v>516</v>
      </c>
      <c r="B281" s="54" t="s">
        <v>517</v>
      </c>
      <c r="C281" s="79" t="n">
        <v>14689500</v>
      </c>
      <c r="D281" s="85" t="n">
        <v>842055</v>
      </c>
      <c r="E281" s="79" t="n">
        <f aca="false">SUM(C281:D281)</f>
        <v>15531555</v>
      </c>
    </row>
    <row r="282" customFormat="false" ht="64.15" hidden="false" customHeight="false" outlineLevel="0" collapsed="false">
      <c r="A282" s="82" t="s">
        <v>519</v>
      </c>
      <c r="B282" s="54" t="s">
        <v>520</v>
      </c>
      <c r="C282" s="124" t="n">
        <v>4551286</v>
      </c>
      <c r="D282" s="85" t="n">
        <v>326768</v>
      </c>
      <c r="E282" s="95" t="n">
        <f aca="false">SUM(C282:D282)</f>
        <v>4878054</v>
      </c>
    </row>
    <row r="283" customFormat="false" ht="32.8" hidden="false" customHeight="false" outlineLevel="0" collapsed="false">
      <c r="A283" s="82" t="s">
        <v>522</v>
      </c>
      <c r="B283" s="54" t="s">
        <v>523</v>
      </c>
      <c r="C283" s="79" t="n">
        <f aca="false">5000000+802000+291076</f>
        <v>6093076</v>
      </c>
      <c r="D283" s="85" t="n">
        <v>509004</v>
      </c>
      <c r="E283" s="79" t="n">
        <f aca="false">SUM(C283:D283)</f>
        <v>6602080</v>
      </c>
    </row>
    <row r="284" customFormat="false" ht="74.6" hidden="false" customHeight="false" outlineLevel="0" collapsed="false">
      <c r="A284" s="82" t="s">
        <v>525</v>
      </c>
      <c r="B284" s="54" t="s">
        <v>526</v>
      </c>
      <c r="C284" s="79"/>
      <c r="D284" s="85" t="n">
        <v>251360</v>
      </c>
      <c r="E284" s="79" t="n">
        <f aca="false">SUM(C284:D284)</f>
        <v>251360</v>
      </c>
    </row>
    <row r="285" customFormat="false" ht="22.35" hidden="false" customHeight="false" outlineLevel="0" collapsed="false">
      <c r="A285" s="82" t="s">
        <v>528</v>
      </c>
      <c r="B285" s="54" t="s">
        <v>529</v>
      </c>
      <c r="C285" s="79" t="n">
        <v>227000</v>
      </c>
      <c r="D285" s="85" t="n">
        <v>777958</v>
      </c>
      <c r="E285" s="79" t="n">
        <f aca="false">SUM(C285:D285)</f>
        <v>1004958</v>
      </c>
    </row>
    <row r="286" customFormat="false" ht="43.25" hidden="false" customHeight="false" outlineLevel="0" collapsed="false">
      <c r="A286" s="82" t="s">
        <v>506</v>
      </c>
      <c r="B286" s="54" t="s">
        <v>507</v>
      </c>
      <c r="C286" s="79"/>
      <c r="D286" s="88"/>
      <c r="E286" s="79"/>
    </row>
    <row r="287" customFormat="false" ht="32.8" hidden="false" customHeight="false" outlineLevel="0" collapsed="false">
      <c r="A287" s="82" t="s">
        <v>532</v>
      </c>
      <c r="B287" s="54" t="s">
        <v>533</v>
      </c>
      <c r="C287" s="79" t="n">
        <f aca="false">410000+446000+1150000</f>
        <v>2006000</v>
      </c>
      <c r="D287" s="88" t="n">
        <v>703807</v>
      </c>
      <c r="E287" s="79" t="n">
        <f aca="false">SUM(C287:D287)</f>
        <v>2709807</v>
      </c>
    </row>
    <row r="288" customFormat="false" ht="105.95" hidden="false" customHeight="false" outlineLevel="0" collapsed="false">
      <c r="A288" s="82" t="s">
        <v>535</v>
      </c>
      <c r="B288" s="54" t="s">
        <v>536</v>
      </c>
      <c r="C288" s="79" t="n">
        <v>44620</v>
      </c>
      <c r="D288" s="88" t="n">
        <v>7541</v>
      </c>
      <c r="E288" s="79" t="n">
        <f aca="false">SUM(C288:D288)</f>
        <v>52161</v>
      </c>
    </row>
    <row r="289" customFormat="false" ht="43.25" hidden="false" customHeight="false" outlineLevel="0" collapsed="false">
      <c r="A289" s="82" t="s">
        <v>325</v>
      </c>
      <c r="B289" s="55" t="s">
        <v>326</v>
      </c>
      <c r="C289" s="79"/>
      <c r="D289" s="88"/>
      <c r="E289" s="79" t="n">
        <f aca="false">SUM(C289:D289)</f>
        <v>0</v>
      </c>
    </row>
    <row r="290" customFormat="false" ht="32.8" hidden="false" customHeight="false" outlineLevel="0" collapsed="false">
      <c r="A290" s="82" t="s">
        <v>219</v>
      </c>
      <c r="B290" s="54" t="s">
        <v>220</v>
      </c>
      <c r="C290" s="79"/>
      <c r="D290" s="88"/>
      <c r="E290" s="79"/>
    </row>
    <row r="291" customFormat="false" ht="32.8" hidden="false" customHeight="false" outlineLevel="0" collapsed="false">
      <c r="A291" s="82" t="s">
        <v>62</v>
      </c>
      <c r="B291" s="54" t="s">
        <v>63</v>
      </c>
      <c r="C291" s="79" t="n">
        <f aca="false">250000+11500+35000</f>
        <v>296500</v>
      </c>
      <c r="D291" s="88"/>
      <c r="E291" s="79" t="n">
        <f aca="false">SUM(C291:D291)</f>
        <v>296500</v>
      </c>
    </row>
    <row r="292" customFormat="false" ht="22.35" hidden="false" customHeight="false" outlineLevel="0" collapsed="false">
      <c r="A292" s="82" t="s">
        <v>65</v>
      </c>
      <c r="B292" s="54" t="s">
        <v>66</v>
      </c>
      <c r="C292" s="79" t="n">
        <f aca="false">104730757-296500</f>
        <v>104434257</v>
      </c>
      <c r="D292" s="88"/>
      <c r="E292" s="79" t="n">
        <f aca="false">SUM(C292:D292)</f>
        <v>104434257</v>
      </c>
    </row>
    <row r="293" customFormat="false" ht="12.8" hidden="false" customHeight="false" outlineLevel="0" collapsed="false">
      <c r="A293" s="82"/>
      <c r="B293" s="54"/>
      <c r="C293" s="79"/>
      <c r="D293" s="88"/>
      <c r="E293" s="79"/>
    </row>
    <row r="294" customFormat="false" ht="46.25" hidden="false" customHeight="false" outlineLevel="0" collapsed="false">
      <c r="A294" s="66" t="s">
        <v>540</v>
      </c>
      <c r="B294" s="135" t="s">
        <v>19</v>
      </c>
      <c r="C294" s="72" t="n">
        <f aca="false">SUM(C296:C297)</f>
        <v>520000</v>
      </c>
      <c r="D294" s="89" t="n">
        <f aca="false">SUM(D296:D297)</f>
        <v>5844115</v>
      </c>
      <c r="E294" s="153" t="n">
        <f aca="false">SUM(C294:D294)</f>
        <v>6364115</v>
      </c>
    </row>
    <row r="295" customFormat="false" ht="22.35" hidden="false" customHeight="false" outlineLevel="0" collapsed="false">
      <c r="A295" s="82" t="s">
        <v>27</v>
      </c>
      <c r="B295" s="54"/>
      <c r="C295" s="90" t="n">
        <f aca="false">SUM(C296:C297)</f>
        <v>520000</v>
      </c>
      <c r="D295" s="80" t="n">
        <f aca="false">SUM(D296:D297)</f>
        <v>5844115</v>
      </c>
      <c r="E295" s="124" t="n">
        <f aca="false">SUM(C295:D295)</f>
        <v>6364115</v>
      </c>
    </row>
    <row r="296" customFormat="false" ht="43.25" hidden="false" customHeight="false" outlineLevel="0" collapsed="false">
      <c r="A296" s="82" t="s">
        <v>29</v>
      </c>
      <c r="B296" s="54" t="n">
        <v>0</v>
      </c>
      <c r="C296" s="84"/>
      <c r="D296" s="85" t="n">
        <v>879759</v>
      </c>
      <c r="E296" s="124" t="n">
        <f aca="false">SUM(C296:D296)</f>
        <v>879759</v>
      </c>
    </row>
    <row r="297" customFormat="false" ht="22.35" hidden="false" customHeight="false" outlineLevel="0" collapsed="false">
      <c r="A297" s="82" t="s">
        <v>541</v>
      </c>
      <c r="B297" s="103" t="s">
        <v>542</v>
      </c>
      <c r="C297" s="79" t="n">
        <v>520000</v>
      </c>
      <c r="D297" s="85" t="n">
        <v>4964356</v>
      </c>
      <c r="E297" s="124" t="n">
        <f aca="false">SUM(C297:D297)</f>
        <v>5484356</v>
      </c>
    </row>
    <row r="298" customFormat="false" ht="12.8" hidden="false" customHeight="false" outlineLevel="0" collapsed="false">
      <c r="A298" s="82"/>
      <c r="B298" s="103"/>
      <c r="C298" s="79"/>
      <c r="D298" s="88"/>
      <c r="E298" s="124"/>
    </row>
    <row r="299" customFormat="false" ht="35.05" hidden="false" customHeight="false" outlineLevel="0" collapsed="false">
      <c r="A299" s="66" t="s">
        <v>544</v>
      </c>
      <c r="B299" s="67" t="s">
        <v>19</v>
      </c>
      <c r="C299" s="72" t="n">
        <f aca="false">SUM(C302:C306)</f>
        <v>2193800</v>
      </c>
      <c r="D299" s="89" t="n">
        <f aca="false">SUM(D301:D306)</f>
        <v>13007870</v>
      </c>
      <c r="E299" s="72" t="n">
        <f aca="false">SUM(C299:D299)</f>
        <v>15201670</v>
      </c>
    </row>
    <row r="300" customFormat="false" ht="22.35" hidden="false" customHeight="false" outlineLevel="0" collapsed="false">
      <c r="A300" s="87" t="s">
        <v>27</v>
      </c>
      <c r="B300" s="103"/>
      <c r="C300" s="84" t="n">
        <f aca="false">SUM(C301:C305)</f>
        <v>2193800</v>
      </c>
      <c r="D300" s="85" t="n">
        <f aca="false">SUM(D301:D305)</f>
        <v>13007870</v>
      </c>
      <c r="E300" s="84" t="n">
        <f aca="false">SUM(C300:D300)</f>
        <v>15201670</v>
      </c>
    </row>
    <row r="301" customFormat="false" ht="43.25" hidden="false" customHeight="false" outlineLevel="0" collapsed="false">
      <c r="A301" s="82" t="s">
        <v>29</v>
      </c>
      <c r="B301" s="103" t="n">
        <v>0</v>
      </c>
      <c r="C301" s="84"/>
      <c r="D301" s="85" t="n">
        <v>1916619</v>
      </c>
      <c r="E301" s="79" t="n">
        <f aca="false">SUM(C301:D301)</f>
        <v>1916619</v>
      </c>
    </row>
    <row r="302" customFormat="false" ht="43.25" hidden="false" customHeight="false" outlineLevel="0" collapsed="false">
      <c r="A302" s="150" t="s">
        <v>545</v>
      </c>
      <c r="B302" s="127" t="s">
        <v>546</v>
      </c>
      <c r="C302" s="131" t="n">
        <v>1227000</v>
      </c>
      <c r="D302" s="132" t="n">
        <v>6095475</v>
      </c>
      <c r="E302" s="131" t="n">
        <f aca="false">SUM(C302:D302)</f>
        <v>7322475</v>
      </c>
    </row>
    <row r="303" customFormat="false" ht="85.05" hidden="false" customHeight="false" outlineLevel="0" collapsed="false">
      <c r="A303" s="87" t="s">
        <v>548</v>
      </c>
      <c r="B303" s="103" t="s">
        <v>549</v>
      </c>
      <c r="C303" s="79" t="n">
        <v>240000</v>
      </c>
      <c r="D303" s="85" t="n">
        <v>879759</v>
      </c>
      <c r="E303" s="79" t="n">
        <f aca="false">SUM(C303:D303)</f>
        <v>1119759</v>
      </c>
    </row>
    <row r="304" customFormat="false" ht="95.5" hidden="false" customHeight="false" outlineLevel="0" collapsed="false">
      <c r="A304" s="87" t="s">
        <v>551</v>
      </c>
      <c r="B304" s="103" t="s">
        <v>552</v>
      </c>
      <c r="C304" s="79"/>
      <c r="D304" s="85" t="n">
        <v>345620</v>
      </c>
      <c r="E304" s="79" t="n">
        <f aca="false">SUM(C304:D304)</f>
        <v>345620</v>
      </c>
    </row>
    <row r="305" customFormat="false" ht="116.4" hidden="false" customHeight="false" outlineLevel="0" collapsed="false">
      <c r="A305" s="87" t="s">
        <v>554</v>
      </c>
      <c r="B305" s="103" t="s">
        <v>555</v>
      </c>
      <c r="C305" s="79" t="n">
        <v>726800</v>
      </c>
      <c r="D305" s="85" t="n">
        <v>3770397</v>
      </c>
      <c r="E305" s="79" t="n">
        <f aca="false">SUM(C305:D305)</f>
        <v>4497197</v>
      </c>
    </row>
    <row r="306" customFormat="false" ht="22.35" hidden="false" customHeight="false" outlineLevel="0" collapsed="false">
      <c r="A306" s="87" t="s">
        <v>65</v>
      </c>
      <c r="B306" s="103" t="s">
        <v>66</v>
      </c>
      <c r="C306" s="79"/>
      <c r="D306" s="88"/>
      <c r="E306" s="79" t="n">
        <f aca="false">SUM(C306:D306)</f>
        <v>0</v>
      </c>
    </row>
    <row r="307" customFormat="false" ht="12.8" hidden="false" customHeight="false" outlineLevel="0" collapsed="false">
      <c r="A307" s="82"/>
      <c r="B307" s="54"/>
      <c r="C307" s="79"/>
      <c r="D307" s="88"/>
      <c r="E307" s="79"/>
    </row>
    <row r="308" customFormat="false" ht="35.05" hidden="false" customHeight="false" outlineLevel="0" collapsed="false">
      <c r="A308" s="105" t="s">
        <v>558</v>
      </c>
      <c r="B308" s="116" t="s">
        <v>19</v>
      </c>
      <c r="C308" s="109" t="n">
        <f aca="false">SUM(C311:C320)</f>
        <v>10662476</v>
      </c>
      <c r="D308" s="110" t="n">
        <f aca="false">SUM(D310:D320)</f>
        <v>11348895</v>
      </c>
      <c r="E308" s="109" t="n">
        <f aca="false">SUM(E310:E320)</f>
        <v>22011371</v>
      </c>
    </row>
    <row r="309" customFormat="false" ht="22.35" hidden="false" customHeight="false" outlineLevel="0" collapsed="false">
      <c r="A309" s="87" t="s">
        <v>27</v>
      </c>
      <c r="B309" s="103"/>
      <c r="C309" s="79" t="n">
        <f aca="false">SUM(C310:C318)</f>
        <v>6165985</v>
      </c>
      <c r="D309" s="88" t="n">
        <f aca="false">SUM(D310:D317)</f>
        <v>11348895</v>
      </c>
      <c r="E309" s="79" t="n">
        <f aca="false">SUM(C309:D309)</f>
        <v>17514880</v>
      </c>
    </row>
    <row r="310" customFormat="false" ht="43.25" hidden="false" customHeight="false" outlineLevel="0" collapsed="false">
      <c r="A310" s="87" t="s">
        <v>29</v>
      </c>
      <c r="B310" s="103" t="n">
        <v>0</v>
      </c>
      <c r="C310" s="79"/>
      <c r="D310" s="88" t="n">
        <v>1256799</v>
      </c>
      <c r="E310" s="79" t="n">
        <f aca="false">SUM(C310:D310)</f>
        <v>1256799</v>
      </c>
    </row>
    <row r="311" customFormat="false" ht="32.8" hidden="false" customHeight="false" outlineLevel="0" collapsed="false">
      <c r="A311" s="82" t="s">
        <v>559</v>
      </c>
      <c r="B311" s="54" t="s">
        <v>560</v>
      </c>
      <c r="C311" s="124"/>
      <c r="D311" s="88" t="n">
        <v>9086657</v>
      </c>
      <c r="E311" s="79" t="n">
        <f aca="false">SUM(C311:D311)</f>
        <v>9086657</v>
      </c>
    </row>
    <row r="312" customFormat="false" ht="43.25" hidden="false" customHeight="false" outlineLevel="0" collapsed="false">
      <c r="A312" s="82" t="s">
        <v>562</v>
      </c>
      <c r="B312" s="54" t="s">
        <v>563</v>
      </c>
      <c r="C312" s="79" t="n">
        <v>4085960</v>
      </c>
      <c r="D312" s="88" t="n">
        <v>628399</v>
      </c>
      <c r="E312" s="79" t="n">
        <f aca="false">SUM(C312:D312)</f>
        <v>4714359</v>
      </c>
    </row>
    <row r="313" customFormat="false" ht="22.35" hidden="false" customHeight="false" outlineLevel="0" collapsed="false">
      <c r="A313" s="87" t="s">
        <v>565</v>
      </c>
      <c r="B313" s="103" t="s">
        <v>94</v>
      </c>
      <c r="C313" s="79" t="n">
        <v>856300</v>
      </c>
      <c r="D313" s="88" t="n">
        <v>251360</v>
      </c>
      <c r="E313" s="79" t="n">
        <f aca="false">SUM(C313:D313)</f>
        <v>1107660</v>
      </c>
    </row>
    <row r="314" customFormat="false" ht="22.35" hidden="false" customHeight="false" outlineLevel="0" collapsed="false">
      <c r="A314" s="87" t="s">
        <v>567</v>
      </c>
      <c r="B314" s="103" t="s">
        <v>568</v>
      </c>
      <c r="C314" s="79" t="n">
        <v>555000</v>
      </c>
      <c r="D314" s="88" t="n">
        <v>125680</v>
      </c>
      <c r="E314" s="79" t="n">
        <f aca="false">SUM(C314:D314)</f>
        <v>680680</v>
      </c>
    </row>
    <row r="315" customFormat="false" ht="43.25" hidden="false" customHeight="false" outlineLevel="0" collapsed="false">
      <c r="A315" s="87" t="s">
        <v>506</v>
      </c>
      <c r="B315" s="54" t="s">
        <v>507</v>
      </c>
      <c r="C315" s="79" t="n">
        <v>554832</v>
      </c>
      <c r="D315" s="88"/>
      <c r="E315" s="79" t="n">
        <f aca="false">SUM(C315:D315)</f>
        <v>554832</v>
      </c>
    </row>
    <row r="316" customFormat="false" ht="32.8" hidden="false" customHeight="false" outlineLevel="0" collapsed="false">
      <c r="A316" s="165" t="s">
        <v>571</v>
      </c>
      <c r="B316" s="54" t="s">
        <v>572</v>
      </c>
      <c r="C316" s="79"/>
      <c r="D316" s="88"/>
      <c r="E316" s="79"/>
    </row>
    <row r="317" customFormat="false" ht="32.8" hidden="false" customHeight="false" outlineLevel="0" collapsed="false">
      <c r="A317" s="87" t="s">
        <v>33</v>
      </c>
      <c r="B317" s="54" t="s">
        <v>34</v>
      </c>
      <c r="C317" s="79" t="n">
        <v>93893</v>
      </c>
      <c r="D317" s="88"/>
      <c r="E317" s="79" t="n">
        <f aca="false">SUM(C317:D317)</f>
        <v>93893</v>
      </c>
    </row>
    <row r="318" customFormat="false" ht="32.8" hidden="false" customHeight="false" outlineLevel="0" collapsed="false">
      <c r="A318" s="165" t="s">
        <v>177</v>
      </c>
      <c r="B318" s="54" t="s">
        <v>178</v>
      </c>
      <c r="C318" s="79" t="n">
        <v>20000</v>
      </c>
      <c r="D318" s="88"/>
      <c r="E318" s="79" t="n">
        <f aca="false">SUM(C318:D318)</f>
        <v>20000</v>
      </c>
    </row>
    <row r="319" customFormat="false" ht="32.8" hidden="false" customHeight="false" outlineLevel="0" collapsed="false">
      <c r="A319" s="87" t="s">
        <v>62</v>
      </c>
      <c r="B319" s="54" t="s">
        <v>63</v>
      </c>
      <c r="C319" s="79" t="n">
        <v>128581</v>
      </c>
      <c r="D319" s="88"/>
      <c r="E319" s="79" t="n">
        <f aca="false">SUM(C319:D319)</f>
        <v>128581</v>
      </c>
    </row>
    <row r="320" customFormat="false" ht="22.35" hidden="false" customHeight="false" outlineLevel="0" collapsed="false">
      <c r="A320" s="87" t="s">
        <v>65</v>
      </c>
      <c r="B320" s="54" t="s">
        <v>66</v>
      </c>
      <c r="C320" s="79" t="n">
        <f aca="false">4496491-128581</f>
        <v>4367910</v>
      </c>
      <c r="D320" s="88"/>
      <c r="E320" s="79" t="n">
        <f aca="false">SUM(C320:D320)</f>
        <v>4367910</v>
      </c>
    </row>
    <row r="321" customFormat="false" ht="12.8" hidden="false" customHeight="false" outlineLevel="0" collapsed="false">
      <c r="A321" s="82"/>
      <c r="B321" s="54"/>
      <c r="C321" s="79"/>
      <c r="D321" s="88"/>
      <c r="E321" s="79"/>
    </row>
    <row r="322" customFormat="false" ht="46.25" hidden="false" customHeight="false" outlineLevel="0" collapsed="false">
      <c r="A322" s="66" t="s">
        <v>578</v>
      </c>
      <c r="B322" s="135" t="s">
        <v>19</v>
      </c>
      <c r="C322" s="72" t="n">
        <f aca="false">SUM(C324:C357)</f>
        <v>10895299.36</v>
      </c>
      <c r="D322" s="89" t="n">
        <f aca="false">SUM(D324:D357)</f>
        <v>20564373</v>
      </c>
      <c r="E322" s="72" t="n">
        <f aca="false">SUM(C322:D322)</f>
        <v>31459672.36</v>
      </c>
    </row>
    <row r="323" customFormat="false" ht="22.35" hidden="false" customHeight="false" outlineLevel="0" collapsed="false">
      <c r="A323" s="82" t="s">
        <v>27</v>
      </c>
      <c r="B323" s="54"/>
      <c r="C323" s="124" t="n">
        <f aca="false">SUM(C324:C356)</f>
        <v>10070299.36</v>
      </c>
      <c r="D323" s="149" t="n">
        <f aca="false">SUM(D324:D354)</f>
        <v>20564373</v>
      </c>
      <c r="E323" s="124" t="n">
        <f aca="false">SUM(C323:D323)</f>
        <v>30634672.36</v>
      </c>
    </row>
    <row r="324" customFormat="false" ht="43.25" hidden="false" customHeight="false" outlineLevel="0" collapsed="false">
      <c r="A324" s="82" t="s">
        <v>29</v>
      </c>
      <c r="B324" s="54" t="n">
        <v>0</v>
      </c>
      <c r="C324" s="84"/>
      <c r="D324" s="85" t="n">
        <v>1005439</v>
      </c>
      <c r="E324" s="124" t="n">
        <f aca="false">SUM(C324:D324)</f>
        <v>1005439</v>
      </c>
    </row>
    <row r="325" customFormat="false" ht="32.8" hidden="false" customHeight="false" outlineLevel="0" collapsed="false">
      <c r="A325" s="82" t="s">
        <v>579</v>
      </c>
      <c r="B325" s="54" t="s">
        <v>580</v>
      </c>
      <c r="C325" s="84"/>
      <c r="D325" s="85" t="n">
        <v>502720</v>
      </c>
      <c r="E325" s="124" t="n">
        <f aca="false">SUM(C325:D325)</f>
        <v>502720</v>
      </c>
    </row>
    <row r="326" customFormat="false" ht="85.05" hidden="false" customHeight="false" outlineLevel="0" collapsed="false">
      <c r="A326" s="82" t="s">
        <v>582</v>
      </c>
      <c r="B326" s="54" t="s">
        <v>583</v>
      </c>
      <c r="C326" s="84" t="n">
        <v>7050000</v>
      </c>
      <c r="D326" s="85" t="n">
        <v>4508766</v>
      </c>
      <c r="E326" s="124" t="n">
        <f aca="false">SUM(C326:D326)</f>
        <v>11558766</v>
      </c>
    </row>
    <row r="327" customFormat="false" ht="22.35" hidden="false" customHeight="false" outlineLevel="0" collapsed="false">
      <c r="A327" s="82" t="s">
        <v>585</v>
      </c>
      <c r="B327" s="54" t="s">
        <v>586</v>
      </c>
      <c r="C327" s="84"/>
      <c r="D327" s="85" t="n">
        <v>1068279</v>
      </c>
      <c r="E327" s="124" t="n">
        <f aca="false">SUM(C327:D327)</f>
        <v>1068279</v>
      </c>
    </row>
    <row r="328" customFormat="false" ht="32.8" hidden="false" customHeight="false" outlineLevel="0" collapsed="false">
      <c r="A328" s="82" t="s">
        <v>588</v>
      </c>
      <c r="B328" s="54" t="s">
        <v>589</v>
      </c>
      <c r="C328" s="84"/>
      <c r="D328" s="85" t="n">
        <v>942599</v>
      </c>
      <c r="E328" s="124" t="n">
        <f aca="false">SUM(C328:D328)</f>
        <v>942599</v>
      </c>
    </row>
    <row r="329" customFormat="false" ht="22.35" hidden="false" customHeight="false" outlineLevel="0" collapsed="false">
      <c r="A329" s="82" t="s">
        <v>591</v>
      </c>
      <c r="B329" s="54" t="s">
        <v>592</v>
      </c>
      <c r="C329" s="84" t="n">
        <v>110000</v>
      </c>
      <c r="D329" s="85" t="n">
        <v>1539579</v>
      </c>
      <c r="E329" s="124" t="n">
        <f aca="false">SUM(C329:D329)</f>
        <v>1649579</v>
      </c>
    </row>
    <row r="330" customFormat="false" ht="12.8" hidden="false" customHeight="false" outlineLevel="0" collapsed="false">
      <c r="A330" s="192" t="s">
        <v>594</v>
      </c>
      <c r="B330" s="54" t="s">
        <v>595</v>
      </c>
      <c r="C330" s="84"/>
      <c r="D330" s="85" t="n">
        <v>2387918</v>
      </c>
      <c r="E330" s="124" t="n">
        <f aca="false">SUM(C330:D330)</f>
        <v>2387918</v>
      </c>
    </row>
    <row r="331" customFormat="false" ht="32.8" hidden="false" customHeight="false" outlineLevel="0" collapsed="false">
      <c r="A331" s="82" t="s">
        <v>597</v>
      </c>
      <c r="B331" s="54" t="s">
        <v>598</v>
      </c>
      <c r="C331" s="84" t="n">
        <v>52400</v>
      </c>
      <c r="D331" s="85" t="n">
        <v>816919</v>
      </c>
      <c r="E331" s="124" t="n">
        <f aca="false">SUM(C331:D331)</f>
        <v>869319</v>
      </c>
    </row>
    <row r="332" customFormat="false" ht="32.8" hidden="false" customHeight="false" outlineLevel="0" collapsed="false">
      <c r="A332" s="82" t="s">
        <v>600</v>
      </c>
      <c r="B332" s="54" t="s">
        <v>601</v>
      </c>
      <c r="C332" s="79" t="n">
        <v>320000</v>
      </c>
      <c r="D332" s="85" t="n">
        <v>938829</v>
      </c>
      <c r="E332" s="124" t="n">
        <f aca="false">SUM(C332:D332)</f>
        <v>1258829</v>
      </c>
    </row>
    <row r="333" customFormat="false" ht="53.7" hidden="false" customHeight="false" outlineLevel="0" collapsed="false">
      <c r="A333" s="82" t="s">
        <v>603</v>
      </c>
      <c r="B333" s="54" t="s">
        <v>604</v>
      </c>
      <c r="C333" s="84"/>
      <c r="D333" s="85" t="n">
        <v>3770</v>
      </c>
      <c r="E333" s="124" t="n">
        <f aca="false">SUM(C333:D333)</f>
        <v>3770</v>
      </c>
    </row>
    <row r="334" customFormat="false" ht="85.05" hidden="false" customHeight="false" outlineLevel="0" collapsed="false">
      <c r="A334" s="82" t="s">
        <v>606</v>
      </c>
      <c r="B334" s="54" t="s">
        <v>607</v>
      </c>
      <c r="C334" s="84"/>
      <c r="D334" s="85" t="n">
        <v>1508159</v>
      </c>
      <c r="E334" s="124" t="n">
        <f aca="false">SUM(C334:D334)</f>
        <v>1508159</v>
      </c>
    </row>
    <row r="335" customFormat="false" ht="32.8" hidden="false" customHeight="false" outlineLevel="0" collapsed="false">
      <c r="A335" s="87" t="s">
        <v>609</v>
      </c>
      <c r="B335" s="103" t="s">
        <v>610</v>
      </c>
      <c r="C335" s="79" t="n">
        <v>399852</v>
      </c>
      <c r="D335" s="85" t="n">
        <v>2008365</v>
      </c>
      <c r="E335" s="124" t="n">
        <f aca="false">SUM(C335:D335)</f>
        <v>2408217</v>
      </c>
    </row>
    <row r="336" customFormat="false" ht="53.7" hidden="false" customHeight="false" outlineLevel="0" collapsed="false">
      <c r="A336" s="82" t="s">
        <v>612</v>
      </c>
      <c r="B336" s="54" t="s">
        <v>613</v>
      </c>
      <c r="C336" s="79" t="n">
        <v>116000</v>
      </c>
      <c r="D336" s="85" t="n">
        <v>1256799</v>
      </c>
      <c r="E336" s="124" t="n">
        <f aca="false">SUM(C336:D336)</f>
        <v>1372799</v>
      </c>
    </row>
    <row r="337" customFormat="false" ht="64.15" hidden="false" customHeight="false" outlineLevel="0" collapsed="false">
      <c r="A337" s="82" t="s">
        <v>615</v>
      </c>
      <c r="B337" s="54" t="s">
        <v>616</v>
      </c>
      <c r="C337" s="79" t="n">
        <v>114060</v>
      </c>
      <c r="D337" s="85" t="n">
        <v>2513</v>
      </c>
      <c r="E337" s="124" t="n">
        <f aca="false">SUM(C337:D337)</f>
        <v>116573</v>
      </c>
    </row>
    <row r="338" customFormat="false" ht="137.3" hidden="false" customHeight="false" outlineLevel="0" collapsed="false">
      <c r="A338" s="82" t="s">
        <v>618</v>
      </c>
      <c r="B338" s="54" t="s">
        <v>619</v>
      </c>
      <c r="C338" s="79"/>
      <c r="D338" s="85" t="n">
        <v>251360</v>
      </c>
      <c r="E338" s="124" t="n">
        <f aca="false">SUM(C338:D338)</f>
        <v>251360</v>
      </c>
    </row>
    <row r="339" customFormat="false" ht="32.8" hidden="false" customHeight="false" outlineLevel="0" collapsed="false">
      <c r="A339" s="82" t="s">
        <v>621</v>
      </c>
      <c r="B339" s="54" t="s">
        <v>622</v>
      </c>
      <c r="C339" s="79" t="n">
        <v>20148</v>
      </c>
      <c r="D339" s="85" t="n">
        <v>1256799</v>
      </c>
      <c r="E339" s="124" t="n">
        <f aca="false">SUM(C339:D339)</f>
        <v>1276947</v>
      </c>
    </row>
    <row r="340" customFormat="false" ht="53.7" hidden="false" customHeight="false" outlineLevel="0" collapsed="false">
      <c r="A340" s="82" t="s">
        <v>624</v>
      </c>
      <c r="B340" s="54" t="s">
        <v>625</v>
      </c>
      <c r="C340" s="79"/>
      <c r="D340" s="85"/>
      <c r="E340" s="124"/>
    </row>
    <row r="341" customFormat="false" ht="53.7" hidden="false" customHeight="false" outlineLevel="0" collapsed="false">
      <c r="A341" s="82" t="s">
        <v>626</v>
      </c>
      <c r="B341" s="54" t="s">
        <v>627</v>
      </c>
      <c r="C341" s="79"/>
      <c r="D341" s="85" t="n">
        <v>37704</v>
      </c>
      <c r="E341" s="124" t="n">
        <f aca="false">SUM(C341:D341)</f>
        <v>37704</v>
      </c>
    </row>
    <row r="342" customFormat="false" ht="43.25" hidden="false" customHeight="false" outlineLevel="0" collapsed="false">
      <c r="A342" s="82" t="s">
        <v>629</v>
      </c>
      <c r="B342" s="54" t="s">
        <v>630</v>
      </c>
      <c r="C342" s="79"/>
      <c r="D342" s="85" t="n">
        <v>37704</v>
      </c>
      <c r="E342" s="124" t="n">
        <f aca="false">SUM(C342:D342)</f>
        <v>37704</v>
      </c>
    </row>
    <row r="343" customFormat="false" ht="95.5" hidden="false" customHeight="false" outlineLevel="0" collapsed="false">
      <c r="A343" s="82" t="s">
        <v>632</v>
      </c>
      <c r="B343" s="54" t="s">
        <v>633</v>
      </c>
      <c r="C343" s="79"/>
      <c r="D343" s="85" t="n">
        <v>377040</v>
      </c>
      <c r="E343" s="124" t="n">
        <f aca="false">SUM(C343:D343)</f>
        <v>377040</v>
      </c>
    </row>
    <row r="344" customFormat="false" ht="64.15" hidden="false" customHeight="false" outlineLevel="0" collapsed="false">
      <c r="A344" s="82" t="s">
        <v>635</v>
      </c>
      <c r="B344" s="54" t="s">
        <v>636</v>
      </c>
      <c r="C344" s="79"/>
      <c r="D344" s="85" t="n">
        <v>37704</v>
      </c>
      <c r="E344" s="124" t="n">
        <f aca="false">SUM(C344:D344)</f>
        <v>37704</v>
      </c>
    </row>
    <row r="345" customFormat="false" ht="53.7" hidden="false" customHeight="false" outlineLevel="0" collapsed="false">
      <c r="A345" s="82" t="s">
        <v>638</v>
      </c>
      <c r="B345" s="54" t="s">
        <v>639</v>
      </c>
      <c r="C345" s="79"/>
      <c r="D345" s="85"/>
      <c r="E345" s="124"/>
    </row>
    <row r="346" customFormat="false" ht="32.8" hidden="false" customHeight="false" outlineLevel="0" collapsed="false">
      <c r="A346" s="82" t="s">
        <v>640</v>
      </c>
      <c r="B346" s="54" t="s">
        <v>641</v>
      </c>
      <c r="C346" s="79"/>
      <c r="D346" s="85"/>
      <c r="E346" s="124"/>
    </row>
    <row r="347" customFormat="false" ht="43.25" hidden="false" customHeight="false" outlineLevel="0" collapsed="false">
      <c r="A347" s="82" t="s">
        <v>642</v>
      </c>
      <c r="B347" s="54" t="s">
        <v>643</v>
      </c>
      <c r="C347" s="79"/>
      <c r="D347" s="85"/>
      <c r="E347" s="124"/>
    </row>
    <row r="348" customFormat="false" ht="32.8" hidden="false" customHeight="false" outlineLevel="0" collapsed="false">
      <c r="A348" s="82" t="s">
        <v>644</v>
      </c>
      <c r="B348" s="54" t="s">
        <v>645</v>
      </c>
      <c r="C348" s="79"/>
      <c r="D348" s="85" t="n">
        <v>37704</v>
      </c>
      <c r="E348" s="124" t="n">
        <f aca="false">SUM(C348:D348)</f>
        <v>37704</v>
      </c>
    </row>
    <row r="349" customFormat="false" ht="53.7" hidden="false" customHeight="false" outlineLevel="0" collapsed="false">
      <c r="A349" s="82" t="s">
        <v>647</v>
      </c>
      <c r="B349" s="54" t="s">
        <v>648</v>
      </c>
      <c r="C349" s="79"/>
      <c r="D349" s="85" t="n">
        <v>37704</v>
      </c>
      <c r="E349" s="124" t="n">
        <f aca="false">SUM(C349:D349)</f>
        <v>37704</v>
      </c>
    </row>
    <row r="350" customFormat="false" ht="43.25" hidden="false" customHeight="false" outlineLevel="0" collapsed="false">
      <c r="A350" s="82" t="s">
        <v>650</v>
      </c>
      <c r="B350" s="54" t="s">
        <v>651</v>
      </c>
      <c r="C350" s="79" t="n">
        <v>124101</v>
      </c>
      <c r="D350" s="85"/>
      <c r="E350" s="124" t="n">
        <f aca="false">SUM(C350:D350)</f>
        <v>124101</v>
      </c>
    </row>
    <row r="351" customFormat="false" ht="32.8" hidden="false" customHeight="false" outlineLevel="0" collapsed="false">
      <c r="A351" s="82" t="s">
        <v>652</v>
      </c>
      <c r="B351" s="54" t="s">
        <v>254</v>
      </c>
      <c r="C351" s="79" t="n">
        <v>246875.36</v>
      </c>
      <c r="D351" s="85"/>
      <c r="E351" s="124" t="n">
        <f aca="false">SUM(C351:D351)</f>
        <v>246875.36</v>
      </c>
    </row>
    <row r="352" customFormat="false" ht="32.8" hidden="false" customHeight="false" outlineLevel="0" collapsed="false">
      <c r="A352" s="82" t="s">
        <v>653</v>
      </c>
      <c r="B352" s="54" t="s">
        <v>654</v>
      </c>
      <c r="C352" s="79" t="n">
        <v>1453783</v>
      </c>
      <c r="D352" s="85"/>
      <c r="E352" s="124" t="n">
        <f aca="false">SUM(C352:D352)</f>
        <v>1453783</v>
      </c>
    </row>
    <row r="353" customFormat="false" ht="22.35" hidden="false" customHeight="false" outlineLevel="0" collapsed="false">
      <c r="A353" s="82" t="s">
        <v>655</v>
      </c>
      <c r="B353" s="54" t="s">
        <v>656</v>
      </c>
      <c r="C353" s="79" t="n">
        <v>63080</v>
      </c>
      <c r="D353" s="85"/>
      <c r="E353" s="124" t="n">
        <f aca="false">SUM(C353:D353)</f>
        <v>63080</v>
      </c>
    </row>
    <row r="354" customFormat="false" ht="22.35" hidden="false" customHeight="false" outlineLevel="0" collapsed="false">
      <c r="A354" s="82" t="s">
        <v>657</v>
      </c>
      <c r="B354" s="54" t="s">
        <v>658</v>
      </c>
      <c r="C354" s="79"/>
      <c r="D354" s="88"/>
      <c r="E354" s="124"/>
    </row>
    <row r="355" customFormat="false" ht="22.35" hidden="false" customHeight="false" outlineLevel="0" collapsed="false">
      <c r="A355" s="87" t="s">
        <v>655</v>
      </c>
      <c r="B355" s="104" t="s">
        <v>656</v>
      </c>
      <c r="C355" s="79"/>
      <c r="D355" s="88"/>
      <c r="E355" s="124" t="n">
        <f aca="false">SUM(C355:D355)</f>
        <v>0</v>
      </c>
    </row>
    <row r="356" customFormat="false" ht="32.8" hidden="false" customHeight="false" outlineLevel="0" collapsed="false">
      <c r="A356" s="87" t="s">
        <v>177</v>
      </c>
      <c r="B356" s="104" t="s">
        <v>178</v>
      </c>
      <c r="C356" s="79"/>
      <c r="D356" s="88"/>
      <c r="E356" s="124" t="n">
        <f aca="false">SUM(C356:D356)</f>
        <v>0</v>
      </c>
    </row>
    <row r="357" customFormat="false" ht="22.35" hidden="false" customHeight="false" outlineLevel="0" collapsed="false">
      <c r="A357" s="87" t="s">
        <v>65</v>
      </c>
      <c r="B357" s="104" t="s">
        <v>66</v>
      </c>
      <c r="C357" s="79" t="n">
        <v>825000</v>
      </c>
      <c r="D357" s="88"/>
      <c r="E357" s="124" t="n">
        <f aca="false">SUM(C357:D357)</f>
        <v>825000</v>
      </c>
    </row>
    <row r="358" customFormat="false" ht="12.8" hidden="false" customHeight="false" outlineLevel="0" collapsed="false">
      <c r="A358" s="87"/>
      <c r="B358" s="103"/>
      <c r="C358" s="79"/>
      <c r="D358" s="88"/>
      <c r="E358" s="79"/>
    </row>
    <row r="359" customFormat="false" ht="46.25" hidden="false" customHeight="false" outlineLevel="0" collapsed="false">
      <c r="A359" s="169" t="s">
        <v>663</v>
      </c>
      <c r="B359" s="67" t="s">
        <v>19</v>
      </c>
      <c r="C359" s="109" t="n">
        <f aca="false">SUM(C361:C362)</f>
        <v>550000</v>
      </c>
      <c r="D359" s="110" t="n">
        <f aca="false">SUM(D361:D362)</f>
        <v>10264906</v>
      </c>
      <c r="E359" s="109" t="n">
        <f aca="false">SUM(C359:D359)</f>
        <v>10814906</v>
      </c>
    </row>
    <row r="360" customFormat="false" ht="22.35" hidden="false" customHeight="false" outlineLevel="0" collapsed="false">
      <c r="A360" s="99" t="s">
        <v>27</v>
      </c>
      <c r="B360" s="100" t="s">
        <v>28</v>
      </c>
      <c r="C360" s="172" t="n">
        <f aca="false">SUM(C361:C362)</f>
        <v>550000</v>
      </c>
      <c r="D360" s="173" t="n">
        <f aca="false">SUM(D361:D362)</f>
        <v>10264906</v>
      </c>
      <c r="E360" s="79" t="n">
        <f aca="false">SUM(C360:D360)</f>
        <v>10814906</v>
      </c>
    </row>
    <row r="361" customFormat="false" ht="43.25" hidden="false" customHeight="false" outlineLevel="0" collapsed="false">
      <c r="A361" s="87" t="s">
        <v>29</v>
      </c>
      <c r="B361" s="103" t="n">
        <v>0</v>
      </c>
      <c r="C361" s="79"/>
      <c r="D361" s="88" t="n">
        <v>1508159</v>
      </c>
      <c r="E361" s="79" t="n">
        <f aca="false">SUM(C361:D361)</f>
        <v>1508159</v>
      </c>
    </row>
    <row r="362" customFormat="false" ht="43.25" hidden="false" customHeight="false" outlineLevel="0" collapsed="false">
      <c r="A362" s="193" t="s">
        <v>664</v>
      </c>
      <c r="B362" s="127" t="s">
        <v>665</v>
      </c>
      <c r="C362" s="131" t="n">
        <v>550000</v>
      </c>
      <c r="D362" s="151" t="n">
        <v>8756747</v>
      </c>
      <c r="E362" s="131" t="n">
        <f aca="false">SUM(C362:D362)</f>
        <v>9306747</v>
      </c>
    </row>
    <row r="363" customFormat="false" ht="12.8" hidden="false" customHeight="false" outlineLevel="0" collapsed="false">
      <c r="A363" s="176"/>
      <c r="B363" s="103"/>
      <c r="C363" s="79"/>
      <c r="D363" s="88"/>
      <c r="E363" s="79"/>
    </row>
    <row r="364" customFormat="false" ht="35.05" hidden="false" customHeight="false" outlineLevel="0" collapsed="false">
      <c r="A364" s="66" t="s">
        <v>667</v>
      </c>
      <c r="B364" s="127" t="s">
        <v>19</v>
      </c>
      <c r="C364" s="109" t="n">
        <f aca="false">SUM(C366:C368)</f>
        <v>126063558.59</v>
      </c>
      <c r="D364" s="110" t="n">
        <f aca="false">SUM(D366:D369)</f>
        <v>28631515</v>
      </c>
      <c r="E364" s="109" t="n">
        <f aca="false">SUM(C364:D364)</f>
        <v>154695073.59</v>
      </c>
    </row>
    <row r="365" customFormat="false" ht="22.35" hidden="false" customHeight="false" outlineLevel="0" collapsed="false">
      <c r="A365" s="74" t="s">
        <v>27</v>
      </c>
      <c r="B365" s="100"/>
      <c r="C365" s="146" t="n">
        <f aca="false">SUM(C366:C368)</f>
        <v>126063558.59</v>
      </c>
      <c r="D365" s="147" t="n">
        <f aca="false">SUM(D366:D369)</f>
        <v>28631515</v>
      </c>
      <c r="E365" s="95" t="n">
        <f aca="false">SUM(C365:D365)</f>
        <v>154695073.59</v>
      </c>
    </row>
    <row r="366" customFormat="false" ht="43.25" hidden="false" customHeight="false" outlineLevel="0" collapsed="false">
      <c r="A366" s="82" t="s">
        <v>29</v>
      </c>
      <c r="B366" s="103" t="n">
        <v>0</v>
      </c>
      <c r="C366" s="144"/>
      <c r="D366" s="88" t="n">
        <v>1131119</v>
      </c>
      <c r="E366" s="95" t="n">
        <f aca="false">SUM(C366:D366)</f>
        <v>1131119</v>
      </c>
    </row>
    <row r="367" customFormat="false" ht="95.5" hidden="false" customHeight="false" outlineLevel="0" collapsed="false">
      <c r="A367" s="82" t="s">
        <v>668</v>
      </c>
      <c r="B367" s="103" t="s">
        <v>669</v>
      </c>
      <c r="C367" s="79" t="n">
        <v>125723822.59</v>
      </c>
      <c r="D367" s="88" t="n">
        <v>22975920</v>
      </c>
      <c r="E367" s="95" t="n">
        <f aca="false">SUM(C367:D367)</f>
        <v>148699742.59</v>
      </c>
    </row>
    <row r="368" customFormat="false" ht="95.5" hidden="false" customHeight="false" outlineLevel="0" collapsed="false">
      <c r="A368" s="82" t="s">
        <v>671</v>
      </c>
      <c r="B368" s="103" t="s">
        <v>419</v>
      </c>
      <c r="C368" s="79" t="n">
        <v>339736</v>
      </c>
      <c r="D368" s="88" t="n">
        <v>4398796</v>
      </c>
      <c r="E368" s="95" t="n">
        <f aca="false">SUM(C368:D368)</f>
        <v>4738532</v>
      </c>
    </row>
    <row r="369" customFormat="false" ht="74.6" hidden="false" customHeight="false" outlineLevel="0" collapsed="false">
      <c r="A369" s="82" t="s">
        <v>673</v>
      </c>
      <c r="B369" s="103" t="s">
        <v>674</v>
      </c>
      <c r="C369" s="79"/>
      <c r="D369" s="88" t="n">
        <v>125680</v>
      </c>
      <c r="E369" s="95" t="n">
        <f aca="false">SUM(C369:D369)</f>
        <v>125680</v>
      </c>
    </row>
    <row r="370" customFormat="false" ht="12.8" hidden="false" customHeight="false" outlineLevel="0" collapsed="false">
      <c r="A370" s="82"/>
      <c r="B370" s="103"/>
      <c r="C370" s="79"/>
      <c r="D370" s="88"/>
      <c r="E370" s="79"/>
    </row>
    <row r="371" customFormat="false" ht="57.45" hidden="false" customHeight="false" outlineLevel="0" collapsed="false">
      <c r="A371" s="195" t="s">
        <v>676</v>
      </c>
      <c r="B371" s="188" t="s">
        <v>19</v>
      </c>
      <c r="C371" s="153" t="n">
        <f aca="false">SUM(C373:C409)</f>
        <v>154449326.11</v>
      </c>
      <c r="D371" s="196" t="n">
        <f aca="false">SUM(D373:D409)</f>
        <v>15293107</v>
      </c>
      <c r="E371" s="109" t="n">
        <f aca="false">SUM(C371:D371)</f>
        <v>169742433.11</v>
      </c>
    </row>
    <row r="372" customFormat="false" ht="22.35" hidden="false" customHeight="false" outlineLevel="0" collapsed="false">
      <c r="A372" s="74" t="s">
        <v>27</v>
      </c>
      <c r="B372" s="54"/>
      <c r="C372" s="79" t="n">
        <f aca="false">SUM(C373:C405)</f>
        <v>153599326.11</v>
      </c>
      <c r="D372" s="88" t="n">
        <f aca="false">SUM(D373:D405)</f>
        <v>15293107</v>
      </c>
      <c r="E372" s="79" t="n">
        <f aca="false">SUM(C372:D372)</f>
        <v>168892433.11</v>
      </c>
    </row>
    <row r="373" customFormat="false" ht="43.25" hidden="false" customHeight="false" outlineLevel="0" collapsed="false">
      <c r="A373" s="87" t="s">
        <v>29</v>
      </c>
      <c r="B373" s="103" t="n">
        <v>0</v>
      </c>
      <c r="C373" s="79"/>
      <c r="D373" s="88" t="n">
        <v>1420183</v>
      </c>
      <c r="E373" s="79" t="n">
        <f aca="false">SUM(C373:D373)</f>
        <v>1420183</v>
      </c>
    </row>
    <row r="374" customFormat="false" ht="53.7" hidden="false" customHeight="false" outlineLevel="0" collapsed="false">
      <c r="A374" s="82" t="s">
        <v>677</v>
      </c>
      <c r="B374" s="54" t="s">
        <v>678</v>
      </c>
      <c r="C374" s="79" t="n">
        <v>674723</v>
      </c>
      <c r="D374" s="88" t="n">
        <v>427312</v>
      </c>
      <c r="E374" s="79" t="n">
        <f aca="false">SUM(C374:D374)</f>
        <v>1102035</v>
      </c>
    </row>
    <row r="375" customFormat="false" ht="53.7" hidden="false" customHeight="false" outlineLevel="0" collapsed="false">
      <c r="A375" s="82" t="s">
        <v>680</v>
      </c>
      <c r="B375" s="54" t="s">
        <v>681</v>
      </c>
      <c r="C375" s="79" t="n">
        <v>3044000</v>
      </c>
      <c r="D375" s="88" t="n">
        <v>1061995</v>
      </c>
      <c r="E375" s="79" t="n">
        <f aca="false">SUM(C375:D375)</f>
        <v>4105995</v>
      </c>
    </row>
    <row r="376" customFormat="false" ht="22.35" hidden="false" customHeight="false" outlineLevel="0" collapsed="false">
      <c r="A376" s="82" t="s">
        <v>683</v>
      </c>
      <c r="B376" s="54" t="s">
        <v>684</v>
      </c>
      <c r="C376" s="79" t="n">
        <v>2099373</v>
      </c>
      <c r="D376" s="88" t="n">
        <v>1470455</v>
      </c>
      <c r="E376" s="79" t="n">
        <f aca="false">SUM(C376:D376)</f>
        <v>3569828</v>
      </c>
    </row>
    <row r="377" customFormat="false" ht="32.8" hidden="false" customHeight="false" outlineLevel="0" collapsed="false">
      <c r="A377" s="82" t="s">
        <v>686</v>
      </c>
      <c r="B377" s="54" t="s">
        <v>687</v>
      </c>
      <c r="C377" s="79" t="n">
        <v>2124600</v>
      </c>
      <c r="D377" s="88" t="n">
        <v>226224</v>
      </c>
      <c r="E377" s="79" t="n">
        <f aca="false">SUM(C377:D377)</f>
        <v>2350824</v>
      </c>
    </row>
    <row r="378" customFormat="false" ht="43.25" hidden="false" customHeight="false" outlineLevel="0" collapsed="false">
      <c r="A378" s="82" t="s">
        <v>689</v>
      </c>
      <c r="B378" s="54" t="s">
        <v>690</v>
      </c>
      <c r="C378" s="79" t="n">
        <v>66179205</v>
      </c>
      <c r="D378" s="88" t="n">
        <v>1508159</v>
      </c>
      <c r="E378" s="79" t="n">
        <f aca="false">SUM(C378:D378)</f>
        <v>67687364</v>
      </c>
    </row>
    <row r="379" customFormat="false" ht="64.15" hidden="false" customHeight="false" outlineLevel="0" collapsed="false">
      <c r="A379" s="82" t="s">
        <v>692</v>
      </c>
      <c r="B379" s="54" t="s">
        <v>693</v>
      </c>
      <c r="C379" s="79" t="n">
        <v>1765000</v>
      </c>
      <c r="D379" s="88" t="n">
        <v>2488462</v>
      </c>
      <c r="E379" s="79" t="n">
        <f aca="false">SUM(C379:D379)</f>
        <v>4253462</v>
      </c>
    </row>
    <row r="380" customFormat="false" ht="22.35" hidden="false" customHeight="false" outlineLevel="0" collapsed="false">
      <c r="A380" s="82" t="s">
        <v>167</v>
      </c>
      <c r="B380" s="54" t="s">
        <v>168</v>
      </c>
      <c r="C380" s="79" t="n">
        <v>1030500</v>
      </c>
      <c r="D380" s="88" t="n">
        <v>125680</v>
      </c>
      <c r="E380" s="79" t="n">
        <f aca="false">SUM(C380:D380)</f>
        <v>1156180</v>
      </c>
    </row>
    <row r="381" customFormat="false" ht="32.8" hidden="false" customHeight="false" outlineLevel="0" collapsed="false">
      <c r="A381" s="82" t="s">
        <v>696</v>
      </c>
      <c r="B381" s="54" t="s">
        <v>697</v>
      </c>
      <c r="C381" s="79" t="n">
        <v>1600000</v>
      </c>
      <c r="D381" s="88" t="n">
        <v>628399</v>
      </c>
      <c r="E381" s="79" t="n">
        <f aca="false">SUM(C381:D381)</f>
        <v>2228399</v>
      </c>
    </row>
    <row r="382" customFormat="false" ht="32.8" hidden="false" customHeight="false" outlineLevel="0" collapsed="false">
      <c r="A382" s="82" t="s">
        <v>699</v>
      </c>
      <c r="B382" s="54" t="s">
        <v>700</v>
      </c>
      <c r="C382" s="79" t="n">
        <v>1425932</v>
      </c>
      <c r="D382" s="88" t="n">
        <v>766647</v>
      </c>
      <c r="E382" s="79" t="n">
        <f aca="false">SUM(C382:D382)</f>
        <v>2192579</v>
      </c>
    </row>
    <row r="383" customFormat="false" ht="74.6" hidden="false" customHeight="false" outlineLevel="0" collapsed="false">
      <c r="A383" s="82" t="s">
        <v>702</v>
      </c>
      <c r="B383" s="54" t="s">
        <v>703</v>
      </c>
      <c r="C383" s="79" t="n">
        <v>13316857</v>
      </c>
      <c r="D383" s="88" t="n">
        <v>1401331</v>
      </c>
      <c r="E383" s="79" t="n">
        <f aca="false">SUM(C383:D383)</f>
        <v>14718188</v>
      </c>
    </row>
    <row r="384" customFormat="false" ht="22.35" hidden="false" customHeight="false" outlineLevel="0" collapsed="false">
      <c r="A384" s="82" t="s">
        <v>705</v>
      </c>
      <c r="B384" s="54" t="s">
        <v>706</v>
      </c>
      <c r="C384" s="79" t="n">
        <v>309600</v>
      </c>
      <c r="D384" s="88" t="n">
        <v>12568</v>
      </c>
      <c r="E384" s="79" t="n">
        <f aca="false">SUM(C384:D384)</f>
        <v>322168</v>
      </c>
    </row>
    <row r="385" customFormat="false" ht="53.7" hidden="false" customHeight="false" outlineLevel="0" collapsed="false">
      <c r="A385" s="82" t="s">
        <v>708</v>
      </c>
      <c r="B385" s="54" t="s">
        <v>709</v>
      </c>
      <c r="C385" s="79" t="n">
        <v>4596202</v>
      </c>
      <c r="D385" s="88" t="n">
        <v>458731</v>
      </c>
      <c r="E385" s="79" t="n">
        <f aca="false">SUM(C385:D385)</f>
        <v>5054933</v>
      </c>
    </row>
    <row r="386" customFormat="false" ht="32.8" hidden="false" customHeight="false" outlineLevel="0" collapsed="false">
      <c r="A386" s="82" t="s">
        <v>711</v>
      </c>
      <c r="B386" s="54" t="s">
        <v>712</v>
      </c>
      <c r="C386" s="79" t="n">
        <v>7037529</v>
      </c>
      <c r="D386" s="88" t="n">
        <v>94260</v>
      </c>
      <c r="E386" s="79" t="n">
        <f aca="false">SUM(C386:D386)</f>
        <v>7131789</v>
      </c>
    </row>
    <row r="387" customFormat="false" ht="53.7" hidden="false" customHeight="false" outlineLevel="0" collapsed="false">
      <c r="A387" s="82" t="s">
        <v>714</v>
      </c>
      <c r="B387" s="54" t="s">
        <v>715</v>
      </c>
      <c r="C387" s="79" t="n">
        <v>1550800</v>
      </c>
      <c r="D387" s="88" t="n">
        <v>779215</v>
      </c>
      <c r="E387" s="79" t="n">
        <f aca="false">SUM(C387:D387)</f>
        <v>2330015</v>
      </c>
    </row>
    <row r="388" customFormat="false" ht="74.6" hidden="false" customHeight="false" outlineLevel="0" collapsed="false">
      <c r="A388" s="82" t="s">
        <v>717</v>
      </c>
      <c r="B388" s="54" t="s">
        <v>718</v>
      </c>
      <c r="C388" s="79" t="n">
        <v>5247070</v>
      </c>
      <c r="D388" s="88" t="n">
        <v>414744</v>
      </c>
      <c r="E388" s="79" t="n">
        <f aca="false">SUM(C388:D388)</f>
        <v>5661814</v>
      </c>
    </row>
    <row r="389" customFormat="false" ht="64.15" hidden="false" customHeight="false" outlineLevel="0" collapsed="false">
      <c r="A389" s="82" t="s">
        <v>720</v>
      </c>
      <c r="B389" s="54" t="s">
        <v>721</v>
      </c>
      <c r="C389" s="79" t="n">
        <v>720000</v>
      </c>
      <c r="D389" s="88" t="n">
        <v>465016</v>
      </c>
      <c r="E389" s="79" t="n">
        <f aca="false">SUM(C389:D389)</f>
        <v>1185016</v>
      </c>
    </row>
    <row r="390" customFormat="false" ht="43.25" hidden="false" customHeight="false" outlineLevel="0" collapsed="false">
      <c r="A390" s="82" t="s">
        <v>723</v>
      </c>
      <c r="B390" s="54" t="s">
        <v>724</v>
      </c>
      <c r="C390" s="79" t="n">
        <v>74561</v>
      </c>
      <c r="D390" s="88" t="n">
        <v>31420</v>
      </c>
      <c r="E390" s="79" t="n">
        <f aca="false">SUM(C390:D390)</f>
        <v>105981</v>
      </c>
    </row>
    <row r="391" customFormat="false" ht="64.15" hidden="false" customHeight="false" outlineLevel="0" collapsed="false">
      <c r="A391" s="82" t="s">
        <v>726</v>
      </c>
      <c r="B391" s="54" t="s">
        <v>727</v>
      </c>
      <c r="C391" s="79" t="n">
        <v>9525700</v>
      </c>
      <c r="D391" s="88" t="n">
        <v>936315</v>
      </c>
      <c r="E391" s="79" t="n">
        <f aca="false">SUM(C391:D391)</f>
        <v>10462015</v>
      </c>
    </row>
    <row r="392" customFormat="false" ht="43.25" hidden="false" customHeight="false" outlineLevel="0" collapsed="false">
      <c r="A392" s="82" t="s">
        <v>729</v>
      </c>
      <c r="B392" s="54" t="s">
        <v>730</v>
      </c>
      <c r="C392" s="79" t="n">
        <v>682229</v>
      </c>
      <c r="D392" s="88" t="n">
        <v>251360</v>
      </c>
      <c r="E392" s="79" t="n">
        <f aca="false">SUM(C392:D392)</f>
        <v>933589</v>
      </c>
    </row>
    <row r="393" customFormat="false" ht="22.35" hidden="false" customHeight="false" outlineLevel="0" collapsed="false">
      <c r="A393" s="82" t="s">
        <v>732</v>
      </c>
      <c r="B393" s="54" t="s">
        <v>733</v>
      </c>
      <c r="C393" s="79"/>
      <c r="D393" s="88"/>
      <c r="E393" s="79"/>
    </row>
    <row r="394" customFormat="false" ht="43.25" hidden="false" customHeight="false" outlineLevel="0" collapsed="false">
      <c r="A394" s="82" t="s">
        <v>325</v>
      </c>
      <c r="B394" s="54" t="s">
        <v>326</v>
      </c>
      <c r="C394" s="79" t="n">
        <v>5969766.02</v>
      </c>
      <c r="D394" s="88" t="n">
        <v>125680</v>
      </c>
      <c r="E394" s="79" t="n">
        <f aca="false">SUM(C394:D394)</f>
        <v>6095446.02</v>
      </c>
    </row>
    <row r="395" customFormat="false" ht="32.8" hidden="false" customHeight="false" outlineLevel="0" collapsed="false">
      <c r="A395" s="82" t="s">
        <v>222</v>
      </c>
      <c r="B395" s="54" t="s">
        <v>223</v>
      </c>
      <c r="C395" s="79" t="n">
        <v>105000</v>
      </c>
      <c r="D395" s="88"/>
      <c r="E395" s="79" t="n">
        <f aca="false">SUM(C395:D395)</f>
        <v>105000</v>
      </c>
    </row>
    <row r="396" customFormat="false" ht="32.8" hidden="false" customHeight="false" outlineLevel="0" collapsed="false">
      <c r="A396" s="82" t="s">
        <v>219</v>
      </c>
      <c r="B396" s="54" t="s">
        <v>220</v>
      </c>
      <c r="C396" s="79" t="n">
        <v>596350</v>
      </c>
      <c r="D396" s="88"/>
      <c r="E396" s="79" t="n">
        <f aca="false">SUM(C396:D396)</f>
        <v>596350</v>
      </c>
    </row>
    <row r="397" customFormat="false" ht="32.8" hidden="false" customHeight="false" outlineLevel="0" collapsed="false">
      <c r="A397" s="82" t="s">
        <v>33</v>
      </c>
      <c r="B397" s="54" t="s">
        <v>34</v>
      </c>
      <c r="C397" s="79" t="n">
        <v>427183</v>
      </c>
      <c r="D397" s="88"/>
      <c r="E397" s="79" t="n">
        <f aca="false">SUM(C397:D397)</f>
        <v>427183</v>
      </c>
    </row>
    <row r="398" customFormat="false" ht="32.8" hidden="false" customHeight="false" outlineLevel="0" collapsed="false">
      <c r="A398" s="82" t="s">
        <v>739</v>
      </c>
      <c r="B398" s="54" t="s">
        <v>740</v>
      </c>
      <c r="C398" s="79" t="n">
        <v>49450</v>
      </c>
      <c r="D398" s="88" t="n">
        <v>125680</v>
      </c>
      <c r="E398" s="79" t="n">
        <f aca="false">SUM(C398:D398)</f>
        <v>175130</v>
      </c>
    </row>
    <row r="399" customFormat="false" ht="43.25" hidden="false" customHeight="false" outlineLevel="0" collapsed="false">
      <c r="A399" s="82" t="s">
        <v>741</v>
      </c>
      <c r="B399" s="55" t="s">
        <v>742</v>
      </c>
      <c r="C399" s="79"/>
      <c r="D399" s="88"/>
      <c r="E399" s="79" t="n">
        <f aca="false">SUM(C399:D399)</f>
        <v>0</v>
      </c>
    </row>
    <row r="400" customFormat="false" ht="95.5" hidden="false" customHeight="false" outlineLevel="0" collapsed="false">
      <c r="A400" s="82" t="s">
        <v>744</v>
      </c>
      <c r="B400" s="55" t="s">
        <v>745</v>
      </c>
      <c r="C400" s="79"/>
      <c r="D400" s="88"/>
      <c r="E400" s="79" t="n">
        <f aca="false">SUM(C400:D400)</f>
        <v>0</v>
      </c>
    </row>
    <row r="401" customFormat="false" ht="32.8" hidden="false" customHeight="false" outlineLevel="0" collapsed="false">
      <c r="A401" s="82" t="s">
        <v>747</v>
      </c>
      <c r="B401" s="55" t="s">
        <v>748</v>
      </c>
      <c r="C401" s="79"/>
      <c r="D401" s="88"/>
      <c r="E401" s="79" t="n">
        <f aca="false">SUM(C401:D401)</f>
        <v>0</v>
      </c>
    </row>
    <row r="402" customFormat="false" ht="12.8" hidden="false" customHeight="false" outlineLevel="0" collapsed="false">
      <c r="A402" s="82" t="s">
        <v>750</v>
      </c>
      <c r="B402" s="55" t="s">
        <v>751</v>
      </c>
      <c r="C402" s="79"/>
      <c r="D402" s="88"/>
      <c r="E402" s="79" t="n">
        <f aca="false">SUM(C402:D402)</f>
        <v>0</v>
      </c>
    </row>
    <row r="403" customFormat="false" ht="22.35" hidden="false" customHeight="false" outlineLevel="0" collapsed="false">
      <c r="A403" s="82" t="s">
        <v>753</v>
      </c>
      <c r="B403" s="55" t="s">
        <v>754</v>
      </c>
      <c r="C403" s="79"/>
      <c r="D403" s="88"/>
      <c r="E403" s="79" t="n">
        <f aca="false">SUM(C403:D403)</f>
        <v>0</v>
      </c>
    </row>
    <row r="404" customFormat="false" ht="43.25" hidden="false" customHeight="false" outlineLevel="0" collapsed="false">
      <c r="A404" s="82" t="s">
        <v>756</v>
      </c>
      <c r="B404" s="55" t="s">
        <v>757</v>
      </c>
      <c r="C404" s="79"/>
      <c r="D404" s="88"/>
      <c r="E404" s="79" t="n">
        <f aca="false">SUM(C404:D404)</f>
        <v>0</v>
      </c>
    </row>
    <row r="405" customFormat="false" ht="32.8" hidden="false" customHeight="false" outlineLevel="0" collapsed="false">
      <c r="A405" s="82" t="s">
        <v>177</v>
      </c>
      <c r="B405" s="54" t="s">
        <v>178</v>
      </c>
      <c r="C405" s="79" t="n">
        <v>23447696.09</v>
      </c>
      <c r="D405" s="88" t="n">
        <v>73271</v>
      </c>
      <c r="E405" s="79" t="n">
        <f aca="false">SUM(C405:D405)</f>
        <v>23520967.09</v>
      </c>
    </row>
    <row r="406" customFormat="false" ht="32.8" hidden="false" customHeight="false" outlineLevel="0" collapsed="false">
      <c r="A406" s="82" t="s">
        <v>253</v>
      </c>
      <c r="B406" s="54" t="s">
        <v>178</v>
      </c>
      <c r="C406" s="79"/>
      <c r="D406" s="88"/>
      <c r="E406" s="79" t="n">
        <f aca="false">SUM(C406:D406)</f>
        <v>0</v>
      </c>
    </row>
    <row r="407" customFormat="false" ht="74.6" hidden="false" customHeight="false" outlineLevel="0" collapsed="false">
      <c r="A407" s="82" t="s">
        <v>761</v>
      </c>
      <c r="B407" s="54" t="s">
        <v>762</v>
      </c>
      <c r="C407" s="79"/>
      <c r="D407" s="88"/>
      <c r="E407" s="79"/>
    </row>
    <row r="408" customFormat="false" ht="64.15" hidden="false" customHeight="false" outlineLevel="0" collapsed="false">
      <c r="A408" s="82" t="s">
        <v>763</v>
      </c>
      <c r="B408" s="54" t="s">
        <v>764</v>
      </c>
      <c r="C408" s="79"/>
      <c r="D408" s="88"/>
      <c r="E408" s="79"/>
    </row>
    <row r="409" customFormat="false" ht="12.8" hidden="false" customHeight="false" outlineLevel="0" collapsed="false">
      <c r="A409" s="198" t="s">
        <v>65</v>
      </c>
      <c r="B409" s="54" t="s">
        <v>66</v>
      </c>
      <c r="C409" s="79" t="n">
        <v>850000</v>
      </c>
      <c r="D409" s="88"/>
      <c r="E409" s="79" t="n">
        <f aca="false">SUM(C409:D409)</f>
        <v>850000</v>
      </c>
    </row>
    <row r="410" customFormat="false" ht="12.8" hidden="false" customHeight="false" outlineLevel="0" collapsed="false">
      <c r="A410" s="198"/>
      <c r="B410" s="54"/>
      <c r="C410" s="79"/>
      <c r="D410" s="88"/>
      <c r="E410" s="79"/>
    </row>
    <row r="411" customFormat="false" ht="35.05" hidden="false" customHeight="false" outlineLevel="0" collapsed="false">
      <c r="A411" s="66" t="s">
        <v>766</v>
      </c>
      <c r="B411" s="135" t="s">
        <v>19</v>
      </c>
      <c r="C411" s="153" t="n">
        <f aca="false">SUM(C413:C418)</f>
        <v>113293302.19</v>
      </c>
      <c r="D411" s="196" t="n">
        <f aca="false">SUM(D413:D418)</f>
        <v>24366190</v>
      </c>
      <c r="E411" s="72" t="n">
        <f aca="false">SUM(C411:D411)</f>
        <v>137659492.19</v>
      </c>
    </row>
    <row r="412" customFormat="false" ht="22.35" hidden="false" customHeight="false" outlineLevel="0" collapsed="false">
      <c r="A412" s="82" t="s">
        <v>27</v>
      </c>
      <c r="B412" s="54"/>
      <c r="C412" s="79" t="n">
        <f aca="false">SUM(C413:C417)</f>
        <v>6493316.19</v>
      </c>
      <c r="D412" s="88" t="n">
        <f aca="false">SUM(D413:D417)</f>
        <v>24366190</v>
      </c>
      <c r="E412" s="79" t="n">
        <f aca="false">SUM(C412:D412)</f>
        <v>30859506.19</v>
      </c>
    </row>
    <row r="413" customFormat="false" ht="43.25" hidden="false" customHeight="false" outlineLevel="0" collapsed="false">
      <c r="A413" s="82" t="s">
        <v>29</v>
      </c>
      <c r="B413" s="54" t="n">
        <v>0</v>
      </c>
      <c r="C413" s="79"/>
      <c r="D413" s="88" t="n">
        <v>1545863</v>
      </c>
      <c r="E413" s="79" t="n">
        <f aca="false">SUM(C413:D413)</f>
        <v>1545863</v>
      </c>
    </row>
    <row r="414" customFormat="false" ht="64.15" hidden="false" customHeight="false" outlineLevel="0" collapsed="false">
      <c r="A414" s="82" t="s">
        <v>767</v>
      </c>
      <c r="B414" s="54" t="s">
        <v>768</v>
      </c>
      <c r="C414" s="79" t="n">
        <v>3817200</v>
      </c>
      <c r="D414" s="88" t="n">
        <v>14340076</v>
      </c>
      <c r="E414" s="79" t="n">
        <f aca="false">SUM(C414:D414)</f>
        <v>18157276</v>
      </c>
    </row>
    <row r="415" customFormat="false" ht="53.7" hidden="false" customHeight="false" outlineLevel="0" collapsed="false">
      <c r="A415" s="82" t="s">
        <v>770</v>
      </c>
      <c r="B415" s="54" t="s">
        <v>771</v>
      </c>
      <c r="C415" s="79" t="n">
        <f aca="false">433616.19+63000</f>
        <v>496616.19</v>
      </c>
      <c r="D415" s="88" t="n">
        <v>5149734</v>
      </c>
      <c r="E415" s="79" t="n">
        <f aca="false">SUM(C415:D415)</f>
        <v>5646350.19</v>
      </c>
    </row>
    <row r="416" customFormat="false" ht="85.05" hidden="false" customHeight="false" outlineLevel="0" collapsed="false">
      <c r="A416" s="82" t="s">
        <v>773</v>
      </c>
      <c r="B416" s="54" t="s">
        <v>774</v>
      </c>
      <c r="C416" s="79" t="n">
        <v>1818070</v>
      </c>
      <c r="D416" s="88" t="n">
        <v>1445319</v>
      </c>
      <c r="E416" s="79" t="n">
        <f aca="false">SUM(C416:D416)</f>
        <v>3263389</v>
      </c>
    </row>
    <row r="417" customFormat="false" ht="85.05" hidden="false" customHeight="false" outlineLevel="0" collapsed="false">
      <c r="A417" s="82" t="s">
        <v>776</v>
      </c>
      <c r="B417" s="54" t="s">
        <v>777</v>
      </c>
      <c r="C417" s="79" t="n">
        <f aca="false">164430+197000</f>
        <v>361430</v>
      </c>
      <c r="D417" s="88" t="n">
        <v>1885198</v>
      </c>
      <c r="E417" s="79" t="n">
        <f aca="false">SUM(C417:D417)</f>
        <v>2246628</v>
      </c>
    </row>
    <row r="418" customFormat="false" ht="22.35" hidden="false" customHeight="false" outlineLevel="0" collapsed="false">
      <c r="A418" s="82" t="s">
        <v>65</v>
      </c>
      <c r="B418" s="54" t="s">
        <v>66</v>
      </c>
      <c r="C418" s="79" t="n">
        <v>106799986</v>
      </c>
      <c r="D418" s="88"/>
      <c r="E418" s="79" t="n">
        <f aca="false">SUM(C418:D418)</f>
        <v>106799986</v>
      </c>
    </row>
    <row r="419" customFormat="false" ht="12.8" hidden="false" customHeight="false" outlineLevel="0" collapsed="false">
      <c r="A419" s="91"/>
      <c r="B419" s="92"/>
      <c r="C419" s="95"/>
      <c r="D419" s="96"/>
      <c r="E419" s="95"/>
    </row>
    <row r="420" customFormat="false" ht="23.85" hidden="false" customHeight="false" outlineLevel="0" collapsed="false">
      <c r="A420" s="66" t="s">
        <v>780</v>
      </c>
      <c r="B420" s="135" t="s">
        <v>19</v>
      </c>
      <c r="C420" s="109" t="n">
        <f aca="false">SUM(C423:C428)</f>
        <v>0</v>
      </c>
      <c r="D420" s="110" t="n">
        <f aca="false">SUM(D422:D428)</f>
        <v>0</v>
      </c>
      <c r="E420" s="153" t="n">
        <f aca="false">SUM(C420:D420)</f>
        <v>0</v>
      </c>
    </row>
    <row r="421" customFormat="false" ht="22.35" hidden="false" customHeight="false" outlineLevel="0" collapsed="false">
      <c r="A421" s="82" t="s">
        <v>27</v>
      </c>
      <c r="B421" s="103"/>
      <c r="C421" s="79" t="n">
        <f aca="false">SUM(C423:C428)</f>
        <v>0</v>
      </c>
      <c r="D421" s="88" t="n">
        <f aca="false">SUM(D422:D428)</f>
        <v>0</v>
      </c>
      <c r="E421" s="79" t="n">
        <f aca="false">SUM(C421:D421)</f>
        <v>0</v>
      </c>
    </row>
    <row r="422" customFormat="false" ht="43.25" hidden="false" customHeight="false" outlineLevel="0" collapsed="false">
      <c r="A422" s="82" t="s">
        <v>29</v>
      </c>
      <c r="B422" s="103" t="n">
        <v>0</v>
      </c>
      <c r="C422" s="79"/>
      <c r="D422" s="88"/>
      <c r="E422" s="79" t="n">
        <f aca="false">SUM(C422:D422)</f>
        <v>0</v>
      </c>
    </row>
    <row r="423" customFormat="false" ht="32.8" hidden="false" customHeight="false" outlineLevel="0" collapsed="false">
      <c r="A423" s="82" t="s">
        <v>781</v>
      </c>
      <c r="B423" s="103" t="s">
        <v>782</v>
      </c>
      <c r="C423" s="79"/>
      <c r="D423" s="88"/>
      <c r="E423" s="79" t="n">
        <f aca="false">SUM(C423:D423)</f>
        <v>0</v>
      </c>
    </row>
    <row r="424" customFormat="false" ht="43.25" hidden="false" customHeight="false" outlineLevel="0" collapsed="false">
      <c r="A424" s="87" t="s">
        <v>784</v>
      </c>
      <c r="B424" s="103" t="s">
        <v>785</v>
      </c>
      <c r="C424" s="79"/>
      <c r="D424" s="88"/>
      <c r="E424" s="79" t="n">
        <f aca="false">SUM(C424:D424)</f>
        <v>0</v>
      </c>
    </row>
    <row r="425" customFormat="false" ht="22.35" hidden="false" customHeight="false" outlineLevel="0" collapsed="false">
      <c r="A425" s="82" t="s">
        <v>328</v>
      </c>
      <c r="B425" s="103" t="s">
        <v>329</v>
      </c>
      <c r="C425" s="79"/>
      <c r="D425" s="88"/>
      <c r="E425" s="79" t="n">
        <f aca="false">SUM(C425:D425)</f>
        <v>0</v>
      </c>
    </row>
    <row r="426" customFormat="false" ht="74.6" hidden="false" customHeight="false" outlineLevel="0" collapsed="false">
      <c r="A426" s="87" t="s">
        <v>320</v>
      </c>
      <c r="B426" s="103" t="s">
        <v>321</v>
      </c>
      <c r="C426" s="79"/>
      <c r="D426" s="88"/>
      <c r="E426" s="79" t="n">
        <f aca="false">SUM(C426:D426)</f>
        <v>0</v>
      </c>
    </row>
    <row r="427" customFormat="false" ht="32.8" hidden="false" customHeight="false" outlineLevel="0" collapsed="false">
      <c r="A427" s="87" t="s">
        <v>33</v>
      </c>
      <c r="B427" s="54" t="s">
        <v>34</v>
      </c>
      <c r="C427" s="79"/>
      <c r="D427" s="88"/>
      <c r="E427" s="79" t="n">
        <f aca="false">SUM(C427:D427)</f>
        <v>0</v>
      </c>
    </row>
    <row r="428" customFormat="false" ht="32.8" hidden="false" customHeight="false" outlineLevel="0" collapsed="false">
      <c r="A428" s="87" t="s">
        <v>219</v>
      </c>
      <c r="B428" s="103" t="s">
        <v>220</v>
      </c>
      <c r="C428" s="79"/>
      <c r="D428" s="88"/>
      <c r="E428" s="79" t="n">
        <f aca="false">SUM(C428:D428)</f>
        <v>0</v>
      </c>
    </row>
    <row r="429" customFormat="false" ht="12.8" hidden="false" customHeight="false" outlineLevel="0" collapsed="false">
      <c r="A429" s="87"/>
      <c r="B429" s="54"/>
      <c r="C429" s="79"/>
      <c r="D429" s="88"/>
      <c r="E429" s="79"/>
    </row>
    <row r="430" customFormat="false" ht="46.25" hidden="false" customHeight="false" outlineLevel="0" collapsed="false">
      <c r="A430" s="66" t="s">
        <v>791</v>
      </c>
      <c r="B430" s="135" t="s">
        <v>19</v>
      </c>
      <c r="C430" s="153" t="n">
        <f aca="false">SUM(C432:C441)</f>
        <v>790963.12</v>
      </c>
      <c r="D430" s="196" t="n">
        <f aca="false">SUM(D432:D440)</f>
        <v>17529204</v>
      </c>
      <c r="E430" s="153" t="n">
        <f aca="false">SUM(C430:D430)</f>
        <v>18320167.12</v>
      </c>
    </row>
    <row r="431" customFormat="false" ht="22.35" hidden="false" customHeight="false" outlineLevel="0" collapsed="false">
      <c r="A431" s="82" t="s">
        <v>27</v>
      </c>
      <c r="B431" s="100"/>
      <c r="C431" s="146" t="n">
        <f aca="false">SUM(C432:C441)</f>
        <v>790963.12</v>
      </c>
      <c r="D431" s="147" t="n">
        <f aca="false">SUM(D432:D440)</f>
        <v>17529204</v>
      </c>
      <c r="E431" s="79" t="n">
        <f aca="false">SUM(C431:D431)</f>
        <v>18320167.12</v>
      </c>
    </row>
    <row r="432" customFormat="false" ht="43.25" hidden="false" customHeight="false" outlineLevel="0" collapsed="false">
      <c r="A432" s="82" t="s">
        <v>29</v>
      </c>
      <c r="B432" s="103" t="n">
        <v>0</v>
      </c>
      <c r="C432" s="79"/>
      <c r="D432" s="88" t="n">
        <v>1005439</v>
      </c>
      <c r="E432" s="79" t="n">
        <f aca="false">SUM(C432:D432)</f>
        <v>1005439</v>
      </c>
    </row>
    <row r="433" customFormat="false" ht="64.15" hidden="false" customHeight="false" outlineLevel="0" collapsed="false">
      <c r="A433" s="82" t="s">
        <v>792</v>
      </c>
      <c r="B433" s="54" t="s">
        <v>651</v>
      </c>
      <c r="C433" s="84" t="n">
        <f aca="false">81770</f>
        <v>81770</v>
      </c>
      <c r="D433" s="88" t="n">
        <v>8860433</v>
      </c>
      <c r="E433" s="79" t="n">
        <f aca="false">SUM(C433:D433)</f>
        <v>8942203</v>
      </c>
    </row>
    <row r="434" customFormat="false" ht="43.25" hidden="false" customHeight="false" outlineLevel="0" collapsed="false">
      <c r="A434" s="82" t="s">
        <v>794</v>
      </c>
      <c r="B434" s="54" t="s">
        <v>795</v>
      </c>
      <c r="C434" s="79" t="n">
        <v>20000</v>
      </c>
      <c r="D434" s="88" t="n">
        <v>1445319</v>
      </c>
      <c r="E434" s="79" t="n">
        <f aca="false">SUM(C434:D434)</f>
        <v>1465319</v>
      </c>
    </row>
    <row r="435" customFormat="false" ht="22.35" hidden="false" customHeight="false" outlineLevel="0" collapsed="false">
      <c r="A435" s="82" t="s">
        <v>797</v>
      </c>
      <c r="B435" s="54" t="s">
        <v>798</v>
      </c>
      <c r="C435" s="79" t="n">
        <v>453360</v>
      </c>
      <c r="D435" s="88" t="n">
        <v>251360</v>
      </c>
      <c r="E435" s="79" t="n">
        <f aca="false">SUM(C435:D435)</f>
        <v>704720</v>
      </c>
    </row>
    <row r="436" customFormat="false" ht="105.95" hidden="false" customHeight="false" outlineLevel="0" collapsed="false">
      <c r="A436" s="126" t="s">
        <v>800</v>
      </c>
      <c r="B436" s="160" t="s">
        <v>801</v>
      </c>
      <c r="C436" s="131" t="n">
        <v>1000</v>
      </c>
      <c r="D436" s="151" t="n">
        <v>251360</v>
      </c>
      <c r="E436" s="131" t="n">
        <f aca="false">SUM(C436:D436)</f>
        <v>252360</v>
      </c>
    </row>
    <row r="437" customFormat="false" ht="53.7" hidden="false" customHeight="false" outlineLevel="0" collapsed="false">
      <c r="A437" s="82" t="s">
        <v>803</v>
      </c>
      <c r="B437" s="54" t="s">
        <v>804</v>
      </c>
      <c r="C437" s="79" t="n">
        <f aca="false">56500+13000</f>
        <v>69500</v>
      </c>
      <c r="D437" s="88" t="n">
        <v>2262238</v>
      </c>
      <c r="E437" s="79" t="n">
        <f aca="false">SUM(C437:D437)</f>
        <v>2331738</v>
      </c>
    </row>
    <row r="438" customFormat="false" ht="43.25" hidden="false" customHeight="false" outlineLevel="0" collapsed="false">
      <c r="A438" s="82" t="s">
        <v>806</v>
      </c>
      <c r="B438" s="54" t="s">
        <v>807</v>
      </c>
      <c r="C438" s="84" t="n">
        <v>8000</v>
      </c>
      <c r="D438" s="88" t="n">
        <v>1492449</v>
      </c>
      <c r="E438" s="79" t="n">
        <f aca="false">SUM(C438:D438)</f>
        <v>1500449</v>
      </c>
    </row>
    <row r="439" customFormat="false" ht="22.35" hidden="false" customHeight="false" outlineLevel="0" collapsed="false">
      <c r="A439" s="82" t="s">
        <v>809</v>
      </c>
      <c r="B439" s="54" t="s">
        <v>810</v>
      </c>
      <c r="C439" s="79"/>
      <c r="D439" s="88" t="n">
        <v>1131119</v>
      </c>
      <c r="E439" s="79" t="n">
        <f aca="false">SUM(C439:D439)</f>
        <v>1131119</v>
      </c>
    </row>
    <row r="440" customFormat="false" ht="22.35" hidden="false" customHeight="false" outlineLevel="0" collapsed="false">
      <c r="A440" s="82" t="s">
        <v>812</v>
      </c>
      <c r="B440" s="54" t="s">
        <v>813</v>
      </c>
      <c r="C440" s="201" t="n">
        <v>1000</v>
      </c>
      <c r="D440" s="88" t="n">
        <v>829487</v>
      </c>
      <c r="E440" s="79" t="n">
        <f aca="false">SUM(C440:D440)</f>
        <v>830487</v>
      </c>
    </row>
    <row r="441" customFormat="false" ht="32.8" hidden="false" customHeight="false" outlineLevel="0" collapsed="false">
      <c r="A441" s="82" t="s">
        <v>177</v>
      </c>
      <c r="B441" s="54" t="s">
        <v>178</v>
      </c>
      <c r="C441" s="201" t="n">
        <v>156333.12</v>
      </c>
      <c r="D441" s="203"/>
      <c r="E441" s="79" t="n">
        <f aca="false">SUM(C441:D441)</f>
        <v>156333.12</v>
      </c>
    </row>
    <row r="442" customFormat="false" ht="12.8" hidden="false" customHeight="false" outlineLevel="0" collapsed="false">
      <c r="A442" s="87"/>
      <c r="B442" s="103"/>
      <c r="C442" s="79"/>
      <c r="D442" s="88"/>
      <c r="E442" s="79"/>
    </row>
    <row r="443" customFormat="false" ht="91" hidden="false" customHeight="false" outlineLevel="0" collapsed="false">
      <c r="A443" s="105" t="s">
        <v>816</v>
      </c>
      <c r="B443" s="116" t="s">
        <v>19</v>
      </c>
      <c r="C443" s="109" t="n">
        <f aca="false">SUM(C445:C454)</f>
        <v>1750000</v>
      </c>
      <c r="D443" s="110" t="n">
        <f aca="false">SUM(D445:D453)</f>
        <v>5718435</v>
      </c>
      <c r="E443" s="109" t="n">
        <f aca="false">SUM(C443:D443)</f>
        <v>7468435</v>
      </c>
    </row>
    <row r="444" customFormat="false" ht="22.35" hidden="false" customHeight="false" outlineLevel="0" collapsed="false">
      <c r="A444" s="99" t="s">
        <v>27</v>
      </c>
      <c r="B444" s="204"/>
      <c r="C444" s="79" t="n">
        <f aca="false">SUM(C445:C452)</f>
        <v>1750000</v>
      </c>
      <c r="D444" s="88" t="n">
        <f aca="false">SUM(D445:D452)</f>
        <v>5693299</v>
      </c>
      <c r="E444" s="79" t="n">
        <f aca="false">SUM(C444:D444)</f>
        <v>7443299</v>
      </c>
    </row>
    <row r="445" customFormat="false" ht="43.25" hidden="false" customHeight="false" outlineLevel="0" collapsed="false">
      <c r="A445" s="82" t="s">
        <v>29</v>
      </c>
      <c r="B445" s="54" t="n">
        <v>0</v>
      </c>
      <c r="C445" s="144"/>
      <c r="D445" s="88" t="n">
        <v>666103</v>
      </c>
      <c r="E445" s="79" t="n">
        <f aca="false">SUM(C445:D445)</f>
        <v>666103</v>
      </c>
    </row>
    <row r="446" customFormat="false" ht="74.6" hidden="false" customHeight="false" outlineLevel="0" collapsed="false">
      <c r="A446" s="206" t="s">
        <v>817</v>
      </c>
      <c r="B446" s="103" t="s">
        <v>818</v>
      </c>
      <c r="C446" s="79" t="n">
        <v>1250881</v>
      </c>
      <c r="D446" s="88" t="n">
        <v>1256799</v>
      </c>
      <c r="E446" s="79" t="n">
        <f aca="false">SUM(C446:D446)</f>
        <v>2507680</v>
      </c>
    </row>
    <row r="447" customFormat="false" ht="64.15" hidden="false" customHeight="false" outlineLevel="0" collapsed="false">
      <c r="A447" s="206" t="s">
        <v>820</v>
      </c>
      <c r="B447" s="103" t="s">
        <v>821</v>
      </c>
      <c r="C447" s="79" t="n">
        <v>78989</v>
      </c>
      <c r="D447" s="88" t="n">
        <v>1382479</v>
      </c>
      <c r="E447" s="79" t="n">
        <f aca="false">SUM(C447:D447)</f>
        <v>1461468</v>
      </c>
    </row>
    <row r="448" customFormat="false" ht="43.25" hidden="false" customHeight="false" outlineLevel="0" collapsed="false">
      <c r="A448" s="87" t="s">
        <v>823</v>
      </c>
      <c r="B448" s="103" t="s">
        <v>824</v>
      </c>
      <c r="C448" s="79" t="n">
        <f aca="false">283530+220</f>
        <v>283750</v>
      </c>
      <c r="D448" s="88" t="n">
        <v>1131119</v>
      </c>
      <c r="E448" s="79" t="n">
        <f aca="false">SUM(C448:D448)</f>
        <v>1414869</v>
      </c>
    </row>
    <row r="449" customFormat="false" ht="43.25" hidden="false" customHeight="false" outlineLevel="0" collapsed="false">
      <c r="A449" s="87" t="s">
        <v>826</v>
      </c>
      <c r="B449" s="103" t="s">
        <v>827</v>
      </c>
      <c r="C449" s="79" t="n">
        <v>96000</v>
      </c>
      <c r="D449" s="88" t="n">
        <v>628399</v>
      </c>
      <c r="E449" s="79" t="n">
        <f aca="false">SUM(C449:D449)</f>
        <v>724399</v>
      </c>
    </row>
    <row r="450" customFormat="false" ht="43.25" hidden="false" customHeight="false" outlineLevel="0" collapsed="false">
      <c r="A450" s="87" t="s">
        <v>829</v>
      </c>
      <c r="B450" s="103" t="s">
        <v>830</v>
      </c>
      <c r="C450" s="79"/>
      <c r="D450" s="88" t="n">
        <v>377040</v>
      </c>
      <c r="E450" s="79" t="n">
        <f aca="false">SUM(C450:D450)</f>
        <v>377040</v>
      </c>
    </row>
    <row r="451" customFormat="false" ht="105.95" hidden="false" customHeight="false" outlineLevel="0" collapsed="false">
      <c r="A451" s="87" t="s">
        <v>832</v>
      </c>
      <c r="B451" s="103" t="s">
        <v>833</v>
      </c>
      <c r="C451" s="79" t="n">
        <v>40380</v>
      </c>
      <c r="D451" s="88" t="n">
        <v>188520</v>
      </c>
      <c r="E451" s="79" t="n">
        <f aca="false">SUM(C451:D451)</f>
        <v>228900</v>
      </c>
    </row>
    <row r="452" customFormat="false" ht="12.8" hidden="false" customHeight="false" outlineLevel="0" collapsed="false">
      <c r="A452" s="87" t="s">
        <v>835</v>
      </c>
      <c r="B452" s="103" t="s">
        <v>836</v>
      </c>
      <c r="C452" s="79"/>
      <c r="D452" s="88" t="n">
        <v>62840</v>
      </c>
      <c r="E452" s="79" t="n">
        <f aca="false">SUM(C452:D452)</f>
        <v>62840</v>
      </c>
    </row>
    <row r="453" customFormat="false" ht="12.8" hidden="false" customHeight="false" outlineLevel="0" collapsed="false">
      <c r="A453" s="87" t="s">
        <v>838</v>
      </c>
      <c r="B453" s="103" t="s">
        <v>839</v>
      </c>
      <c r="C453" s="79"/>
      <c r="D453" s="88" t="n">
        <v>25136</v>
      </c>
      <c r="E453" s="79" t="n">
        <f aca="false">SUM(C453:D453)</f>
        <v>25136</v>
      </c>
    </row>
    <row r="454" customFormat="false" ht="22.35" hidden="false" customHeight="false" outlineLevel="0" collapsed="false">
      <c r="A454" s="87" t="s">
        <v>65</v>
      </c>
      <c r="B454" s="103" t="s">
        <v>66</v>
      </c>
      <c r="C454" s="79"/>
      <c r="D454" s="88"/>
      <c r="E454" s="79"/>
    </row>
    <row r="455" customFormat="false" ht="12.8" hidden="false" customHeight="false" outlineLevel="0" collapsed="false">
      <c r="A455" s="82"/>
      <c r="B455" s="54"/>
      <c r="C455" s="79"/>
      <c r="D455" s="88"/>
      <c r="E455" s="79"/>
    </row>
    <row r="456" customFormat="false" ht="46.25" hidden="false" customHeight="false" outlineLevel="0" collapsed="false">
      <c r="A456" s="66" t="s">
        <v>841</v>
      </c>
      <c r="B456" s="67" t="s">
        <v>19</v>
      </c>
      <c r="C456" s="109" t="n">
        <f aca="false">SUM(C459:C461)</f>
        <v>65000</v>
      </c>
      <c r="D456" s="110" t="n">
        <f aca="false">SUM(D458:D461)</f>
        <v>1979458</v>
      </c>
      <c r="E456" s="109" t="n">
        <f aca="false">SUM(C456:D456)</f>
        <v>2044458</v>
      </c>
    </row>
    <row r="457" customFormat="false" ht="22.35" hidden="false" customHeight="false" outlineLevel="0" collapsed="false">
      <c r="A457" s="74" t="s">
        <v>27</v>
      </c>
      <c r="B457" s="207"/>
      <c r="C457" s="210" t="n">
        <f aca="false">SUM(C458:C461)</f>
        <v>65000</v>
      </c>
      <c r="D457" s="147" t="n">
        <f aca="false">SUM(D458:D461)</f>
        <v>1979458</v>
      </c>
      <c r="E457" s="79" t="n">
        <f aca="false">SUM(C457:D457)</f>
        <v>2044458</v>
      </c>
    </row>
    <row r="458" customFormat="false" ht="43.25" hidden="false" customHeight="false" outlineLevel="0" collapsed="false">
      <c r="A458" s="82" t="s">
        <v>29</v>
      </c>
      <c r="B458" s="54" t="n">
        <v>0</v>
      </c>
      <c r="C458" s="144"/>
      <c r="D458" s="88" t="n">
        <v>272671</v>
      </c>
      <c r="E458" s="79" t="n">
        <f aca="false">SUM(C458:D458)</f>
        <v>272671</v>
      </c>
    </row>
    <row r="459" customFormat="false" ht="116.4" hidden="false" customHeight="false" outlineLevel="0" collapsed="false">
      <c r="A459" s="82" t="s">
        <v>842</v>
      </c>
      <c r="B459" s="54" t="s">
        <v>843</v>
      </c>
      <c r="C459" s="124" t="n">
        <v>65000</v>
      </c>
      <c r="D459" s="88" t="n">
        <v>1510484</v>
      </c>
      <c r="E459" s="79" t="n">
        <f aca="false">SUM(C459:D459)</f>
        <v>1575484</v>
      </c>
    </row>
    <row r="460" customFormat="false" ht="53.7" hidden="false" customHeight="false" outlineLevel="0" collapsed="false">
      <c r="A460" s="82" t="s">
        <v>845</v>
      </c>
      <c r="B460" s="54" t="s">
        <v>846</v>
      </c>
      <c r="C460" s="79"/>
      <c r="D460" s="88" t="n">
        <v>65965</v>
      </c>
      <c r="E460" s="79" t="n">
        <f aca="false">SUM(C460:D460)</f>
        <v>65965</v>
      </c>
    </row>
    <row r="461" customFormat="false" ht="32.8" hidden="false" customHeight="false" outlineLevel="0" collapsed="false">
      <c r="A461" s="82" t="s">
        <v>848</v>
      </c>
      <c r="B461" s="54" t="s">
        <v>849</v>
      </c>
      <c r="C461" s="79"/>
      <c r="D461" s="88" t="n">
        <v>130338</v>
      </c>
      <c r="E461" s="79" t="n">
        <f aca="false">SUM(C461:D461)</f>
        <v>130338</v>
      </c>
    </row>
    <row r="462" customFormat="false" ht="12.8" hidden="false" customHeight="false" outlineLevel="0" collapsed="false">
      <c r="A462" s="211"/>
      <c r="B462" s="113"/>
      <c r="C462" s="79"/>
      <c r="D462" s="88"/>
      <c r="E462" s="79"/>
    </row>
    <row r="463" customFormat="false" ht="46.25" hidden="false" customHeight="false" outlineLevel="0" collapsed="false">
      <c r="A463" s="66" t="s">
        <v>851</v>
      </c>
      <c r="B463" s="212" t="s">
        <v>19</v>
      </c>
      <c r="C463" s="139" t="n">
        <f aca="false">SUM(C465:C466)</f>
        <v>0</v>
      </c>
      <c r="D463" s="214" t="n">
        <f aca="false">SUM(D465:D466)</f>
        <v>4807256</v>
      </c>
      <c r="E463" s="109" t="n">
        <f aca="false">SUM(C463:D463)</f>
        <v>4807256</v>
      </c>
    </row>
    <row r="464" customFormat="false" ht="22.35" hidden="false" customHeight="false" outlineLevel="0" collapsed="false">
      <c r="A464" s="82" t="s">
        <v>27</v>
      </c>
      <c r="B464" s="54"/>
      <c r="C464" s="144"/>
      <c r="D464" s="88"/>
      <c r="E464" s="79" t="n">
        <f aca="false">SUM(C464:D464)</f>
        <v>0</v>
      </c>
    </row>
    <row r="465" customFormat="false" ht="43.25" hidden="false" customHeight="false" outlineLevel="0" collapsed="false">
      <c r="A465" s="82" t="s">
        <v>29</v>
      </c>
      <c r="B465" s="54" t="n">
        <v>0</v>
      </c>
      <c r="C465" s="144"/>
      <c r="D465" s="88" t="n">
        <v>408460</v>
      </c>
      <c r="E465" s="79" t="n">
        <f aca="false">SUM(C465:D465)</f>
        <v>408460</v>
      </c>
    </row>
    <row r="466" customFormat="false" ht="22.35" hidden="false" customHeight="false" outlineLevel="0" collapsed="false">
      <c r="A466" s="82" t="s">
        <v>852</v>
      </c>
      <c r="B466" s="54" t="s">
        <v>853</v>
      </c>
      <c r="C466" s="79"/>
      <c r="D466" s="88" t="n">
        <v>4398796</v>
      </c>
      <c r="E466" s="79" t="n">
        <f aca="false">SUM(C466:D466)</f>
        <v>4398796</v>
      </c>
    </row>
    <row r="467" customFormat="false" ht="12.8" hidden="false" customHeight="false" outlineLevel="0" collapsed="false">
      <c r="A467" s="82"/>
      <c r="B467" s="54"/>
      <c r="C467" s="79"/>
      <c r="D467" s="88"/>
      <c r="E467" s="79"/>
    </row>
    <row r="468" customFormat="false" ht="12.8" hidden="false" customHeight="false" outlineLevel="0" collapsed="false">
      <c r="A468" s="216" t="s">
        <v>855</v>
      </c>
      <c r="B468" s="54"/>
      <c r="C468" s="79"/>
      <c r="D468" s="88"/>
      <c r="E468" s="79"/>
    </row>
    <row r="469" customFormat="false" ht="12.8" hidden="false" customHeight="false" outlineLevel="0" collapsed="false">
      <c r="A469" s="82"/>
      <c r="B469" s="54"/>
      <c r="C469" s="79"/>
      <c r="D469" s="88"/>
      <c r="E469" s="79"/>
    </row>
    <row r="470" customFormat="false" ht="23.85" hidden="false" customHeight="false" outlineLevel="0" collapsed="false">
      <c r="A470" s="66" t="s">
        <v>856</v>
      </c>
      <c r="B470" s="127" t="s">
        <v>19</v>
      </c>
      <c r="C470" s="109" t="n">
        <f aca="false">SUM(C472:C474)</f>
        <v>1842765</v>
      </c>
      <c r="D470" s="110"/>
      <c r="E470" s="153" t="n">
        <f aca="false">SUM(C470:D470)</f>
        <v>1842765</v>
      </c>
    </row>
    <row r="471" customFormat="false" ht="22.35" hidden="false" customHeight="false" outlineLevel="0" collapsed="false">
      <c r="A471" s="82" t="s">
        <v>27</v>
      </c>
      <c r="B471" s="103"/>
      <c r="C471" s="79" t="n">
        <f aca="false">SUM(C472:C474)</f>
        <v>1842765</v>
      </c>
      <c r="D471" s="217"/>
      <c r="E471" s="79" t="n">
        <f aca="false">SUM(C471:D471)</f>
        <v>1842765</v>
      </c>
    </row>
    <row r="472" customFormat="false" ht="22.35" hidden="false" customHeight="false" outlineLevel="0" collapsed="false">
      <c r="A472" s="87" t="s">
        <v>857</v>
      </c>
      <c r="B472" s="103" t="s">
        <v>858</v>
      </c>
      <c r="C472" s="79" t="n">
        <v>1842765</v>
      </c>
      <c r="D472" s="88"/>
      <c r="E472" s="79" t="n">
        <f aca="false">SUM(C472:D472)</f>
        <v>1842765</v>
      </c>
    </row>
    <row r="473" customFormat="false" ht="32.8" hidden="false" customHeight="false" outlineLevel="0" collapsed="false">
      <c r="A473" s="87" t="s">
        <v>177</v>
      </c>
      <c r="B473" s="104" t="s">
        <v>178</v>
      </c>
      <c r="C473" s="79"/>
      <c r="D473" s="88"/>
      <c r="E473" s="79" t="n">
        <f aca="false">SUM(C473:D473)</f>
        <v>0</v>
      </c>
    </row>
    <row r="474" customFormat="false" ht="32.8" hidden="false" customHeight="false" outlineLevel="0" collapsed="false">
      <c r="A474" s="87" t="s">
        <v>33</v>
      </c>
      <c r="B474" s="104" t="s">
        <v>34</v>
      </c>
      <c r="C474" s="79"/>
      <c r="D474" s="88"/>
      <c r="E474" s="79" t="n">
        <f aca="false">SUM(C474:D474)</f>
        <v>0</v>
      </c>
    </row>
    <row r="475" customFormat="false" ht="12.8" hidden="false" customHeight="false" outlineLevel="0" collapsed="false">
      <c r="A475" s="87"/>
      <c r="B475" s="103"/>
      <c r="C475" s="79"/>
      <c r="D475" s="88"/>
      <c r="E475" s="79"/>
    </row>
    <row r="476" customFormat="false" ht="23.85" hidden="false" customHeight="false" outlineLevel="0" collapsed="false">
      <c r="A476" s="66" t="s">
        <v>862</v>
      </c>
      <c r="B476" s="127" t="s">
        <v>19</v>
      </c>
      <c r="C476" s="109" t="n">
        <f aca="false">SUM(C478:C480)</f>
        <v>1736924</v>
      </c>
      <c r="D476" s="196"/>
      <c r="E476" s="153" t="n">
        <f aca="false">SUM(C476:D476)</f>
        <v>1736924</v>
      </c>
    </row>
    <row r="477" customFormat="false" ht="22.35" hidden="false" customHeight="false" outlineLevel="0" collapsed="false">
      <c r="A477" s="82" t="s">
        <v>27</v>
      </c>
      <c r="B477" s="103"/>
      <c r="C477" s="79" t="n">
        <f aca="false">SUM(C478:C479)</f>
        <v>1736924</v>
      </c>
      <c r="D477" s="217"/>
      <c r="E477" s="79" t="n">
        <f aca="false">SUM(C477:D477)</f>
        <v>1736924</v>
      </c>
    </row>
    <row r="478" customFormat="false" ht="22.35" hidden="false" customHeight="false" outlineLevel="0" collapsed="false">
      <c r="A478" s="87" t="s">
        <v>857</v>
      </c>
      <c r="B478" s="103" t="s">
        <v>858</v>
      </c>
      <c r="C478" s="79" t="n">
        <v>1736924</v>
      </c>
      <c r="D478" s="88"/>
      <c r="E478" s="79" t="n">
        <f aca="false">SUM(C478:D478)</f>
        <v>1736924</v>
      </c>
    </row>
    <row r="479" customFormat="false" ht="32.8" hidden="false" customHeight="false" outlineLevel="0" collapsed="false">
      <c r="A479" s="87" t="s">
        <v>177</v>
      </c>
      <c r="B479" s="104" t="s">
        <v>178</v>
      </c>
      <c r="C479" s="79"/>
      <c r="D479" s="88"/>
      <c r="E479" s="79" t="n">
        <f aca="false">SUM(C479:D479)</f>
        <v>0</v>
      </c>
    </row>
    <row r="480" customFormat="false" ht="12.8" hidden="false" customHeight="false" outlineLevel="0" collapsed="false">
      <c r="A480" s="87"/>
      <c r="B480" s="103"/>
      <c r="C480" s="79"/>
      <c r="D480" s="88"/>
      <c r="E480" s="79"/>
    </row>
    <row r="481" customFormat="false" ht="23.85" hidden="false" customHeight="false" outlineLevel="0" collapsed="false">
      <c r="A481" s="66" t="s">
        <v>865</v>
      </c>
      <c r="B481" s="127" t="s">
        <v>19</v>
      </c>
      <c r="C481" s="153" t="n">
        <f aca="false">SUM(C483:C486)</f>
        <v>2965460</v>
      </c>
      <c r="D481" s="196"/>
      <c r="E481" s="153" t="n">
        <f aca="false">SUM(C481:D481)</f>
        <v>2965460</v>
      </c>
    </row>
    <row r="482" customFormat="false" ht="22.35" hidden="false" customHeight="false" outlineLevel="0" collapsed="false">
      <c r="A482" s="74" t="s">
        <v>27</v>
      </c>
      <c r="B482" s="54"/>
      <c r="C482" s="79" t="n">
        <f aca="false">SUM(C483:C485)</f>
        <v>2965460</v>
      </c>
      <c r="D482" s="88" t="n">
        <f aca="false">SUM(D483)</f>
        <v>0</v>
      </c>
      <c r="E482" s="79" t="n">
        <f aca="false">SUM(C482:D482)</f>
        <v>2965460</v>
      </c>
    </row>
    <row r="483" customFormat="false" ht="22.35" hidden="false" customHeight="false" outlineLevel="0" collapsed="false">
      <c r="A483" s="87" t="s">
        <v>857</v>
      </c>
      <c r="B483" s="103" t="s">
        <v>858</v>
      </c>
      <c r="C483" s="79" t="n">
        <v>2965460</v>
      </c>
      <c r="D483" s="88"/>
      <c r="E483" s="79" t="n">
        <f aca="false">SUM(C483:D483)</f>
        <v>2965460</v>
      </c>
    </row>
    <row r="484" customFormat="false" ht="32.8" hidden="false" customHeight="false" outlineLevel="0" collapsed="false">
      <c r="A484" s="87" t="s">
        <v>177</v>
      </c>
      <c r="B484" s="55" t="s">
        <v>178</v>
      </c>
      <c r="C484" s="79"/>
      <c r="D484" s="88"/>
      <c r="E484" s="79" t="n">
        <f aca="false">SUM(C484:D484)</f>
        <v>0</v>
      </c>
    </row>
    <row r="485" customFormat="false" ht="32.8" hidden="false" customHeight="false" outlineLevel="0" collapsed="false">
      <c r="A485" s="87" t="s">
        <v>33</v>
      </c>
      <c r="B485" s="55" t="s">
        <v>34</v>
      </c>
      <c r="C485" s="79"/>
      <c r="D485" s="88"/>
      <c r="E485" s="79" t="n">
        <f aca="false">SUM(C485:D485)</f>
        <v>0</v>
      </c>
    </row>
    <row r="486" customFormat="false" ht="22.35" hidden="false" customHeight="false" outlineLevel="0" collapsed="false">
      <c r="A486" s="87" t="s">
        <v>65</v>
      </c>
      <c r="B486" s="54" t="s">
        <v>66</v>
      </c>
      <c r="C486" s="79"/>
      <c r="D486" s="88"/>
      <c r="E486" s="79" t="n">
        <f aca="false">SUM(C486:D486)</f>
        <v>0</v>
      </c>
    </row>
    <row r="487" customFormat="false" ht="12.8" hidden="false" customHeight="false" outlineLevel="0" collapsed="false">
      <c r="A487" s="82"/>
      <c r="B487" s="54"/>
      <c r="C487" s="79"/>
      <c r="D487" s="88"/>
      <c r="E487" s="79"/>
    </row>
    <row r="488" customFormat="false" ht="23.85" hidden="false" customHeight="false" outlineLevel="0" collapsed="false">
      <c r="A488" s="66" t="s">
        <v>870</v>
      </c>
      <c r="B488" s="127" t="s">
        <v>19</v>
      </c>
      <c r="C488" s="109" t="n">
        <f aca="false">SUM(C490:C492)</f>
        <v>3512500</v>
      </c>
      <c r="D488" s="110"/>
      <c r="E488" s="153" t="n">
        <f aca="false">SUM(C488:D488)</f>
        <v>3512500</v>
      </c>
    </row>
    <row r="489" customFormat="false" ht="22.35" hidden="false" customHeight="false" outlineLevel="0" collapsed="false">
      <c r="A489" s="82" t="s">
        <v>27</v>
      </c>
      <c r="B489" s="103"/>
      <c r="C489" s="144" t="n">
        <f aca="false">SUM(C490:C491)</f>
        <v>3512500</v>
      </c>
      <c r="D489" s="217"/>
      <c r="E489" s="79" t="n">
        <f aca="false">SUM(C489:D489)</f>
        <v>3512500</v>
      </c>
    </row>
    <row r="490" customFormat="false" ht="22.35" hidden="false" customHeight="false" outlineLevel="0" collapsed="false">
      <c r="A490" s="87" t="s">
        <v>857</v>
      </c>
      <c r="B490" s="103" t="s">
        <v>858</v>
      </c>
      <c r="C490" s="79" t="n">
        <v>3442500</v>
      </c>
      <c r="D490" s="88"/>
      <c r="E490" s="79" t="n">
        <f aca="false">SUM(C490:D490)</f>
        <v>3442500</v>
      </c>
    </row>
    <row r="491" customFormat="false" ht="32.8" hidden="false" customHeight="false" outlineLevel="0" collapsed="false">
      <c r="A491" s="82" t="s">
        <v>33</v>
      </c>
      <c r="B491" s="54" t="s">
        <v>34</v>
      </c>
      <c r="C491" s="79" t="n">
        <v>70000</v>
      </c>
      <c r="D491" s="88"/>
      <c r="E491" s="79" t="n">
        <f aca="false">SUM(C491:D491)</f>
        <v>70000</v>
      </c>
    </row>
    <row r="492" customFormat="false" ht="22.35" hidden="false" customHeight="false" outlineLevel="0" collapsed="false">
      <c r="A492" s="82" t="s">
        <v>65</v>
      </c>
      <c r="B492" s="55" t="s">
        <v>66</v>
      </c>
      <c r="C492" s="79"/>
      <c r="D492" s="88"/>
      <c r="E492" s="79" t="n">
        <f aca="false">SUM(C492:D492)</f>
        <v>0</v>
      </c>
    </row>
    <row r="493" customFormat="false" ht="12.8" hidden="false" customHeight="false" outlineLevel="0" collapsed="false">
      <c r="A493" s="82"/>
      <c r="B493" s="54"/>
      <c r="C493" s="79"/>
      <c r="D493" s="88"/>
      <c r="E493" s="79"/>
    </row>
    <row r="494" customFormat="false" ht="23.85" hidden="false" customHeight="false" outlineLevel="0" collapsed="false">
      <c r="A494" s="66" t="s">
        <v>874</v>
      </c>
      <c r="B494" s="127" t="s">
        <v>19</v>
      </c>
      <c r="C494" s="109" t="n">
        <f aca="false">SUM(C496:C497)</f>
        <v>2042500</v>
      </c>
      <c r="D494" s="196"/>
      <c r="E494" s="153" t="n">
        <f aca="false">SUM(C494:D494)</f>
        <v>2042500</v>
      </c>
    </row>
    <row r="495" customFormat="false" ht="22.35" hidden="false" customHeight="false" outlineLevel="0" collapsed="false">
      <c r="A495" s="82" t="s">
        <v>27</v>
      </c>
      <c r="B495" s="103"/>
      <c r="C495" s="79" t="n">
        <f aca="false">SUM(C496:C497)</f>
        <v>2042500</v>
      </c>
      <c r="D495" s="217"/>
      <c r="E495" s="79" t="n">
        <f aca="false">SUM(C495:D495)</f>
        <v>2042500</v>
      </c>
    </row>
    <row r="496" customFormat="false" ht="22.35" hidden="false" customHeight="false" outlineLevel="0" collapsed="false">
      <c r="A496" s="87" t="s">
        <v>857</v>
      </c>
      <c r="B496" s="103" t="s">
        <v>858</v>
      </c>
      <c r="C496" s="79" t="n">
        <v>2042500</v>
      </c>
      <c r="D496" s="88"/>
      <c r="E496" s="79" t="n">
        <f aca="false">SUM(C496:D496)</f>
        <v>2042500</v>
      </c>
    </row>
    <row r="497" customFormat="false" ht="32.8" hidden="false" customHeight="false" outlineLevel="0" collapsed="false">
      <c r="A497" s="87" t="s">
        <v>177</v>
      </c>
      <c r="B497" s="104" t="s">
        <v>178</v>
      </c>
      <c r="C497" s="79"/>
      <c r="D497" s="88"/>
      <c r="E497" s="79" t="n">
        <f aca="false">SUM(C497:D497)</f>
        <v>0</v>
      </c>
    </row>
    <row r="498" customFormat="false" ht="12.8" hidden="false" customHeight="false" outlineLevel="0" collapsed="false">
      <c r="A498" s="82"/>
      <c r="B498" s="54"/>
      <c r="C498" s="79"/>
      <c r="D498" s="88"/>
      <c r="E498" s="79"/>
    </row>
    <row r="499" customFormat="false" ht="23.85" hidden="false" customHeight="false" outlineLevel="0" collapsed="false">
      <c r="A499" s="66" t="s">
        <v>877</v>
      </c>
      <c r="B499" s="127" t="s">
        <v>19</v>
      </c>
      <c r="C499" s="109" t="n">
        <f aca="false">SUM(C501:C503)</f>
        <v>2974586</v>
      </c>
      <c r="D499" s="110"/>
      <c r="E499" s="109" t="n">
        <f aca="false">SUM(C499:D499)</f>
        <v>2974586</v>
      </c>
    </row>
    <row r="500" customFormat="false" ht="22.35" hidden="false" customHeight="false" outlineLevel="0" collapsed="false">
      <c r="A500" s="74" t="s">
        <v>27</v>
      </c>
      <c r="B500" s="54"/>
      <c r="C500" s="79" t="n">
        <f aca="false">SUM(C501:C502)</f>
        <v>2944586</v>
      </c>
      <c r="D500" s="88"/>
      <c r="E500" s="79" t="n">
        <f aca="false">SUM(C500:D500)</f>
        <v>2944586</v>
      </c>
    </row>
    <row r="501" customFormat="false" ht="22.35" hidden="false" customHeight="false" outlineLevel="0" collapsed="false">
      <c r="A501" s="87" t="s">
        <v>857</v>
      </c>
      <c r="B501" s="103" t="s">
        <v>858</v>
      </c>
      <c r="C501" s="79" t="n">
        <v>2806586</v>
      </c>
      <c r="D501" s="88"/>
      <c r="E501" s="79" t="n">
        <f aca="false">SUM(C501:D501)</f>
        <v>2806586</v>
      </c>
    </row>
    <row r="502" customFormat="false" ht="32.8" hidden="false" customHeight="false" outlineLevel="0" collapsed="false">
      <c r="A502" s="87" t="s">
        <v>33</v>
      </c>
      <c r="B502" s="54" t="s">
        <v>34</v>
      </c>
      <c r="C502" s="79" t="n">
        <v>138000</v>
      </c>
      <c r="D502" s="88"/>
      <c r="E502" s="79" t="n">
        <f aca="false">SUM(C502:D502)</f>
        <v>138000</v>
      </c>
    </row>
    <row r="503" customFormat="false" ht="22.35" hidden="false" customHeight="false" outlineLevel="0" collapsed="false">
      <c r="A503" s="87" t="s">
        <v>65</v>
      </c>
      <c r="B503" s="54" t="s">
        <v>66</v>
      </c>
      <c r="C503" s="79" t="n">
        <v>30000</v>
      </c>
      <c r="D503" s="88"/>
      <c r="E503" s="79" t="n">
        <f aca="false">SUM(C503:D503)</f>
        <v>30000</v>
      </c>
    </row>
    <row r="504" customFormat="false" ht="12.8" hidden="false" customHeight="false" outlineLevel="0" collapsed="false">
      <c r="A504" s="87"/>
      <c r="B504" s="103"/>
      <c r="C504" s="79"/>
      <c r="D504" s="88"/>
      <c r="E504" s="79"/>
    </row>
    <row r="505" customFormat="false" ht="23.85" hidden="false" customHeight="false" outlineLevel="0" collapsed="false">
      <c r="A505" s="66" t="s">
        <v>881</v>
      </c>
      <c r="B505" s="127" t="s">
        <v>19</v>
      </c>
      <c r="C505" s="218" t="n">
        <f aca="false">SUM(C507:C508)</f>
        <v>3286815</v>
      </c>
      <c r="D505" s="196"/>
      <c r="E505" s="109" t="n">
        <f aca="false">SUM(C505:D505)</f>
        <v>3286815</v>
      </c>
    </row>
    <row r="506" customFormat="false" ht="22.35" hidden="false" customHeight="false" outlineLevel="0" collapsed="false">
      <c r="A506" s="82" t="s">
        <v>27</v>
      </c>
      <c r="B506" s="103"/>
      <c r="C506" s="79" t="n">
        <f aca="false">SUM(C507:C507)</f>
        <v>3267135</v>
      </c>
      <c r="D506" s="217"/>
      <c r="E506" s="79" t="n">
        <f aca="false">SUM(C506:D506)</f>
        <v>3267135</v>
      </c>
    </row>
    <row r="507" customFormat="false" ht="22.35" hidden="false" customHeight="false" outlineLevel="0" collapsed="false">
      <c r="A507" s="87" t="s">
        <v>857</v>
      </c>
      <c r="B507" s="103" t="s">
        <v>858</v>
      </c>
      <c r="C507" s="79" t="n">
        <v>3267135</v>
      </c>
      <c r="D507" s="88"/>
      <c r="E507" s="79" t="n">
        <f aca="false">SUM(C507:D507)</f>
        <v>3267135</v>
      </c>
    </row>
    <row r="508" customFormat="false" ht="22.35" hidden="false" customHeight="false" outlineLevel="0" collapsed="false">
      <c r="A508" s="87" t="s">
        <v>65</v>
      </c>
      <c r="B508" s="54" t="s">
        <v>66</v>
      </c>
      <c r="C508" s="79" t="n">
        <v>19680</v>
      </c>
      <c r="D508" s="88"/>
      <c r="E508" s="79" t="n">
        <f aca="false">SUM(C508:D508)</f>
        <v>19680</v>
      </c>
    </row>
    <row r="509" customFormat="false" ht="12.8" hidden="false" customHeight="false" outlineLevel="0" collapsed="false">
      <c r="A509" s="87"/>
      <c r="B509" s="103"/>
      <c r="C509" s="79"/>
      <c r="D509" s="88"/>
      <c r="E509" s="79"/>
    </row>
    <row r="510" customFormat="false" ht="23.85" hidden="false" customHeight="false" outlineLevel="0" collapsed="false">
      <c r="A510" s="66" t="s">
        <v>883</v>
      </c>
      <c r="B510" s="127" t="s">
        <v>19</v>
      </c>
      <c r="C510" s="109" t="n">
        <f aca="false">SUM(C512:C513)</f>
        <v>2684500</v>
      </c>
      <c r="D510" s="196"/>
      <c r="E510" s="109" t="n">
        <f aca="false">SUM(C510:D510)</f>
        <v>2684500</v>
      </c>
    </row>
    <row r="511" customFormat="false" ht="22.35" hidden="false" customHeight="false" outlineLevel="0" collapsed="false">
      <c r="A511" s="82" t="s">
        <v>27</v>
      </c>
      <c r="B511" s="103"/>
      <c r="C511" s="79" t="n">
        <f aca="false">SUM(C512:C513)</f>
        <v>2684500</v>
      </c>
      <c r="D511" s="217"/>
      <c r="E511" s="79" t="n">
        <f aca="false">SUM(C511:D511)</f>
        <v>2684500</v>
      </c>
    </row>
    <row r="512" customFormat="false" ht="22.35" hidden="false" customHeight="false" outlineLevel="0" collapsed="false">
      <c r="A512" s="87" t="s">
        <v>857</v>
      </c>
      <c r="B512" s="103" t="s">
        <v>858</v>
      </c>
      <c r="C512" s="79" t="n">
        <v>2684500</v>
      </c>
      <c r="D512" s="88"/>
      <c r="E512" s="79" t="n">
        <f aca="false">SUM(C512:D512)</f>
        <v>2684500</v>
      </c>
    </row>
    <row r="513" customFormat="false" ht="32.8" hidden="false" customHeight="false" outlineLevel="0" collapsed="false">
      <c r="A513" s="87" t="s">
        <v>177</v>
      </c>
      <c r="B513" s="104" t="s">
        <v>178</v>
      </c>
      <c r="C513" s="79"/>
      <c r="D513" s="88"/>
      <c r="E513" s="79" t="n">
        <f aca="false">SUM(C513:D513)</f>
        <v>0</v>
      </c>
    </row>
    <row r="514" customFormat="false" ht="12.8" hidden="false" customHeight="false" outlineLevel="0" collapsed="false">
      <c r="A514" s="87"/>
      <c r="B514" s="103"/>
      <c r="C514" s="79"/>
      <c r="D514" s="88"/>
      <c r="E514" s="79"/>
    </row>
    <row r="515" customFormat="false" ht="23.85" hidden="false" customHeight="false" outlineLevel="0" collapsed="false">
      <c r="A515" s="66" t="s">
        <v>886</v>
      </c>
      <c r="B515" s="135" t="s">
        <v>19</v>
      </c>
      <c r="C515" s="153" t="n">
        <f aca="false">SUM(C517:C519)</f>
        <v>2964150</v>
      </c>
      <c r="D515" s="196"/>
      <c r="E515" s="109" t="n">
        <f aca="false">SUM(C515:D515)</f>
        <v>2964150</v>
      </c>
    </row>
    <row r="516" customFormat="false" ht="22.35" hidden="false" customHeight="false" outlineLevel="0" collapsed="false">
      <c r="A516" s="74" t="s">
        <v>27</v>
      </c>
      <c r="B516" s="54"/>
      <c r="C516" s="79" t="n">
        <f aca="false">SUM(C517:C518)</f>
        <v>2916540</v>
      </c>
      <c r="D516" s="88"/>
      <c r="E516" s="79" t="n">
        <f aca="false">SUM(C516:D516)</f>
        <v>2916540</v>
      </c>
    </row>
    <row r="517" customFormat="false" ht="22.35" hidden="false" customHeight="false" outlineLevel="0" collapsed="false">
      <c r="A517" s="87" t="s">
        <v>857</v>
      </c>
      <c r="B517" s="103" t="s">
        <v>858</v>
      </c>
      <c r="C517" s="79" t="n">
        <v>2916540</v>
      </c>
      <c r="D517" s="88"/>
      <c r="E517" s="79" t="n">
        <f aca="false">SUM(C517:D517)</f>
        <v>2916540</v>
      </c>
    </row>
    <row r="518" customFormat="false" ht="32.8" hidden="false" customHeight="false" outlineLevel="0" collapsed="false">
      <c r="A518" s="87" t="s">
        <v>177</v>
      </c>
      <c r="B518" s="55" t="s">
        <v>178</v>
      </c>
      <c r="C518" s="79"/>
      <c r="D518" s="88"/>
      <c r="E518" s="79" t="n">
        <f aca="false">SUM(C518:D518)</f>
        <v>0</v>
      </c>
    </row>
    <row r="519" customFormat="false" ht="22.35" hidden="false" customHeight="false" outlineLevel="0" collapsed="false">
      <c r="A519" s="87" t="s">
        <v>65</v>
      </c>
      <c r="B519" s="54" t="s">
        <v>66</v>
      </c>
      <c r="C519" s="79" t="n">
        <v>47610</v>
      </c>
      <c r="D519" s="88"/>
      <c r="E519" s="79" t="n">
        <f aca="false">SUM(C519:D519)</f>
        <v>47610</v>
      </c>
    </row>
    <row r="520" customFormat="false" ht="12.8" hidden="false" customHeight="false" outlineLevel="0" collapsed="false">
      <c r="A520" s="87"/>
      <c r="B520" s="103"/>
      <c r="C520" s="79"/>
      <c r="D520" s="88"/>
      <c r="E520" s="79"/>
    </row>
    <row r="521" customFormat="false" ht="23.85" hidden="false" customHeight="false" outlineLevel="0" collapsed="false">
      <c r="A521" s="66" t="s">
        <v>890</v>
      </c>
      <c r="B521" s="160" t="s">
        <v>19</v>
      </c>
      <c r="C521" s="153" t="n">
        <f aca="false">SUM(C523:C527)</f>
        <v>3218100</v>
      </c>
      <c r="D521" s="110"/>
      <c r="E521" s="109" t="n">
        <f aca="false">SUM(C521:D521)</f>
        <v>3218100</v>
      </c>
    </row>
    <row r="522" customFormat="false" ht="22.35" hidden="false" customHeight="false" outlineLevel="0" collapsed="false">
      <c r="A522" s="74" t="s">
        <v>27</v>
      </c>
      <c r="B522" s="75"/>
      <c r="C522" s="146" t="n">
        <f aca="false">SUM(C523:C525)</f>
        <v>3218100</v>
      </c>
      <c r="D522" s="147" t="n">
        <f aca="false">SUM(D523:D525)</f>
        <v>0</v>
      </c>
      <c r="E522" s="146" t="n">
        <f aca="false">SUM(C522:D522)</f>
        <v>3218100</v>
      </c>
    </row>
    <row r="523" customFormat="false" ht="22.35" hidden="false" customHeight="false" outlineLevel="0" collapsed="false">
      <c r="A523" s="87" t="s">
        <v>857</v>
      </c>
      <c r="B523" s="103" t="s">
        <v>858</v>
      </c>
      <c r="C523" s="79" t="n">
        <v>3153100</v>
      </c>
      <c r="D523" s="88"/>
      <c r="E523" s="79" t="n">
        <f aca="false">SUM(C523:D523)</f>
        <v>3153100</v>
      </c>
    </row>
    <row r="524" customFormat="false" ht="32.8" hidden="false" customHeight="false" outlineLevel="0" collapsed="false">
      <c r="A524" s="150" t="s">
        <v>33</v>
      </c>
      <c r="B524" s="160" t="s">
        <v>34</v>
      </c>
      <c r="C524" s="131" t="n">
        <v>65000</v>
      </c>
      <c r="D524" s="151"/>
      <c r="E524" s="131" t="n">
        <f aca="false">SUM(C524:D524)</f>
        <v>65000</v>
      </c>
    </row>
    <row r="525" customFormat="false" ht="32.8" hidden="false" customHeight="false" outlineLevel="0" collapsed="false">
      <c r="A525" s="87" t="s">
        <v>177</v>
      </c>
      <c r="B525" s="104" t="s">
        <v>178</v>
      </c>
      <c r="C525" s="79"/>
      <c r="D525" s="88"/>
      <c r="E525" s="79" t="n">
        <f aca="false">SUM(C525:D525)</f>
        <v>0</v>
      </c>
    </row>
    <row r="526" customFormat="false" ht="22.35" hidden="false" customHeight="false" outlineLevel="0" collapsed="false">
      <c r="A526" s="87" t="s">
        <v>65</v>
      </c>
      <c r="B526" s="54" t="s">
        <v>66</v>
      </c>
      <c r="C526" s="79"/>
      <c r="D526" s="88"/>
      <c r="E526" s="79" t="n">
        <f aca="false">SUM(C526:D526)</f>
        <v>0</v>
      </c>
    </row>
    <row r="527" customFormat="false" ht="12.8" hidden="false" customHeight="false" outlineLevel="0" collapsed="false">
      <c r="A527" s="87"/>
      <c r="B527" s="103"/>
      <c r="C527" s="79"/>
      <c r="D527" s="88"/>
      <c r="E527" s="79"/>
    </row>
    <row r="528" customFormat="false" ht="23.85" hidden="false" customHeight="false" outlineLevel="0" collapsed="false">
      <c r="A528" s="66" t="s">
        <v>895</v>
      </c>
      <c r="B528" s="135" t="s">
        <v>19</v>
      </c>
      <c r="C528" s="109" t="n">
        <f aca="false">SUM(C530:C532)</f>
        <v>4442500</v>
      </c>
      <c r="D528" s="110"/>
      <c r="E528" s="109" t="n">
        <f aca="false">SUM(C528:D528)</f>
        <v>4442500</v>
      </c>
    </row>
    <row r="529" customFormat="false" ht="22.35" hidden="false" customHeight="false" outlineLevel="0" collapsed="false">
      <c r="A529" s="82" t="s">
        <v>27</v>
      </c>
      <c r="B529" s="167"/>
      <c r="C529" s="79" t="n">
        <f aca="false">SUM(C530:C531)</f>
        <v>4442500</v>
      </c>
      <c r="D529" s="217"/>
      <c r="E529" s="79" t="n">
        <f aca="false">SUM(C529:D529)</f>
        <v>4442500</v>
      </c>
    </row>
    <row r="530" customFormat="false" ht="22.35" hidden="false" customHeight="false" outlineLevel="0" collapsed="false">
      <c r="A530" s="87" t="s">
        <v>857</v>
      </c>
      <c r="B530" s="103" t="s">
        <v>858</v>
      </c>
      <c r="C530" s="79" t="n">
        <v>4427500</v>
      </c>
      <c r="D530" s="88"/>
      <c r="E530" s="79" t="n">
        <f aca="false">SUM(C530:D530)</f>
        <v>4427500</v>
      </c>
    </row>
    <row r="531" customFormat="false" ht="32.8" hidden="false" customHeight="false" outlineLevel="0" collapsed="false">
      <c r="A531" s="87" t="s">
        <v>33</v>
      </c>
      <c r="B531" s="103" t="s">
        <v>34</v>
      </c>
      <c r="C531" s="79" t="n">
        <v>15000</v>
      </c>
      <c r="D531" s="88"/>
      <c r="E531" s="79" t="n">
        <f aca="false">SUM(C531:D531)</f>
        <v>15000</v>
      </c>
    </row>
    <row r="532" customFormat="false" ht="12.8" hidden="false" customHeight="false" outlineLevel="0" collapsed="false">
      <c r="A532" s="87"/>
      <c r="B532" s="103"/>
      <c r="C532" s="79"/>
      <c r="D532" s="88"/>
      <c r="E532" s="79"/>
    </row>
    <row r="533" customFormat="false" ht="23.85" hidden="false" customHeight="false" outlineLevel="0" collapsed="false">
      <c r="A533" s="66" t="s">
        <v>898</v>
      </c>
      <c r="B533" s="160" t="s">
        <v>19</v>
      </c>
      <c r="C533" s="109" t="n">
        <f aca="false">SUM(C535:C539)</f>
        <v>4522000</v>
      </c>
      <c r="D533" s="196"/>
      <c r="E533" s="109" t="n">
        <f aca="false">SUM(C533:D533)</f>
        <v>4522000</v>
      </c>
    </row>
    <row r="534" customFormat="false" ht="22.35" hidden="false" customHeight="false" outlineLevel="0" collapsed="false">
      <c r="A534" s="99" t="s">
        <v>27</v>
      </c>
      <c r="B534" s="75"/>
      <c r="C534" s="146" t="n">
        <f aca="false">SUM(C535:C537)</f>
        <v>4507000</v>
      </c>
      <c r="D534" s="147"/>
      <c r="E534" s="146" t="n">
        <f aca="false">SUM(C534:D534)</f>
        <v>4507000</v>
      </c>
    </row>
    <row r="535" customFormat="false" ht="22.35" hidden="false" customHeight="false" outlineLevel="0" collapsed="false">
      <c r="A535" s="87" t="s">
        <v>857</v>
      </c>
      <c r="B535" s="103" t="s">
        <v>858</v>
      </c>
      <c r="C535" s="79" t="n">
        <v>4507000</v>
      </c>
      <c r="D535" s="88"/>
      <c r="E535" s="79" t="n">
        <f aca="false">SUM(C535:D535)</f>
        <v>4507000</v>
      </c>
    </row>
    <row r="536" customFormat="false" ht="32.8" hidden="false" customHeight="false" outlineLevel="0" collapsed="false">
      <c r="A536" s="87" t="s">
        <v>177</v>
      </c>
      <c r="B536" s="104" t="s">
        <v>178</v>
      </c>
      <c r="C536" s="79"/>
      <c r="D536" s="88"/>
      <c r="E536" s="79" t="n">
        <f aca="false">SUM(C536:D536)</f>
        <v>0</v>
      </c>
    </row>
    <row r="537" customFormat="false" ht="32.8" hidden="false" customHeight="false" outlineLevel="0" collapsed="false">
      <c r="A537" s="87" t="s">
        <v>33</v>
      </c>
      <c r="B537" s="104" t="s">
        <v>34</v>
      </c>
      <c r="C537" s="79"/>
      <c r="D537" s="88"/>
      <c r="E537" s="79" t="n">
        <f aca="false">SUM(C537:D537)</f>
        <v>0</v>
      </c>
    </row>
    <row r="538" customFormat="false" ht="22.35" hidden="false" customHeight="false" outlineLevel="0" collapsed="false">
      <c r="A538" s="87" t="s">
        <v>65</v>
      </c>
      <c r="B538" s="54" t="s">
        <v>66</v>
      </c>
      <c r="C538" s="79" t="n">
        <v>15000</v>
      </c>
      <c r="D538" s="88"/>
      <c r="E538" s="79" t="n">
        <f aca="false">SUM(C538:D538)</f>
        <v>15000</v>
      </c>
    </row>
    <row r="539" customFormat="false" ht="12.8" hidden="false" customHeight="false" outlineLevel="0" collapsed="false">
      <c r="A539" s="87"/>
      <c r="B539" s="103"/>
      <c r="C539" s="79"/>
      <c r="D539" s="88"/>
      <c r="E539" s="79"/>
    </row>
    <row r="540" customFormat="false" ht="23.85" hidden="false" customHeight="false" outlineLevel="0" collapsed="false">
      <c r="A540" s="66" t="s">
        <v>903</v>
      </c>
      <c r="B540" s="160" t="s">
        <v>19</v>
      </c>
      <c r="C540" s="109" t="n">
        <f aca="false">SUM(C542:C546)</f>
        <v>3403750</v>
      </c>
      <c r="D540" s="196"/>
      <c r="E540" s="109" t="n">
        <f aca="false">SUM(C540:D540)</f>
        <v>3403750</v>
      </c>
    </row>
    <row r="541" customFormat="false" ht="22.35" hidden="false" customHeight="false" outlineLevel="0" collapsed="false">
      <c r="A541" s="87" t="s">
        <v>27</v>
      </c>
      <c r="B541" s="54"/>
      <c r="C541" s="79" t="n">
        <f aca="false">SUM(C542:C544)</f>
        <v>3403750</v>
      </c>
      <c r="D541" s="88"/>
      <c r="E541" s="79" t="n">
        <f aca="false">SUM(C541:D541)</f>
        <v>3403750</v>
      </c>
    </row>
    <row r="542" customFormat="false" ht="22.35" hidden="false" customHeight="false" outlineLevel="0" collapsed="false">
      <c r="A542" s="87" t="s">
        <v>857</v>
      </c>
      <c r="B542" s="103" t="s">
        <v>858</v>
      </c>
      <c r="C542" s="79" t="n">
        <v>3333750</v>
      </c>
      <c r="D542" s="88"/>
      <c r="E542" s="79" t="n">
        <f aca="false">SUM(C542:D542)</f>
        <v>3333750</v>
      </c>
    </row>
    <row r="543" customFormat="false" ht="32.8" hidden="false" customHeight="false" outlineLevel="0" collapsed="false">
      <c r="A543" s="87" t="s">
        <v>33</v>
      </c>
      <c r="B543" s="103" t="s">
        <v>34</v>
      </c>
      <c r="C543" s="79" t="n">
        <v>70000</v>
      </c>
      <c r="D543" s="88"/>
      <c r="E543" s="79" t="n">
        <f aca="false">SUM(C543:D543)</f>
        <v>70000</v>
      </c>
    </row>
    <row r="544" customFormat="false" ht="32.8" hidden="false" customHeight="false" outlineLevel="0" collapsed="false">
      <c r="A544" s="87" t="s">
        <v>177</v>
      </c>
      <c r="B544" s="104" t="s">
        <v>178</v>
      </c>
      <c r="C544" s="79"/>
      <c r="D544" s="88"/>
      <c r="E544" s="79" t="n">
        <f aca="false">SUM(C544:D544)</f>
        <v>0</v>
      </c>
    </row>
    <row r="545" customFormat="false" ht="22.35" hidden="false" customHeight="false" outlineLevel="0" collapsed="false">
      <c r="A545" s="87" t="s">
        <v>65</v>
      </c>
      <c r="B545" s="104" t="s">
        <v>66</v>
      </c>
      <c r="C545" s="79"/>
      <c r="D545" s="88"/>
      <c r="E545" s="79" t="n">
        <f aca="false">SUM(C545:D545)</f>
        <v>0</v>
      </c>
    </row>
    <row r="546" customFormat="false" ht="12.8" hidden="false" customHeight="false" outlineLevel="0" collapsed="false">
      <c r="A546" s="87"/>
      <c r="B546" s="103"/>
      <c r="C546" s="79"/>
      <c r="D546" s="88"/>
      <c r="E546" s="79"/>
    </row>
    <row r="547" customFormat="false" ht="23.85" hidden="false" customHeight="false" outlineLevel="0" collapsed="false">
      <c r="A547" s="66" t="s">
        <v>908</v>
      </c>
      <c r="B547" s="160" t="s">
        <v>19</v>
      </c>
      <c r="C547" s="109" t="n">
        <f aca="false">SUM(C549:C553)</f>
        <v>3743200</v>
      </c>
      <c r="D547" s="196"/>
      <c r="E547" s="109" t="n">
        <f aca="false">SUM(C547:D547)</f>
        <v>3743200</v>
      </c>
    </row>
    <row r="548" customFormat="false" ht="22.35" hidden="false" customHeight="false" outlineLevel="0" collapsed="false">
      <c r="A548" s="74" t="s">
        <v>27</v>
      </c>
      <c r="B548" s="54"/>
      <c r="C548" s="79" t="n">
        <f aca="false">SUM(C549:C551)</f>
        <v>3743200</v>
      </c>
      <c r="D548" s="88"/>
      <c r="E548" s="79" t="n">
        <f aca="false">SUM(C548:D548)</f>
        <v>3743200</v>
      </c>
    </row>
    <row r="549" customFormat="false" ht="22.35" hidden="false" customHeight="false" outlineLevel="0" collapsed="false">
      <c r="A549" s="87" t="s">
        <v>857</v>
      </c>
      <c r="B549" s="103" t="s">
        <v>858</v>
      </c>
      <c r="C549" s="79" t="n">
        <v>3683200</v>
      </c>
      <c r="D549" s="88"/>
      <c r="E549" s="79" t="n">
        <f aca="false">SUM(C549:D549)</f>
        <v>3683200</v>
      </c>
    </row>
    <row r="550" customFormat="false" ht="32.8" hidden="false" customHeight="false" outlineLevel="0" collapsed="false">
      <c r="A550" s="87" t="s">
        <v>33</v>
      </c>
      <c r="B550" s="103" t="s">
        <v>34</v>
      </c>
      <c r="C550" s="79" t="n">
        <v>60000</v>
      </c>
      <c r="D550" s="88"/>
      <c r="E550" s="79" t="n">
        <f aca="false">SUM(C550:D550)</f>
        <v>60000</v>
      </c>
    </row>
    <row r="551" customFormat="false" ht="32.8" hidden="false" customHeight="false" outlineLevel="0" collapsed="false">
      <c r="A551" s="87" t="s">
        <v>177</v>
      </c>
      <c r="B551" s="104" t="s">
        <v>178</v>
      </c>
      <c r="C551" s="79"/>
      <c r="D551" s="88"/>
      <c r="E551" s="79" t="n">
        <f aca="false">SUM(C551:D551)</f>
        <v>0</v>
      </c>
    </row>
    <row r="552" customFormat="false" ht="22.35" hidden="false" customHeight="false" outlineLevel="0" collapsed="false">
      <c r="A552" s="87" t="s">
        <v>65</v>
      </c>
      <c r="B552" s="104" t="s">
        <v>66</v>
      </c>
      <c r="C552" s="79"/>
      <c r="D552" s="88"/>
      <c r="E552" s="79" t="n">
        <f aca="false">SUM(C552:D552)</f>
        <v>0</v>
      </c>
    </row>
    <row r="553" customFormat="false" ht="12.8" hidden="false" customHeight="false" outlineLevel="0" collapsed="false">
      <c r="A553" s="87"/>
      <c r="B553" s="103"/>
      <c r="C553" s="79"/>
      <c r="D553" s="88"/>
      <c r="E553" s="79"/>
    </row>
    <row r="554" customFormat="false" ht="23.85" hidden="false" customHeight="false" outlineLevel="0" collapsed="false">
      <c r="A554" s="66" t="s">
        <v>913</v>
      </c>
      <c r="B554" s="135" t="s">
        <v>19</v>
      </c>
      <c r="C554" s="153" t="n">
        <f aca="false">SUM(C556:C558)</f>
        <v>3048500</v>
      </c>
      <c r="D554" s="196"/>
      <c r="E554" s="109" t="n">
        <f aca="false">SUM(C554:D554)</f>
        <v>3048500</v>
      </c>
    </row>
    <row r="555" customFormat="false" ht="22.35" hidden="false" customHeight="false" outlineLevel="0" collapsed="false">
      <c r="A555" s="82" t="s">
        <v>27</v>
      </c>
      <c r="B555" s="167"/>
      <c r="C555" s="79" t="n">
        <f aca="false">SUM(C556:C558)</f>
        <v>3048500</v>
      </c>
      <c r="D555" s="217"/>
      <c r="E555" s="79" t="n">
        <f aca="false">SUM(C555:D555)</f>
        <v>3048500</v>
      </c>
    </row>
    <row r="556" customFormat="false" ht="22.35" hidden="false" customHeight="false" outlineLevel="0" collapsed="false">
      <c r="A556" s="87" t="s">
        <v>857</v>
      </c>
      <c r="B556" s="103" t="s">
        <v>858</v>
      </c>
      <c r="C556" s="79" t="n">
        <v>2988500</v>
      </c>
      <c r="D556" s="88"/>
      <c r="E556" s="79" t="n">
        <f aca="false">SUM(C556:D556)</f>
        <v>2988500</v>
      </c>
    </row>
    <row r="557" customFormat="false" ht="32.8" hidden="false" customHeight="false" outlineLevel="0" collapsed="false">
      <c r="A557" s="87" t="s">
        <v>33</v>
      </c>
      <c r="B557" s="103" t="s">
        <v>34</v>
      </c>
      <c r="C557" s="79" t="n">
        <v>60000</v>
      </c>
      <c r="D557" s="88"/>
      <c r="E557" s="79" t="n">
        <f aca="false">SUM(C557:D557)</f>
        <v>60000</v>
      </c>
    </row>
    <row r="558" customFormat="false" ht="32.8" hidden="false" customHeight="false" outlineLevel="0" collapsed="false">
      <c r="A558" s="87" t="s">
        <v>177</v>
      </c>
      <c r="B558" s="104" t="s">
        <v>178</v>
      </c>
      <c r="C558" s="79"/>
      <c r="D558" s="88"/>
      <c r="E558" s="79" t="n">
        <f aca="false">SUM(C558:D558)</f>
        <v>0</v>
      </c>
    </row>
    <row r="559" customFormat="false" ht="12.8" hidden="false" customHeight="false" outlineLevel="0" collapsed="false">
      <c r="A559" s="87"/>
      <c r="B559" s="103"/>
      <c r="C559" s="79"/>
      <c r="D559" s="88"/>
      <c r="E559" s="79"/>
    </row>
    <row r="560" customFormat="false" ht="23.85" hidden="false" customHeight="false" outlineLevel="0" collapsed="false">
      <c r="A560" s="66" t="s">
        <v>917</v>
      </c>
      <c r="B560" s="135" t="s">
        <v>19</v>
      </c>
      <c r="C560" s="153" t="n">
        <f aca="false">SUM(C562:C564)</f>
        <v>3665500</v>
      </c>
      <c r="D560" s="196"/>
      <c r="E560" s="109" t="n">
        <f aca="false">SUM(C560:D560)</f>
        <v>3665500</v>
      </c>
    </row>
    <row r="561" customFormat="false" ht="22.35" hidden="false" customHeight="false" outlineLevel="0" collapsed="false">
      <c r="A561" s="82" t="s">
        <v>27</v>
      </c>
      <c r="B561" s="167"/>
      <c r="C561" s="79" t="n">
        <f aca="false">SUM(C562:C562)</f>
        <v>3500500</v>
      </c>
      <c r="D561" s="217"/>
      <c r="E561" s="79" t="n">
        <f aca="false">SUM(C561:D561)</f>
        <v>3500500</v>
      </c>
    </row>
    <row r="562" customFormat="false" ht="22.35" hidden="false" customHeight="false" outlineLevel="0" collapsed="false">
      <c r="A562" s="87" t="s">
        <v>857</v>
      </c>
      <c r="B562" s="103" t="s">
        <v>858</v>
      </c>
      <c r="C562" s="79" t="n">
        <v>3500500</v>
      </c>
      <c r="D562" s="88"/>
      <c r="E562" s="79" t="n">
        <f aca="false">SUM(C562:D562)</f>
        <v>3500500</v>
      </c>
    </row>
    <row r="563" customFormat="false" ht="32.8" hidden="false" customHeight="false" outlineLevel="0" collapsed="false">
      <c r="A563" s="87" t="s">
        <v>33</v>
      </c>
      <c r="B563" s="103" t="s">
        <v>34</v>
      </c>
      <c r="C563" s="79" t="n">
        <v>40000</v>
      </c>
      <c r="D563" s="88"/>
      <c r="E563" s="79" t="n">
        <f aca="false">SUM(C563:D563)</f>
        <v>40000</v>
      </c>
    </row>
    <row r="564" customFormat="false" ht="22.35" hidden="false" customHeight="false" outlineLevel="0" collapsed="false">
      <c r="A564" s="87" t="s">
        <v>65</v>
      </c>
      <c r="B564" s="54" t="s">
        <v>66</v>
      </c>
      <c r="C564" s="79" t="n">
        <v>125000</v>
      </c>
      <c r="D564" s="88"/>
      <c r="E564" s="79" t="n">
        <f aca="false">SUM(C564:D564)</f>
        <v>125000</v>
      </c>
    </row>
    <row r="565" customFormat="false" ht="12.8" hidden="false" customHeight="false" outlineLevel="0" collapsed="false">
      <c r="A565" s="87"/>
      <c r="B565" s="103"/>
      <c r="C565" s="79"/>
      <c r="D565" s="88"/>
      <c r="E565" s="79"/>
    </row>
    <row r="566" customFormat="false" ht="23.85" hidden="false" customHeight="false" outlineLevel="0" collapsed="false">
      <c r="A566" s="66" t="s">
        <v>921</v>
      </c>
      <c r="B566" s="135" t="s">
        <v>19</v>
      </c>
      <c r="C566" s="153" t="n">
        <f aca="false">SUM(C568:C571)</f>
        <v>4108650</v>
      </c>
      <c r="D566" s="196"/>
      <c r="E566" s="109" t="n">
        <f aca="false">SUM(C566:D566)</f>
        <v>4108650</v>
      </c>
    </row>
    <row r="567" customFormat="false" ht="22.35" hidden="false" customHeight="false" outlineLevel="0" collapsed="false">
      <c r="A567" s="74" t="s">
        <v>27</v>
      </c>
      <c r="B567" s="54"/>
      <c r="C567" s="79" t="n">
        <f aca="false">SUM(C568:C570)</f>
        <v>4108650</v>
      </c>
      <c r="D567" s="88" t="n">
        <f aca="false">SUM(D568:D570)</f>
        <v>0</v>
      </c>
      <c r="E567" s="79" t="n">
        <f aca="false">SUM(C567:D567)</f>
        <v>4108650</v>
      </c>
    </row>
    <row r="568" customFormat="false" ht="22.35" hidden="false" customHeight="false" outlineLevel="0" collapsed="false">
      <c r="A568" s="87" t="s">
        <v>857</v>
      </c>
      <c r="B568" s="103" t="s">
        <v>858</v>
      </c>
      <c r="C568" s="79" t="n">
        <v>4058650</v>
      </c>
      <c r="D568" s="88"/>
      <c r="E568" s="79" t="n">
        <f aca="false">SUM(C568:D568)</f>
        <v>4058650</v>
      </c>
    </row>
    <row r="569" customFormat="false" ht="32.8" hidden="false" customHeight="false" outlineLevel="0" collapsed="false">
      <c r="A569" s="87" t="s">
        <v>33</v>
      </c>
      <c r="B569" s="103" t="s">
        <v>34</v>
      </c>
      <c r="C569" s="79" t="n">
        <v>50000</v>
      </c>
      <c r="D569" s="88"/>
      <c r="E569" s="79" t="n">
        <f aca="false">SUM(C569:D569)</f>
        <v>50000</v>
      </c>
    </row>
    <row r="570" customFormat="false" ht="32.8" hidden="false" customHeight="false" outlineLevel="0" collapsed="false">
      <c r="A570" s="87" t="s">
        <v>177</v>
      </c>
      <c r="B570" s="104" t="s">
        <v>178</v>
      </c>
      <c r="C570" s="79"/>
      <c r="D570" s="88"/>
      <c r="E570" s="79" t="n">
        <f aca="false">SUM(C570:D570)</f>
        <v>0</v>
      </c>
    </row>
    <row r="571" customFormat="false" ht="22.35" hidden="false" customHeight="false" outlineLevel="0" collapsed="false">
      <c r="A571" s="87" t="s">
        <v>65</v>
      </c>
      <c r="B571" s="103" t="s">
        <v>66</v>
      </c>
      <c r="C571" s="79"/>
      <c r="D571" s="88"/>
      <c r="E571" s="79" t="n">
        <f aca="false">SUM(C571:D571)</f>
        <v>0</v>
      </c>
    </row>
    <row r="572" customFormat="false" ht="12.8" hidden="false" customHeight="false" outlineLevel="0" collapsed="false">
      <c r="A572" s="87"/>
      <c r="B572" s="103"/>
      <c r="C572" s="79"/>
      <c r="D572" s="88"/>
      <c r="E572" s="79"/>
    </row>
    <row r="573" customFormat="false" ht="23.85" hidden="false" customHeight="false" outlineLevel="0" collapsed="false">
      <c r="A573" s="66" t="s">
        <v>926</v>
      </c>
      <c r="B573" s="135" t="s">
        <v>19</v>
      </c>
      <c r="C573" s="153" t="n">
        <f aca="false">SUM(C575:C577)</f>
        <v>3028000</v>
      </c>
      <c r="D573" s="196"/>
      <c r="E573" s="109" t="n">
        <f aca="false">SUM(C573:D573)</f>
        <v>3028000</v>
      </c>
    </row>
    <row r="574" customFormat="false" ht="22.35" hidden="false" customHeight="false" outlineLevel="0" collapsed="false">
      <c r="A574" s="82" t="s">
        <v>27</v>
      </c>
      <c r="B574" s="167"/>
      <c r="C574" s="79" t="n">
        <f aca="false">SUM(C575:C577)</f>
        <v>3028000</v>
      </c>
      <c r="D574" s="217"/>
      <c r="E574" s="79" t="n">
        <f aca="false">SUM(C574:D574)</f>
        <v>3028000</v>
      </c>
    </row>
    <row r="575" customFormat="false" ht="22.35" hidden="false" customHeight="false" outlineLevel="0" collapsed="false">
      <c r="A575" s="87" t="s">
        <v>857</v>
      </c>
      <c r="B575" s="103" t="s">
        <v>858</v>
      </c>
      <c r="C575" s="79" t="n">
        <v>2988000</v>
      </c>
      <c r="D575" s="88"/>
      <c r="E575" s="79" t="n">
        <f aca="false">SUM(C575:D575)</f>
        <v>2988000</v>
      </c>
    </row>
    <row r="576" customFormat="false" ht="32.8" hidden="false" customHeight="false" outlineLevel="0" collapsed="false">
      <c r="A576" s="87" t="s">
        <v>177</v>
      </c>
      <c r="B576" s="104" t="s">
        <v>178</v>
      </c>
      <c r="C576" s="79"/>
      <c r="D576" s="88"/>
      <c r="E576" s="79" t="n">
        <f aca="false">SUM(C576:D576)</f>
        <v>0</v>
      </c>
    </row>
    <row r="577" customFormat="false" ht="32.8" hidden="false" customHeight="false" outlineLevel="0" collapsed="false">
      <c r="A577" s="87" t="s">
        <v>33</v>
      </c>
      <c r="B577" s="103" t="s">
        <v>34</v>
      </c>
      <c r="C577" s="79" t="n">
        <v>40000</v>
      </c>
      <c r="D577" s="88"/>
      <c r="E577" s="79" t="n">
        <f aca="false">SUM(C577:D577)</f>
        <v>40000</v>
      </c>
    </row>
    <row r="578" customFormat="false" ht="12.8" hidden="false" customHeight="false" outlineLevel="0" collapsed="false">
      <c r="A578" s="87"/>
      <c r="B578" s="103"/>
      <c r="C578" s="79"/>
      <c r="D578" s="88"/>
      <c r="E578" s="79"/>
    </row>
    <row r="579" customFormat="false" ht="23.85" hidden="false" customHeight="false" outlineLevel="0" collapsed="false">
      <c r="A579" s="66" t="s">
        <v>930</v>
      </c>
      <c r="B579" s="135" t="s">
        <v>19</v>
      </c>
      <c r="C579" s="153" t="n">
        <f aca="false">SUM(C581:C583)</f>
        <v>3488750</v>
      </c>
      <c r="D579" s="196"/>
      <c r="E579" s="109" t="n">
        <f aca="false">SUM(C579:D579)</f>
        <v>3488750</v>
      </c>
    </row>
    <row r="580" customFormat="false" ht="22.35" hidden="false" customHeight="false" outlineLevel="0" collapsed="false">
      <c r="A580" s="82" t="s">
        <v>27</v>
      </c>
      <c r="B580" s="167"/>
      <c r="C580" s="79" t="n">
        <f aca="false">SUM(C581:C583)</f>
        <v>3488750</v>
      </c>
      <c r="D580" s="217"/>
      <c r="E580" s="79" t="n">
        <f aca="false">SUM(C580:D580)</f>
        <v>3488750</v>
      </c>
    </row>
    <row r="581" customFormat="false" ht="22.35" hidden="false" customHeight="false" outlineLevel="0" collapsed="false">
      <c r="A581" s="87" t="s">
        <v>857</v>
      </c>
      <c r="B581" s="103" t="s">
        <v>858</v>
      </c>
      <c r="C581" s="79" t="n">
        <v>3448750</v>
      </c>
      <c r="D581" s="88"/>
      <c r="E581" s="79" t="n">
        <f aca="false">SUM(C581:D581)</f>
        <v>3448750</v>
      </c>
    </row>
    <row r="582" customFormat="false" ht="32.8" hidden="false" customHeight="false" outlineLevel="0" collapsed="false">
      <c r="A582" s="87" t="s">
        <v>33</v>
      </c>
      <c r="B582" s="103" t="s">
        <v>34</v>
      </c>
      <c r="C582" s="79" t="n">
        <v>40000</v>
      </c>
      <c r="D582" s="88"/>
      <c r="E582" s="79" t="n">
        <f aca="false">SUM(C582:D582)</f>
        <v>40000</v>
      </c>
    </row>
    <row r="583" customFormat="false" ht="32.8" hidden="false" customHeight="false" outlineLevel="0" collapsed="false">
      <c r="A583" s="87" t="s">
        <v>177</v>
      </c>
      <c r="B583" s="104" t="s">
        <v>178</v>
      </c>
      <c r="C583" s="79"/>
      <c r="D583" s="88"/>
      <c r="E583" s="79" t="n">
        <f aca="false">SUM(C583:D583)</f>
        <v>0</v>
      </c>
    </row>
    <row r="584" customFormat="false" ht="12.8" hidden="false" customHeight="false" outlineLevel="0" collapsed="false">
      <c r="A584" s="87"/>
      <c r="B584" s="103"/>
      <c r="C584" s="79"/>
      <c r="D584" s="88"/>
      <c r="E584" s="79"/>
    </row>
    <row r="585" customFormat="false" ht="23.85" hidden="false" customHeight="false" outlineLevel="0" collapsed="false">
      <c r="A585" s="66" t="s">
        <v>934</v>
      </c>
      <c r="B585" s="135" t="s">
        <v>19</v>
      </c>
      <c r="C585" s="109" t="n">
        <f aca="false">SUM(C587:C590)</f>
        <v>3211755</v>
      </c>
      <c r="D585" s="110"/>
      <c r="E585" s="109" t="n">
        <f aca="false">SUM(C585:D585)</f>
        <v>3211755</v>
      </c>
    </row>
    <row r="586" customFormat="false" ht="22.35" hidden="false" customHeight="false" outlineLevel="0" collapsed="false">
      <c r="A586" s="82" t="s">
        <v>27</v>
      </c>
      <c r="B586" s="167"/>
      <c r="C586" s="79" t="n">
        <f aca="false">SUM(C587:C589)</f>
        <v>3211755</v>
      </c>
      <c r="D586" s="217"/>
      <c r="E586" s="79" t="n">
        <f aca="false">SUM(C586:D586)</f>
        <v>3211755</v>
      </c>
    </row>
    <row r="587" customFormat="false" ht="22.35" hidden="false" customHeight="false" outlineLevel="0" collapsed="false">
      <c r="A587" s="87" t="s">
        <v>857</v>
      </c>
      <c r="B587" s="103" t="s">
        <v>858</v>
      </c>
      <c r="C587" s="79" t="n">
        <v>3186755</v>
      </c>
      <c r="D587" s="88"/>
      <c r="E587" s="79" t="n">
        <f aca="false">SUM(C587:D587)</f>
        <v>3186755</v>
      </c>
    </row>
    <row r="588" customFormat="false" ht="32.8" hidden="false" customHeight="false" outlineLevel="0" collapsed="false">
      <c r="A588" s="87" t="s">
        <v>177</v>
      </c>
      <c r="B588" s="104" t="s">
        <v>178</v>
      </c>
      <c r="C588" s="79"/>
      <c r="D588" s="88"/>
      <c r="E588" s="79" t="n">
        <f aca="false">SUM(C588:D588)</f>
        <v>0</v>
      </c>
    </row>
    <row r="589" customFormat="false" ht="32.8" hidden="false" customHeight="false" outlineLevel="0" collapsed="false">
      <c r="A589" s="87" t="s">
        <v>33</v>
      </c>
      <c r="B589" s="103" t="s">
        <v>34</v>
      </c>
      <c r="C589" s="79" t="n">
        <v>25000</v>
      </c>
      <c r="D589" s="88"/>
      <c r="E589" s="79" t="n">
        <f aca="false">SUM(C589:D589)</f>
        <v>25000</v>
      </c>
    </row>
    <row r="590" customFormat="false" ht="32.8" hidden="false" customHeight="false" outlineLevel="0" collapsed="false">
      <c r="A590" s="87" t="s">
        <v>62</v>
      </c>
      <c r="B590" s="104" t="s">
        <v>63</v>
      </c>
      <c r="C590" s="79"/>
      <c r="D590" s="88"/>
      <c r="E590" s="79" t="n">
        <f aca="false">SUM(C590:D590)</f>
        <v>0</v>
      </c>
    </row>
    <row r="591" customFormat="false" ht="22.35" hidden="false" customHeight="false" outlineLevel="0" collapsed="false">
      <c r="A591" s="87" t="s">
        <v>65</v>
      </c>
      <c r="B591" s="103" t="s">
        <v>66</v>
      </c>
      <c r="C591" s="79"/>
      <c r="D591" s="88"/>
      <c r="E591" s="79" t="n">
        <f aca="false">SUM(C591:D591)</f>
        <v>0</v>
      </c>
    </row>
    <row r="592" customFormat="false" ht="12.8" hidden="false" customHeight="false" outlineLevel="0" collapsed="false">
      <c r="A592" s="87"/>
      <c r="B592" s="103"/>
      <c r="C592" s="79"/>
      <c r="D592" s="88"/>
      <c r="E592" s="79"/>
    </row>
    <row r="593" customFormat="false" ht="23.85" hidden="false" customHeight="false" outlineLevel="0" collapsed="false">
      <c r="A593" s="66" t="s">
        <v>940</v>
      </c>
      <c r="B593" s="135" t="s">
        <v>19</v>
      </c>
      <c r="C593" s="109" t="n">
        <f aca="false">SUM(C595:C596)</f>
        <v>3370550</v>
      </c>
      <c r="D593" s="196"/>
      <c r="E593" s="109" t="n">
        <f aca="false">SUM(C593:D593)</f>
        <v>3370550</v>
      </c>
    </row>
    <row r="594" customFormat="false" ht="22.35" hidden="false" customHeight="false" outlineLevel="0" collapsed="false">
      <c r="A594" s="87" t="s">
        <v>27</v>
      </c>
      <c r="B594" s="103"/>
      <c r="C594" s="79" t="n">
        <f aca="false">SUM(C595:C596)</f>
        <v>3370550</v>
      </c>
      <c r="D594" s="88"/>
      <c r="E594" s="79" t="n">
        <f aca="false">SUM(C594:D594)</f>
        <v>3370550</v>
      </c>
    </row>
    <row r="595" customFormat="false" ht="22.35" hidden="false" customHeight="false" outlineLevel="0" collapsed="false">
      <c r="A595" s="87" t="s">
        <v>857</v>
      </c>
      <c r="B595" s="103" t="s">
        <v>858</v>
      </c>
      <c r="C595" s="79" t="n">
        <v>3285550</v>
      </c>
      <c r="D595" s="88"/>
      <c r="E595" s="79" t="n">
        <f aca="false">SUM(C595:D595)</f>
        <v>3285550</v>
      </c>
    </row>
    <row r="596" customFormat="false" ht="32.8" hidden="false" customHeight="false" outlineLevel="0" collapsed="false">
      <c r="A596" s="87" t="s">
        <v>33</v>
      </c>
      <c r="B596" s="103" t="s">
        <v>34</v>
      </c>
      <c r="C596" s="79" t="n">
        <v>85000</v>
      </c>
      <c r="D596" s="88"/>
      <c r="E596" s="79" t="n">
        <f aca="false">SUM(C596:D596)</f>
        <v>85000</v>
      </c>
    </row>
    <row r="597" customFormat="false" ht="22.35" hidden="false" customHeight="false" outlineLevel="0" collapsed="false">
      <c r="A597" s="87" t="s">
        <v>65</v>
      </c>
      <c r="B597" s="103" t="s">
        <v>66</v>
      </c>
      <c r="C597" s="79"/>
      <c r="D597" s="88"/>
      <c r="E597" s="79"/>
    </row>
    <row r="598" customFormat="false" ht="12.8" hidden="false" customHeight="false" outlineLevel="0" collapsed="false">
      <c r="A598" s="82"/>
      <c r="B598" s="103"/>
      <c r="C598" s="79"/>
      <c r="D598" s="88"/>
      <c r="E598" s="79"/>
    </row>
    <row r="599" customFormat="false" ht="23.85" hidden="false" customHeight="false" outlineLevel="0" collapsed="false">
      <c r="A599" s="66" t="s">
        <v>944</v>
      </c>
      <c r="B599" s="135" t="s">
        <v>19</v>
      </c>
      <c r="C599" s="72" t="n">
        <f aca="false">SUM(C601:C604)</f>
        <v>2776695</v>
      </c>
      <c r="D599" s="89"/>
      <c r="E599" s="72" t="n">
        <f aca="false">SUM(C599:D599)</f>
        <v>2776695</v>
      </c>
    </row>
    <row r="600" customFormat="false" ht="22.35" hidden="false" customHeight="false" outlineLevel="0" collapsed="false">
      <c r="A600" s="82" t="s">
        <v>27</v>
      </c>
      <c r="B600" s="167"/>
      <c r="C600" s="84" t="n">
        <f aca="false">SUM(C601:C603)</f>
        <v>2776695</v>
      </c>
      <c r="D600" s="222"/>
      <c r="E600" s="84" t="n">
        <f aca="false">SUM(C600:D600)</f>
        <v>2776695</v>
      </c>
    </row>
    <row r="601" customFormat="false" ht="22.35" hidden="false" customHeight="false" outlineLevel="0" collapsed="false">
      <c r="A601" s="87" t="s">
        <v>857</v>
      </c>
      <c r="B601" s="103" t="s">
        <v>858</v>
      </c>
      <c r="C601" s="84" t="n">
        <v>2711695</v>
      </c>
      <c r="D601" s="85"/>
      <c r="E601" s="84" t="n">
        <f aca="false">SUM(C601:D601)</f>
        <v>2711695</v>
      </c>
    </row>
    <row r="602" customFormat="false" ht="32.8" hidden="false" customHeight="false" outlineLevel="0" collapsed="false">
      <c r="A602" s="87" t="s">
        <v>33</v>
      </c>
      <c r="B602" s="103" t="s">
        <v>34</v>
      </c>
      <c r="C602" s="84" t="n">
        <v>65000</v>
      </c>
      <c r="D602" s="85"/>
      <c r="E602" s="84" t="n">
        <f aca="false">SUM(C602:D602)</f>
        <v>65000</v>
      </c>
    </row>
    <row r="603" customFormat="false" ht="32.8" hidden="false" customHeight="false" outlineLevel="0" collapsed="false">
      <c r="A603" s="87" t="s">
        <v>177</v>
      </c>
      <c r="B603" s="104" t="s">
        <v>178</v>
      </c>
      <c r="C603" s="84"/>
      <c r="D603" s="85"/>
      <c r="E603" s="84" t="n">
        <f aca="false">SUM(C603:D603)</f>
        <v>0</v>
      </c>
    </row>
    <row r="604" customFormat="false" ht="32.8" hidden="false" customHeight="false" outlineLevel="0" collapsed="false">
      <c r="A604" s="87" t="s">
        <v>62</v>
      </c>
      <c r="B604" s="104" t="s">
        <v>63</v>
      </c>
      <c r="C604" s="84"/>
      <c r="D604" s="85"/>
      <c r="E604" s="84" t="n">
        <f aca="false">SUM(C604:D604)</f>
        <v>0</v>
      </c>
    </row>
    <row r="605" customFormat="false" ht="12.8" hidden="false" customHeight="false" outlineLevel="0" collapsed="false">
      <c r="A605" s="176"/>
      <c r="B605" s="103"/>
      <c r="C605" s="224"/>
      <c r="D605" s="225"/>
      <c r="E605" s="224"/>
    </row>
    <row r="606" customFormat="false" ht="57.45" hidden="false" customHeight="false" outlineLevel="0" collapsed="false">
      <c r="A606" s="66" t="s">
        <v>949</v>
      </c>
      <c r="B606" s="160" t="s">
        <v>19</v>
      </c>
      <c r="C606" s="109" t="n">
        <f aca="false">SUM(C608:C666)</f>
        <v>1151781095.79</v>
      </c>
      <c r="D606" s="110"/>
      <c r="E606" s="109" t="n">
        <f aca="false">C606+D606</f>
        <v>1151781095.79</v>
      </c>
    </row>
    <row r="607" customFormat="false" ht="22.35" hidden="false" customHeight="false" outlineLevel="0" collapsed="false">
      <c r="A607" s="82" t="s">
        <v>27</v>
      </c>
      <c r="B607" s="54"/>
      <c r="C607" s="79" t="n">
        <f aca="false">SUM(C608:C664)</f>
        <v>1053465799.79</v>
      </c>
      <c r="D607" s="88"/>
      <c r="E607" s="79" t="n">
        <f aca="false">SUM(C607:D607)</f>
        <v>1053465799.79</v>
      </c>
    </row>
    <row r="608" customFormat="false" ht="32.8" hidden="false" customHeight="false" outlineLevel="0" collapsed="false">
      <c r="A608" s="82" t="s">
        <v>950</v>
      </c>
      <c r="B608" s="54" t="s">
        <v>951</v>
      </c>
      <c r="C608" s="79" t="n">
        <v>286282780</v>
      </c>
      <c r="D608" s="88"/>
      <c r="E608" s="79" t="n">
        <f aca="false">SUM(C608:D608)</f>
        <v>286282780</v>
      </c>
    </row>
    <row r="609" customFormat="false" ht="64.15" hidden="false" customHeight="false" outlineLevel="0" collapsed="false">
      <c r="A609" s="82" t="s">
        <v>953</v>
      </c>
      <c r="B609" s="54" t="s">
        <v>954</v>
      </c>
      <c r="C609" s="79" t="n">
        <v>1703910</v>
      </c>
      <c r="D609" s="88"/>
      <c r="E609" s="79" t="n">
        <f aca="false">SUM(C609:D609)</f>
        <v>1703910</v>
      </c>
    </row>
    <row r="610" customFormat="false" ht="22.35" hidden="false" customHeight="false" outlineLevel="0" collapsed="false">
      <c r="A610" s="82" t="s">
        <v>956</v>
      </c>
      <c r="B610" s="54" t="s">
        <v>957</v>
      </c>
      <c r="C610" s="79" t="n">
        <v>4824100</v>
      </c>
      <c r="D610" s="88"/>
      <c r="E610" s="79" t="n">
        <f aca="false">SUM(C610:D610)</f>
        <v>4824100</v>
      </c>
    </row>
    <row r="611" customFormat="false" ht="32.8" hidden="false" customHeight="false" outlineLevel="0" collapsed="false">
      <c r="A611" s="82" t="s">
        <v>959</v>
      </c>
      <c r="B611" s="54" t="s">
        <v>960</v>
      </c>
      <c r="C611" s="79"/>
      <c r="D611" s="88"/>
      <c r="E611" s="79"/>
    </row>
    <row r="612" customFormat="false" ht="43.25" hidden="false" customHeight="false" outlineLevel="0" collapsed="false">
      <c r="A612" s="82" t="s">
        <v>961</v>
      </c>
      <c r="B612" s="54" t="s">
        <v>962</v>
      </c>
      <c r="C612" s="79" t="n">
        <v>401358916</v>
      </c>
      <c r="D612" s="88"/>
      <c r="E612" s="79" t="n">
        <f aca="false">SUM(C612:D612)</f>
        <v>401358916</v>
      </c>
    </row>
    <row r="613" customFormat="false" ht="43.25" hidden="false" customHeight="false" outlineLevel="0" collapsed="false">
      <c r="A613" s="82" t="s">
        <v>964</v>
      </c>
      <c r="B613" s="54" t="s">
        <v>965</v>
      </c>
      <c r="C613" s="79" t="n">
        <v>5541196.77</v>
      </c>
      <c r="D613" s="88"/>
      <c r="E613" s="79" t="n">
        <f aca="false">SUM(C613:D613)</f>
        <v>5541196.77</v>
      </c>
    </row>
    <row r="614" customFormat="false" ht="74.6" hidden="false" customHeight="false" outlineLevel="0" collapsed="false">
      <c r="A614" s="82" t="s">
        <v>967</v>
      </c>
      <c r="B614" s="54" t="s">
        <v>968</v>
      </c>
      <c r="C614" s="79" t="n">
        <v>1795675</v>
      </c>
      <c r="D614" s="88"/>
      <c r="E614" s="79" t="n">
        <f aca="false">SUM(C614:D614)</f>
        <v>1795675</v>
      </c>
    </row>
    <row r="615" customFormat="false" ht="32.8" hidden="false" customHeight="false" outlineLevel="0" collapsed="false">
      <c r="A615" s="82" t="s">
        <v>970</v>
      </c>
      <c r="B615" s="54" t="s">
        <v>971</v>
      </c>
      <c r="C615" s="79" t="n">
        <v>3496600</v>
      </c>
      <c r="D615" s="88"/>
      <c r="E615" s="79" t="n">
        <f aca="false">SUM(C615:D615)</f>
        <v>3496600</v>
      </c>
    </row>
    <row r="616" customFormat="false" ht="32.8" hidden="false" customHeight="false" outlineLevel="0" collapsed="false">
      <c r="A616" s="150" t="s">
        <v>973</v>
      </c>
      <c r="B616" s="160" t="s">
        <v>974</v>
      </c>
      <c r="C616" s="131" t="n">
        <v>196091526</v>
      </c>
      <c r="D616" s="151"/>
      <c r="E616" s="131" t="n">
        <f aca="false">SUM(C616:D616)</f>
        <v>196091526</v>
      </c>
    </row>
    <row r="617" customFormat="false" ht="32.8" hidden="false" customHeight="false" outlineLevel="0" collapsed="false">
      <c r="A617" s="87" t="s">
        <v>976</v>
      </c>
      <c r="B617" s="54" t="s">
        <v>977</v>
      </c>
      <c r="C617" s="79" t="n">
        <v>1702730.84</v>
      </c>
      <c r="D617" s="88"/>
      <c r="E617" s="79" t="n">
        <f aca="false">SUM(C617:D617)</f>
        <v>1702730.84</v>
      </c>
    </row>
    <row r="618" customFormat="false" ht="64.15" hidden="false" customHeight="false" outlineLevel="0" collapsed="false">
      <c r="A618" s="87" t="s">
        <v>979</v>
      </c>
      <c r="B618" s="54" t="s">
        <v>980</v>
      </c>
      <c r="C618" s="79" t="n">
        <v>1347820</v>
      </c>
      <c r="D618" s="88"/>
      <c r="E618" s="79" t="n">
        <f aca="false">SUM(C618:D618)</f>
        <v>1347820</v>
      </c>
    </row>
    <row r="619" customFormat="false" ht="22.35" hidden="false" customHeight="false" outlineLevel="0" collapsed="false">
      <c r="A619" s="87" t="s">
        <v>982</v>
      </c>
      <c r="B619" s="54" t="s">
        <v>983</v>
      </c>
      <c r="C619" s="79" t="n">
        <v>1736400</v>
      </c>
      <c r="D619" s="88"/>
      <c r="E619" s="79" t="n">
        <f aca="false">SUM(C619:D619)</f>
        <v>1736400</v>
      </c>
    </row>
    <row r="620" customFormat="false" ht="43.25" hidden="false" customHeight="false" outlineLevel="0" collapsed="false">
      <c r="A620" s="87" t="s">
        <v>985</v>
      </c>
      <c r="B620" s="54" t="s">
        <v>986</v>
      </c>
      <c r="C620" s="79"/>
      <c r="D620" s="88"/>
      <c r="E620" s="79"/>
    </row>
    <row r="621" customFormat="false" ht="53.7" hidden="false" customHeight="false" outlineLevel="0" collapsed="false">
      <c r="A621" s="82" t="s">
        <v>987</v>
      </c>
      <c r="B621" s="54" t="s">
        <v>988</v>
      </c>
      <c r="C621" s="79" t="n">
        <v>31483157</v>
      </c>
      <c r="D621" s="88"/>
      <c r="E621" s="79" t="n">
        <f aca="false">SUM(C621:D621)</f>
        <v>31483157</v>
      </c>
    </row>
    <row r="622" customFormat="false" ht="53.7" hidden="false" customHeight="false" outlineLevel="0" collapsed="false">
      <c r="A622" s="82" t="s">
        <v>990</v>
      </c>
      <c r="B622" s="54" t="s">
        <v>991</v>
      </c>
      <c r="C622" s="79" t="n">
        <v>186000</v>
      </c>
      <c r="D622" s="88"/>
      <c r="E622" s="79" t="n">
        <f aca="false">SUM(C622:D622)</f>
        <v>186000</v>
      </c>
    </row>
    <row r="623" customFormat="false" ht="32.8" hidden="false" customHeight="false" outlineLevel="0" collapsed="false">
      <c r="A623" s="82" t="s">
        <v>993</v>
      </c>
      <c r="B623" s="54" t="s">
        <v>994</v>
      </c>
      <c r="C623" s="79" t="n">
        <v>336400</v>
      </c>
      <c r="D623" s="88"/>
      <c r="E623" s="79" t="n">
        <f aca="false">SUM(C623:D623)</f>
        <v>336400</v>
      </c>
    </row>
    <row r="624" customFormat="false" ht="64.15" hidden="false" customHeight="false" outlineLevel="0" collapsed="false">
      <c r="A624" s="82" t="s">
        <v>996</v>
      </c>
      <c r="B624" s="54" t="s">
        <v>997</v>
      </c>
      <c r="C624" s="79" t="n">
        <v>6000</v>
      </c>
      <c r="D624" s="88"/>
      <c r="E624" s="79" t="n">
        <f aca="false">SUM(C624:D624)</f>
        <v>6000</v>
      </c>
    </row>
    <row r="625" customFormat="false" ht="74.6" hidden="false" customHeight="false" outlineLevel="0" collapsed="false">
      <c r="A625" s="82" t="s">
        <v>999</v>
      </c>
      <c r="B625" s="54" t="s">
        <v>1000</v>
      </c>
      <c r="C625" s="79" t="n">
        <v>34000</v>
      </c>
      <c r="D625" s="88"/>
      <c r="E625" s="79" t="n">
        <f aca="false">SUM(C625:D625)</f>
        <v>34000</v>
      </c>
    </row>
    <row r="626" customFormat="false" ht="32.8" hidden="false" customHeight="false" outlineLevel="0" collapsed="false">
      <c r="A626" s="82" t="s">
        <v>1001</v>
      </c>
      <c r="B626" s="54" t="s">
        <v>1002</v>
      </c>
      <c r="C626" s="79" t="n">
        <v>13058040</v>
      </c>
      <c r="D626" s="88"/>
      <c r="E626" s="79" t="n">
        <f aca="false">SUM(C626:D626)</f>
        <v>13058040</v>
      </c>
    </row>
    <row r="627" customFormat="false" ht="32.8" hidden="false" customHeight="false" outlineLevel="0" collapsed="false">
      <c r="A627" s="82" t="s">
        <v>1004</v>
      </c>
      <c r="B627" s="54" t="s">
        <v>1005</v>
      </c>
      <c r="C627" s="79" t="n">
        <v>113146.48</v>
      </c>
      <c r="D627" s="88"/>
      <c r="E627" s="79" t="n">
        <f aca="false">SUM(C627:D627)</f>
        <v>113146.48</v>
      </c>
    </row>
    <row r="628" customFormat="false" ht="22.35" hidden="false" customHeight="false" outlineLevel="0" collapsed="false">
      <c r="A628" s="82" t="s">
        <v>1007</v>
      </c>
      <c r="B628" s="54" t="s">
        <v>1008</v>
      </c>
      <c r="C628" s="79" t="n">
        <v>164700</v>
      </c>
      <c r="D628" s="88"/>
      <c r="E628" s="79" t="n">
        <f aca="false">SUM(C628:D628)</f>
        <v>164700</v>
      </c>
    </row>
    <row r="629" customFormat="false" ht="32.8" hidden="false" customHeight="false" outlineLevel="0" collapsed="false">
      <c r="A629" s="82" t="s">
        <v>1010</v>
      </c>
      <c r="B629" s="54" t="s">
        <v>1011</v>
      </c>
      <c r="C629" s="79" t="n">
        <v>64466770</v>
      </c>
      <c r="D629" s="88"/>
      <c r="E629" s="79" t="n">
        <f aca="false">SUM(C629:D629)</f>
        <v>64466770</v>
      </c>
    </row>
    <row r="630" customFormat="false" ht="32.8" hidden="false" customHeight="false" outlineLevel="0" collapsed="false">
      <c r="A630" s="82" t="s">
        <v>1013</v>
      </c>
      <c r="B630" s="54" t="s">
        <v>1014</v>
      </c>
      <c r="C630" s="79" t="n">
        <v>3539760</v>
      </c>
      <c r="D630" s="88"/>
      <c r="E630" s="79" t="n">
        <f aca="false">SUM(C630:D630)</f>
        <v>3539760</v>
      </c>
    </row>
    <row r="631" customFormat="false" ht="105.95" hidden="false" customHeight="false" outlineLevel="0" collapsed="false">
      <c r="A631" s="82" t="s">
        <v>1016</v>
      </c>
      <c r="B631" s="54" t="s">
        <v>1017</v>
      </c>
      <c r="C631" s="79" t="n">
        <v>7518400</v>
      </c>
      <c r="D631" s="88"/>
      <c r="E631" s="79" t="n">
        <f aca="false">SUM(C631:D631)</f>
        <v>7518400</v>
      </c>
    </row>
    <row r="632" customFormat="false" ht="43.25" hidden="false" customHeight="false" outlineLevel="0" collapsed="false">
      <c r="A632" s="82" t="s">
        <v>1019</v>
      </c>
      <c r="B632" s="54" t="s">
        <v>1020</v>
      </c>
      <c r="C632" s="79" t="n">
        <v>301270</v>
      </c>
      <c r="D632" s="88"/>
      <c r="E632" s="79" t="n">
        <f aca="false">SUM(C632:D632)</f>
        <v>301270</v>
      </c>
    </row>
    <row r="633" customFormat="false" ht="64.15" hidden="false" customHeight="false" outlineLevel="0" collapsed="false">
      <c r="A633" s="82" t="s">
        <v>1022</v>
      </c>
      <c r="B633" s="54" t="s">
        <v>1023</v>
      </c>
      <c r="C633" s="79" t="n">
        <v>1906530</v>
      </c>
      <c r="D633" s="88"/>
      <c r="E633" s="79" t="n">
        <f aca="false">SUM(C633:D633)</f>
        <v>1906530</v>
      </c>
    </row>
    <row r="634" customFormat="false" ht="64.15" hidden="false" customHeight="false" outlineLevel="0" collapsed="false">
      <c r="A634" s="82" t="s">
        <v>1025</v>
      </c>
      <c r="B634" s="54" t="s">
        <v>1026</v>
      </c>
      <c r="C634" s="79"/>
      <c r="D634" s="88"/>
      <c r="E634" s="79"/>
    </row>
    <row r="635" customFormat="false" ht="74.6" hidden="false" customHeight="false" outlineLevel="0" collapsed="false">
      <c r="A635" s="82" t="s">
        <v>1028</v>
      </c>
      <c r="B635" s="54" t="s">
        <v>1029</v>
      </c>
      <c r="C635" s="79" t="n">
        <v>1639100</v>
      </c>
      <c r="D635" s="88"/>
      <c r="E635" s="79" t="n">
        <f aca="false">SUM(C635:D635)</f>
        <v>1639100</v>
      </c>
    </row>
    <row r="636" customFormat="false" ht="53.7" hidden="false" customHeight="false" outlineLevel="0" collapsed="false">
      <c r="A636" s="82" t="s">
        <v>1031</v>
      </c>
      <c r="B636" s="54" t="s">
        <v>1032</v>
      </c>
      <c r="C636" s="79" t="n">
        <v>452000</v>
      </c>
      <c r="D636" s="88"/>
      <c r="E636" s="79" t="n">
        <f aca="false">SUM(C636:D636)</f>
        <v>452000</v>
      </c>
    </row>
    <row r="637" customFormat="false" ht="64.15" hidden="false" customHeight="false" outlineLevel="0" collapsed="false">
      <c r="A637" s="82" t="s">
        <v>1034</v>
      </c>
      <c r="B637" s="54" t="s">
        <v>1035</v>
      </c>
      <c r="C637" s="79" t="n">
        <v>802750</v>
      </c>
      <c r="D637" s="88"/>
      <c r="E637" s="79" t="n">
        <f aca="false">SUM(C637:D637)</f>
        <v>802750</v>
      </c>
    </row>
    <row r="638" customFormat="false" ht="53.7" hidden="false" customHeight="false" outlineLevel="0" collapsed="false">
      <c r="A638" s="82" t="s">
        <v>1037</v>
      </c>
      <c r="B638" s="54" t="s">
        <v>1038</v>
      </c>
      <c r="C638" s="79" t="n">
        <v>1370380</v>
      </c>
      <c r="D638" s="88"/>
      <c r="E638" s="79" t="n">
        <f aca="false">SUM(C638:D638)</f>
        <v>1370380</v>
      </c>
    </row>
    <row r="639" customFormat="false" ht="85.05" hidden="false" customHeight="false" outlineLevel="0" collapsed="false">
      <c r="A639" s="82" t="s">
        <v>1040</v>
      </c>
      <c r="B639" s="54" t="s">
        <v>1041</v>
      </c>
      <c r="C639" s="79" t="n">
        <v>317600</v>
      </c>
      <c r="D639" s="88"/>
      <c r="E639" s="79" t="n">
        <f aca="false">SUM(C639:D639)</f>
        <v>317600</v>
      </c>
    </row>
    <row r="640" customFormat="false" ht="74.6" hidden="false" customHeight="false" outlineLevel="0" collapsed="false">
      <c r="A640" s="82" t="s">
        <v>1043</v>
      </c>
      <c r="B640" s="54" t="s">
        <v>1044</v>
      </c>
      <c r="C640" s="79" t="n">
        <v>632500</v>
      </c>
      <c r="D640" s="88"/>
      <c r="E640" s="79" t="n">
        <f aca="false">SUM(C640:D640)</f>
        <v>632500</v>
      </c>
    </row>
    <row r="641" customFormat="false" ht="43.25" hidden="false" customHeight="false" outlineLevel="0" collapsed="false">
      <c r="A641" s="82" t="s">
        <v>1046</v>
      </c>
      <c r="B641" s="54" t="s">
        <v>1047</v>
      </c>
      <c r="C641" s="79" t="n">
        <v>835170</v>
      </c>
      <c r="D641" s="88"/>
      <c r="E641" s="79" t="n">
        <f aca="false">SUM(C641:D641)</f>
        <v>835170</v>
      </c>
    </row>
    <row r="642" customFormat="false" ht="43.25" hidden="false" customHeight="false" outlineLevel="0" collapsed="false">
      <c r="A642" s="87" t="s">
        <v>506</v>
      </c>
      <c r="B642" s="54" t="s">
        <v>507</v>
      </c>
      <c r="C642" s="79" t="n">
        <v>102130</v>
      </c>
      <c r="D642" s="88"/>
      <c r="E642" s="79" t="n">
        <f aca="false">SUM(C642:D642)</f>
        <v>102130</v>
      </c>
    </row>
    <row r="643" customFormat="false" ht="74.6" hidden="false" customHeight="false" outlineLevel="0" collapsed="false">
      <c r="A643" s="87" t="s">
        <v>1050</v>
      </c>
      <c r="B643" s="54" t="s">
        <v>1051</v>
      </c>
      <c r="C643" s="79" t="n">
        <v>68150</v>
      </c>
      <c r="D643" s="88"/>
      <c r="E643" s="79" t="n">
        <f aca="false">SUM(C643:D643)</f>
        <v>68150</v>
      </c>
    </row>
    <row r="644" customFormat="false" ht="74.6" hidden="false" customHeight="false" outlineLevel="0" collapsed="false">
      <c r="A644" s="87" t="s">
        <v>1053</v>
      </c>
      <c r="B644" s="54" t="s">
        <v>1054</v>
      </c>
      <c r="C644" s="79" t="n">
        <v>882050</v>
      </c>
      <c r="D644" s="88"/>
      <c r="E644" s="79" t="n">
        <f aca="false">SUM(C644:D644)</f>
        <v>882050</v>
      </c>
    </row>
    <row r="645" customFormat="false" ht="32.8" hidden="false" customHeight="false" outlineLevel="0" collapsed="false">
      <c r="A645" s="82" t="s">
        <v>219</v>
      </c>
      <c r="B645" s="54" t="s">
        <v>220</v>
      </c>
      <c r="C645" s="79" t="n">
        <v>297700</v>
      </c>
      <c r="D645" s="88"/>
      <c r="E645" s="79" t="n">
        <f aca="false">SUM(C645:D645)</f>
        <v>297700</v>
      </c>
    </row>
    <row r="646" customFormat="false" ht="32.8" hidden="false" customHeight="false" outlineLevel="0" collapsed="false">
      <c r="A646" s="87" t="s">
        <v>33</v>
      </c>
      <c r="B646" s="54" t="s">
        <v>34</v>
      </c>
      <c r="C646" s="79" t="n">
        <v>13652224</v>
      </c>
      <c r="D646" s="88"/>
      <c r="E646" s="79" t="n">
        <f aca="false">SUM(C646:D646)</f>
        <v>13652224</v>
      </c>
    </row>
    <row r="647" customFormat="false" ht="53.7" hidden="false" customHeight="false" outlineLevel="0" collapsed="false">
      <c r="A647" s="87" t="s">
        <v>1057</v>
      </c>
      <c r="B647" s="54" t="s">
        <v>1058</v>
      </c>
      <c r="C647" s="79" t="n">
        <v>86050</v>
      </c>
      <c r="D647" s="88"/>
      <c r="E647" s="79" t="n">
        <f aca="false">SUM(C647:D647)</f>
        <v>86050</v>
      </c>
    </row>
    <row r="648" customFormat="false" ht="43.25" hidden="false" customHeight="false" outlineLevel="0" collapsed="false">
      <c r="A648" s="87" t="s">
        <v>1059</v>
      </c>
      <c r="B648" s="54" t="s">
        <v>1060</v>
      </c>
      <c r="C648" s="79" t="n">
        <v>897970</v>
      </c>
      <c r="D648" s="88"/>
      <c r="E648" s="79" t="n">
        <f aca="false">SUM(C648:D648)</f>
        <v>897970</v>
      </c>
    </row>
    <row r="649" customFormat="false" ht="43.25" hidden="false" customHeight="false" outlineLevel="0" collapsed="false">
      <c r="A649" s="82" t="s">
        <v>325</v>
      </c>
      <c r="B649" s="54" t="s">
        <v>1060</v>
      </c>
      <c r="C649" s="79"/>
      <c r="D649" s="88"/>
      <c r="E649" s="79" t="n">
        <f aca="false">SUM(C649:D649)</f>
        <v>0</v>
      </c>
    </row>
    <row r="650" customFormat="false" ht="64.15" hidden="false" customHeight="false" outlineLevel="0" collapsed="false">
      <c r="A650" s="82" t="s">
        <v>1062</v>
      </c>
      <c r="B650" s="54" t="s">
        <v>1063</v>
      </c>
      <c r="C650" s="79"/>
      <c r="D650" s="88"/>
      <c r="E650" s="79"/>
    </row>
    <row r="651" customFormat="false" ht="32.8" hidden="false" customHeight="false" outlineLevel="0" collapsed="false">
      <c r="A651" s="82" t="s">
        <v>959</v>
      </c>
      <c r="B651" s="54" t="s">
        <v>960</v>
      </c>
      <c r="C651" s="79" t="n">
        <v>40000</v>
      </c>
      <c r="D651" s="88"/>
      <c r="E651" s="79" t="n">
        <f aca="false">SUM(C651:D651)</f>
        <v>40000</v>
      </c>
    </row>
    <row r="652" customFormat="false" ht="53.7" hidden="false" customHeight="false" outlineLevel="0" collapsed="false">
      <c r="A652" s="82" t="s">
        <v>1064</v>
      </c>
      <c r="B652" s="54" t="s">
        <v>1065</v>
      </c>
      <c r="C652" s="79" t="n">
        <v>332151.9</v>
      </c>
      <c r="D652" s="88"/>
      <c r="E652" s="79" t="n">
        <f aca="false">SUM(C652:D652)</f>
        <v>332151.9</v>
      </c>
    </row>
    <row r="653" customFormat="false" ht="64.15" hidden="false" customHeight="false" outlineLevel="0" collapsed="false">
      <c r="A653" s="82" t="s">
        <v>1066</v>
      </c>
      <c r="B653" s="54" t="s">
        <v>1067</v>
      </c>
      <c r="C653" s="79" t="n">
        <v>1157900</v>
      </c>
      <c r="D653" s="88"/>
      <c r="E653" s="79" t="n">
        <f aca="false">SUM(C653:D653)</f>
        <v>1157900</v>
      </c>
    </row>
    <row r="654" customFormat="false" ht="53.7" hidden="false" customHeight="false" outlineLevel="0" collapsed="false">
      <c r="A654" s="82" t="s">
        <v>1068</v>
      </c>
      <c r="B654" s="54" t="s">
        <v>1069</v>
      </c>
      <c r="C654" s="79" t="n">
        <v>24000</v>
      </c>
      <c r="D654" s="88"/>
      <c r="E654" s="79" t="n">
        <f aca="false">SUM(C654:D654)</f>
        <v>24000</v>
      </c>
    </row>
    <row r="655" customFormat="false" ht="85.05" hidden="false" customHeight="false" outlineLevel="0" collapsed="false">
      <c r="A655" s="82" t="s">
        <v>1070</v>
      </c>
      <c r="B655" s="54" t="s">
        <v>1071</v>
      </c>
      <c r="C655" s="79" t="n">
        <v>36515</v>
      </c>
      <c r="D655" s="88"/>
      <c r="E655" s="79" t="n">
        <f aca="false">SUM(C655:D655)</f>
        <v>36515</v>
      </c>
    </row>
    <row r="656" customFormat="false" ht="32.8" hidden="false" customHeight="false" outlineLevel="0" collapsed="false">
      <c r="A656" s="82" t="s">
        <v>1072</v>
      </c>
      <c r="B656" s="54" t="s">
        <v>1073</v>
      </c>
      <c r="C656" s="79" t="n">
        <v>79864</v>
      </c>
      <c r="D656" s="88"/>
      <c r="E656" s="79" t="n">
        <f aca="false">SUM(C656:D656)</f>
        <v>79864</v>
      </c>
    </row>
    <row r="657" customFormat="false" ht="43.25" hidden="false" customHeight="false" outlineLevel="0" collapsed="false">
      <c r="A657" s="82" t="s">
        <v>1074</v>
      </c>
      <c r="B657" s="54" t="s">
        <v>1075</v>
      </c>
      <c r="C657" s="79" t="n">
        <v>140000</v>
      </c>
      <c r="D657" s="88"/>
      <c r="E657" s="79" t="n">
        <f aca="false">SUM(C657:D657)</f>
        <v>140000</v>
      </c>
    </row>
    <row r="658" customFormat="false" ht="43.25" hidden="false" customHeight="false" outlineLevel="0" collapsed="false">
      <c r="A658" s="82" t="s">
        <v>1076</v>
      </c>
      <c r="B658" s="54" t="s">
        <v>1077</v>
      </c>
      <c r="C658" s="79" t="n">
        <v>104246.8</v>
      </c>
      <c r="D658" s="88"/>
      <c r="E658" s="79" t="n">
        <f aca="false">SUM(C658:D658)</f>
        <v>104246.8</v>
      </c>
    </row>
    <row r="659" customFormat="false" ht="64.15" hidden="false" customHeight="false" outlineLevel="0" collapsed="false">
      <c r="A659" s="82" t="s">
        <v>1078</v>
      </c>
      <c r="B659" s="54" t="s">
        <v>1079</v>
      </c>
      <c r="C659" s="79" t="n">
        <v>465600</v>
      </c>
      <c r="D659" s="88"/>
      <c r="E659" s="79" t="n">
        <f aca="false">SUM(C659:D659)</f>
        <v>465600</v>
      </c>
    </row>
    <row r="660" customFormat="false" ht="43.25" hidden="false" customHeight="false" outlineLevel="0" collapsed="false">
      <c r="A660" s="82" t="s">
        <v>1080</v>
      </c>
      <c r="B660" s="54" t="s">
        <v>1081</v>
      </c>
      <c r="C660" s="79" t="n">
        <v>12000</v>
      </c>
      <c r="D660" s="88"/>
      <c r="E660" s="79" t="n">
        <f aca="false">SUM(C660:D660)</f>
        <v>12000</v>
      </c>
    </row>
    <row r="661" customFormat="false" ht="74.6" hidden="false" customHeight="false" outlineLevel="0" collapsed="false">
      <c r="A661" s="82" t="s">
        <v>1082</v>
      </c>
      <c r="B661" s="54" t="s">
        <v>1083</v>
      </c>
      <c r="C661" s="79" t="n">
        <v>9800</v>
      </c>
      <c r="D661" s="88"/>
      <c r="E661" s="79" t="n">
        <f aca="false">SUM(C661:D661)</f>
        <v>9800</v>
      </c>
    </row>
    <row r="662" customFormat="false" ht="32.8" hidden="false" customHeight="false" outlineLevel="0" collapsed="false">
      <c r="A662" s="82" t="s">
        <v>1084</v>
      </c>
      <c r="B662" s="54" t="s">
        <v>1085</v>
      </c>
      <c r="C662" s="79" t="n">
        <v>20000</v>
      </c>
      <c r="D662" s="88"/>
      <c r="E662" s="79" t="n">
        <f aca="false">SUM(C662:D662)</f>
        <v>20000</v>
      </c>
    </row>
    <row r="663" customFormat="false" ht="74.6" hidden="false" customHeight="false" outlineLevel="0" collapsed="false">
      <c r="A663" s="82" t="s">
        <v>1086</v>
      </c>
      <c r="B663" s="54" t="s">
        <v>1087</v>
      </c>
      <c r="C663" s="79" t="n">
        <v>8120</v>
      </c>
      <c r="D663" s="88"/>
      <c r="E663" s="79" t="n">
        <f aca="false">SUM(C663:D663)</f>
        <v>8120</v>
      </c>
    </row>
    <row r="664" customFormat="false" ht="43.25" hidden="false" customHeight="false" outlineLevel="0" collapsed="false">
      <c r="A664" s="82" t="s">
        <v>1089</v>
      </c>
      <c r="B664" s="54" t="s">
        <v>1090</v>
      </c>
      <c r="C664" s="79" t="n">
        <v>4000</v>
      </c>
      <c r="D664" s="88"/>
      <c r="E664" s="79" t="n">
        <f aca="false">SUM(C664:D664)</f>
        <v>4000</v>
      </c>
    </row>
    <row r="665" customFormat="false" ht="32.8" hidden="false" customHeight="false" outlineLevel="0" collapsed="false">
      <c r="A665" s="87" t="s">
        <v>62</v>
      </c>
      <c r="B665" s="54" t="s">
        <v>63</v>
      </c>
      <c r="C665" s="79" t="n">
        <v>1182641</v>
      </c>
      <c r="D665" s="88"/>
      <c r="E665" s="79" t="n">
        <f aca="false">SUM(C665:D665)</f>
        <v>1182641</v>
      </c>
    </row>
    <row r="666" customFormat="false" ht="22.35" hidden="false" customHeight="false" outlineLevel="0" collapsed="false">
      <c r="A666" s="82" t="s">
        <v>65</v>
      </c>
      <c r="B666" s="54" t="s">
        <v>66</v>
      </c>
      <c r="C666" s="79" t="n">
        <f aca="false">98065296-1182641+250000</f>
        <v>97132655</v>
      </c>
      <c r="D666" s="88"/>
      <c r="E666" s="79" t="n">
        <f aca="false">SUM(C666:D666)</f>
        <v>97132655</v>
      </c>
    </row>
    <row r="667" customFormat="false" ht="12.8" hidden="false" customHeight="false" outlineLevel="0" collapsed="false">
      <c r="A667" s="82"/>
      <c r="B667" s="54"/>
      <c r="C667" s="79"/>
      <c r="D667" s="88"/>
      <c r="E667" s="79"/>
    </row>
    <row r="668" customFormat="false" ht="35.05" hidden="false" customHeight="false" outlineLevel="0" collapsed="false">
      <c r="A668" s="66" t="s">
        <v>1094</v>
      </c>
      <c r="B668" s="135" t="s">
        <v>19</v>
      </c>
      <c r="C668" s="158" t="n">
        <f aca="false">SUM(C670:C674)</f>
        <v>3219500</v>
      </c>
      <c r="D668" s="151"/>
      <c r="E668" s="72" t="n">
        <f aca="false">SUM(C668:D668)</f>
        <v>3219500</v>
      </c>
    </row>
    <row r="669" customFormat="false" ht="22.35" hidden="false" customHeight="false" outlineLevel="0" collapsed="false">
      <c r="A669" s="82" t="s">
        <v>27</v>
      </c>
      <c r="B669" s="227"/>
      <c r="C669" s="84" t="n">
        <f aca="false">SUM(C670:C673)</f>
        <v>3219500</v>
      </c>
      <c r="D669" s="88"/>
      <c r="E669" s="79" t="n">
        <f aca="false">SUM(C669:D669)</f>
        <v>3219500</v>
      </c>
    </row>
    <row r="670" customFormat="false" ht="22.35" hidden="false" customHeight="false" outlineLevel="0" collapsed="false">
      <c r="A670" s="82" t="s">
        <v>1095</v>
      </c>
      <c r="B670" s="54" t="s">
        <v>1011</v>
      </c>
      <c r="C670" s="79" t="n">
        <v>3205400</v>
      </c>
      <c r="D670" s="88"/>
      <c r="E670" s="79" t="n">
        <f aca="false">SUM(C670:D670)</f>
        <v>3205400</v>
      </c>
    </row>
    <row r="671" customFormat="false" ht="12.8" hidden="false" customHeight="false" outlineLevel="0" collapsed="false">
      <c r="A671" s="82" t="s">
        <v>1097</v>
      </c>
      <c r="B671" s="54" t="s">
        <v>1098</v>
      </c>
      <c r="C671" s="79" t="n">
        <v>13300</v>
      </c>
      <c r="D671" s="88"/>
      <c r="E671" s="79" t="n">
        <f aca="false">SUM(C671:D671)</f>
        <v>13300</v>
      </c>
    </row>
    <row r="672" customFormat="false" ht="43.25" hidden="false" customHeight="false" outlineLevel="0" collapsed="false">
      <c r="A672" s="82" t="s">
        <v>325</v>
      </c>
      <c r="B672" s="55" t="s">
        <v>326</v>
      </c>
      <c r="C672" s="79"/>
      <c r="D672" s="88"/>
      <c r="E672" s="79" t="n">
        <f aca="false">SUM(C672:D672)</f>
        <v>0</v>
      </c>
    </row>
    <row r="673" customFormat="false" ht="32.8" hidden="false" customHeight="false" outlineLevel="0" collapsed="false">
      <c r="A673" s="82" t="s">
        <v>33</v>
      </c>
      <c r="B673" s="54" t="s">
        <v>34</v>
      </c>
      <c r="C673" s="79" t="n">
        <v>800</v>
      </c>
      <c r="D673" s="88"/>
      <c r="E673" s="79" t="n">
        <f aca="false">SUM(C673:D673)</f>
        <v>800</v>
      </c>
    </row>
    <row r="674" customFormat="false" ht="12.8" hidden="false" customHeight="false" outlineLevel="0" collapsed="false">
      <c r="A674" s="126"/>
      <c r="B674" s="160"/>
      <c r="C674" s="131"/>
      <c r="D674" s="151"/>
      <c r="E674" s="131"/>
    </row>
    <row r="675" customFormat="false" ht="35.05" hidden="false" customHeight="false" outlineLevel="0" collapsed="false">
      <c r="A675" s="66" t="s">
        <v>1102</v>
      </c>
      <c r="B675" s="135" t="s">
        <v>19</v>
      </c>
      <c r="C675" s="158" t="n">
        <f aca="false">SUM(C677:C686)</f>
        <v>12722093.46</v>
      </c>
      <c r="D675" s="159"/>
      <c r="E675" s="72" t="n">
        <f aca="false">SUM(C675:D675)</f>
        <v>12722093.46</v>
      </c>
    </row>
    <row r="676" customFormat="false" ht="22.35" hidden="false" customHeight="false" outlineLevel="0" collapsed="false">
      <c r="A676" s="82" t="s">
        <v>27</v>
      </c>
      <c r="B676" s="227"/>
      <c r="C676" s="84" t="n">
        <f aca="false">SUM(C677:C686)</f>
        <v>12722093.46</v>
      </c>
      <c r="D676" s="222"/>
      <c r="E676" s="79" t="n">
        <f aca="false">SUM(C676:D676)</f>
        <v>12722093.46</v>
      </c>
    </row>
    <row r="677" customFormat="false" ht="22.35" hidden="false" customHeight="false" outlineLevel="0" collapsed="false">
      <c r="A677" s="82" t="s">
        <v>1095</v>
      </c>
      <c r="B677" s="54" t="s">
        <v>1011</v>
      </c>
      <c r="C677" s="84" t="n">
        <v>12334417</v>
      </c>
      <c r="D677" s="85"/>
      <c r="E677" s="79" t="n">
        <f aca="false">SUM(C677:D677)</f>
        <v>12334417</v>
      </c>
    </row>
    <row r="678" customFormat="false" ht="22.35" hidden="false" customHeight="false" outlineLevel="0" collapsed="false">
      <c r="A678" s="82" t="s">
        <v>1104</v>
      </c>
      <c r="B678" s="54" t="s">
        <v>1014</v>
      </c>
      <c r="C678" s="79" t="n">
        <v>119685.02</v>
      </c>
      <c r="D678" s="88"/>
      <c r="E678" s="79" t="n">
        <f aca="false">SUM(C678:D678)</f>
        <v>119685.02</v>
      </c>
    </row>
    <row r="679" customFormat="false" ht="74.6" hidden="false" customHeight="false" outlineLevel="0" collapsed="false">
      <c r="A679" s="82" t="s">
        <v>1053</v>
      </c>
      <c r="B679" s="54" t="s">
        <v>1054</v>
      </c>
      <c r="C679" s="79" t="n">
        <v>39980</v>
      </c>
      <c r="D679" s="88"/>
      <c r="E679" s="79" t="n">
        <f aca="false">SUM(C679:D679)</f>
        <v>39980</v>
      </c>
    </row>
    <row r="680" customFormat="false" ht="32.8" hidden="false" customHeight="false" outlineLevel="0" collapsed="false">
      <c r="A680" s="82" t="s">
        <v>33</v>
      </c>
      <c r="B680" s="54" t="s">
        <v>34</v>
      </c>
      <c r="C680" s="79" t="n">
        <v>150200</v>
      </c>
      <c r="D680" s="88"/>
      <c r="E680" s="79" t="n">
        <f aca="false">SUM(C680:D680)</f>
        <v>150200</v>
      </c>
    </row>
    <row r="681" customFormat="false" ht="12.8" hidden="false" customHeight="false" outlineLevel="0" collapsed="false">
      <c r="A681" s="82" t="s">
        <v>1097</v>
      </c>
      <c r="B681" s="54" t="s">
        <v>1098</v>
      </c>
      <c r="C681" s="79" t="n">
        <v>14000</v>
      </c>
      <c r="D681" s="88"/>
      <c r="E681" s="79" t="n">
        <f aca="false">SUM(C681:D681)</f>
        <v>14000</v>
      </c>
    </row>
    <row r="682" customFormat="false" ht="32.8" hidden="false" customHeight="false" outlineLevel="0" collapsed="false">
      <c r="A682" s="82" t="s">
        <v>1108</v>
      </c>
      <c r="B682" s="54" t="s">
        <v>324</v>
      </c>
      <c r="C682" s="79" t="n">
        <v>6511.44</v>
      </c>
      <c r="D682" s="88"/>
      <c r="E682" s="79" t="n">
        <f aca="false">SUM(C682:D682)</f>
        <v>6511.44</v>
      </c>
    </row>
    <row r="683" customFormat="false" ht="43.25" hidden="false" customHeight="false" outlineLevel="0" collapsed="false">
      <c r="A683" s="82" t="s">
        <v>1110</v>
      </c>
      <c r="B683" s="54" t="s">
        <v>1111</v>
      </c>
      <c r="C683" s="79" t="n">
        <v>40000</v>
      </c>
      <c r="D683" s="88"/>
      <c r="E683" s="79" t="n">
        <f aca="false">SUM(C683:D683)</f>
        <v>40000</v>
      </c>
    </row>
    <row r="684" customFormat="false" ht="53.7" hidden="false" customHeight="false" outlineLevel="0" collapsed="false">
      <c r="A684" s="82" t="s">
        <v>1057</v>
      </c>
      <c r="B684" s="54" t="s">
        <v>1058</v>
      </c>
      <c r="C684" s="79" t="n">
        <v>15000</v>
      </c>
      <c r="D684" s="88"/>
      <c r="E684" s="79" t="n">
        <f aca="false">SUM(C684:D684)</f>
        <v>15000</v>
      </c>
    </row>
    <row r="685" customFormat="false" ht="64.15" hidden="false" customHeight="false" outlineLevel="0" collapsed="false">
      <c r="A685" s="82" t="s">
        <v>726</v>
      </c>
      <c r="B685" s="54" t="s">
        <v>727</v>
      </c>
      <c r="C685" s="79" t="n">
        <v>2300</v>
      </c>
      <c r="D685" s="88"/>
      <c r="E685" s="79" t="n">
        <f aca="false">SUM(C685:D685)</f>
        <v>2300</v>
      </c>
    </row>
    <row r="686" customFormat="false" ht="43.25" hidden="false" customHeight="false" outlineLevel="0" collapsed="false">
      <c r="A686" s="82" t="s">
        <v>325</v>
      </c>
      <c r="B686" s="55" t="s">
        <v>326</v>
      </c>
      <c r="C686" s="79"/>
      <c r="D686" s="88"/>
      <c r="E686" s="79" t="n">
        <f aca="false">SUM(C686:D686)</f>
        <v>0</v>
      </c>
    </row>
    <row r="687" customFormat="false" ht="12.8" hidden="false" customHeight="false" outlineLevel="0" collapsed="false">
      <c r="A687" s="82"/>
      <c r="B687" s="54"/>
      <c r="C687" s="79"/>
      <c r="D687" s="88"/>
      <c r="E687" s="79"/>
    </row>
    <row r="688" customFormat="false" ht="35.05" hidden="false" customHeight="false" outlineLevel="0" collapsed="false">
      <c r="A688" s="66" t="s">
        <v>1115</v>
      </c>
      <c r="B688" s="135" t="s">
        <v>19</v>
      </c>
      <c r="C688" s="158" t="n">
        <f aca="false">SUM(C690:C697)</f>
        <v>9746996.33</v>
      </c>
      <c r="D688" s="159"/>
      <c r="E688" s="72" t="n">
        <f aca="false">SUM(C688:D688)</f>
        <v>9746996.33</v>
      </c>
    </row>
    <row r="689" customFormat="false" ht="22.35" hidden="false" customHeight="false" outlineLevel="0" collapsed="false">
      <c r="A689" s="82" t="s">
        <v>27</v>
      </c>
      <c r="B689" s="227"/>
      <c r="C689" s="84" t="n">
        <f aca="false">SUM(C690:C696)</f>
        <v>9716996.33</v>
      </c>
      <c r="D689" s="222"/>
      <c r="E689" s="84" t="n">
        <f aca="false">SUM(C689:D689)</f>
        <v>9716996.33</v>
      </c>
    </row>
    <row r="690" customFormat="false" ht="22.35" hidden="false" customHeight="false" outlineLevel="0" collapsed="false">
      <c r="A690" s="82" t="s">
        <v>1095</v>
      </c>
      <c r="B690" s="54" t="s">
        <v>1011</v>
      </c>
      <c r="C690" s="84" t="n">
        <v>9410140</v>
      </c>
      <c r="D690" s="85"/>
      <c r="E690" s="79" t="n">
        <f aca="false">SUM(C690:D690)</f>
        <v>9410140</v>
      </c>
    </row>
    <row r="691" customFormat="false" ht="22.35" hidden="false" customHeight="false" outlineLevel="0" collapsed="false">
      <c r="A691" s="82" t="s">
        <v>1104</v>
      </c>
      <c r="B691" s="54" t="s">
        <v>1014</v>
      </c>
      <c r="C691" s="79" t="n">
        <v>95906.43</v>
      </c>
      <c r="D691" s="88"/>
      <c r="E691" s="79" t="n">
        <f aca="false">SUM(C691:D691)</f>
        <v>95906.43</v>
      </c>
    </row>
    <row r="692" customFormat="false" ht="32.8" hidden="false" customHeight="false" outlineLevel="0" collapsed="false">
      <c r="A692" s="82" t="s">
        <v>33</v>
      </c>
      <c r="B692" s="54" t="s">
        <v>34</v>
      </c>
      <c r="C692" s="79" t="n">
        <v>145500</v>
      </c>
      <c r="D692" s="88"/>
      <c r="E692" s="79" t="n">
        <f aca="false">SUM(C692:D692)</f>
        <v>145500</v>
      </c>
    </row>
    <row r="693" customFormat="false" ht="12.8" hidden="false" customHeight="false" outlineLevel="0" collapsed="false">
      <c r="A693" s="82" t="s">
        <v>1097</v>
      </c>
      <c r="B693" s="54" t="s">
        <v>1098</v>
      </c>
      <c r="C693" s="79" t="n">
        <v>8000</v>
      </c>
      <c r="D693" s="88"/>
      <c r="E693" s="79" t="n">
        <f aca="false">SUM(C693:D693)</f>
        <v>8000</v>
      </c>
    </row>
    <row r="694" customFormat="false" ht="22.35" hidden="false" customHeight="false" outlineLevel="0" collapsed="false">
      <c r="A694" s="82" t="s">
        <v>1120</v>
      </c>
      <c r="B694" s="54" t="s">
        <v>1121</v>
      </c>
      <c r="C694" s="79" t="n">
        <v>10000</v>
      </c>
      <c r="D694" s="88"/>
      <c r="E694" s="79" t="n">
        <f aca="false">SUM(C694:D694)</f>
        <v>10000</v>
      </c>
    </row>
    <row r="695" customFormat="false" ht="43.25" hidden="false" customHeight="false" outlineLevel="0" collapsed="false">
      <c r="A695" s="82" t="s">
        <v>1110</v>
      </c>
      <c r="B695" s="54" t="s">
        <v>1111</v>
      </c>
      <c r="C695" s="79" t="n">
        <v>40000</v>
      </c>
      <c r="D695" s="88"/>
      <c r="E695" s="79" t="n">
        <f aca="false">SUM(C695:D695)</f>
        <v>40000</v>
      </c>
    </row>
    <row r="696" customFormat="false" ht="32.8" hidden="false" customHeight="false" outlineLevel="0" collapsed="false">
      <c r="A696" s="82" t="s">
        <v>1108</v>
      </c>
      <c r="B696" s="54" t="s">
        <v>324</v>
      </c>
      <c r="C696" s="79" t="n">
        <v>7449.9</v>
      </c>
      <c r="D696" s="88"/>
      <c r="E696" s="79" t="n">
        <f aca="false">SUM(C696:D696)</f>
        <v>7449.9</v>
      </c>
    </row>
    <row r="697" customFormat="false" ht="32.8" hidden="false" customHeight="false" outlineLevel="0" collapsed="false">
      <c r="A697" s="82" t="s">
        <v>62</v>
      </c>
      <c r="B697" s="54" t="s">
        <v>63</v>
      </c>
      <c r="C697" s="79" t="n">
        <v>30000</v>
      </c>
      <c r="D697" s="88"/>
      <c r="E697" s="79" t="n">
        <f aca="false">SUM(C697:D697)</f>
        <v>30000</v>
      </c>
    </row>
    <row r="698" customFormat="false" ht="12.8" hidden="false" customHeight="false" outlineLevel="0" collapsed="false">
      <c r="A698" s="82"/>
      <c r="B698" s="54"/>
      <c r="C698" s="79"/>
      <c r="D698" s="88"/>
      <c r="E698" s="79"/>
    </row>
    <row r="699" customFormat="false" ht="46.25" hidden="false" customHeight="false" outlineLevel="0" collapsed="false">
      <c r="A699" s="66" t="s">
        <v>1126</v>
      </c>
      <c r="B699" s="135" t="s">
        <v>19</v>
      </c>
      <c r="C699" s="158" t="n">
        <f aca="false">SUM(C701:C707)</f>
        <v>2634922</v>
      </c>
      <c r="D699" s="159"/>
      <c r="E699" s="72" t="n">
        <f aca="false">SUM(C699:D699)</f>
        <v>2634922</v>
      </c>
    </row>
    <row r="700" customFormat="false" ht="22.35" hidden="false" customHeight="false" outlineLevel="0" collapsed="false">
      <c r="A700" s="82" t="s">
        <v>27</v>
      </c>
      <c r="B700" s="100"/>
      <c r="C700" s="84" t="n">
        <f aca="false">SUM(C701:C707)</f>
        <v>2634922</v>
      </c>
      <c r="D700" s="85"/>
      <c r="E700" s="84" t="n">
        <f aca="false">SUM(C700:D700)</f>
        <v>2634922</v>
      </c>
    </row>
    <row r="701" customFormat="false" ht="22.35" hidden="false" customHeight="false" outlineLevel="0" collapsed="false">
      <c r="A701" s="82" t="s">
        <v>1095</v>
      </c>
      <c r="B701" s="54" t="s">
        <v>1011</v>
      </c>
      <c r="C701" s="84" t="n">
        <v>2552692</v>
      </c>
      <c r="D701" s="85"/>
      <c r="E701" s="79" t="n">
        <f aca="false">SUM(C701:D701)</f>
        <v>2552692</v>
      </c>
    </row>
    <row r="702" customFormat="false" ht="22.35" hidden="false" customHeight="false" outlineLevel="0" collapsed="false">
      <c r="A702" s="82" t="s">
        <v>1104</v>
      </c>
      <c r="B702" s="54" t="s">
        <v>1014</v>
      </c>
      <c r="C702" s="79" t="n">
        <v>3500</v>
      </c>
      <c r="D702" s="88"/>
      <c r="E702" s="79" t="n">
        <f aca="false">SUM(C702:D702)</f>
        <v>3500</v>
      </c>
    </row>
    <row r="703" customFormat="false" ht="32.8" hidden="false" customHeight="false" outlineLevel="0" collapsed="false">
      <c r="A703" s="82" t="s">
        <v>33</v>
      </c>
      <c r="B703" s="54" t="s">
        <v>34</v>
      </c>
      <c r="C703" s="79" t="n">
        <v>76730</v>
      </c>
      <c r="D703" s="88"/>
      <c r="E703" s="79" t="n">
        <f aca="false">SUM(C703:D703)</f>
        <v>76730</v>
      </c>
    </row>
    <row r="704" customFormat="false" ht="12.8" hidden="false" customHeight="false" outlineLevel="0" collapsed="false">
      <c r="A704" s="82" t="s">
        <v>1097</v>
      </c>
      <c r="B704" s="54" t="s">
        <v>1098</v>
      </c>
      <c r="C704" s="79" t="n">
        <v>2000</v>
      </c>
      <c r="D704" s="88"/>
      <c r="E704" s="79" t="n">
        <f aca="false">SUM(C704:D704)</f>
        <v>2000</v>
      </c>
    </row>
    <row r="705" customFormat="false" ht="43.25" hidden="false" customHeight="false" outlineLevel="0" collapsed="false">
      <c r="A705" s="82" t="s">
        <v>1046</v>
      </c>
      <c r="B705" s="55" t="s">
        <v>1047</v>
      </c>
      <c r="C705" s="79"/>
      <c r="D705" s="88"/>
      <c r="E705" s="79"/>
    </row>
    <row r="706" customFormat="false" ht="22.35" hidden="false" customHeight="false" outlineLevel="0" collapsed="false">
      <c r="A706" s="82" t="s">
        <v>1132</v>
      </c>
      <c r="B706" s="55" t="s">
        <v>1133</v>
      </c>
      <c r="C706" s="79"/>
      <c r="D706" s="88"/>
      <c r="E706" s="79"/>
    </row>
    <row r="707" customFormat="false" ht="43.25" hidden="false" customHeight="false" outlineLevel="0" collapsed="false">
      <c r="A707" s="82" t="s">
        <v>325</v>
      </c>
      <c r="B707" s="55" t="s">
        <v>326</v>
      </c>
      <c r="C707" s="79"/>
      <c r="D707" s="88"/>
      <c r="E707" s="79"/>
    </row>
    <row r="708" customFormat="false" ht="12.8" hidden="false" customHeight="false" outlineLevel="0" collapsed="false">
      <c r="A708" s="82"/>
      <c r="B708" s="54"/>
      <c r="C708" s="79"/>
      <c r="D708" s="88"/>
      <c r="E708" s="79"/>
    </row>
    <row r="709" customFormat="false" ht="46.25" hidden="false" customHeight="false" outlineLevel="0" collapsed="false">
      <c r="A709" s="66" t="s">
        <v>1136</v>
      </c>
      <c r="B709" s="135" t="s">
        <v>19</v>
      </c>
      <c r="C709" s="158" t="n">
        <f aca="false">SUM(C711:C721)</f>
        <v>9575066.85</v>
      </c>
      <c r="D709" s="159"/>
      <c r="E709" s="72" t="n">
        <f aca="false">SUM(C709:D709)</f>
        <v>9575066.85</v>
      </c>
    </row>
    <row r="710" customFormat="false" ht="22.35" hidden="false" customHeight="false" outlineLevel="0" collapsed="false">
      <c r="A710" s="82" t="s">
        <v>27</v>
      </c>
      <c r="B710" s="100"/>
      <c r="C710" s="84" t="n">
        <f aca="false">SUM(C711:C721)</f>
        <v>9575066.85</v>
      </c>
      <c r="D710" s="85"/>
      <c r="E710" s="84" t="n">
        <f aca="false">SUM(C710:D710)</f>
        <v>9575066.85</v>
      </c>
    </row>
    <row r="711" customFormat="false" ht="22.35" hidden="false" customHeight="false" outlineLevel="0" collapsed="false">
      <c r="A711" s="82" t="s">
        <v>1095</v>
      </c>
      <c r="B711" s="54" t="s">
        <v>1011</v>
      </c>
      <c r="C711" s="84" t="n">
        <v>8962900</v>
      </c>
      <c r="D711" s="85"/>
      <c r="E711" s="79" t="n">
        <f aca="false">SUM(C711:D711)</f>
        <v>8962900</v>
      </c>
    </row>
    <row r="712" customFormat="false" ht="22.35" hidden="false" customHeight="false" outlineLevel="0" collapsed="false">
      <c r="A712" s="82" t="s">
        <v>1104</v>
      </c>
      <c r="B712" s="54" t="s">
        <v>1014</v>
      </c>
      <c r="C712" s="79" t="n">
        <v>64566.78</v>
      </c>
      <c r="D712" s="88"/>
      <c r="E712" s="79" t="n">
        <f aca="false">SUM(C712:D712)</f>
        <v>64566.78</v>
      </c>
    </row>
    <row r="713" customFormat="false" ht="64.15" hidden="false" customHeight="false" outlineLevel="0" collapsed="false">
      <c r="A713" s="82" t="s">
        <v>1025</v>
      </c>
      <c r="B713" s="54" t="s">
        <v>1026</v>
      </c>
      <c r="C713" s="79" t="n">
        <v>36350</v>
      </c>
      <c r="D713" s="88"/>
      <c r="E713" s="79" t="n">
        <f aca="false">SUM(C713:D713)</f>
        <v>36350</v>
      </c>
    </row>
    <row r="714" customFormat="false" ht="43.25" hidden="false" customHeight="false" outlineLevel="0" collapsed="false">
      <c r="A714" s="82" t="s">
        <v>1140</v>
      </c>
      <c r="B714" s="54" t="s">
        <v>1020</v>
      </c>
      <c r="C714" s="79" t="n">
        <v>68400</v>
      </c>
      <c r="D714" s="88"/>
      <c r="E714" s="79" t="n">
        <f aca="false">SUM(C714:D714)</f>
        <v>68400</v>
      </c>
    </row>
    <row r="715" customFormat="false" ht="53.7" hidden="false" customHeight="false" outlineLevel="0" collapsed="false">
      <c r="A715" s="82" t="s">
        <v>1142</v>
      </c>
      <c r="B715" s="54" t="s">
        <v>1023</v>
      </c>
      <c r="C715" s="79" t="n">
        <v>172000</v>
      </c>
      <c r="D715" s="88"/>
      <c r="E715" s="79" t="n">
        <f aca="false">SUM(C715:D715)</f>
        <v>172000</v>
      </c>
    </row>
    <row r="716" customFormat="false" ht="32.8" hidden="false" customHeight="false" outlineLevel="0" collapsed="false">
      <c r="A716" s="82" t="s">
        <v>33</v>
      </c>
      <c r="B716" s="54" t="s">
        <v>34</v>
      </c>
      <c r="C716" s="79" t="n">
        <v>156000</v>
      </c>
      <c r="D716" s="88"/>
      <c r="E716" s="79" t="n">
        <f aca="false">SUM(C716:D716)</f>
        <v>156000</v>
      </c>
    </row>
    <row r="717" customFormat="false" ht="12.8" hidden="false" customHeight="false" outlineLevel="0" collapsed="false">
      <c r="A717" s="82" t="s">
        <v>1097</v>
      </c>
      <c r="B717" s="54" t="s">
        <v>1098</v>
      </c>
      <c r="C717" s="79" t="n">
        <v>11000</v>
      </c>
      <c r="D717" s="88"/>
      <c r="E717" s="79" t="n">
        <f aca="false">SUM(C717:D717)</f>
        <v>11000</v>
      </c>
    </row>
    <row r="718" customFormat="false" ht="32.8" hidden="false" customHeight="false" outlineLevel="0" collapsed="false">
      <c r="A718" s="87" t="s">
        <v>1108</v>
      </c>
      <c r="B718" s="54" t="s">
        <v>324</v>
      </c>
      <c r="C718" s="79" t="n">
        <v>8900.07</v>
      </c>
      <c r="D718" s="88"/>
      <c r="E718" s="79" t="n">
        <f aca="false">SUM(C718:D718)</f>
        <v>8900.07</v>
      </c>
    </row>
    <row r="719" customFormat="false" ht="43.25" hidden="false" customHeight="false" outlineLevel="0" collapsed="false">
      <c r="A719" s="82" t="s">
        <v>1110</v>
      </c>
      <c r="B719" s="54" t="s">
        <v>1111</v>
      </c>
      <c r="C719" s="79" t="n">
        <v>15000</v>
      </c>
      <c r="D719" s="88"/>
      <c r="E719" s="79" t="n">
        <f aca="false">SUM(C719:D719)</f>
        <v>15000</v>
      </c>
    </row>
    <row r="720" customFormat="false" ht="43.25" hidden="false" customHeight="false" outlineLevel="0" collapsed="false">
      <c r="A720" s="82" t="s">
        <v>1059</v>
      </c>
      <c r="B720" s="54" t="s">
        <v>1060</v>
      </c>
      <c r="C720" s="79" t="n">
        <v>79950</v>
      </c>
      <c r="D720" s="88"/>
      <c r="E720" s="79" t="n">
        <f aca="false">SUM(C720:D720)</f>
        <v>79950</v>
      </c>
    </row>
    <row r="721" customFormat="false" ht="43.25" hidden="false" customHeight="false" outlineLevel="0" collapsed="false">
      <c r="A721" s="82" t="s">
        <v>325</v>
      </c>
      <c r="B721" s="55" t="s">
        <v>326</v>
      </c>
      <c r="C721" s="79"/>
      <c r="D721" s="88"/>
      <c r="E721" s="79" t="n">
        <f aca="false">SUM(C721:D721)</f>
        <v>0</v>
      </c>
    </row>
    <row r="722" customFormat="false" ht="12.8" hidden="false" customHeight="false" outlineLevel="0" collapsed="false">
      <c r="A722" s="82"/>
      <c r="B722" s="54"/>
      <c r="C722" s="79"/>
      <c r="D722" s="88"/>
      <c r="E722" s="79"/>
    </row>
    <row r="723" customFormat="false" ht="46.25" hidden="false" customHeight="false" outlineLevel="0" collapsed="false">
      <c r="A723" s="66" t="s">
        <v>1150</v>
      </c>
      <c r="B723" s="135" t="s">
        <v>19</v>
      </c>
      <c r="C723" s="158" t="n">
        <f aca="false">SUM(C725:C731)</f>
        <v>8378333.53</v>
      </c>
      <c r="D723" s="159"/>
      <c r="E723" s="72" t="n">
        <f aca="false">SUM(C723:D723)</f>
        <v>8378333.53</v>
      </c>
    </row>
    <row r="724" customFormat="false" ht="22.35" hidden="false" customHeight="false" outlineLevel="0" collapsed="false">
      <c r="A724" s="82" t="s">
        <v>27</v>
      </c>
      <c r="B724" s="54"/>
      <c r="C724" s="79" t="n">
        <f aca="false">SUM(C725:C730)</f>
        <v>7428333.53</v>
      </c>
      <c r="D724" s="88"/>
      <c r="E724" s="79" t="n">
        <f aca="false">SUM(C724:D724)</f>
        <v>7428333.53</v>
      </c>
    </row>
    <row r="725" customFormat="false" ht="22.35" hidden="false" customHeight="false" outlineLevel="0" collapsed="false">
      <c r="A725" s="82" t="s">
        <v>1095</v>
      </c>
      <c r="B725" s="54" t="s">
        <v>1011</v>
      </c>
      <c r="C725" s="79" t="n">
        <v>7336802</v>
      </c>
      <c r="D725" s="88"/>
      <c r="E725" s="79" t="n">
        <f aca="false">SUM(C725:D725)</f>
        <v>7336802</v>
      </c>
    </row>
    <row r="726" customFormat="false" ht="12.8" hidden="false" customHeight="false" outlineLevel="0" collapsed="false">
      <c r="A726" s="82" t="s">
        <v>1097</v>
      </c>
      <c r="B726" s="54" t="s">
        <v>1098</v>
      </c>
      <c r="C726" s="79" t="n">
        <v>19000</v>
      </c>
      <c r="D726" s="88"/>
      <c r="E726" s="79" t="n">
        <f aca="false">SUM(C726:D726)</f>
        <v>19000</v>
      </c>
    </row>
    <row r="727" customFormat="false" ht="22.35" hidden="false" customHeight="false" outlineLevel="0" collapsed="false">
      <c r="A727" s="82" t="s">
        <v>1104</v>
      </c>
      <c r="B727" s="54" t="s">
        <v>1014</v>
      </c>
      <c r="C727" s="79" t="n">
        <v>68869.44</v>
      </c>
      <c r="D727" s="88"/>
      <c r="E727" s="79" t="n">
        <f aca="false">SUM(C727:D727)</f>
        <v>68869.44</v>
      </c>
    </row>
    <row r="728" customFormat="false" ht="32.8" hidden="false" customHeight="false" outlineLevel="0" collapsed="false">
      <c r="A728" s="87" t="s">
        <v>1108</v>
      </c>
      <c r="B728" s="54" t="s">
        <v>324</v>
      </c>
      <c r="C728" s="79" t="n">
        <v>3662.09</v>
      </c>
      <c r="D728" s="88"/>
      <c r="E728" s="79" t="n">
        <f aca="false">SUM(C728:D728)</f>
        <v>3662.09</v>
      </c>
    </row>
    <row r="729" customFormat="false" ht="43.25" hidden="false" customHeight="false" outlineLevel="0" collapsed="false">
      <c r="A729" s="87" t="s">
        <v>325</v>
      </c>
      <c r="B729" s="54"/>
      <c r="C729" s="79"/>
      <c r="D729" s="88"/>
      <c r="E729" s="79" t="n">
        <f aca="false">SUM(C729:D729)</f>
        <v>0</v>
      </c>
    </row>
    <row r="730" customFormat="false" ht="32.8" hidden="false" customHeight="false" outlineLevel="0" collapsed="false">
      <c r="A730" s="87" t="s">
        <v>33</v>
      </c>
      <c r="B730" s="55" t="s">
        <v>34</v>
      </c>
      <c r="C730" s="79"/>
      <c r="D730" s="88"/>
      <c r="E730" s="79" t="n">
        <f aca="false">SUM(C730:D730)</f>
        <v>0</v>
      </c>
    </row>
    <row r="731" customFormat="false" ht="22.35" hidden="false" customHeight="false" outlineLevel="0" collapsed="false">
      <c r="A731" s="82" t="s">
        <v>65</v>
      </c>
      <c r="B731" s="54" t="s">
        <v>66</v>
      </c>
      <c r="C731" s="79" t="n">
        <v>950000</v>
      </c>
      <c r="D731" s="88"/>
      <c r="E731" s="79" t="n">
        <f aca="false">SUM(C731:D731)</f>
        <v>950000</v>
      </c>
    </row>
    <row r="732" customFormat="false" ht="12.8" hidden="false" customHeight="false" outlineLevel="0" collapsed="false">
      <c r="A732" s="87"/>
      <c r="B732" s="54"/>
      <c r="C732" s="79"/>
      <c r="D732" s="88"/>
      <c r="E732" s="79"/>
    </row>
    <row r="733" customFormat="false" ht="46.25" hidden="false" customHeight="false" outlineLevel="0" collapsed="false">
      <c r="A733" s="66" t="s">
        <v>1158</v>
      </c>
      <c r="B733" s="135" t="s">
        <v>19</v>
      </c>
      <c r="C733" s="158" t="n">
        <f aca="false">SUM(C735:C746)</f>
        <v>9401800.03</v>
      </c>
      <c r="D733" s="159"/>
      <c r="E733" s="72" t="n">
        <f aca="false">SUM(C733:D733)</f>
        <v>9401800.03</v>
      </c>
    </row>
    <row r="734" customFormat="false" ht="22.35" hidden="false" customHeight="false" outlineLevel="0" collapsed="false">
      <c r="A734" s="87" t="s">
        <v>27</v>
      </c>
      <c r="B734" s="100"/>
      <c r="C734" s="84" t="n">
        <f aca="false">SUM(C735:C745)</f>
        <v>9401800.03</v>
      </c>
      <c r="D734" s="85"/>
      <c r="E734" s="79" t="n">
        <f aca="false">SUM(C734:D734)</f>
        <v>9401800.03</v>
      </c>
    </row>
    <row r="735" customFormat="false" ht="22.35" hidden="false" customHeight="false" outlineLevel="0" collapsed="false">
      <c r="A735" s="82" t="s">
        <v>1095</v>
      </c>
      <c r="B735" s="54" t="s">
        <v>1011</v>
      </c>
      <c r="C735" s="79" t="n">
        <v>8732250</v>
      </c>
      <c r="D735" s="88"/>
      <c r="E735" s="79" t="n">
        <f aca="false">SUM(C735:D735)</f>
        <v>8732250</v>
      </c>
    </row>
    <row r="736" customFormat="false" ht="22.35" hidden="false" customHeight="false" outlineLevel="0" collapsed="false">
      <c r="A736" s="82" t="s">
        <v>1104</v>
      </c>
      <c r="B736" s="54" t="s">
        <v>1014</v>
      </c>
      <c r="C736" s="79" t="n">
        <v>168741.33</v>
      </c>
      <c r="D736" s="88"/>
      <c r="E736" s="79" t="n">
        <f aca="false">SUM(C736:D736)</f>
        <v>168741.33</v>
      </c>
    </row>
    <row r="737" customFormat="false" ht="53.7" hidden="false" customHeight="false" outlineLevel="0" collapsed="false">
      <c r="A737" s="82" t="s">
        <v>1057</v>
      </c>
      <c r="B737" s="54" t="s">
        <v>1058</v>
      </c>
      <c r="C737" s="79" t="n">
        <v>130300</v>
      </c>
      <c r="D737" s="88"/>
      <c r="E737" s="79" t="n">
        <f aca="false">SUM(C737:D737)</f>
        <v>130300</v>
      </c>
    </row>
    <row r="738" customFormat="false" ht="32.8" hidden="false" customHeight="false" outlineLevel="0" collapsed="false">
      <c r="A738" s="87" t="s">
        <v>33</v>
      </c>
      <c r="B738" s="54" t="s">
        <v>34</v>
      </c>
      <c r="C738" s="79" t="n">
        <v>113800</v>
      </c>
      <c r="D738" s="88"/>
      <c r="E738" s="79" t="n">
        <f aca="false">SUM(C738:D738)</f>
        <v>113800</v>
      </c>
    </row>
    <row r="739" customFormat="false" ht="12.8" hidden="false" customHeight="false" outlineLevel="0" collapsed="false">
      <c r="A739" s="82" t="s">
        <v>1097</v>
      </c>
      <c r="B739" s="54" t="s">
        <v>1098</v>
      </c>
      <c r="C739" s="79" t="n">
        <v>209000</v>
      </c>
      <c r="D739" s="88"/>
      <c r="E739" s="79" t="n">
        <f aca="false">SUM(C739:D739)</f>
        <v>209000</v>
      </c>
    </row>
    <row r="740" customFormat="false" ht="53.7" hidden="false" customHeight="false" outlineLevel="0" collapsed="false">
      <c r="A740" s="82" t="s">
        <v>1142</v>
      </c>
      <c r="B740" s="54" t="s">
        <v>1023</v>
      </c>
      <c r="C740" s="79"/>
      <c r="D740" s="88"/>
      <c r="E740" s="79"/>
    </row>
    <row r="741" customFormat="false" ht="32.8" hidden="false" customHeight="false" outlineLevel="0" collapsed="false">
      <c r="A741" s="82" t="s">
        <v>1108</v>
      </c>
      <c r="B741" s="54" t="s">
        <v>324</v>
      </c>
      <c r="C741" s="79" t="n">
        <v>2708.7</v>
      </c>
      <c r="D741" s="88"/>
      <c r="E741" s="79" t="n">
        <f aca="false">SUM(C741:D741)</f>
        <v>2708.7</v>
      </c>
    </row>
    <row r="742" customFormat="false" ht="43.25" hidden="false" customHeight="false" outlineLevel="0" collapsed="false">
      <c r="A742" s="82" t="s">
        <v>1110</v>
      </c>
      <c r="B742" s="54" t="s">
        <v>1111</v>
      </c>
      <c r="C742" s="79" t="n">
        <v>30000</v>
      </c>
      <c r="D742" s="88"/>
      <c r="E742" s="79" t="n">
        <f aca="false">SUM(C742:D742)</f>
        <v>30000</v>
      </c>
    </row>
    <row r="743" customFormat="false" ht="12.8" hidden="false" customHeight="false" outlineLevel="0" collapsed="false">
      <c r="A743" s="82" t="s">
        <v>1164</v>
      </c>
      <c r="B743" s="54" t="s">
        <v>1165</v>
      </c>
      <c r="C743" s="79" t="n">
        <v>5000</v>
      </c>
      <c r="D743" s="88"/>
      <c r="E743" s="79" t="n">
        <f aca="false">SUM(C743:D743)</f>
        <v>5000</v>
      </c>
    </row>
    <row r="744" customFormat="false" ht="22.35" hidden="false" customHeight="false" outlineLevel="0" collapsed="false">
      <c r="A744" s="82" t="s">
        <v>1120</v>
      </c>
      <c r="B744" s="54" t="s">
        <v>1121</v>
      </c>
      <c r="C744" s="79" t="n">
        <v>10000</v>
      </c>
      <c r="D744" s="88"/>
      <c r="E744" s="79" t="n">
        <f aca="false">SUM(C744:D744)</f>
        <v>10000</v>
      </c>
    </row>
    <row r="745" customFormat="false" ht="43.25" hidden="false" customHeight="false" outlineLevel="0" collapsed="false">
      <c r="A745" s="82" t="s">
        <v>325</v>
      </c>
      <c r="B745" s="55" t="s">
        <v>326</v>
      </c>
      <c r="C745" s="79"/>
      <c r="D745" s="88"/>
      <c r="E745" s="79" t="n">
        <f aca="false">SUM(C745:D745)</f>
        <v>0</v>
      </c>
    </row>
    <row r="746" customFormat="false" ht="22.35" hidden="false" customHeight="false" outlineLevel="0" collapsed="false">
      <c r="A746" s="82" t="s">
        <v>65</v>
      </c>
      <c r="B746" s="54" t="s">
        <v>66</v>
      </c>
      <c r="C746" s="79"/>
      <c r="D746" s="88"/>
      <c r="E746" s="79"/>
    </row>
    <row r="747" customFormat="false" ht="12.8" hidden="false" customHeight="false" outlineLevel="0" collapsed="false">
      <c r="A747" s="150"/>
      <c r="B747" s="160"/>
      <c r="C747" s="131"/>
      <c r="D747" s="151"/>
      <c r="E747" s="131"/>
    </row>
    <row r="748" customFormat="false" ht="46.25" hidden="false" customHeight="false" outlineLevel="0" collapsed="false">
      <c r="A748" s="66" t="s">
        <v>1169</v>
      </c>
      <c r="B748" s="135" t="s">
        <v>19</v>
      </c>
      <c r="C748" s="230" t="n">
        <f aca="false">SUM(C750:C757)</f>
        <v>6794935.05</v>
      </c>
      <c r="D748" s="231"/>
      <c r="E748" s="72" t="n">
        <f aca="false">SUM(C748:D748)</f>
        <v>6794935.05</v>
      </c>
    </row>
    <row r="749" customFormat="false" ht="22.35" hidden="false" customHeight="false" outlineLevel="0" collapsed="false">
      <c r="A749" s="82" t="s">
        <v>27</v>
      </c>
      <c r="B749" s="227"/>
      <c r="C749" s="84" t="n">
        <f aca="false">SUM(C750:C756)</f>
        <v>6544935.05</v>
      </c>
      <c r="D749" s="222"/>
      <c r="E749" s="79" t="n">
        <f aca="false">SUM(C749:D749)</f>
        <v>6544935.05</v>
      </c>
    </row>
    <row r="750" customFormat="false" ht="22.35" hidden="false" customHeight="false" outlineLevel="0" collapsed="false">
      <c r="A750" s="82" t="s">
        <v>1095</v>
      </c>
      <c r="B750" s="54" t="s">
        <v>1011</v>
      </c>
      <c r="C750" s="79" t="n">
        <v>6238490</v>
      </c>
      <c r="D750" s="88"/>
      <c r="E750" s="79" t="n">
        <f aca="false">SUM(C750:D750)</f>
        <v>6238490</v>
      </c>
    </row>
    <row r="751" customFormat="false" ht="12.8" hidden="false" customHeight="false" outlineLevel="0" collapsed="false">
      <c r="A751" s="82" t="s">
        <v>1097</v>
      </c>
      <c r="B751" s="54" t="s">
        <v>1098</v>
      </c>
      <c r="C751" s="79" t="n">
        <v>210000</v>
      </c>
      <c r="D751" s="88"/>
      <c r="E751" s="79" t="n">
        <f aca="false">SUM(C751:D751)</f>
        <v>210000</v>
      </c>
    </row>
    <row r="752" customFormat="false" ht="22.35" hidden="false" customHeight="false" outlineLevel="0" collapsed="false">
      <c r="A752" s="82" t="s">
        <v>1104</v>
      </c>
      <c r="B752" s="54" t="s">
        <v>1014</v>
      </c>
      <c r="C752" s="79" t="n">
        <v>44724.88</v>
      </c>
      <c r="D752" s="88"/>
      <c r="E752" s="79" t="n">
        <f aca="false">SUM(C752:D752)</f>
        <v>44724.88</v>
      </c>
    </row>
    <row r="753" customFormat="false" ht="32.8" hidden="false" customHeight="false" outlineLevel="0" collapsed="false">
      <c r="A753" s="82" t="s">
        <v>1108</v>
      </c>
      <c r="B753" s="54" t="s">
        <v>324</v>
      </c>
      <c r="C753" s="79" t="n">
        <v>7970.17</v>
      </c>
      <c r="D753" s="88"/>
      <c r="E753" s="79" t="n">
        <f aca="false">SUM(C753:D753)</f>
        <v>7970.17</v>
      </c>
    </row>
    <row r="754" customFormat="false" ht="53.7" hidden="false" customHeight="false" outlineLevel="0" collapsed="false">
      <c r="A754" s="82" t="s">
        <v>1057</v>
      </c>
      <c r="B754" s="54" t="s">
        <v>1058</v>
      </c>
      <c r="C754" s="79" t="n">
        <v>43750</v>
      </c>
      <c r="D754" s="88"/>
      <c r="E754" s="79" t="n">
        <f aca="false">SUM(C754:D754)</f>
        <v>43750</v>
      </c>
    </row>
    <row r="755" customFormat="false" ht="43.25" hidden="false" customHeight="false" outlineLevel="0" collapsed="false">
      <c r="A755" s="82" t="s">
        <v>325</v>
      </c>
      <c r="B755" s="54"/>
      <c r="C755" s="79"/>
      <c r="D755" s="88"/>
      <c r="E755" s="79" t="n">
        <f aca="false">SUM(C755:D755)</f>
        <v>0</v>
      </c>
    </row>
    <row r="756" customFormat="false" ht="32.8" hidden="false" customHeight="false" outlineLevel="0" collapsed="false">
      <c r="A756" s="87" t="s">
        <v>33</v>
      </c>
      <c r="B756" s="55" t="s">
        <v>34</v>
      </c>
      <c r="C756" s="79"/>
      <c r="D756" s="88"/>
      <c r="E756" s="79" t="n">
        <f aca="false">SUM(C756:D756)</f>
        <v>0</v>
      </c>
    </row>
    <row r="757" customFormat="false" ht="22.35" hidden="false" customHeight="false" outlineLevel="0" collapsed="false">
      <c r="A757" s="82" t="s">
        <v>65</v>
      </c>
      <c r="B757" s="54" t="s">
        <v>66</v>
      </c>
      <c r="C757" s="79" t="n">
        <v>250000</v>
      </c>
      <c r="D757" s="88"/>
      <c r="E757" s="79" t="n">
        <f aca="false">SUM(C757:D757)</f>
        <v>250000</v>
      </c>
    </row>
    <row r="758" customFormat="false" ht="12.8" hidden="false" customHeight="false" outlineLevel="0" collapsed="false">
      <c r="A758" s="87"/>
      <c r="B758" s="54"/>
      <c r="C758" s="79"/>
      <c r="D758" s="88"/>
      <c r="E758" s="79"/>
    </row>
    <row r="759" customFormat="false" ht="46.25" hidden="false" customHeight="false" outlineLevel="0" collapsed="false">
      <c r="A759" s="66" t="s">
        <v>1177</v>
      </c>
      <c r="B759" s="135" t="s">
        <v>19</v>
      </c>
      <c r="C759" s="158" t="n">
        <f aca="false">SUM(C761:C770)</f>
        <v>6633615.64</v>
      </c>
      <c r="D759" s="159"/>
      <c r="E759" s="72" t="n">
        <f aca="false">SUM(C759:D759)</f>
        <v>6633615.64</v>
      </c>
    </row>
    <row r="760" customFormat="false" ht="22.35" hidden="false" customHeight="false" outlineLevel="0" collapsed="false">
      <c r="A760" s="82" t="s">
        <v>27</v>
      </c>
      <c r="B760" s="75"/>
      <c r="C760" s="79" t="n">
        <f aca="false">SUM(C761:C769)</f>
        <v>6633615.64</v>
      </c>
      <c r="D760" s="88" t="n">
        <f aca="false">SUM(D761:D769)</f>
        <v>0</v>
      </c>
      <c r="E760" s="79" t="n">
        <f aca="false">SUM(C760:D760)</f>
        <v>6633615.64</v>
      </c>
    </row>
    <row r="761" customFormat="false" ht="22.35" hidden="false" customHeight="false" outlineLevel="0" collapsed="false">
      <c r="A761" s="82" t="s">
        <v>1095</v>
      </c>
      <c r="B761" s="54" t="s">
        <v>1011</v>
      </c>
      <c r="C761" s="84" t="n">
        <v>6397190</v>
      </c>
      <c r="D761" s="85"/>
      <c r="E761" s="79" t="n">
        <f aca="false">SUM(C761:D761)</f>
        <v>6397190</v>
      </c>
    </row>
    <row r="762" customFormat="false" ht="32.8" hidden="false" customHeight="false" outlineLevel="0" collapsed="false">
      <c r="A762" s="87" t="s">
        <v>33</v>
      </c>
      <c r="B762" s="54" t="s">
        <v>34</v>
      </c>
      <c r="C762" s="79" t="n">
        <v>66500</v>
      </c>
      <c r="D762" s="88"/>
      <c r="E762" s="79" t="n">
        <f aca="false">SUM(C762:D762)</f>
        <v>66500</v>
      </c>
    </row>
    <row r="763" customFormat="false" ht="12.8" hidden="false" customHeight="false" outlineLevel="0" collapsed="false">
      <c r="A763" s="82" t="s">
        <v>1097</v>
      </c>
      <c r="B763" s="54" t="s">
        <v>1098</v>
      </c>
      <c r="C763" s="79" t="n">
        <v>59000</v>
      </c>
      <c r="D763" s="88"/>
      <c r="E763" s="79" t="n">
        <f aca="false">SUM(C763:D763)</f>
        <v>59000</v>
      </c>
    </row>
    <row r="764" customFormat="false" ht="22.35" hidden="false" customHeight="false" outlineLevel="0" collapsed="false">
      <c r="A764" s="82" t="s">
        <v>1104</v>
      </c>
      <c r="B764" s="54" t="s">
        <v>1014</v>
      </c>
      <c r="C764" s="79" t="n">
        <v>38818.49</v>
      </c>
      <c r="D764" s="88"/>
      <c r="E764" s="79" t="n">
        <f aca="false">SUM(C764:D764)</f>
        <v>38818.49</v>
      </c>
    </row>
    <row r="765" customFormat="false" ht="53.7" hidden="false" customHeight="false" outlineLevel="0" collapsed="false">
      <c r="A765" s="87" t="s">
        <v>1057</v>
      </c>
      <c r="B765" s="54" t="s">
        <v>1058</v>
      </c>
      <c r="C765" s="79" t="n">
        <v>43750</v>
      </c>
      <c r="D765" s="88"/>
      <c r="E765" s="79" t="n">
        <f aca="false">SUM(C765:D765)</f>
        <v>43750</v>
      </c>
    </row>
    <row r="766" customFormat="false" ht="32.8" hidden="false" customHeight="false" outlineLevel="0" collapsed="false">
      <c r="A766" s="82" t="s">
        <v>1108</v>
      </c>
      <c r="B766" s="54" t="s">
        <v>324</v>
      </c>
      <c r="C766" s="79" t="n">
        <v>4357.15</v>
      </c>
      <c r="D766" s="88"/>
      <c r="E766" s="79" t="n">
        <f aca="false">SUM(C766:D766)</f>
        <v>4357.15</v>
      </c>
    </row>
    <row r="767" customFormat="false" ht="43.25" hidden="false" customHeight="false" outlineLevel="0" collapsed="false">
      <c r="A767" s="82" t="s">
        <v>1110</v>
      </c>
      <c r="B767" s="54" t="s">
        <v>1111</v>
      </c>
      <c r="C767" s="79" t="n">
        <v>20000</v>
      </c>
      <c r="D767" s="88"/>
      <c r="E767" s="79" t="n">
        <f aca="false">SUM(C767:D767)</f>
        <v>20000</v>
      </c>
    </row>
    <row r="768" customFormat="false" ht="32.8" hidden="false" customHeight="false" outlineLevel="0" collapsed="false">
      <c r="A768" s="87" t="s">
        <v>1183</v>
      </c>
      <c r="B768" s="54" t="s">
        <v>1184</v>
      </c>
      <c r="C768" s="79" t="n">
        <v>4000</v>
      </c>
      <c r="D768" s="88"/>
      <c r="E768" s="79" t="n">
        <f aca="false">SUM(C768:D768)</f>
        <v>4000</v>
      </c>
    </row>
    <row r="769" customFormat="false" ht="43.25" hidden="false" customHeight="false" outlineLevel="0" collapsed="false">
      <c r="A769" s="87" t="s">
        <v>325</v>
      </c>
      <c r="B769" s="55" t="s">
        <v>326</v>
      </c>
      <c r="C769" s="79"/>
      <c r="D769" s="88"/>
      <c r="E769" s="79"/>
    </row>
    <row r="770" customFormat="false" ht="22.35" hidden="false" customHeight="false" outlineLevel="0" collapsed="false">
      <c r="A770" s="82" t="s">
        <v>1186</v>
      </c>
      <c r="B770" s="54" t="s">
        <v>66</v>
      </c>
      <c r="C770" s="79"/>
      <c r="D770" s="88"/>
      <c r="E770" s="79" t="n">
        <f aca="false">SUM(C770:D770)</f>
        <v>0</v>
      </c>
    </row>
    <row r="771" customFormat="false" ht="12.8" hidden="false" customHeight="false" outlineLevel="0" collapsed="false">
      <c r="A771" s="82"/>
      <c r="B771" s="54"/>
      <c r="C771" s="79"/>
      <c r="D771" s="88"/>
      <c r="E771" s="79"/>
    </row>
    <row r="772" customFormat="false" ht="46.25" hidden="false" customHeight="false" outlineLevel="0" collapsed="false">
      <c r="A772" s="66" t="s">
        <v>1188</v>
      </c>
      <c r="B772" s="135" t="s">
        <v>19</v>
      </c>
      <c r="C772" s="109" t="n">
        <f aca="false">SUM(C774:C783)</f>
        <v>4940569.71</v>
      </c>
      <c r="D772" s="110"/>
      <c r="E772" s="109" t="n">
        <f aca="false">SUM(C772:D772)</f>
        <v>4940569.71</v>
      </c>
    </row>
    <row r="773" customFormat="false" ht="22.35" hidden="false" customHeight="false" outlineLevel="0" collapsed="false">
      <c r="A773" s="82" t="s">
        <v>27</v>
      </c>
      <c r="B773" s="227"/>
      <c r="C773" s="79" t="n">
        <f aca="false">SUM(C774:C783)</f>
        <v>4940569.71</v>
      </c>
      <c r="D773" s="217"/>
      <c r="E773" s="79" t="n">
        <f aca="false">SUM(C773:D773)</f>
        <v>4940569.71</v>
      </c>
    </row>
    <row r="774" customFormat="false" ht="22.35" hidden="false" customHeight="false" outlineLevel="0" collapsed="false">
      <c r="A774" s="82" t="s">
        <v>1095</v>
      </c>
      <c r="B774" s="54" t="s">
        <v>1011</v>
      </c>
      <c r="C774" s="79" t="n">
        <v>4755240</v>
      </c>
      <c r="D774" s="217"/>
      <c r="E774" s="79" t="n">
        <f aca="false">SUM(C774:D774)</f>
        <v>4755240</v>
      </c>
    </row>
    <row r="775" customFormat="false" ht="32.8" hidden="false" customHeight="false" outlineLevel="0" collapsed="false">
      <c r="A775" s="87" t="s">
        <v>33</v>
      </c>
      <c r="B775" s="54" t="s">
        <v>34</v>
      </c>
      <c r="C775" s="79" t="n">
        <v>63000</v>
      </c>
      <c r="D775" s="217"/>
      <c r="E775" s="79" t="n">
        <f aca="false">SUM(C775:D775)</f>
        <v>63000</v>
      </c>
    </row>
    <row r="776" customFormat="false" ht="12.8" hidden="false" customHeight="false" outlineLevel="0" collapsed="false">
      <c r="A776" s="82" t="s">
        <v>1097</v>
      </c>
      <c r="B776" s="54" t="s">
        <v>1098</v>
      </c>
      <c r="C776" s="79" t="n">
        <v>17000</v>
      </c>
      <c r="D776" s="88"/>
      <c r="E776" s="79" t="n">
        <f aca="false">SUM(C776:D776)</f>
        <v>17000</v>
      </c>
    </row>
    <row r="777" customFormat="false" ht="22.35" hidden="false" customHeight="false" outlineLevel="0" collapsed="false">
      <c r="A777" s="82" t="s">
        <v>1104</v>
      </c>
      <c r="B777" s="54" t="s">
        <v>1014</v>
      </c>
      <c r="C777" s="79" t="n">
        <v>49510.09</v>
      </c>
      <c r="D777" s="217"/>
      <c r="E777" s="79" t="n">
        <f aca="false">SUM(C777:D777)</f>
        <v>49510.09</v>
      </c>
    </row>
    <row r="778" customFormat="false" ht="43.25" hidden="false" customHeight="false" outlineLevel="0" collapsed="false">
      <c r="A778" s="82" t="s">
        <v>1110</v>
      </c>
      <c r="B778" s="54" t="s">
        <v>1111</v>
      </c>
      <c r="C778" s="79" t="n">
        <v>30000</v>
      </c>
      <c r="D778" s="217"/>
      <c r="E778" s="79" t="n">
        <f aca="false">SUM(C778:D778)</f>
        <v>30000</v>
      </c>
    </row>
    <row r="779" customFormat="false" ht="32.8" hidden="false" customHeight="false" outlineLevel="0" collapsed="false">
      <c r="A779" s="82" t="s">
        <v>1108</v>
      </c>
      <c r="B779" s="54" t="s">
        <v>324</v>
      </c>
      <c r="C779" s="79" t="n">
        <v>6939.62</v>
      </c>
      <c r="D779" s="217"/>
      <c r="E779" s="79" t="n">
        <f aca="false">SUM(C779:D779)</f>
        <v>6939.62</v>
      </c>
    </row>
    <row r="780" customFormat="false" ht="43.25" hidden="false" customHeight="false" outlineLevel="0" collapsed="false">
      <c r="A780" s="82" t="s">
        <v>1059</v>
      </c>
      <c r="B780" s="54" t="s">
        <v>1060</v>
      </c>
      <c r="C780" s="79" t="n">
        <v>4100</v>
      </c>
      <c r="D780" s="217"/>
      <c r="E780" s="79" t="n">
        <f aca="false">SUM(C780:D780)</f>
        <v>4100</v>
      </c>
    </row>
    <row r="781" customFormat="false" ht="32.8" hidden="false" customHeight="false" outlineLevel="0" collapsed="false">
      <c r="A781" s="87" t="s">
        <v>1183</v>
      </c>
      <c r="B781" s="54" t="s">
        <v>1184</v>
      </c>
      <c r="C781" s="79" t="n">
        <v>4000</v>
      </c>
      <c r="D781" s="217"/>
      <c r="E781" s="79" t="n">
        <f aca="false">SUM(C781:D781)</f>
        <v>4000</v>
      </c>
    </row>
    <row r="782" customFormat="false" ht="64.15" hidden="false" customHeight="false" outlineLevel="0" collapsed="false">
      <c r="A782" s="82" t="s">
        <v>726</v>
      </c>
      <c r="B782" s="54" t="s">
        <v>727</v>
      </c>
      <c r="C782" s="79" t="n">
        <v>10780</v>
      </c>
      <c r="D782" s="217"/>
      <c r="E782" s="79" t="n">
        <f aca="false">SUM(C782:D782)</f>
        <v>10780</v>
      </c>
    </row>
    <row r="783" customFormat="false" ht="43.25" hidden="false" customHeight="false" outlineLevel="0" collapsed="false">
      <c r="A783" s="82" t="s">
        <v>325</v>
      </c>
      <c r="B783" s="55" t="s">
        <v>326</v>
      </c>
      <c r="C783" s="79"/>
      <c r="D783" s="217"/>
      <c r="E783" s="79" t="n">
        <f aca="false">SUM(C783:D783)</f>
        <v>0</v>
      </c>
    </row>
    <row r="784" customFormat="false" ht="12.8" hidden="false" customHeight="false" outlineLevel="0" collapsed="false">
      <c r="A784" s="82"/>
      <c r="B784" s="54"/>
      <c r="C784" s="79"/>
      <c r="D784" s="217"/>
      <c r="E784" s="79"/>
    </row>
    <row r="785" customFormat="false" ht="46.25" hidden="false" customHeight="false" outlineLevel="0" collapsed="false">
      <c r="A785" s="66" t="s">
        <v>1197</v>
      </c>
      <c r="B785" s="135" t="s">
        <v>19</v>
      </c>
      <c r="C785" s="109" t="n">
        <f aca="false">SUM(C787:C796)</f>
        <v>4769978.81</v>
      </c>
      <c r="D785" s="110"/>
      <c r="E785" s="109" t="n">
        <f aca="false">SUM(C785:D785)</f>
        <v>4769978.81</v>
      </c>
    </row>
    <row r="786" customFormat="false" ht="22.35" hidden="false" customHeight="false" outlineLevel="0" collapsed="false">
      <c r="A786" s="82" t="s">
        <v>27</v>
      </c>
      <c r="B786" s="75"/>
      <c r="C786" s="79" t="n">
        <f aca="false">SUM(C787:C794)</f>
        <v>4479978.81</v>
      </c>
      <c r="D786" s="88"/>
      <c r="E786" s="79" t="n">
        <f aca="false">SUM(C786:D786)</f>
        <v>4479978.81</v>
      </c>
    </row>
    <row r="787" customFormat="false" ht="22.35" hidden="false" customHeight="false" outlineLevel="0" collapsed="false">
      <c r="A787" s="82" t="s">
        <v>1095</v>
      </c>
      <c r="B787" s="54" t="s">
        <v>1011</v>
      </c>
      <c r="C787" s="79" t="n">
        <v>4317140</v>
      </c>
      <c r="D787" s="217"/>
      <c r="E787" s="79" t="n">
        <f aca="false">SUM(C787:D787)</f>
        <v>4317140</v>
      </c>
    </row>
    <row r="788" customFormat="false" ht="22.35" hidden="false" customHeight="false" outlineLevel="0" collapsed="false">
      <c r="A788" s="82" t="s">
        <v>1104</v>
      </c>
      <c r="B788" s="54" t="s">
        <v>1014</v>
      </c>
      <c r="C788" s="79" t="n">
        <v>41073.78</v>
      </c>
      <c r="D788" s="217"/>
      <c r="E788" s="79" t="n">
        <f aca="false">SUM(C788:D788)</f>
        <v>41073.78</v>
      </c>
    </row>
    <row r="789" customFormat="false" ht="74.6" hidden="false" customHeight="false" outlineLevel="0" collapsed="false">
      <c r="A789" s="82" t="s">
        <v>1053</v>
      </c>
      <c r="B789" s="54" t="s">
        <v>1054</v>
      </c>
      <c r="C789" s="79" t="n">
        <v>25000</v>
      </c>
      <c r="D789" s="217"/>
      <c r="E789" s="79" t="n">
        <f aca="false">SUM(C789:D789)</f>
        <v>25000</v>
      </c>
    </row>
    <row r="790" customFormat="false" ht="32.8" hidden="false" customHeight="false" outlineLevel="0" collapsed="false">
      <c r="A790" s="87" t="s">
        <v>33</v>
      </c>
      <c r="B790" s="54" t="s">
        <v>34</v>
      </c>
      <c r="C790" s="79" t="n">
        <v>62000</v>
      </c>
      <c r="D790" s="217"/>
      <c r="E790" s="79" t="n">
        <f aca="false">SUM(C790:D790)</f>
        <v>62000</v>
      </c>
    </row>
    <row r="791" customFormat="false" ht="12.8" hidden="false" customHeight="false" outlineLevel="0" collapsed="false">
      <c r="A791" s="82" t="s">
        <v>1097</v>
      </c>
      <c r="B791" s="54" t="s">
        <v>1098</v>
      </c>
      <c r="C791" s="79" t="n">
        <v>8000</v>
      </c>
      <c r="D791" s="217"/>
      <c r="E791" s="79" t="n">
        <f aca="false">SUM(C791:D791)</f>
        <v>8000</v>
      </c>
    </row>
    <row r="792" customFormat="false" ht="32.8" hidden="false" customHeight="false" outlineLevel="0" collapsed="false">
      <c r="A792" s="82" t="s">
        <v>1108</v>
      </c>
      <c r="B792" s="54" t="s">
        <v>324</v>
      </c>
      <c r="C792" s="79" t="n">
        <v>3765.03</v>
      </c>
      <c r="D792" s="88"/>
      <c r="E792" s="79" t="n">
        <f aca="false">SUM(C792:D792)</f>
        <v>3765.03</v>
      </c>
    </row>
    <row r="793" customFormat="false" ht="43.25" hidden="false" customHeight="false" outlineLevel="0" collapsed="false">
      <c r="A793" s="82" t="s">
        <v>1110</v>
      </c>
      <c r="B793" s="54" t="s">
        <v>1111</v>
      </c>
      <c r="C793" s="79" t="n">
        <v>19000</v>
      </c>
      <c r="D793" s="217"/>
      <c r="E793" s="79" t="n">
        <f aca="false">SUM(C793:D793)</f>
        <v>19000</v>
      </c>
    </row>
    <row r="794" customFormat="false" ht="32.8" hidden="false" customHeight="false" outlineLevel="0" collapsed="false">
      <c r="A794" s="87" t="s">
        <v>1183</v>
      </c>
      <c r="B794" s="54" t="s">
        <v>1184</v>
      </c>
      <c r="C794" s="79" t="n">
        <v>4000</v>
      </c>
      <c r="D794" s="217"/>
      <c r="E794" s="79" t="n">
        <f aca="false">SUM(C794:D794)</f>
        <v>4000</v>
      </c>
    </row>
    <row r="795" customFormat="false" ht="32.8" hidden="false" customHeight="false" outlineLevel="0" collapsed="false">
      <c r="A795" s="87" t="s">
        <v>62</v>
      </c>
      <c r="B795" s="54" t="s">
        <v>63</v>
      </c>
      <c r="C795" s="79" t="n">
        <v>90000</v>
      </c>
      <c r="D795" s="217"/>
      <c r="E795" s="79" t="n">
        <f aca="false">SUM(C795:D795)</f>
        <v>90000</v>
      </c>
    </row>
    <row r="796" customFormat="false" ht="22.35" hidden="false" customHeight="false" outlineLevel="0" collapsed="false">
      <c r="A796" s="87" t="s">
        <v>65</v>
      </c>
      <c r="B796" s="54" t="s">
        <v>66</v>
      </c>
      <c r="C796" s="79" t="n">
        <v>200000</v>
      </c>
      <c r="D796" s="217"/>
      <c r="E796" s="79" t="n">
        <f aca="false">SUM(C796:D796)</f>
        <v>200000</v>
      </c>
    </row>
    <row r="797" customFormat="false" ht="12.8" hidden="false" customHeight="false" outlineLevel="0" collapsed="false">
      <c r="A797" s="82"/>
      <c r="B797" s="54"/>
      <c r="C797" s="79"/>
      <c r="D797" s="88"/>
      <c r="E797" s="79"/>
    </row>
    <row r="798" customFormat="false" ht="46.25" hidden="false" customHeight="false" outlineLevel="0" collapsed="false">
      <c r="A798" s="66" t="s">
        <v>1207</v>
      </c>
      <c r="B798" s="135" t="s">
        <v>19</v>
      </c>
      <c r="C798" s="158" t="n">
        <f aca="false">SUM(C800:C810)</f>
        <v>9467165.96</v>
      </c>
      <c r="D798" s="159"/>
      <c r="E798" s="72" t="n">
        <f aca="false">SUM(C798:D798)</f>
        <v>9467165.96</v>
      </c>
    </row>
    <row r="799" customFormat="false" ht="22.35" hidden="false" customHeight="false" outlineLevel="0" collapsed="false">
      <c r="A799" s="82" t="s">
        <v>27</v>
      </c>
      <c r="B799" s="75"/>
      <c r="C799" s="79" t="n">
        <f aca="false">SUM(C800:C810)</f>
        <v>9467165.96</v>
      </c>
      <c r="D799" s="88"/>
      <c r="E799" s="79" t="n">
        <f aca="false">SUM(C799:D799)</f>
        <v>9467165.96</v>
      </c>
    </row>
    <row r="800" customFormat="false" ht="22.35" hidden="false" customHeight="false" outlineLevel="0" collapsed="false">
      <c r="A800" s="82" t="s">
        <v>1095</v>
      </c>
      <c r="B800" s="54" t="s">
        <v>1011</v>
      </c>
      <c r="C800" s="79" t="n">
        <v>8943820</v>
      </c>
      <c r="D800" s="88"/>
      <c r="E800" s="79" t="n">
        <f aca="false">SUM(C800:D800)</f>
        <v>8943820</v>
      </c>
    </row>
    <row r="801" customFormat="false" ht="22.35" hidden="false" customHeight="false" outlineLevel="0" collapsed="false">
      <c r="A801" s="82" t="s">
        <v>1104</v>
      </c>
      <c r="B801" s="54" t="s">
        <v>1014</v>
      </c>
      <c r="C801" s="79" t="n">
        <v>110978.08</v>
      </c>
      <c r="D801" s="88"/>
      <c r="E801" s="79" t="n">
        <f aca="false">SUM(C801:D801)</f>
        <v>110978.08</v>
      </c>
    </row>
    <row r="802" customFormat="false" ht="53.7" hidden="false" customHeight="false" outlineLevel="0" collapsed="false">
      <c r="A802" s="87" t="s">
        <v>1057</v>
      </c>
      <c r="B802" s="54" t="s">
        <v>1058</v>
      </c>
      <c r="C802" s="79" t="n">
        <v>137350</v>
      </c>
      <c r="D802" s="217"/>
      <c r="E802" s="79" t="n">
        <f aca="false">SUM(C802:D802)</f>
        <v>137350</v>
      </c>
    </row>
    <row r="803" customFormat="false" ht="32.8" hidden="false" customHeight="false" outlineLevel="0" collapsed="false">
      <c r="A803" s="87" t="s">
        <v>33</v>
      </c>
      <c r="B803" s="54" t="s">
        <v>34</v>
      </c>
      <c r="C803" s="79" t="n">
        <v>42000</v>
      </c>
      <c r="D803" s="217"/>
      <c r="E803" s="79" t="n">
        <f aca="false">SUM(C803:D803)</f>
        <v>42000</v>
      </c>
    </row>
    <row r="804" customFormat="false" ht="12.8" hidden="false" customHeight="false" outlineLevel="0" collapsed="false">
      <c r="A804" s="82" t="s">
        <v>1097</v>
      </c>
      <c r="B804" s="54" t="s">
        <v>1098</v>
      </c>
      <c r="C804" s="79" t="n">
        <v>84200</v>
      </c>
      <c r="D804" s="88"/>
      <c r="E804" s="79" t="n">
        <f aca="false">SUM(C804:D804)</f>
        <v>84200</v>
      </c>
    </row>
    <row r="805" customFormat="false" ht="22.35" hidden="false" customHeight="false" outlineLevel="0" collapsed="false">
      <c r="A805" s="87" t="s">
        <v>1120</v>
      </c>
      <c r="B805" s="54" t="s">
        <v>1121</v>
      </c>
      <c r="C805" s="79" t="n">
        <v>10000</v>
      </c>
      <c r="D805" s="217"/>
      <c r="E805" s="79" t="n">
        <f aca="false">SUM(C805:D805)</f>
        <v>10000</v>
      </c>
    </row>
    <row r="806" customFormat="false" ht="32.8" hidden="false" customHeight="false" outlineLevel="0" collapsed="false">
      <c r="A806" s="82" t="s">
        <v>1108</v>
      </c>
      <c r="B806" s="54" t="s">
        <v>324</v>
      </c>
      <c r="C806" s="79" t="n">
        <v>11417.88</v>
      </c>
      <c r="D806" s="217"/>
      <c r="E806" s="79" t="n">
        <f aca="false">SUM(C806:D806)</f>
        <v>11417.88</v>
      </c>
    </row>
    <row r="807" customFormat="false" ht="43.25" hidden="false" customHeight="false" outlineLevel="0" collapsed="false">
      <c r="A807" s="82" t="s">
        <v>1110</v>
      </c>
      <c r="B807" s="54" t="s">
        <v>1111</v>
      </c>
      <c r="C807" s="79" t="n">
        <v>20000</v>
      </c>
      <c r="D807" s="217"/>
      <c r="E807" s="79" t="n">
        <f aca="false">SUM(C807:D807)</f>
        <v>20000</v>
      </c>
    </row>
    <row r="808" customFormat="false" ht="43.25" hidden="false" customHeight="false" outlineLevel="0" collapsed="false">
      <c r="A808" s="87" t="s">
        <v>1059</v>
      </c>
      <c r="B808" s="54" t="s">
        <v>1060</v>
      </c>
      <c r="C808" s="79" t="n">
        <v>35000</v>
      </c>
      <c r="D808" s="217"/>
      <c r="E808" s="79" t="n">
        <f aca="false">SUM(C808:D808)</f>
        <v>35000</v>
      </c>
    </row>
    <row r="809" customFormat="false" ht="32.8" hidden="false" customHeight="false" outlineLevel="0" collapsed="false">
      <c r="A809" s="87" t="s">
        <v>62</v>
      </c>
      <c r="B809" s="55" t="s">
        <v>63</v>
      </c>
      <c r="C809" s="79"/>
      <c r="D809" s="88"/>
      <c r="E809" s="79" t="n">
        <f aca="false">SUM(C809:D809)</f>
        <v>0</v>
      </c>
    </row>
    <row r="810" customFormat="false" ht="22.35" hidden="false" customHeight="false" outlineLevel="0" collapsed="false">
      <c r="A810" s="87" t="s">
        <v>65</v>
      </c>
      <c r="B810" s="54" t="s">
        <v>66</v>
      </c>
      <c r="C810" s="79" t="n">
        <v>72400</v>
      </c>
      <c r="D810" s="88"/>
      <c r="E810" s="79" t="n">
        <f aca="false">SUM(C810:D810)</f>
        <v>72400</v>
      </c>
    </row>
    <row r="811" customFormat="false" ht="12.8" hidden="false" customHeight="false" outlineLevel="0" collapsed="false">
      <c r="A811" s="87"/>
      <c r="B811" s="54"/>
      <c r="C811" s="79"/>
      <c r="D811" s="88"/>
      <c r="E811" s="79"/>
    </row>
    <row r="812" customFormat="false" ht="46.25" hidden="false" customHeight="false" outlineLevel="0" collapsed="false">
      <c r="A812" s="66" t="s">
        <v>1217</v>
      </c>
      <c r="B812" s="135" t="s">
        <v>19</v>
      </c>
      <c r="C812" s="158" t="n">
        <f aca="false">SUM(C814:C822)</f>
        <v>6064089.72</v>
      </c>
      <c r="D812" s="159"/>
      <c r="E812" s="72" t="n">
        <f aca="false">SUM(C812:D812)</f>
        <v>6064089.72</v>
      </c>
    </row>
    <row r="813" customFormat="false" ht="22.35" hidden="false" customHeight="false" outlineLevel="0" collapsed="false">
      <c r="A813" s="82" t="s">
        <v>27</v>
      </c>
      <c r="B813" s="75"/>
      <c r="C813" s="79" t="n">
        <f aca="false">SUM(C814:C821)</f>
        <v>6064089.72</v>
      </c>
      <c r="D813" s="88" t="n">
        <f aca="false">SUM(D814:D821)</f>
        <v>0</v>
      </c>
      <c r="E813" s="79" t="n">
        <f aca="false">SUM(C813:D813)</f>
        <v>6064089.72</v>
      </c>
    </row>
    <row r="814" customFormat="false" ht="22.35" hidden="false" customHeight="false" outlineLevel="0" collapsed="false">
      <c r="A814" s="82" t="s">
        <v>1095</v>
      </c>
      <c r="B814" s="54" t="s">
        <v>1011</v>
      </c>
      <c r="C814" s="79" t="n">
        <v>5749680</v>
      </c>
      <c r="D814" s="88"/>
      <c r="E814" s="79" t="n">
        <f aca="false">SUM(C814:D814)</f>
        <v>5749680</v>
      </c>
    </row>
    <row r="815" customFormat="false" ht="22.35" hidden="false" customHeight="false" outlineLevel="0" collapsed="false">
      <c r="A815" s="82" t="s">
        <v>1104</v>
      </c>
      <c r="B815" s="54" t="s">
        <v>1014</v>
      </c>
      <c r="C815" s="79" t="n">
        <v>106720.22</v>
      </c>
      <c r="D815" s="88"/>
      <c r="E815" s="79" t="n">
        <f aca="false">SUM(C815:D815)</f>
        <v>106720.22</v>
      </c>
    </row>
    <row r="816" customFormat="false" ht="32.8" hidden="false" customHeight="false" outlineLevel="0" collapsed="false">
      <c r="A816" s="87" t="s">
        <v>33</v>
      </c>
      <c r="B816" s="54" t="s">
        <v>34</v>
      </c>
      <c r="C816" s="79" t="n">
        <v>113800</v>
      </c>
      <c r="D816" s="88"/>
      <c r="E816" s="79" t="n">
        <f aca="false">SUM(C816:D816)</f>
        <v>113800</v>
      </c>
    </row>
    <row r="817" customFormat="false" ht="12.8" hidden="false" customHeight="false" outlineLevel="0" collapsed="false">
      <c r="A817" s="126" t="s">
        <v>1097</v>
      </c>
      <c r="B817" s="160" t="s">
        <v>1098</v>
      </c>
      <c r="C817" s="131" t="n">
        <v>11000</v>
      </c>
      <c r="D817" s="151"/>
      <c r="E817" s="131" t="n">
        <f aca="false">SUM(C817:D817)</f>
        <v>11000</v>
      </c>
    </row>
    <row r="818" customFormat="false" ht="53.7" hidden="false" customHeight="false" outlineLevel="0" collapsed="false">
      <c r="A818" s="82" t="s">
        <v>1057</v>
      </c>
      <c r="B818" s="54" t="s">
        <v>1058</v>
      </c>
      <c r="C818" s="79" t="n">
        <v>43750</v>
      </c>
      <c r="D818" s="88"/>
      <c r="E818" s="79" t="n">
        <f aca="false">SUM(C818:D818)</f>
        <v>43750</v>
      </c>
    </row>
    <row r="819" customFormat="false" ht="32.8" hidden="false" customHeight="false" outlineLevel="0" collapsed="false">
      <c r="A819" s="82" t="s">
        <v>1108</v>
      </c>
      <c r="B819" s="54" t="s">
        <v>324</v>
      </c>
      <c r="C819" s="79" t="n">
        <v>7139.5</v>
      </c>
      <c r="D819" s="88"/>
      <c r="E819" s="79" t="n">
        <f aca="false">SUM(C819:D819)</f>
        <v>7139.5</v>
      </c>
    </row>
    <row r="820" customFormat="false" ht="43.25" hidden="false" customHeight="false" outlineLevel="0" collapsed="false">
      <c r="A820" s="82" t="s">
        <v>1110</v>
      </c>
      <c r="B820" s="54" t="s">
        <v>1111</v>
      </c>
      <c r="C820" s="79" t="n">
        <v>32000</v>
      </c>
      <c r="D820" s="88"/>
      <c r="E820" s="79" t="n">
        <f aca="false">SUM(C820:D820)</f>
        <v>32000</v>
      </c>
    </row>
    <row r="821" customFormat="false" ht="43.25" hidden="false" customHeight="false" outlineLevel="0" collapsed="false">
      <c r="A821" s="82" t="s">
        <v>325</v>
      </c>
      <c r="B821" s="55" t="s">
        <v>326</v>
      </c>
      <c r="C821" s="79"/>
      <c r="D821" s="88"/>
      <c r="E821" s="79" t="n">
        <f aca="false">SUM(C821:D821)</f>
        <v>0</v>
      </c>
    </row>
    <row r="822" customFormat="false" ht="22.35" hidden="false" customHeight="false" outlineLevel="0" collapsed="false">
      <c r="A822" s="82" t="s">
        <v>65</v>
      </c>
      <c r="B822" s="54" t="s">
        <v>66</v>
      </c>
      <c r="C822" s="79"/>
      <c r="D822" s="88"/>
      <c r="E822" s="79" t="n">
        <f aca="false">SUM(C822:D822)</f>
        <v>0</v>
      </c>
    </row>
    <row r="823" customFormat="false" ht="12.8" hidden="false" customHeight="false" outlineLevel="0" collapsed="false">
      <c r="A823" s="82"/>
      <c r="B823" s="54"/>
      <c r="C823" s="79"/>
      <c r="D823" s="88"/>
      <c r="E823" s="79"/>
    </row>
    <row r="824" customFormat="false" ht="46.25" hidden="false" customHeight="false" outlineLevel="0" collapsed="false">
      <c r="A824" s="66" t="s">
        <v>1225</v>
      </c>
      <c r="B824" s="135" t="s">
        <v>19</v>
      </c>
      <c r="C824" s="158" t="n">
        <f aca="false">SUM(C826:C835)</f>
        <v>6311092.25</v>
      </c>
      <c r="D824" s="159"/>
      <c r="E824" s="72" t="n">
        <f aca="false">SUM(C824:D824)</f>
        <v>6311092.25</v>
      </c>
    </row>
    <row r="825" customFormat="false" ht="22.35" hidden="false" customHeight="false" outlineLevel="0" collapsed="false">
      <c r="A825" s="87" t="s">
        <v>27</v>
      </c>
      <c r="B825" s="100"/>
      <c r="C825" s="84" t="n">
        <f aca="false">SUM(C826:C833)</f>
        <v>6011072.25</v>
      </c>
      <c r="D825" s="85"/>
      <c r="E825" s="79" t="n">
        <f aca="false">SUM(C825:D825)</f>
        <v>6011072.25</v>
      </c>
    </row>
    <row r="826" customFormat="false" ht="22.35" hidden="false" customHeight="false" outlineLevel="0" collapsed="false">
      <c r="A826" s="82" t="s">
        <v>1095</v>
      </c>
      <c r="B826" s="54" t="s">
        <v>1011</v>
      </c>
      <c r="C826" s="79" t="n">
        <v>5654200</v>
      </c>
      <c r="D826" s="88"/>
      <c r="E826" s="79" t="n">
        <f aca="false">SUM(C826:D826)</f>
        <v>5654200</v>
      </c>
    </row>
    <row r="827" customFormat="false" ht="22.35" hidden="false" customHeight="false" outlineLevel="0" collapsed="false">
      <c r="A827" s="82" t="s">
        <v>1104</v>
      </c>
      <c r="B827" s="54" t="s">
        <v>1014</v>
      </c>
      <c r="C827" s="79" t="n">
        <v>99462.76</v>
      </c>
      <c r="D827" s="88"/>
      <c r="E827" s="79" t="n">
        <f aca="false">SUM(C827:D827)</f>
        <v>99462.76</v>
      </c>
    </row>
    <row r="828" customFormat="false" ht="53.7" hidden="false" customHeight="false" outlineLevel="0" collapsed="false">
      <c r="A828" s="87" t="s">
        <v>1057</v>
      </c>
      <c r="B828" s="54" t="s">
        <v>1058</v>
      </c>
      <c r="C828" s="79"/>
      <c r="D828" s="88"/>
      <c r="E828" s="79"/>
    </row>
    <row r="829" customFormat="false" ht="74.6" hidden="false" customHeight="false" outlineLevel="0" collapsed="false">
      <c r="A829" s="82" t="s">
        <v>1053</v>
      </c>
      <c r="B829" s="54" t="s">
        <v>1054</v>
      </c>
      <c r="C829" s="79" t="n">
        <v>25000</v>
      </c>
      <c r="D829" s="88"/>
      <c r="E829" s="79" t="n">
        <f aca="false">SUM(C829:D829)</f>
        <v>25000</v>
      </c>
    </row>
    <row r="830" customFormat="false" ht="32.8" hidden="false" customHeight="false" outlineLevel="0" collapsed="false">
      <c r="A830" s="87" t="s">
        <v>33</v>
      </c>
      <c r="B830" s="54" t="s">
        <v>34</v>
      </c>
      <c r="C830" s="79" t="n">
        <v>188000</v>
      </c>
      <c r="D830" s="88"/>
      <c r="E830" s="79" t="n">
        <f aca="false">SUM(C830:D830)</f>
        <v>188000</v>
      </c>
    </row>
    <row r="831" customFormat="false" ht="12.8" hidden="false" customHeight="false" outlineLevel="0" collapsed="false">
      <c r="A831" s="82" t="s">
        <v>1097</v>
      </c>
      <c r="B831" s="54" t="s">
        <v>1098</v>
      </c>
      <c r="C831" s="79" t="n">
        <v>14500</v>
      </c>
      <c r="D831" s="88"/>
      <c r="E831" s="79" t="n">
        <f aca="false">SUM(C831:D831)</f>
        <v>14500</v>
      </c>
    </row>
    <row r="832" customFormat="false" ht="32.8" hidden="false" customHeight="false" outlineLevel="0" collapsed="false">
      <c r="A832" s="82" t="s">
        <v>1108</v>
      </c>
      <c r="B832" s="54" t="s">
        <v>324</v>
      </c>
      <c r="C832" s="79" t="n">
        <v>4909.49</v>
      </c>
      <c r="D832" s="88"/>
      <c r="E832" s="79" t="n">
        <f aca="false">SUM(C832:D832)</f>
        <v>4909.49</v>
      </c>
    </row>
    <row r="833" customFormat="false" ht="43.25" hidden="false" customHeight="false" outlineLevel="0" collapsed="false">
      <c r="A833" s="82" t="s">
        <v>1110</v>
      </c>
      <c r="B833" s="54" t="s">
        <v>1111</v>
      </c>
      <c r="C833" s="79" t="n">
        <v>25000</v>
      </c>
      <c r="D833" s="88"/>
      <c r="E833" s="79" t="n">
        <f aca="false">SUM(C833:D833)</f>
        <v>25000</v>
      </c>
    </row>
    <row r="834" customFormat="false" ht="43.25" hidden="false" customHeight="false" outlineLevel="0" collapsed="false">
      <c r="A834" s="87" t="s">
        <v>1059</v>
      </c>
      <c r="B834" s="54" t="s">
        <v>1060</v>
      </c>
      <c r="C834" s="79" t="n">
        <v>30020</v>
      </c>
      <c r="D834" s="88"/>
      <c r="E834" s="79" t="n">
        <f aca="false">SUM(C834:D834)</f>
        <v>30020</v>
      </c>
    </row>
    <row r="835" customFormat="false" ht="22.35" hidden="false" customHeight="false" outlineLevel="0" collapsed="false">
      <c r="A835" s="82" t="s">
        <v>65</v>
      </c>
      <c r="B835" s="54" t="s">
        <v>66</v>
      </c>
      <c r="C835" s="79" t="n">
        <v>270000</v>
      </c>
      <c r="D835" s="88"/>
      <c r="E835" s="79" t="n">
        <f aca="false">SUM(C835:D835)</f>
        <v>270000</v>
      </c>
    </row>
    <row r="836" customFormat="false" ht="12.8" hidden="false" customHeight="false" outlineLevel="0" collapsed="false">
      <c r="A836" s="82"/>
      <c r="B836" s="54"/>
      <c r="C836" s="79"/>
      <c r="D836" s="88"/>
      <c r="E836" s="79"/>
    </row>
    <row r="837" customFormat="false" ht="46.25" hidden="false" customHeight="false" outlineLevel="0" collapsed="false">
      <c r="A837" s="105" t="s">
        <v>1233</v>
      </c>
      <c r="B837" s="116" t="s">
        <v>19</v>
      </c>
      <c r="C837" s="109" t="n">
        <f aca="false">SUM(C839:C847)</f>
        <v>5343111.42</v>
      </c>
      <c r="D837" s="110"/>
      <c r="E837" s="109" t="n">
        <f aca="false">SUM(C837:D837)</f>
        <v>5343111.42</v>
      </c>
    </row>
    <row r="838" customFormat="false" ht="22.35" hidden="false" customHeight="false" outlineLevel="0" collapsed="false">
      <c r="A838" s="82" t="s">
        <v>27</v>
      </c>
      <c r="B838" s="232"/>
      <c r="C838" s="79" t="n">
        <f aca="false">SUM(C839:C847)</f>
        <v>5343111.42</v>
      </c>
      <c r="D838" s="217"/>
      <c r="E838" s="79" t="n">
        <f aca="false">SUM(C838:D838)</f>
        <v>5343111.42</v>
      </c>
    </row>
    <row r="839" customFormat="false" ht="22.35" hidden="false" customHeight="false" outlineLevel="0" collapsed="false">
      <c r="A839" s="82" t="s">
        <v>1095</v>
      </c>
      <c r="B839" s="54" t="s">
        <v>1011</v>
      </c>
      <c r="C839" s="79" t="n">
        <v>4925070</v>
      </c>
      <c r="D839" s="217"/>
      <c r="E839" s="79" t="n">
        <f aca="false">SUM(C839:D839)</f>
        <v>4925070</v>
      </c>
    </row>
    <row r="840" customFormat="false" ht="22.35" hidden="false" customHeight="false" outlineLevel="0" collapsed="false">
      <c r="A840" s="87" t="s">
        <v>1104</v>
      </c>
      <c r="B840" s="54" t="s">
        <v>1014</v>
      </c>
      <c r="C840" s="79" t="n">
        <v>78357.78</v>
      </c>
      <c r="D840" s="88"/>
      <c r="E840" s="79" t="n">
        <f aca="false">SUM(C840:D840)</f>
        <v>78357.78</v>
      </c>
    </row>
    <row r="841" customFormat="false" ht="32.8" hidden="false" customHeight="false" outlineLevel="0" collapsed="false">
      <c r="A841" s="87" t="s">
        <v>219</v>
      </c>
      <c r="B841" s="54" t="s">
        <v>220</v>
      </c>
      <c r="C841" s="79" t="n">
        <v>4000</v>
      </c>
      <c r="D841" s="88"/>
      <c r="E841" s="79" t="n">
        <f aca="false">SUM(C841:D841)</f>
        <v>4000</v>
      </c>
    </row>
    <row r="842" customFormat="false" ht="32.8" hidden="false" customHeight="false" outlineLevel="0" collapsed="false">
      <c r="A842" s="87" t="s">
        <v>33</v>
      </c>
      <c r="B842" s="54" t="s">
        <v>34</v>
      </c>
      <c r="C842" s="79" t="n">
        <f aca="false">53463+9000</f>
        <v>62463</v>
      </c>
      <c r="D842" s="88"/>
      <c r="E842" s="79" t="n">
        <f aca="false">SUM(C842:D842)</f>
        <v>62463</v>
      </c>
    </row>
    <row r="843" customFormat="false" ht="12.8" hidden="false" customHeight="false" outlineLevel="0" collapsed="false">
      <c r="A843" s="82" t="s">
        <v>1097</v>
      </c>
      <c r="B843" s="103" t="s">
        <v>1098</v>
      </c>
      <c r="C843" s="79" t="n">
        <v>256000</v>
      </c>
      <c r="D843" s="217"/>
      <c r="E843" s="79" t="n">
        <f aca="false">SUM(C843:D843)</f>
        <v>256000</v>
      </c>
    </row>
    <row r="844" customFormat="false" ht="32.8" hidden="false" customHeight="false" outlineLevel="0" collapsed="false">
      <c r="A844" s="82" t="s">
        <v>1108</v>
      </c>
      <c r="B844" s="54" t="s">
        <v>324</v>
      </c>
      <c r="C844" s="79" t="n">
        <v>2620.64</v>
      </c>
      <c r="D844" s="217"/>
      <c r="E844" s="79" t="n">
        <f aca="false">SUM(C844:D844)</f>
        <v>2620.64</v>
      </c>
    </row>
    <row r="845" customFormat="false" ht="43.25" hidden="false" customHeight="false" outlineLevel="0" collapsed="false">
      <c r="A845" s="82" t="s">
        <v>1110</v>
      </c>
      <c r="B845" s="54" t="s">
        <v>1111</v>
      </c>
      <c r="C845" s="79" t="n">
        <v>4600</v>
      </c>
      <c r="D845" s="217"/>
      <c r="E845" s="79" t="n">
        <f aca="false">SUM(C845:D845)</f>
        <v>4600</v>
      </c>
    </row>
    <row r="846" customFormat="false" ht="22.35" hidden="false" customHeight="false" outlineLevel="0" collapsed="false">
      <c r="A846" s="82" t="s">
        <v>1120</v>
      </c>
      <c r="B846" s="54" t="s">
        <v>1121</v>
      </c>
      <c r="C846" s="79" t="n">
        <v>10000</v>
      </c>
      <c r="D846" s="217"/>
      <c r="E846" s="79" t="n">
        <f aca="false">SUM(C846:D846)</f>
        <v>10000</v>
      </c>
    </row>
    <row r="847" customFormat="false" ht="43.25" hidden="false" customHeight="false" outlineLevel="0" collapsed="false">
      <c r="A847" s="87" t="s">
        <v>325</v>
      </c>
      <c r="B847" s="55" t="s">
        <v>326</v>
      </c>
      <c r="C847" s="79"/>
      <c r="D847" s="88"/>
      <c r="E847" s="79" t="n">
        <f aca="false">SUM(C847:D847)</f>
        <v>0</v>
      </c>
    </row>
    <row r="848" customFormat="false" ht="12.8" hidden="false" customHeight="false" outlineLevel="0" collapsed="false">
      <c r="A848" s="87"/>
      <c r="B848" s="103"/>
      <c r="C848" s="79"/>
      <c r="D848" s="88"/>
      <c r="E848" s="79"/>
    </row>
    <row r="849" customFormat="false" ht="46.25" hidden="false" customHeight="false" outlineLevel="0" collapsed="false">
      <c r="A849" s="66" t="s">
        <v>1240</v>
      </c>
      <c r="B849" s="135" t="s">
        <v>19</v>
      </c>
      <c r="C849" s="109" t="n">
        <f aca="false">SUM(C851:C859)</f>
        <v>10087100.02</v>
      </c>
      <c r="D849" s="110"/>
      <c r="E849" s="109" t="n">
        <f aca="false">SUM(C849:D849)</f>
        <v>10087100.02</v>
      </c>
    </row>
    <row r="850" customFormat="false" ht="22.35" hidden="false" customHeight="false" outlineLevel="0" collapsed="false">
      <c r="A850" s="87" t="s">
        <v>27</v>
      </c>
      <c r="B850" s="100"/>
      <c r="C850" s="79" t="n">
        <f aca="false">SUM(C851:C858)</f>
        <v>10087100.02</v>
      </c>
      <c r="D850" s="88"/>
      <c r="E850" s="79" t="n">
        <f aca="false">SUM(C850:D850)</f>
        <v>10087100.02</v>
      </c>
    </row>
    <row r="851" customFormat="false" ht="22.35" hidden="false" customHeight="false" outlineLevel="0" collapsed="false">
      <c r="A851" s="82" t="s">
        <v>1095</v>
      </c>
      <c r="B851" s="54" t="s">
        <v>1011</v>
      </c>
      <c r="C851" s="79" t="n">
        <v>9745320</v>
      </c>
      <c r="D851" s="217"/>
      <c r="E851" s="79" t="n">
        <f aca="false">SUM(C851:D851)</f>
        <v>9745320</v>
      </c>
    </row>
    <row r="852" customFormat="false" ht="22.35" hidden="false" customHeight="false" outlineLevel="0" collapsed="false">
      <c r="A852" s="82" t="s">
        <v>1104</v>
      </c>
      <c r="B852" s="54" t="s">
        <v>1014</v>
      </c>
      <c r="C852" s="79" t="n">
        <v>149423.4</v>
      </c>
      <c r="D852" s="217"/>
      <c r="E852" s="79" t="n">
        <f aca="false">SUM(C852:D852)</f>
        <v>149423.4</v>
      </c>
    </row>
    <row r="853" customFormat="false" ht="32.8" hidden="false" customHeight="false" outlineLevel="0" collapsed="false">
      <c r="A853" s="87" t="s">
        <v>33</v>
      </c>
      <c r="B853" s="54" t="s">
        <v>34</v>
      </c>
      <c r="C853" s="79" t="n">
        <v>147000</v>
      </c>
      <c r="D853" s="217"/>
      <c r="E853" s="79" t="n">
        <f aca="false">SUM(C853:D853)</f>
        <v>147000</v>
      </c>
    </row>
    <row r="854" customFormat="false" ht="12.8" hidden="false" customHeight="false" outlineLevel="0" collapsed="false">
      <c r="A854" s="82" t="s">
        <v>1097</v>
      </c>
      <c r="B854" s="54" t="s">
        <v>1098</v>
      </c>
      <c r="C854" s="79" t="n">
        <v>11000</v>
      </c>
      <c r="D854" s="217"/>
      <c r="E854" s="79" t="n">
        <f aca="false">SUM(C854:D854)</f>
        <v>11000</v>
      </c>
    </row>
    <row r="855" customFormat="false" ht="32.8" hidden="false" customHeight="false" outlineLevel="0" collapsed="false">
      <c r="A855" s="82" t="s">
        <v>1108</v>
      </c>
      <c r="B855" s="54" t="s">
        <v>324</v>
      </c>
      <c r="C855" s="79" t="n">
        <v>4356.62</v>
      </c>
      <c r="D855" s="217"/>
      <c r="E855" s="79" t="n">
        <f aca="false">SUM(C855:D855)</f>
        <v>4356.62</v>
      </c>
    </row>
    <row r="856" customFormat="false" ht="43.25" hidden="false" customHeight="false" outlineLevel="0" collapsed="false">
      <c r="A856" s="82" t="s">
        <v>1110</v>
      </c>
      <c r="B856" s="54" t="s">
        <v>1111</v>
      </c>
      <c r="C856" s="79" t="n">
        <v>20000</v>
      </c>
      <c r="D856" s="217"/>
      <c r="E856" s="79" t="n">
        <f aca="false">SUM(C856:D856)</f>
        <v>20000</v>
      </c>
    </row>
    <row r="857" customFormat="false" ht="22.35" hidden="false" customHeight="false" outlineLevel="0" collapsed="false">
      <c r="A857" s="82" t="s">
        <v>1120</v>
      </c>
      <c r="B857" s="54" t="s">
        <v>1121</v>
      </c>
      <c r="C857" s="79" t="n">
        <v>10000</v>
      </c>
      <c r="D857" s="217"/>
      <c r="E857" s="79" t="n">
        <f aca="false">SUM(C857:D857)</f>
        <v>10000</v>
      </c>
    </row>
    <row r="858" customFormat="false" ht="43.25" hidden="false" customHeight="false" outlineLevel="0" collapsed="false">
      <c r="A858" s="82" t="s">
        <v>325</v>
      </c>
      <c r="B858" s="55" t="s">
        <v>326</v>
      </c>
      <c r="C858" s="79"/>
      <c r="D858" s="217"/>
      <c r="E858" s="79" t="n">
        <f aca="false">SUM(C858:D858)</f>
        <v>0</v>
      </c>
    </row>
    <row r="859" customFormat="false" ht="32.8" hidden="false" customHeight="false" outlineLevel="0" collapsed="false">
      <c r="A859" s="87" t="s">
        <v>62</v>
      </c>
      <c r="B859" s="54" t="s">
        <v>63</v>
      </c>
      <c r="C859" s="79"/>
      <c r="D859" s="217"/>
      <c r="E859" s="79"/>
    </row>
    <row r="860" customFormat="false" ht="12.8" hidden="false" customHeight="false" outlineLevel="0" collapsed="false">
      <c r="A860" s="82"/>
      <c r="B860" s="54"/>
      <c r="C860" s="79"/>
      <c r="D860" s="217"/>
      <c r="E860" s="79"/>
    </row>
    <row r="861" customFormat="false" ht="46.25" hidden="false" customHeight="false" outlineLevel="0" collapsed="false">
      <c r="A861" s="66" t="s">
        <v>1248</v>
      </c>
      <c r="B861" s="135" t="s">
        <v>19</v>
      </c>
      <c r="C861" s="109" t="n">
        <f aca="false">SUM(C863:C871)</f>
        <v>18052667.88</v>
      </c>
      <c r="D861" s="110"/>
      <c r="E861" s="109" t="n">
        <f aca="false">SUM(C861:D861)</f>
        <v>18052667.88</v>
      </c>
    </row>
    <row r="862" customFormat="false" ht="22.35" hidden="false" customHeight="false" outlineLevel="0" collapsed="false">
      <c r="A862" s="82" t="s">
        <v>27</v>
      </c>
      <c r="B862" s="227"/>
      <c r="C862" s="79" t="n">
        <f aca="false">SUM(C863:C871)</f>
        <v>18052667.88</v>
      </c>
      <c r="D862" s="217"/>
      <c r="E862" s="79" t="n">
        <f aca="false">SUM(C862:D862)</f>
        <v>18052667.88</v>
      </c>
    </row>
    <row r="863" customFormat="false" ht="22.35" hidden="false" customHeight="false" outlineLevel="0" collapsed="false">
      <c r="A863" s="82" t="s">
        <v>1095</v>
      </c>
      <c r="B863" s="54" t="s">
        <v>1011</v>
      </c>
      <c r="C863" s="79" t="n">
        <v>16853130</v>
      </c>
      <c r="D863" s="217"/>
      <c r="E863" s="79" t="n">
        <f aca="false">SUM(C863:D863)</f>
        <v>16853130</v>
      </c>
    </row>
    <row r="864" customFormat="false" ht="22.35" hidden="false" customHeight="false" outlineLevel="0" collapsed="false">
      <c r="A864" s="82" t="s">
        <v>1104</v>
      </c>
      <c r="B864" s="54" t="s">
        <v>1014</v>
      </c>
      <c r="C864" s="79" t="n">
        <v>173493.21</v>
      </c>
      <c r="D864" s="217"/>
      <c r="E864" s="79" t="n">
        <f aca="false">SUM(C864:D864)</f>
        <v>173493.21</v>
      </c>
    </row>
    <row r="865" customFormat="false" ht="22.35" hidden="false" customHeight="false" outlineLevel="0" collapsed="false">
      <c r="A865" s="82" t="s">
        <v>1251</v>
      </c>
      <c r="B865" s="54" t="s">
        <v>1252</v>
      </c>
      <c r="C865" s="79" t="n">
        <v>938050</v>
      </c>
      <c r="D865" s="217"/>
      <c r="E865" s="79" t="n">
        <f aca="false">SUM(C865:D865)</f>
        <v>938050</v>
      </c>
    </row>
    <row r="866" customFormat="false" ht="32.8" hidden="false" customHeight="false" outlineLevel="0" collapsed="false">
      <c r="A866" s="87" t="s">
        <v>33</v>
      </c>
      <c r="B866" s="54" t="s">
        <v>34</v>
      </c>
      <c r="C866" s="79" t="n">
        <v>59000</v>
      </c>
      <c r="D866" s="217"/>
      <c r="E866" s="79" t="n">
        <f aca="false">SUM(C866:D866)</f>
        <v>59000</v>
      </c>
    </row>
    <row r="867" customFormat="false" ht="12.8" hidden="false" customHeight="false" outlineLevel="0" collapsed="false">
      <c r="A867" s="82" t="s">
        <v>1097</v>
      </c>
      <c r="B867" s="54" t="s">
        <v>1098</v>
      </c>
      <c r="C867" s="79" t="n">
        <v>14000</v>
      </c>
      <c r="D867" s="217"/>
      <c r="E867" s="79" t="n">
        <f aca="false">SUM(C867:D867)</f>
        <v>14000</v>
      </c>
    </row>
    <row r="868" customFormat="false" ht="32.8" hidden="false" customHeight="false" outlineLevel="0" collapsed="false">
      <c r="A868" s="82" t="s">
        <v>1108</v>
      </c>
      <c r="B868" s="54" t="s">
        <v>324</v>
      </c>
      <c r="C868" s="79" t="n">
        <v>10994.67</v>
      </c>
      <c r="D868" s="217"/>
      <c r="E868" s="79" t="n">
        <f aca="false">SUM(C868:D868)</f>
        <v>10994.67</v>
      </c>
    </row>
    <row r="869" customFormat="false" ht="32.8" hidden="false" customHeight="false" outlineLevel="0" collapsed="false">
      <c r="A869" s="82" t="s">
        <v>1183</v>
      </c>
      <c r="B869" s="54" t="s">
        <v>1184</v>
      </c>
      <c r="C869" s="79" t="n">
        <v>4000</v>
      </c>
      <c r="D869" s="217"/>
      <c r="E869" s="79" t="n">
        <f aca="false">SUM(C869:D869)</f>
        <v>4000</v>
      </c>
    </row>
    <row r="870" customFormat="false" ht="22.35" hidden="false" customHeight="false" outlineLevel="0" collapsed="false">
      <c r="A870" s="82" t="s">
        <v>1132</v>
      </c>
      <c r="B870" s="55" t="s">
        <v>1133</v>
      </c>
      <c r="C870" s="79"/>
      <c r="D870" s="217"/>
      <c r="E870" s="79" t="n">
        <f aca="false">SUM(C870:D870)</f>
        <v>0</v>
      </c>
    </row>
    <row r="871" customFormat="false" ht="43.25" hidden="false" customHeight="false" outlineLevel="0" collapsed="false">
      <c r="A871" s="82" t="s">
        <v>325</v>
      </c>
      <c r="B871" s="55" t="s">
        <v>326</v>
      </c>
      <c r="C871" s="79"/>
      <c r="D871" s="217"/>
      <c r="E871" s="79" t="n">
        <f aca="false">SUM(C871:D871)</f>
        <v>0</v>
      </c>
    </row>
    <row r="872" customFormat="false" ht="12.8" hidden="false" customHeight="false" outlineLevel="0" collapsed="false">
      <c r="A872" s="82"/>
      <c r="B872" s="103"/>
      <c r="C872" s="79"/>
      <c r="D872" s="217"/>
      <c r="E872" s="79"/>
    </row>
    <row r="873" customFormat="false" ht="57.45" hidden="false" customHeight="false" outlineLevel="0" collapsed="false">
      <c r="A873" s="66" t="s">
        <v>1260</v>
      </c>
      <c r="B873" s="135" t="s">
        <v>19</v>
      </c>
      <c r="C873" s="109" t="n">
        <f aca="false">SUM(C875:C883)</f>
        <v>13640020.93</v>
      </c>
      <c r="D873" s="110"/>
      <c r="E873" s="109" t="n">
        <f aca="false">SUM(C873:D873)</f>
        <v>13640020.93</v>
      </c>
    </row>
    <row r="874" customFormat="false" ht="22.35" hidden="false" customHeight="false" outlineLevel="0" collapsed="false">
      <c r="A874" s="82" t="s">
        <v>27</v>
      </c>
      <c r="B874" s="75"/>
      <c r="C874" s="79" t="n">
        <f aca="false">SUM(C875:C882)</f>
        <v>13640020.93</v>
      </c>
      <c r="D874" s="88" t="n">
        <f aca="false">SUM(D875:D882)</f>
        <v>0</v>
      </c>
      <c r="E874" s="79" t="n">
        <f aca="false">SUM(C874:D874)</f>
        <v>13640020.93</v>
      </c>
    </row>
    <row r="875" customFormat="false" ht="22.35" hidden="false" customHeight="false" outlineLevel="0" collapsed="false">
      <c r="A875" s="82" t="s">
        <v>1095</v>
      </c>
      <c r="B875" s="54" t="s">
        <v>1011</v>
      </c>
      <c r="C875" s="79" t="n">
        <v>13011220</v>
      </c>
      <c r="D875" s="88"/>
      <c r="E875" s="79" t="n">
        <f aca="false">SUM(C875:D875)</f>
        <v>13011220</v>
      </c>
    </row>
    <row r="876" customFormat="false" ht="22.35" hidden="false" customHeight="false" outlineLevel="0" collapsed="false">
      <c r="A876" s="82" t="s">
        <v>1104</v>
      </c>
      <c r="B876" s="54" t="s">
        <v>1014</v>
      </c>
      <c r="C876" s="79" t="n">
        <v>108998.16</v>
      </c>
      <c r="D876" s="88"/>
      <c r="E876" s="79" t="n">
        <f aca="false">SUM(C876:D876)</f>
        <v>108998.16</v>
      </c>
    </row>
    <row r="877" customFormat="false" ht="32.8" hidden="false" customHeight="false" outlineLevel="0" collapsed="false">
      <c r="A877" s="87" t="s">
        <v>33</v>
      </c>
      <c r="B877" s="54" t="s">
        <v>34</v>
      </c>
      <c r="C877" s="79" t="n">
        <v>203000</v>
      </c>
      <c r="D877" s="88"/>
      <c r="E877" s="79" t="n">
        <f aca="false">SUM(C877:D877)</f>
        <v>203000</v>
      </c>
    </row>
    <row r="878" customFormat="false" ht="12.8" hidden="false" customHeight="false" outlineLevel="0" collapsed="false">
      <c r="A878" s="82" t="s">
        <v>1097</v>
      </c>
      <c r="B878" s="54" t="s">
        <v>1098</v>
      </c>
      <c r="C878" s="79" t="n">
        <v>258000</v>
      </c>
      <c r="D878" s="88"/>
      <c r="E878" s="79" t="n">
        <f aca="false">SUM(C878:D878)</f>
        <v>258000</v>
      </c>
    </row>
    <row r="879" customFormat="false" ht="32.8" hidden="false" customHeight="false" outlineLevel="0" collapsed="false">
      <c r="A879" s="82" t="s">
        <v>219</v>
      </c>
      <c r="B879" s="54" t="s">
        <v>220</v>
      </c>
      <c r="C879" s="79"/>
      <c r="D879" s="88"/>
      <c r="E879" s="79"/>
    </row>
    <row r="880" customFormat="false" ht="53.7" hidden="false" customHeight="false" outlineLevel="0" collapsed="false">
      <c r="A880" s="82" t="s">
        <v>1057</v>
      </c>
      <c r="B880" s="54" t="s">
        <v>1058</v>
      </c>
      <c r="C880" s="79" t="n">
        <v>43750</v>
      </c>
      <c r="D880" s="88"/>
      <c r="E880" s="79" t="n">
        <f aca="false">SUM(C880:D880)</f>
        <v>43750</v>
      </c>
    </row>
    <row r="881" customFormat="false" ht="32.8" hidden="false" customHeight="false" outlineLevel="0" collapsed="false">
      <c r="A881" s="82" t="s">
        <v>1108</v>
      </c>
      <c r="B881" s="54" t="s">
        <v>324</v>
      </c>
      <c r="C881" s="79" t="n">
        <v>15052.77</v>
      </c>
      <c r="D881" s="88"/>
      <c r="E881" s="79" t="n">
        <f aca="false">SUM(C881:D881)</f>
        <v>15052.77</v>
      </c>
    </row>
    <row r="882" customFormat="false" ht="43.25" hidden="false" customHeight="false" outlineLevel="0" collapsed="false">
      <c r="A882" s="82" t="s">
        <v>325</v>
      </c>
      <c r="B882" s="55" t="s">
        <v>326</v>
      </c>
      <c r="C882" s="79"/>
      <c r="D882" s="88"/>
      <c r="E882" s="79"/>
    </row>
    <row r="883" customFormat="false" ht="22.35" hidden="false" customHeight="false" outlineLevel="0" collapsed="false">
      <c r="A883" s="87" t="s">
        <v>65</v>
      </c>
      <c r="B883" s="55" t="s">
        <v>66</v>
      </c>
      <c r="C883" s="79"/>
      <c r="D883" s="88"/>
      <c r="E883" s="79" t="n">
        <f aca="false">SUM(C883:D883)</f>
        <v>0</v>
      </c>
    </row>
    <row r="884" customFormat="false" ht="12.8" hidden="false" customHeight="false" outlineLevel="0" collapsed="false">
      <c r="A884" s="82"/>
      <c r="B884" s="55"/>
      <c r="C884" s="79"/>
      <c r="D884" s="88"/>
      <c r="E884" s="79"/>
    </row>
    <row r="885" customFormat="false" ht="57.45" hidden="false" customHeight="false" outlineLevel="0" collapsed="false">
      <c r="A885" s="66" t="s">
        <v>1269</v>
      </c>
      <c r="B885" s="135" t="s">
        <v>19</v>
      </c>
      <c r="C885" s="109" t="n">
        <f aca="false">SUM(C887:C898)</f>
        <v>7437694.53</v>
      </c>
      <c r="D885" s="110"/>
      <c r="E885" s="109" t="n">
        <f aca="false">SUM(C885:D885)</f>
        <v>7437694.53</v>
      </c>
    </row>
    <row r="886" customFormat="false" ht="22.35" hidden="false" customHeight="false" outlineLevel="0" collapsed="false">
      <c r="A886" s="74" t="s">
        <v>27</v>
      </c>
      <c r="B886" s="75"/>
      <c r="C886" s="146" t="n">
        <f aca="false">SUM(C887:C897)</f>
        <v>7437694.53</v>
      </c>
      <c r="D886" s="147" t="n">
        <f aca="false">SUM(D887:D897)</f>
        <v>0</v>
      </c>
      <c r="E886" s="146" t="n">
        <f aca="false">SUM(C886:D886)</f>
        <v>7437694.53</v>
      </c>
    </row>
    <row r="887" customFormat="false" ht="22.35" hidden="false" customHeight="false" outlineLevel="0" collapsed="false">
      <c r="A887" s="82" t="s">
        <v>1095</v>
      </c>
      <c r="B887" s="54" t="s">
        <v>1011</v>
      </c>
      <c r="C887" s="79" t="n">
        <v>6655210</v>
      </c>
      <c r="D887" s="88"/>
      <c r="E887" s="79" t="n">
        <f aca="false">SUM(C887:D887)</f>
        <v>6655210</v>
      </c>
    </row>
    <row r="888" customFormat="false" ht="22.35" hidden="false" customHeight="false" outlineLevel="0" collapsed="false">
      <c r="A888" s="82" t="s">
        <v>1104</v>
      </c>
      <c r="B888" s="54" t="s">
        <v>1014</v>
      </c>
      <c r="C888" s="79" t="n">
        <v>121806.46</v>
      </c>
      <c r="D888" s="88"/>
      <c r="E888" s="79" t="n">
        <f aca="false">SUM(C888:D888)</f>
        <v>121806.46</v>
      </c>
    </row>
    <row r="889" customFormat="false" ht="53.7" hidden="false" customHeight="false" outlineLevel="0" collapsed="false">
      <c r="A889" s="82" t="s">
        <v>1057</v>
      </c>
      <c r="B889" s="103" t="s">
        <v>1058</v>
      </c>
      <c r="C889" s="124" t="n">
        <v>396000</v>
      </c>
      <c r="D889" s="149"/>
      <c r="E889" s="79" t="n">
        <f aca="false">SUM(C889:D889)</f>
        <v>396000</v>
      </c>
    </row>
    <row r="890" customFormat="false" ht="74.6" hidden="false" customHeight="false" outlineLevel="0" collapsed="false">
      <c r="A890" s="82" t="s">
        <v>1053</v>
      </c>
      <c r="B890" s="103" t="s">
        <v>1054</v>
      </c>
      <c r="C890" s="84" t="n">
        <v>40000</v>
      </c>
      <c r="D890" s="85"/>
      <c r="E890" s="79" t="n">
        <f aca="false">SUM(C890:D890)</f>
        <v>40000</v>
      </c>
    </row>
    <row r="891" customFormat="false" ht="32.8" hidden="false" customHeight="false" outlineLevel="0" collapsed="false">
      <c r="A891" s="87" t="s">
        <v>33</v>
      </c>
      <c r="B891" s="54" t="s">
        <v>34</v>
      </c>
      <c r="C891" s="79" t="n">
        <v>104700</v>
      </c>
      <c r="D891" s="88"/>
      <c r="E891" s="79" t="n">
        <f aca="false">SUM(C891:D891)</f>
        <v>104700</v>
      </c>
    </row>
    <row r="892" customFormat="false" ht="12.8" hidden="false" customHeight="false" outlineLevel="0" collapsed="false">
      <c r="A892" s="150" t="s">
        <v>1097</v>
      </c>
      <c r="B892" s="160" t="s">
        <v>1098</v>
      </c>
      <c r="C892" s="131" t="n">
        <v>8000</v>
      </c>
      <c r="D892" s="151"/>
      <c r="E892" s="131" t="n">
        <f aca="false">SUM(C892:D892)</f>
        <v>8000</v>
      </c>
    </row>
    <row r="893" customFormat="false" ht="32.8" hidden="false" customHeight="false" outlineLevel="0" collapsed="false">
      <c r="A893" s="82" t="s">
        <v>1108</v>
      </c>
      <c r="B893" s="54" t="s">
        <v>324</v>
      </c>
      <c r="C893" s="79" t="n">
        <v>1978.07</v>
      </c>
      <c r="D893" s="88"/>
      <c r="E893" s="79" t="n">
        <f aca="false">SUM(C893:D893)</f>
        <v>1978.07</v>
      </c>
    </row>
    <row r="894" customFormat="false" ht="43.25" hidden="false" customHeight="false" outlineLevel="0" collapsed="false">
      <c r="A894" s="82" t="s">
        <v>1110</v>
      </c>
      <c r="B894" s="54" t="s">
        <v>1111</v>
      </c>
      <c r="C894" s="79" t="n">
        <v>20000</v>
      </c>
      <c r="D894" s="88"/>
      <c r="E894" s="79" t="n">
        <f aca="false">SUM(C894:D894)</f>
        <v>20000</v>
      </c>
    </row>
    <row r="895" customFormat="false" ht="22.35" hidden="false" customHeight="false" outlineLevel="0" collapsed="false">
      <c r="A895" s="82" t="s">
        <v>1120</v>
      </c>
      <c r="B895" s="54" t="s">
        <v>1121</v>
      </c>
      <c r="C895" s="79" t="n">
        <v>10000</v>
      </c>
      <c r="D895" s="88"/>
      <c r="E895" s="79" t="n">
        <f aca="false">SUM(C895:D895)</f>
        <v>10000</v>
      </c>
    </row>
    <row r="896" customFormat="false" ht="43.25" hidden="false" customHeight="false" outlineLevel="0" collapsed="false">
      <c r="A896" s="82" t="s">
        <v>1059</v>
      </c>
      <c r="B896" s="54" t="s">
        <v>1060</v>
      </c>
      <c r="C896" s="84" t="n">
        <v>50000</v>
      </c>
      <c r="D896" s="85"/>
      <c r="E896" s="79" t="n">
        <f aca="false">SUM(C896:D896)</f>
        <v>50000</v>
      </c>
    </row>
    <row r="897" customFormat="false" ht="12.8" hidden="false" customHeight="false" outlineLevel="0" collapsed="false">
      <c r="A897" s="82" t="s">
        <v>1164</v>
      </c>
      <c r="B897" s="54" t="s">
        <v>1165</v>
      </c>
      <c r="C897" s="84" t="n">
        <v>30000</v>
      </c>
      <c r="D897" s="85"/>
      <c r="E897" s="79" t="n">
        <f aca="false">SUM(C897:D897)</f>
        <v>30000</v>
      </c>
    </row>
    <row r="898" customFormat="false" ht="22.35" hidden="false" customHeight="false" outlineLevel="0" collapsed="false">
      <c r="A898" s="87" t="s">
        <v>65</v>
      </c>
      <c r="B898" s="54" t="s">
        <v>66</v>
      </c>
      <c r="C898" s="79"/>
      <c r="D898" s="88"/>
      <c r="E898" s="79" t="n">
        <f aca="false">SUM(C898:D898)</f>
        <v>0</v>
      </c>
    </row>
    <row r="899" customFormat="false" ht="12.8" hidden="false" customHeight="false" outlineLevel="0" collapsed="false">
      <c r="A899" s="87"/>
      <c r="B899" s="54"/>
      <c r="C899" s="79"/>
      <c r="D899" s="88"/>
      <c r="E899" s="79"/>
    </row>
    <row r="900" customFormat="false" ht="57.45" hidden="false" customHeight="false" outlineLevel="0" collapsed="false">
      <c r="A900" s="66" t="s">
        <v>1278</v>
      </c>
      <c r="B900" s="135" t="s">
        <v>19</v>
      </c>
      <c r="C900" s="109" t="n">
        <f aca="false">SUM(C902:C910)</f>
        <v>12088796.09</v>
      </c>
      <c r="D900" s="110"/>
      <c r="E900" s="109" t="n">
        <f aca="false">SUM(C900:D900)</f>
        <v>12088796.09</v>
      </c>
    </row>
    <row r="901" customFormat="false" ht="22.35" hidden="false" customHeight="false" outlineLevel="0" collapsed="false">
      <c r="A901" s="87" t="s">
        <v>27</v>
      </c>
      <c r="B901" s="227"/>
      <c r="C901" s="79" t="n">
        <f aca="false">SUM(C902:C910)</f>
        <v>12088796.09</v>
      </c>
      <c r="D901" s="217"/>
      <c r="E901" s="79" t="n">
        <f aca="false">SUM(C901:D901)</f>
        <v>12088796.09</v>
      </c>
    </row>
    <row r="902" customFormat="false" ht="22.35" hidden="false" customHeight="false" outlineLevel="0" collapsed="false">
      <c r="A902" s="82" t="s">
        <v>1095</v>
      </c>
      <c r="B902" s="54" t="s">
        <v>1011</v>
      </c>
      <c r="C902" s="79" t="n">
        <v>11717290</v>
      </c>
      <c r="D902" s="88"/>
      <c r="E902" s="79" t="n">
        <f aca="false">SUM(C902:D902)</f>
        <v>11717290</v>
      </c>
    </row>
    <row r="903" customFormat="false" ht="22.35" hidden="false" customHeight="false" outlineLevel="0" collapsed="false">
      <c r="A903" s="82" t="s">
        <v>1104</v>
      </c>
      <c r="B903" s="54" t="s">
        <v>1014</v>
      </c>
      <c r="C903" s="79" t="n">
        <v>118581.59</v>
      </c>
      <c r="D903" s="88"/>
      <c r="E903" s="79" t="n">
        <f aca="false">SUM(C903:D903)</f>
        <v>118581.59</v>
      </c>
    </row>
    <row r="904" customFormat="false" ht="32.8" hidden="false" customHeight="false" outlineLevel="0" collapsed="false">
      <c r="A904" s="87" t="s">
        <v>33</v>
      </c>
      <c r="B904" s="54" t="s">
        <v>34</v>
      </c>
      <c r="C904" s="79" t="n">
        <v>96490</v>
      </c>
      <c r="D904" s="88"/>
      <c r="E904" s="79" t="n">
        <f aca="false">SUM(C904:D904)</f>
        <v>96490</v>
      </c>
    </row>
    <row r="905" customFormat="false" ht="12.8" hidden="false" customHeight="false" outlineLevel="0" collapsed="false">
      <c r="A905" s="82" t="s">
        <v>1097</v>
      </c>
      <c r="B905" s="54" t="s">
        <v>1098</v>
      </c>
      <c r="C905" s="79" t="n">
        <v>39000</v>
      </c>
      <c r="D905" s="88"/>
      <c r="E905" s="79" t="n">
        <f aca="false">SUM(C905:D905)</f>
        <v>39000</v>
      </c>
    </row>
    <row r="906" customFormat="false" ht="53.7" hidden="false" customHeight="false" outlineLevel="0" collapsed="false">
      <c r="A906" s="82" t="s">
        <v>1057</v>
      </c>
      <c r="B906" s="103" t="s">
        <v>1058</v>
      </c>
      <c r="C906" s="79" t="n">
        <v>43750</v>
      </c>
      <c r="D906" s="88"/>
      <c r="E906" s="79" t="n">
        <f aca="false">SUM(C906:D906)</f>
        <v>43750</v>
      </c>
    </row>
    <row r="907" customFormat="false" ht="32.8" hidden="false" customHeight="false" outlineLevel="0" collapsed="false">
      <c r="A907" s="82" t="s">
        <v>1108</v>
      </c>
      <c r="B907" s="54" t="s">
        <v>324</v>
      </c>
      <c r="C907" s="79" t="n">
        <v>9324.5</v>
      </c>
      <c r="D907" s="88"/>
      <c r="E907" s="79" t="n">
        <f aca="false">SUM(C907:D907)</f>
        <v>9324.5</v>
      </c>
    </row>
    <row r="908" customFormat="false" ht="43.25" hidden="false" customHeight="false" outlineLevel="0" collapsed="false">
      <c r="A908" s="82" t="s">
        <v>1110</v>
      </c>
      <c r="B908" s="54" t="s">
        <v>1111</v>
      </c>
      <c r="C908" s="79" t="n">
        <v>15000</v>
      </c>
      <c r="D908" s="88"/>
      <c r="E908" s="79" t="n">
        <f aca="false">SUM(C908:D908)</f>
        <v>15000</v>
      </c>
    </row>
    <row r="909" customFormat="false" ht="43.25" hidden="false" customHeight="false" outlineLevel="0" collapsed="false">
      <c r="A909" s="87" t="s">
        <v>1059</v>
      </c>
      <c r="B909" s="54" t="s">
        <v>1060</v>
      </c>
      <c r="C909" s="79" t="n">
        <v>39360</v>
      </c>
      <c r="D909" s="88"/>
      <c r="E909" s="79" t="n">
        <f aca="false">SUM(C909:D909)</f>
        <v>39360</v>
      </c>
    </row>
    <row r="910" customFormat="false" ht="22.35" hidden="false" customHeight="false" outlineLevel="0" collapsed="false">
      <c r="A910" s="87" t="s">
        <v>1120</v>
      </c>
      <c r="B910" s="54" t="s">
        <v>1121</v>
      </c>
      <c r="C910" s="79" t="n">
        <v>10000</v>
      </c>
      <c r="D910" s="88"/>
      <c r="E910" s="79" t="n">
        <f aca="false">SUM(C910:D910)</f>
        <v>10000</v>
      </c>
    </row>
    <row r="911" customFormat="false" ht="12.8" hidden="false" customHeight="false" outlineLevel="0" collapsed="false">
      <c r="A911" s="82"/>
      <c r="B911" s="54"/>
      <c r="C911" s="79"/>
      <c r="D911" s="88"/>
      <c r="E911" s="79"/>
    </row>
    <row r="912" customFormat="false" ht="57.45" hidden="false" customHeight="false" outlineLevel="0" collapsed="false">
      <c r="A912" s="66" t="s">
        <v>1287</v>
      </c>
      <c r="B912" s="135" t="s">
        <v>19</v>
      </c>
      <c r="C912" s="109" t="n">
        <f aca="false">SUM(C914:C920)</f>
        <v>8943925.73</v>
      </c>
      <c r="D912" s="110"/>
      <c r="E912" s="109" t="n">
        <f aca="false">SUM(C912:D912)</f>
        <v>8943925.73</v>
      </c>
    </row>
    <row r="913" customFormat="false" ht="22.35" hidden="false" customHeight="false" outlineLevel="0" collapsed="false">
      <c r="A913" s="87" t="s">
        <v>27</v>
      </c>
      <c r="B913" s="227"/>
      <c r="C913" s="79" t="n">
        <f aca="false">SUM(C914:C919)</f>
        <v>8343925.73</v>
      </c>
      <c r="D913" s="217"/>
      <c r="E913" s="79" t="n">
        <f aca="false">SUM(C913:D913)</f>
        <v>8343925.73</v>
      </c>
    </row>
    <row r="914" customFormat="false" ht="22.35" hidden="false" customHeight="false" outlineLevel="0" collapsed="false">
      <c r="A914" s="82" t="s">
        <v>1095</v>
      </c>
      <c r="B914" s="54" t="s">
        <v>1011</v>
      </c>
      <c r="C914" s="79" t="n">
        <v>8119100</v>
      </c>
      <c r="D914" s="88"/>
      <c r="E914" s="79" t="n">
        <f aca="false">SUM(C914:D914)</f>
        <v>8119100</v>
      </c>
    </row>
    <row r="915" customFormat="false" ht="22.35" hidden="false" customHeight="false" outlineLevel="0" collapsed="false">
      <c r="A915" s="82" t="s">
        <v>1104</v>
      </c>
      <c r="B915" s="54" t="s">
        <v>1014</v>
      </c>
      <c r="C915" s="79" t="n">
        <v>41348.31</v>
      </c>
      <c r="D915" s="88"/>
      <c r="E915" s="79" t="n">
        <f aca="false">SUM(C915:D915)</f>
        <v>41348.31</v>
      </c>
    </row>
    <row r="916" customFormat="false" ht="32.8" hidden="false" customHeight="false" outlineLevel="0" collapsed="false">
      <c r="A916" s="87" t="s">
        <v>33</v>
      </c>
      <c r="B916" s="54" t="s">
        <v>34</v>
      </c>
      <c r="C916" s="79" t="n">
        <v>123045</v>
      </c>
      <c r="D916" s="88"/>
      <c r="E916" s="79" t="n">
        <f aca="false">SUM(C916:D916)</f>
        <v>123045</v>
      </c>
    </row>
    <row r="917" customFormat="false" ht="12.8" hidden="false" customHeight="false" outlineLevel="0" collapsed="false">
      <c r="A917" s="82" t="s">
        <v>1097</v>
      </c>
      <c r="B917" s="54" t="s">
        <v>1098</v>
      </c>
      <c r="C917" s="79" t="n">
        <v>27500</v>
      </c>
      <c r="D917" s="88"/>
      <c r="E917" s="79" t="n">
        <f aca="false">SUM(C917:D917)</f>
        <v>27500</v>
      </c>
    </row>
    <row r="918" customFormat="false" ht="32.8" hidden="false" customHeight="false" outlineLevel="0" collapsed="false">
      <c r="A918" s="82" t="s">
        <v>1108</v>
      </c>
      <c r="B918" s="54" t="s">
        <v>324</v>
      </c>
      <c r="C918" s="79" t="n">
        <v>2932.42</v>
      </c>
      <c r="D918" s="88"/>
      <c r="E918" s="79" t="n">
        <f aca="false">SUM(C918:D918)</f>
        <v>2932.42</v>
      </c>
    </row>
    <row r="919" customFormat="false" ht="43.25" hidden="false" customHeight="false" outlineLevel="0" collapsed="false">
      <c r="A919" s="82" t="s">
        <v>1110</v>
      </c>
      <c r="B919" s="54" t="s">
        <v>1111</v>
      </c>
      <c r="C919" s="79" t="n">
        <v>30000</v>
      </c>
      <c r="D919" s="88"/>
      <c r="E919" s="79" t="n">
        <f aca="false">SUM(C919:D919)</f>
        <v>30000</v>
      </c>
    </row>
    <row r="920" customFormat="false" ht="22.35" hidden="false" customHeight="false" outlineLevel="0" collapsed="false">
      <c r="A920" s="82" t="s">
        <v>65</v>
      </c>
      <c r="B920" s="54" t="s">
        <v>66</v>
      </c>
      <c r="C920" s="79" t="n">
        <v>600000</v>
      </c>
      <c r="D920" s="88"/>
      <c r="E920" s="79" t="n">
        <f aca="false">SUM(C920:D920)</f>
        <v>600000</v>
      </c>
    </row>
    <row r="921" customFormat="false" ht="12.8" hidden="false" customHeight="false" outlineLevel="0" collapsed="false">
      <c r="A921" s="82"/>
      <c r="B921" s="54"/>
      <c r="C921" s="79"/>
      <c r="D921" s="88"/>
      <c r="E921" s="79"/>
    </row>
    <row r="922" customFormat="false" ht="57.45" hidden="false" customHeight="false" outlineLevel="0" collapsed="false">
      <c r="A922" s="66" t="s">
        <v>1295</v>
      </c>
      <c r="B922" s="135" t="s">
        <v>19</v>
      </c>
      <c r="C922" s="109" t="n">
        <f aca="false">SUM(C924:C933)</f>
        <v>6636780.18</v>
      </c>
      <c r="D922" s="110"/>
      <c r="E922" s="109" t="n">
        <f aca="false">SUM(C922:D922)</f>
        <v>6636780.18</v>
      </c>
    </row>
    <row r="923" customFormat="false" ht="22.35" hidden="false" customHeight="false" outlineLevel="0" collapsed="false">
      <c r="A923" s="87" t="s">
        <v>27</v>
      </c>
      <c r="B923" s="100"/>
      <c r="C923" s="79" t="n">
        <f aca="false">SUM(C924:C931)</f>
        <v>6636780.18</v>
      </c>
      <c r="D923" s="88"/>
      <c r="E923" s="79" t="n">
        <f aca="false">SUM(C923:D923)</f>
        <v>6636780.18</v>
      </c>
    </row>
    <row r="924" customFormat="false" ht="22.35" hidden="false" customHeight="false" outlineLevel="0" collapsed="false">
      <c r="A924" s="82" t="s">
        <v>1095</v>
      </c>
      <c r="B924" s="54" t="s">
        <v>1011</v>
      </c>
      <c r="C924" s="79" t="n">
        <v>6412220</v>
      </c>
      <c r="D924" s="88"/>
      <c r="E924" s="79" t="n">
        <f aca="false">SUM(C924:D924)</f>
        <v>6412220</v>
      </c>
    </row>
    <row r="925" customFormat="false" ht="22.35" hidden="false" customHeight="false" outlineLevel="0" collapsed="false">
      <c r="A925" s="82" t="s">
        <v>1104</v>
      </c>
      <c r="B925" s="54" t="s">
        <v>1014</v>
      </c>
      <c r="C925" s="79" t="n">
        <v>76428.17</v>
      </c>
      <c r="D925" s="88"/>
      <c r="E925" s="79" t="n">
        <f aca="false">SUM(C925:D925)</f>
        <v>76428.17</v>
      </c>
    </row>
    <row r="926" customFormat="false" ht="74.6" hidden="false" customHeight="false" outlineLevel="0" collapsed="false">
      <c r="A926" s="82" t="s">
        <v>1053</v>
      </c>
      <c r="B926" s="54" t="s">
        <v>1054</v>
      </c>
      <c r="C926" s="79" t="n">
        <v>25000</v>
      </c>
      <c r="D926" s="88"/>
      <c r="E926" s="79" t="n">
        <f aca="false">SUM(C926:D926)</f>
        <v>25000</v>
      </c>
    </row>
    <row r="927" customFormat="false" ht="32.8" hidden="false" customHeight="false" outlineLevel="0" collapsed="false">
      <c r="A927" s="87" t="s">
        <v>33</v>
      </c>
      <c r="B927" s="54" t="s">
        <v>34</v>
      </c>
      <c r="C927" s="79" t="n">
        <v>105000</v>
      </c>
      <c r="D927" s="88"/>
      <c r="E927" s="79" t="n">
        <f aca="false">SUM(C927:D927)</f>
        <v>105000</v>
      </c>
    </row>
    <row r="928" customFormat="false" ht="12.8" hidden="false" customHeight="false" outlineLevel="0" collapsed="false">
      <c r="A928" s="82" t="s">
        <v>1097</v>
      </c>
      <c r="B928" s="54" t="s">
        <v>1098</v>
      </c>
      <c r="C928" s="79" t="n">
        <v>10000</v>
      </c>
      <c r="D928" s="88"/>
      <c r="E928" s="79" t="n">
        <f aca="false">SUM(C928:D928)</f>
        <v>10000</v>
      </c>
    </row>
    <row r="929" customFormat="false" ht="53.7" hidden="false" customHeight="false" outlineLevel="0" collapsed="false">
      <c r="A929" s="82" t="s">
        <v>1057</v>
      </c>
      <c r="B929" s="103" t="s">
        <v>1058</v>
      </c>
      <c r="C929" s="79" t="n">
        <v>3125</v>
      </c>
      <c r="D929" s="88"/>
      <c r="E929" s="79" t="n">
        <f aca="false">SUM(C929:D929)</f>
        <v>3125</v>
      </c>
    </row>
    <row r="930" customFormat="false" ht="32.8" hidden="false" customHeight="false" outlineLevel="0" collapsed="false">
      <c r="A930" s="82" t="s">
        <v>219</v>
      </c>
      <c r="B930" s="103" t="s">
        <v>220</v>
      </c>
      <c r="C930" s="79"/>
      <c r="D930" s="88"/>
      <c r="E930" s="79"/>
    </row>
    <row r="931" customFormat="false" ht="32.8" hidden="false" customHeight="false" outlineLevel="0" collapsed="false">
      <c r="A931" s="82" t="s">
        <v>1108</v>
      </c>
      <c r="B931" s="54" t="s">
        <v>324</v>
      </c>
      <c r="C931" s="79" t="n">
        <v>5007.01</v>
      </c>
      <c r="D931" s="88"/>
      <c r="E931" s="79" t="n">
        <f aca="false">SUM(C931:D931)</f>
        <v>5007.01</v>
      </c>
    </row>
    <row r="932" customFormat="false" ht="32.8" hidden="false" customHeight="false" outlineLevel="0" collapsed="false">
      <c r="A932" s="82" t="s">
        <v>62</v>
      </c>
      <c r="B932" s="55" t="s">
        <v>63</v>
      </c>
      <c r="C932" s="79"/>
      <c r="D932" s="88"/>
      <c r="E932" s="79" t="n">
        <f aca="false">SUM(C932:D932)</f>
        <v>0</v>
      </c>
    </row>
    <row r="933" customFormat="false" ht="22.35" hidden="false" customHeight="false" outlineLevel="0" collapsed="false">
      <c r="A933" s="82" t="s">
        <v>65</v>
      </c>
      <c r="B933" s="54" t="s">
        <v>66</v>
      </c>
      <c r="C933" s="79"/>
      <c r="D933" s="88"/>
      <c r="E933" s="79" t="n">
        <f aca="false">SUM(C933:D933)</f>
        <v>0</v>
      </c>
    </row>
    <row r="934" customFormat="false" ht="12.8" hidden="false" customHeight="false" outlineLevel="0" collapsed="false">
      <c r="A934" s="82"/>
      <c r="B934" s="54"/>
      <c r="C934" s="79"/>
      <c r="D934" s="88"/>
      <c r="E934" s="79"/>
    </row>
    <row r="935" customFormat="false" ht="57.45" hidden="false" customHeight="false" outlineLevel="0" collapsed="false">
      <c r="A935" s="66" t="s">
        <v>1304</v>
      </c>
      <c r="B935" s="135" t="s">
        <v>19</v>
      </c>
      <c r="C935" s="109"/>
      <c r="D935" s="110"/>
      <c r="E935" s="109"/>
    </row>
    <row r="936" customFormat="false" ht="22.35" hidden="false" customHeight="false" outlineLevel="0" collapsed="false">
      <c r="A936" s="99" t="s">
        <v>27</v>
      </c>
      <c r="B936" s="227"/>
      <c r="C936" s="146"/>
      <c r="D936" s="235"/>
      <c r="E936" s="146"/>
    </row>
    <row r="937" customFormat="false" ht="22.35" hidden="false" customHeight="false" outlineLevel="0" collapsed="false">
      <c r="A937" s="82" t="s">
        <v>1095</v>
      </c>
      <c r="B937" s="54" t="s">
        <v>1011</v>
      </c>
      <c r="C937" s="79"/>
      <c r="D937" s="88"/>
      <c r="E937" s="79"/>
    </row>
    <row r="938" customFormat="false" ht="22.35" hidden="false" customHeight="false" outlineLevel="0" collapsed="false">
      <c r="A938" s="82" t="s">
        <v>1104</v>
      </c>
      <c r="B938" s="54" t="s">
        <v>1014</v>
      </c>
      <c r="C938" s="79"/>
      <c r="D938" s="88"/>
      <c r="E938" s="79"/>
    </row>
    <row r="939" customFormat="false" ht="53.7" hidden="false" customHeight="false" outlineLevel="0" collapsed="false">
      <c r="A939" s="87" t="s">
        <v>1057</v>
      </c>
      <c r="B939" s="54" t="s">
        <v>1058</v>
      </c>
      <c r="C939" s="79"/>
      <c r="D939" s="88"/>
      <c r="E939" s="79"/>
    </row>
    <row r="940" customFormat="false" ht="32.8" hidden="false" customHeight="false" outlineLevel="0" collapsed="false">
      <c r="A940" s="87" t="s">
        <v>33</v>
      </c>
      <c r="B940" s="54" t="s">
        <v>34</v>
      </c>
      <c r="C940" s="79"/>
      <c r="D940" s="88"/>
      <c r="E940" s="79"/>
    </row>
    <row r="941" customFormat="false" ht="12.8" hidden="false" customHeight="false" outlineLevel="0" collapsed="false">
      <c r="A941" s="82" t="s">
        <v>1097</v>
      </c>
      <c r="B941" s="54" t="s">
        <v>1098</v>
      </c>
      <c r="C941" s="79"/>
      <c r="D941" s="88"/>
      <c r="E941" s="79"/>
    </row>
    <row r="942" customFormat="false" ht="12.8" hidden="false" customHeight="false" outlineLevel="0" collapsed="false">
      <c r="A942" s="87"/>
      <c r="B942" s="54"/>
      <c r="C942" s="79"/>
      <c r="D942" s="88"/>
      <c r="E942" s="79"/>
    </row>
    <row r="943" customFormat="false" ht="57.45" hidden="false" customHeight="false" outlineLevel="0" collapsed="false">
      <c r="A943" s="66" t="s">
        <v>1310</v>
      </c>
      <c r="B943" s="135" t="s">
        <v>19</v>
      </c>
      <c r="C943" s="109" t="n">
        <f aca="false">SUM(C945:C954)</f>
        <v>6316681.56</v>
      </c>
      <c r="D943" s="110"/>
      <c r="E943" s="109" t="n">
        <f aca="false">SUM(C943:D943)</f>
        <v>6316681.56</v>
      </c>
    </row>
    <row r="944" customFormat="false" ht="22.35" hidden="false" customHeight="false" outlineLevel="0" collapsed="false">
      <c r="A944" s="87" t="s">
        <v>27</v>
      </c>
      <c r="B944" s="227"/>
      <c r="C944" s="79" t="n">
        <f aca="false">SUM(C945:C954)</f>
        <v>6316681.56</v>
      </c>
      <c r="D944" s="217"/>
      <c r="E944" s="79" t="n">
        <f aca="false">SUM(C944:D944)</f>
        <v>6316681.56</v>
      </c>
    </row>
    <row r="945" customFormat="false" ht="22.35" hidden="false" customHeight="false" outlineLevel="0" collapsed="false">
      <c r="A945" s="82" t="s">
        <v>1095</v>
      </c>
      <c r="B945" s="54" t="s">
        <v>1011</v>
      </c>
      <c r="C945" s="79" t="n">
        <v>6094810</v>
      </c>
      <c r="D945" s="88"/>
      <c r="E945" s="79" t="n">
        <f aca="false">SUM(C945:D945)</f>
        <v>6094810</v>
      </c>
    </row>
    <row r="946" customFormat="false" ht="22.35" hidden="false" customHeight="false" outlineLevel="0" collapsed="false">
      <c r="A946" s="82" t="s">
        <v>1104</v>
      </c>
      <c r="B946" s="54" t="s">
        <v>1014</v>
      </c>
      <c r="C946" s="79" t="n">
        <v>60077.08</v>
      </c>
      <c r="D946" s="88"/>
      <c r="E946" s="79" t="n">
        <f aca="false">SUM(C946:D946)</f>
        <v>60077.08</v>
      </c>
    </row>
    <row r="947" customFormat="false" ht="32.8" hidden="false" customHeight="false" outlineLevel="0" collapsed="false">
      <c r="A947" s="82" t="s">
        <v>33</v>
      </c>
      <c r="B947" s="54" t="s">
        <v>34</v>
      </c>
      <c r="C947" s="79" t="n">
        <v>61000</v>
      </c>
      <c r="D947" s="88"/>
      <c r="E947" s="79" t="n">
        <f aca="false">SUM(C947:D947)</f>
        <v>61000</v>
      </c>
    </row>
    <row r="948" customFormat="false" ht="12.8" hidden="false" customHeight="false" outlineLevel="0" collapsed="false">
      <c r="A948" s="82" t="s">
        <v>1097</v>
      </c>
      <c r="B948" s="54" t="s">
        <v>1098</v>
      </c>
      <c r="C948" s="79" t="n">
        <v>8000</v>
      </c>
      <c r="D948" s="88"/>
      <c r="E948" s="79" t="n">
        <f aca="false">SUM(C948:D948)</f>
        <v>8000</v>
      </c>
    </row>
    <row r="949" customFormat="false" ht="53.7" hidden="false" customHeight="false" outlineLevel="0" collapsed="false">
      <c r="A949" s="82" t="s">
        <v>1057</v>
      </c>
      <c r="B949" s="103" t="s">
        <v>1058</v>
      </c>
      <c r="C949" s="79" t="n">
        <v>15000</v>
      </c>
      <c r="D949" s="88"/>
      <c r="E949" s="79" t="n">
        <f aca="false">SUM(C949:D949)</f>
        <v>15000</v>
      </c>
    </row>
    <row r="950" customFormat="false" ht="32.8" hidden="false" customHeight="false" outlineLevel="0" collapsed="false">
      <c r="A950" s="82" t="s">
        <v>1108</v>
      </c>
      <c r="B950" s="54" t="s">
        <v>324</v>
      </c>
      <c r="C950" s="79" t="n">
        <v>4364.48</v>
      </c>
      <c r="D950" s="88"/>
      <c r="E950" s="79" t="n">
        <f aca="false">SUM(C950:D950)</f>
        <v>4364.48</v>
      </c>
    </row>
    <row r="951" customFormat="false" ht="43.25" hidden="false" customHeight="false" outlineLevel="0" collapsed="false">
      <c r="A951" s="82" t="s">
        <v>1059</v>
      </c>
      <c r="B951" s="54" t="s">
        <v>1060</v>
      </c>
      <c r="C951" s="79" t="n">
        <v>31980</v>
      </c>
      <c r="D951" s="88"/>
      <c r="E951" s="79" t="n">
        <f aca="false">SUM(C951:D951)</f>
        <v>31980</v>
      </c>
    </row>
    <row r="952" customFormat="false" ht="22.35" hidden="false" customHeight="false" outlineLevel="0" collapsed="false">
      <c r="A952" s="82" t="s">
        <v>1120</v>
      </c>
      <c r="B952" s="54" t="s">
        <v>1121</v>
      </c>
      <c r="C952" s="79" t="n">
        <v>10000</v>
      </c>
      <c r="D952" s="88"/>
      <c r="E952" s="79" t="n">
        <f aca="false">SUM(C952:D952)</f>
        <v>10000</v>
      </c>
    </row>
    <row r="953" customFormat="false" ht="64.15" hidden="false" customHeight="false" outlineLevel="0" collapsed="false">
      <c r="A953" s="82" t="s">
        <v>726</v>
      </c>
      <c r="B953" s="54" t="s">
        <v>727</v>
      </c>
      <c r="C953" s="79" t="n">
        <v>1450</v>
      </c>
      <c r="D953" s="88"/>
      <c r="E953" s="79" t="n">
        <f aca="false">SUM(C953:D953)</f>
        <v>1450</v>
      </c>
    </row>
    <row r="954" customFormat="false" ht="43.25" hidden="false" customHeight="false" outlineLevel="0" collapsed="false">
      <c r="A954" s="82" t="s">
        <v>1110</v>
      </c>
      <c r="B954" s="54" t="s">
        <v>1111</v>
      </c>
      <c r="C954" s="79" t="n">
        <v>30000</v>
      </c>
      <c r="D954" s="88"/>
      <c r="E954" s="79" t="n">
        <f aca="false">SUM(C954:D954)</f>
        <v>30000</v>
      </c>
    </row>
    <row r="955" customFormat="false" ht="12.8" hidden="false" customHeight="false" outlineLevel="0" collapsed="false">
      <c r="A955" s="87"/>
      <c r="B955" s="54"/>
      <c r="C955" s="79"/>
      <c r="D955" s="88"/>
      <c r="E955" s="79"/>
    </row>
    <row r="956" customFormat="false" ht="57.45" hidden="false" customHeight="false" outlineLevel="0" collapsed="false">
      <c r="A956" s="66" t="s">
        <v>1316</v>
      </c>
      <c r="B956" s="135" t="s">
        <v>19</v>
      </c>
      <c r="C956" s="109" t="n">
        <f aca="false">SUM(C958:C964)</f>
        <v>4378860.07</v>
      </c>
      <c r="D956" s="110"/>
      <c r="E956" s="109" t="n">
        <f aca="false">SUM(C956:D956)</f>
        <v>4378860.07</v>
      </c>
    </row>
    <row r="957" customFormat="false" ht="22.35" hidden="false" customHeight="false" outlineLevel="0" collapsed="false">
      <c r="A957" s="82" t="s">
        <v>27</v>
      </c>
      <c r="B957" s="227"/>
      <c r="C957" s="79" t="n">
        <f aca="false">SUM(C958:C964)</f>
        <v>4378860.07</v>
      </c>
      <c r="D957" s="217"/>
      <c r="E957" s="79" t="n">
        <f aca="false">SUM(C957:D957)</f>
        <v>4378860.07</v>
      </c>
    </row>
    <row r="958" customFormat="false" ht="22.35" hidden="false" customHeight="false" outlineLevel="0" collapsed="false">
      <c r="A958" s="82" t="s">
        <v>1095</v>
      </c>
      <c r="B958" s="54" t="s">
        <v>1011</v>
      </c>
      <c r="C958" s="79" t="n">
        <v>4237530</v>
      </c>
      <c r="D958" s="217"/>
      <c r="E958" s="79" t="n">
        <f aca="false">SUM(C958:D958)</f>
        <v>4237530</v>
      </c>
    </row>
    <row r="959" customFormat="false" ht="32.8" hidden="false" customHeight="false" outlineLevel="0" collapsed="false">
      <c r="A959" s="87" t="s">
        <v>33</v>
      </c>
      <c r="B959" s="54" t="s">
        <v>34</v>
      </c>
      <c r="C959" s="95" t="n">
        <v>95900</v>
      </c>
      <c r="D959" s="96"/>
      <c r="E959" s="79" t="n">
        <f aca="false">SUM(C959:D959)</f>
        <v>95900</v>
      </c>
    </row>
    <row r="960" customFormat="false" ht="12.8" hidden="false" customHeight="false" outlineLevel="0" collapsed="false">
      <c r="A960" s="126" t="s">
        <v>1097</v>
      </c>
      <c r="B960" s="160" t="s">
        <v>1098</v>
      </c>
      <c r="C960" s="236" t="n">
        <v>8000</v>
      </c>
      <c r="D960" s="237"/>
      <c r="E960" s="236" t="n">
        <f aca="false">SUM(C960:D960)</f>
        <v>8000</v>
      </c>
    </row>
    <row r="961" customFormat="false" ht="32.8" hidden="false" customHeight="false" outlineLevel="0" collapsed="false">
      <c r="A961" s="82" t="s">
        <v>1320</v>
      </c>
      <c r="B961" s="54" t="s">
        <v>697</v>
      </c>
      <c r="C961" s="79"/>
      <c r="D961" s="88"/>
      <c r="E961" s="95"/>
    </row>
    <row r="962" customFormat="false" ht="32.8" hidden="false" customHeight="false" outlineLevel="0" collapsed="false">
      <c r="A962" s="87" t="s">
        <v>1108</v>
      </c>
      <c r="B962" s="54" t="s">
        <v>324</v>
      </c>
      <c r="C962" s="79" t="n">
        <v>1724.61</v>
      </c>
      <c r="D962" s="88"/>
      <c r="E962" s="95" t="n">
        <f aca="false">SUM(C962:D962)</f>
        <v>1724.61</v>
      </c>
    </row>
    <row r="963" customFormat="false" ht="43.25" hidden="false" customHeight="false" outlineLevel="0" collapsed="false">
      <c r="A963" s="82" t="s">
        <v>1110</v>
      </c>
      <c r="B963" s="54" t="s">
        <v>1111</v>
      </c>
      <c r="C963" s="79" t="n">
        <v>25000</v>
      </c>
      <c r="D963" s="217"/>
      <c r="E963" s="79" t="n">
        <f aca="false">SUM(C963:D963)</f>
        <v>25000</v>
      </c>
    </row>
    <row r="964" customFormat="false" ht="22.35" hidden="false" customHeight="false" outlineLevel="0" collapsed="false">
      <c r="A964" s="82" t="s">
        <v>1104</v>
      </c>
      <c r="B964" s="54" t="s">
        <v>1014</v>
      </c>
      <c r="C964" s="79" t="n">
        <v>10705.46</v>
      </c>
      <c r="D964" s="88"/>
      <c r="E964" s="79" t="n">
        <f aca="false">SUM(C964:D964)</f>
        <v>10705.46</v>
      </c>
    </row>
    <row r="965" customFormat="false" ht="12.8" hidden="false" customHeight="false" outlineLevel="0" collapsed="false">
      <c r="A965" s="87"/>
      <c r="B965" s="103"/>
      <c r="C965" s="79"/>
      <c r="D965" s="88"/>
      <c r="E965" s="79"/>
    </row>
    <row r="966" customFormat="false" ht="57.45" hidden="false" customHeight="false" outlineLevel="0" collapsed="false">
      <c r="A966" s="66" t="s">
        <v>1324</v>
      </c>
      <c r="B966" s="67" t="s">
        <v>19</v>
      </c>
      <c r="C966" s="109" t="n">
        <f aca="false">SUM(C968:C976)</f>
        <v>9274540.94</v>
      </c>
      <c r="D966" s="110"/>
      <c r="E966" s="109" t="n">
        <f aca="false">SUM(C966:D966)</f>
        <v>9274540.94</v>
      </c>
    </row>
    <row r="967" customFormat="false" ht="22.35" hidden="false" customHeight="false" outlineLevel="0" collapsed="false">
      <c r="A967" s="82" t="s">
        <v>27</v>
      </c>
      <c r="B967" s="207"/>
      <c r="C967" s="79" t="n">
        <f aca="false">SUM(C968:C975)</f>
        <v>9274540.94</v>
      </c>
      <c r="D967" s="217"/>
      <c r="E967" s="79" t="n">
        <f aca="false">SUM(E968:E975)</f>
        <v>9274540.94</v>
      </c>
    </row>
    <row r="968" customFormat="false" ht="22.35" hidden="false" customHeight="false" outlineLevel="0" collapsed="false">
      <c r="A968" s="82" t="s">
        <v>1095</v>
      </c>
      <c r="B968" s="54" t="s">
        <v>1011</v>
      </c>
      <c r="C968" s="79" t="n">
        <v>8877480</v>
      </c>
      <c r="D968" s="217"/>
      <c r="E968" s="79" t="n">
        <f aca="false">SUM(C968:D968)</f>
        <v>8877480</v>
      </c>
    </row>
    <row r="969" customFormat="false" ht="22.35" hidden="false" customHeight="false" outlineLevel="0" collapsed="false">
      <c r="A969" s="82" t="s">
        <v>1104</v>
      </c>
      <c r="B969" s="54" t="s">
        <v>1014</v>
      </c>
      <c r="C969" s="79" t="n">
        <v>113668.25</v>
      </c>
      <c r="D969" s="88"/>
      <c r="E969" s="79" t="n">
        <f aca="false">SUM(C969:D969)</f>
        <v>113668.25</v>
      </c>
    </row>
    <row r="970" customFormat="false" ht="32.8" hidden="false" customHeight="false" outlineLevel="0" collapsed="false">
      <c r="A970" s="82" t="s">
        <v>1320</v>
      </c>
      <c r="B970" s="54" t="s">
        <v>697</v>
      </c>
      <c r="C970" s="84" t="n">
        <v>6000</v>
      </c>
      <c r="D970" s="88"/>
      <c r="E970" s="79" t="n">
        <f aca="false">SUM(C970:D970)</f>
        <v>6000</v>
      </c>
    </row>
    <row r="971" customFormat="false" ht="53.7" hidden="false" customHeight="false" outlineLevel="0" collapsed="false">
      <c r="A971" s="82" t="s">
        <v>1142</v>
      </c>
      <c r="B971" s="54" t="s">
        <v>1023</v>
      </c>
      <c r="C971" s="84" t="n">
        <v>145920</v>
      </c>
      <c r="D971" s="88"/>
      <c r="E971" s="79" t="n">
        <f aca="false">SUM(C971:D971)</f>
        <v>145920</v>
      </c>
    </row>
    <row r="972" customFormat="false" ht="32.8" hidden="false" customHeight="false" outlineLevel="0" collapsed="false">
      <c r="A972" s="87" t="s">
        <v>33</v>
      </c>
      <c r="B972" s="54" t="s">
        <v>34</v>
      </c>
      <c r="C972" s="79" t="n">
        <v>51600</v>
      </c>
      <c r="D972" s="88"/>
      <c r="E972" s="79" t="n">
        <f aca="false">SUM(C972:D972)</f>
        <v>51600</v>
      </c>
    </row>
    <row r="973" customFormat="false" ht="12.8" hidden="false" customHeight="false" outlineLevel="0" collapsed="false">
      <c r="A973" s="82" t="s">
        <v>1097</v>
      </c>
      <c r="B973" s="54" t="s">
        <v>1098</v>
      </c>
      <c r="C973" s="124" t="n">
        <v>24000</v>
      </c>
      <c r="D973" s="88"/>
      <c r="E973" s="79" t="n">
        <f aca="false">SUM(C973:D973)</f>
        <v>24000</v>
      </c>
    </row>
    <row r="974" customFormat="false" ht="32.8" hidden="false" customHeight="false" outlineLevel="0" collapsed="false">
      <c r="A974" s="87" t="s">
        <v>1108</v>
      </c>
      <c r="B974" s="54" t="s">
        <v>324</v>
      </c>
      <c r="C974" s="84" t="n">
        <v>872.69</v>
      </c>
      <c r="D974" s="88"/>
      <c r="E974" s="79" t="n">
        <f aca="false">SUM(C974:D974)</f>
        <v>872.69</v>
      </c>
    </row>
    <row r="975" customFormat="false" ht="43.25" hidden="false" customHeight="false" outlineLevel="0" collapsed="false">
      <c r="A975" s="82" t="s">
        <v>1110</v>
      </c>
      <c r="B975" s="54" t="s">
        <v>1111</v>
      </c>
      <c r="C975" s="84" t="n">
        <v>55000</v>
      </c>
      <c r="D975" s="88"/>
      <c r="E975" s="79" t="n">
        <f aca="false">SUM(C975:D975)</f>
        <v>55000</v>
      </c>
    </row>
    <row r="976" customFormat="false" ht="22.35" hidden="false" customHeight="false" outlineLevel="0" collapsed="false">
      <c r="A976" s="82" t="s">
        <v>65</v>
      </c>
      <c r="B976" s="103" t="s">
        <v>66</v>
      </c>
      <c r="C976" s="79"/>
      <c r="D976" s="217"/>
      <c r="E976" s="79" t="n">
        <f aca="false">SUM(C976:D976)</f>
        <v>0</v>
      </c>
    </row>
    <row r="977" customFormat="false" ht="12.8" hidden="false" customHeight="false" outlineLevel="0" collapsed="false">
      <c r="A977" s="82"/>
      <c r="B977" s="54"/>
      <c r="C977" s="79"/>
      <c r="D977" s="88"/>
      <c r="E977" s="79"/>
    </row>
    <row r="978" customFormat="false" ht="57.45" hidden="false" customHeight="false" outlineLevel="0" collapsed="false">
      <c r="A978" s="66" t="s">
        <v>1334</v>
      </c>
      <c r="B978" s="135" t="s">
        <v>19</v>
      </c>
      <c r="C978" s="241" t="n">
        <f aca="false">SUM(C980:C986)</f>
        <v>5123462.8</v>
      </c>
      <c r="D978" s="242"/>
      <c r="E978" s="243" t="n">
        <f aca="false">SUM(C978:D978)</f>
        <v>5123462.8</v>
      </c>
    </row>
    <row r="979" customFormat="false" ht="22.35" hidden="false" customHeight="false" outlineLevel="0" collapsed="false">
      <c r="A979" s="82" t="s">
        <v>27</v>
      </c>
      <c r="B979" s="227"/>
      <c r="C979" s="247" t="n">
        <f aca="false">SUM(C980:C986)</f>
        <v>5123462.8</v>
      </c>
      <c r="D979" s="248"/>
      <c r="E979" s="79" t="n">
        <f aca="false">SUM(C979:D979)</f>
        <v>5123462.8</v>
      </c>
    </row>
    <row r="980" customFormat="false" ht="22.35" hidden="false" customHeight="false" outlineLevel="0" collapsed="false">
      <c r="A980" s="82" t="s">
        <v>1095</v>
      </c>
      <c r="B980" s="54" t="s">
        <v>1011</v>
      </c>
      <c r="C980" s="247" t="n">
        <v>4899960</v>
      </c>
      <c r="D980" s="248"/>
      <c r="E980" s="79" t="n">
        <f aca="false">SUM(C980:D980)</f>
        <v>4899960</v>
      </c>
    </row>
    <row r="981" customFormat="false" ht="22.35" hidden="false" customHeight="false" outlineLevel="0" collapsed="false">
      <c r="A981" s="82" t="s">
        <v>1104</v>
      </c>
      <c r="B981" s="54" t="s">
        <v>1014</v>
      </c>
      <c r="C981" s="247" t="n">
        <v>67977.1</v>
      </c>
      <c r="D981" s="248"/>
      <c r="E981" s="79" t="n">
        <f aca="false">SUM(C981:D981)</f>
        <v>67977.1</v>
      </c>
    </row>
    <row r="982" customFormat="false" ht="32.8" hidden="false" customHeight="false" outlineLevel="0" collapsed="false">
      <c r="A982" s="82" t="s">
        <v>1320</v>
      </c>
      <c r="B982" s="54" t="s">
        <v>697</v>
      </c>
      <c r="C982" s="247" t="n">
        <v>6000</v>
      </c>
      <c r="D982" s="248"/>
      <c r="E982" s="79" t="n">
        <f aca="false">SUM(C982:D982)</f>
        <v>6000</v>
      </c>
    </row>
    <row r="983" customFormat="false" ht="32.8" hidden="false" customHeight="false" outlineLevel="0" collapsed="false">
      <c r="A983" s="87" t="s">
        <v>33</v>
      </c>
      <c r="B983" s="54" t="s">
        <v>34</v>
      </c>
      <c r="C983" s="247" t="n">
        <v>47000</v>
      </c>
      <c r="D983" s="248"/>
      <c r="E983" s="79" t="n">
        <f aca="false">SUM(C983:D983)</f>
        <v>47000</v>
      </c>
    </row>
    <row r="984" customFormat="false" ht="12.8" hidden="false" customHeight="false" outlineLevel="0" collapsed="false">
      <c r="A984" s="82" t="s">
        <v>1097</v>
      </c>
      <c r="B984" s="54" t="s">
        <v>1098</v>
      </c>
      <c r="C984" s="247" t="n">
        <v>87000</v>
      </c>
      <c r="D984" s="248"/>
      <c r="E984" s="79" t="n">
        <f aca="false">SUM(C984:D984)</f>
        <v>87000</v>
      </c>
    </row>
    <row r="985" customFormat="false" ht="32.8" hidden="false" customHeight="false" outlineLevel="0" collapsed="false">
      <c r="A985" s="87" t="s">
        <v>1108</v>
      </c>
      <c r="B985" s="54" t="s">
        <v>324</v>
      </c>
      <c r="C985" s="247" t="n">
        <v>525.7</v>
      </c>
      <c r="D985" s="248"/>
      <c r="E985" s="79" t="n">
        <f aca="false">SUM(C985:D985)</f>
        <v>525.7</v>
      </c>
    </row>
    <row r="986" customFormat="false" ht="43.25" hidden="false" customHeight="false" outlineLevel="0" collapsed="false">
      <c r="A986" s="82" t="s">
        <v>1110</v>
      </c>
      <c r="B986" s="54" t="s">
        <v>1111</v>
      </c>
      <c r="C986" s="247" t="n">
        <v>15000</v>
      </c>
      <c r="D986" s="248"/>
      <c r="E986" s="79" t="n">
        <f aca="false">SUM(C986:D986)</f>
        <v>15000</v>
      </c>
    </row>
    <row r="987" customFormat="false" ht="12.8" hidden="false" customHeight="false" outlineLevel="0" collapsed="false">
      <c r="A987" s="82"/>
      <c r="B987" s="54"/>
      <c r="C987" s="79"/>
      <c r="D987" s="88"/>
      <c r="E987" s="79"/>
    </row>
    <row r="988" customFormat="false" ht="57.45" hidden="false" customHeight="false" outlineLevel="0" collapsed="false">
      <c r="A988" s="66" t="s">
        <v>1342</v>
      </c>
      <c r="B988" s="135" t="s">
        <v>19</v>
      </c>
      <c r="C988" s="241" t="n">
        <f aca="false">SUM(C990:C998)</f>
        <v>7428291.36</v>
      </c>
      <c r="D988" s="242"/>
      <c r="E988" s="243" t="n">
        <f aca="false">SUM(C988:D988)</f>
        <v>7428291.36</v>
      </c>
    </row>
    <row r="989" customFormat="false" ht="22.35" hidden="false" customHeight="false" outlineLevel="0" collapsed="false">
      <c r="A989" s="82" t="s">
        <v>27</v>
      </c>
      <c r="B989" s="227"/>
      <c r="C989" s="247" t="n">
        <f aca="false">SUM(C990:C998)</f>
        <v>7428291.36</v>
      </c>
      <c r="D989" s="248"/>
      <c r="E989" s="79" t="n">
        <f aca="false">SUM(C989:D989)</f>
        <v>7428291.36</v>
      </c>
    </row>
    <row r="990" customFormat="false" ht="22.35" hidden="false" customHeight="false" outlineLevel="0" collapsed="false">
      <c r="A990" s="82" t="s">
        <v>1095</v>
      </c>
      <c r="B990" s="54" t="s">
        <v>1011</v>
      </c>
      <c r="C990" s="247" t="n">
        <v>6985730</v>
      </c>
      <c r="D990" s="248"/>
      <c r="E990" s="79" t="n">
        <f aca="false">SUM(C990:D990)</f>
        <v>6985730</v>
      </c>
    </row>
    <row r="991" customFormat="false" ht="32.8" hidden="false" customHeight="false" outlineLevel="0" collapsed="false">
      <c r="A991" s="82" t="s">
        <v>696</v>
      </c>
      <c r="B991" s="54" t="s">
        <v>697</v>
      </c>
      <c r="C991" s="79" t="n">
        <v>6000</v>
      </c>
      <c r="D991" s="248"/>
      <c r="E991" s="79" t="n">
        <f aca="false">SUM(C991:D991)</f>
        <v>6000</v>
      </c>
    </row>
    <row r="992" customFormat="false" ht="32.8" hidden="false" customHeight="false" outlineLevel="0" collapsed="false">
      <c r="A992" s="87" t="s">
        <v>33</v>
      </c>
      <c r="B992" s="54" t="s">
        <v>34</v>
      </c>
      <c r="C992" s="247" t="n">
        <v>191000</v>
      </c>
      <c r="D992" s="248"/>
      <c r="E992" s="79" t="n">
        <f aca="false">SUM(C992:D992)</f>
        <v>191000</v>
      </c>
    </row>
    <row r="993" customFormat="false" ht="12.8" hidden="false" customHeight="false" outlineLevel="0" collapsed="false">
      <c r="A993" s="82" t="s">
        <v>1097</v>
      </c>
      <c r="B993" s="54" t="s">
        <v>1098</v>
      </c>
      <c r="C993" s="247" t="n">
        <v>204000</v>
      </c>
      <c r="D993" s="248"/>
      <c r="E993" s="79" t="n">
        <f aca="false">SUM(C993:D993)</f>
        <v>204000</v>
      </c>
    </row>
    <row r="994" customFormat="false" ht="22.35" hidden="false" customHeight="false" outlineLevel="0" collapsed="false">
      <c r="A994" s="82" t="s">
        <v>1104</v>
      </c>
      <c r="B994" s="54" t="s">
        <v>1014</v>
      </c>
      <c r="C994" s="95" t="n">
        <v>8112.72</v>
      </c>
      <c r="D994" s="248"/>
      <c r="E994" s="79" t="n">
        <f aca="false">SUM(C994:D994)</f>
        <v>8112.72</v>
      </c>
    </row>
    <row r="995" customFormat="false" ht="32.8" hidden="false" customHeight="false" outlineLevel="0" collapsed="false">
      <c r="A995" s="87" t="s">
        <v>1108</v>
      </c>
      <c r="B995" s="54" t="s">
        <v>324</v>
      </c>
      <c r="C995" s="79" t="n">
        <v>928.64</v>
      </c>
      <c r="D995" s="248"/>
      <c r="E995" s="79" t="n">
        <f aca="false">SUM(C995:D995)</f>
        <v>928.64</v>
      </c>
    </row>
    <row r="996" customFormat="false" ht="43.25" hidden="false" customHeight="false" outlineLevel="0" collapsed="false">
      <c r="A996" s="82" t="s">
        <v>1110</v>
      </c>
      <c r="B996" s="54" t="s">
        <v>1111</v>
      </c>
      <c r="C996" s="79" t="n">
        <v>18000</v>
      </c>
      <c r="D996" s="248"/>
      <c r="E996" s="79" t="n">
        <f aca="false">SUM(C996:D996)</f>
        <v>18000</v>
      </c>
    </row>
    <row r="997" customFormat="false" ht="43.25" hidden="false" customHeight="false" outlineLevel="0" collapsed="false">
      <c r="A997" s="82" t="s">
        <v>1059</v>
      </c>
      <c r="B997" s="54" t="s">
        <v>1060</v>
      </c>
      <c r="C997" s="79" t="n">
        <v>14520</v>
      </c>
      <c r="D997" s="248"/>
      <c r="E997" s="79" t="n">
        <f aca="false">SUM(C997:D997)</f>
        <v>14520</v>
      </c>
    </row>
    <row r="998" customFormat="false" ht="43.25" hidden="false" customHeight="false" outlineLevel="0" collapsed="false">
      <c r="A998" s="82" t="s">
        <v>325</v>
      </c>
      <c r="B998" s="55" t="s">
        <v>326</v>
      </c>
      <c r="C998" s="79"/>
      <c r="D998" s="248"/>
      <c r="E998" s="79" t="n">
        <f aca="false">SUM(C998:D998)</f>
        <v>0</v>
      </c>
    </row>
    <row r="999" customFormat="false" ht="12.8" hidden="false" customHeight="false" outlineLevel="0" collapsed="false">
      <c r="A999" s="82"/>
      <c r="B999" s="54"/>
      <c r="C999" s="247"/>
      <c r="D999" s="248"/>
      <c r="E999" s="79"/>
    </row>
    <row r="1000" customFormat="false" ht="35.05" hidden="false" customHeight="false" outlineLevel="0" collapsed="false">
      <c r="A1000" s="66" t="s">
        <v>1350</v>
      </c>
      <c r="B1000" s="135" t="s">
        <v>19</v>
      </c>
      <c r="C1000" s="158" t="n">
        <f aca="false">SUM(C1002:C1007)</f>
        <v>9164000</v>
      </c>
      <c r="D1000" s="159"/>
      <c r="E1000" s="72" t="n">
        <f aca="false">SUM(C1000:D1000)</f>
        <v>9164000</v>
      </c>
    </row>
    <row r="1001" customFormat="false" ht="22.35" hidden="false" customHeight="false" outlineLevel="0" collapsed="false">
      <c r="A1001" s="82" t="s">
        <v>27</v>
      </c>
      <c r="B1001" s="227"/>
      <c r="C1001" s="84" t="n">
        <f aca="false">SUM(C1002:C1007)</f>
        <v>9164000</v>
      </c>
      <c r="D1001" s="222"/>
      <c r="E1001" s="79" t="n">
        <f aca="false">SUM(C1001:D1001)</f>
        <v>9164000</v>
      </c>
    </row>
    <row r="1002" customFormat="false" ht="22.35" hidden="false" customHeight="false" outlineLevel="0" collapsed="false">
      <c r="A1002" s="82" t="s">
        <v>1095</v>
      </c>
      <c r="B1002" s="54" t="s">
        <v>1011</v>
      </c>
      <c r="C1002" s="84" t="n">
        <v>9078170</v>
      </c>
      <c r="D1002" s="222"/>
      <c r="E1002" s="79" t="n">
        <f aca="false">SUM(C1002:D1002)</f>
        <v>9078170</v>
      </c>
    </row>
    <row r="1003" customFormat="false" ht="74.6" hidden="false" customHeight="false" outlineLevel="0" collapsed="false">
      <c r="A1003" s="82" t="s">
        <v>1050</v>
      </c>
      <c r="B1003" s="54" t="s">
        <v>1051</v>
      </c>
      <c r="C1003" s="84" t="n">
        <v>5280</v>
      </c>
      <c r="D1003" s="222"/>
      <c r="E1003" s="79" t="n">
        <f aca="false">SUM(C1003:D1003)</f>
        <v>5280</v>
      </c>
    </row>
    <row r="1004" customFormat="false" ht="12.8" hidden="false" customHeight="false" outlineLevel="0" collapsed="false">
      <c r="A1004" s="82" t="s">
        <v>1097</v>
      </c>
      <c r="B1004" s="54" t="s">
        <v>1098</v>
      </c>
      <c r="C1004" s="79" t="n">
        <v>31800</v>
      </c>
      <c r="D1004" s="217"/>
      <c r="E1004" s="79" t="n">
        <f aca="false">SUM(C1004:D1004)</f>
        <v>31800</v>
      </c>
    </row>
    <row r="1005" customFormat="false" ht="43.25" hidden="false" customHeight="false" outlineLevel="0" collapsed="false">
      <c r="A1005" s="82" t="s">
        <v>1059</v>
      </c>
      <c r="B1005" s="54" t="s">
        <v>1060</v>
      </c>
      <c r="C1005" s="84" t="n">
        <v>48750</v>
      </c>
      <c r="D1005" s="222"/>
      <c r="E1005" s="79" t="n">
        <f aca="false">SUM(C1005:D1005)</f>
        <v>48750</v>
      </c>
    </row>
    <row r="1006" customFormat="false" ht="32.8" hidden="false" customHeight="false" outlineLevel="0" collapsed="false">
      <c r="A1006" s="87" t="s">
        <v>1320</v>
      </c>
      <c r="B1006" s="54" t="s">
        <v>697</v>
      </c>
      <c r="C1006" s="79"/>
      <c r="D1006" s="88"/>
      <c r="E1006" s="79"/>
    </row>
    <row r="1007" customFormat="false" ht="12.8" hidden="false" customHeight="false" outlineLevel="0" collapsed="false">
      <c r="A1007" s="82"/>
      <c r="B1007" s="55"/>
      <c r="C1007" s="79"/>
      <c r="D1007" s="88"/>
      <c r="E1007" s="79"/>
    </row>
    <row r="1008" customFormat="false" ht="12.8" hidden="false" customHeight="false" outlineLevel="0" collapsed="false">
      <c r="A1008" s="87"/>
      <c r="B1008" s="54"/>
      <c r="C1008" s="79"/>
      <c r="D1008" s="88"/>
      <c r="E1008" s="79"/>
    </row>
    <row r="1009" customFormat="false" ht="35.05" hidden="false" customHeight="false" outlineLevel="0" collapsed="false">
      <c r="A1009" s="66" t="s">
        <v>1356</v>
      </c>
      <c r="B1009" s="135" t="s">
        <v>19</v>
      </c>
      <c r="C1009" s="109" t="n">
        <f aca="false">SUM(C1011:C1018)</f>
        <v>7591190</v>
      </c>
      <c r="D1009" s="110"/>
      <c r="E1009" s="109" t="n">
        <f aca="false">SUM(C1009:D1009)</f>
        <v>7591190</v>
      </c>
    </row>
    <row r="1010" customFormat="false" ht="22.35" hidden="false" customHeight="false" outlineLevel="0" collapsed="false">
      <c r="A1010" s="82" t="s">
        <v>27</v>
      </c>
      <c r="B1010" s="227"/>
      <c r="C1010" s="79" t="n">
        <f aca="false">SUM(C1011:C1018)</f>
        <v>7591190</v>
      </c>
      <c r="D1010" s="217"/>
      <c r="E1010" s="79" t="n">
        <f aca="false">SUM(C1010:D1010)</f>
        <v>7591190</v>
      </c>
    </row>
    <row r="1011" customFormat="false" ht="22.35" hidden="false" customHeight="false" outlineLevel="0" collapsed="false">
      <c r="A1011" s="82" t="s">
        <v>1095</v>
      </c>
      <c r="B1011" s="54" t="s">
        <v>1011</v>
      </c>
      <c r="C1011" s="79" t="n">
        <v>7329830</v>
      </c>
      <c r="D1011" s="88"/>
      <c r="E1011" s="79" t="n">
        <f aca="false">SUM(C1011:D1011)</f>
        <v>7329830</v>
      </c>
    </row>
    <row r="1012" customFormat="false" ht="32.8" hidden="false" customHeight="false" outlineLevel="0" collapsed="false">
      <c r="A1012" s="87" t="s">
        <v>1320</v>
      </c>
      <c r="B1012" s="54" t="s">
        <v>697</v>
      </c>
      <c r="C1012" s="79" t="n">
        <v>6000</v>
      </c>
      <c r="D1012" s="88"/>
      <c r="E1012" s="79" t="n">
        <f aca="false">SUM(C1012:D1012)</f>
        <v>6000</v>
      </c>
    </row>
    <row r="1013" customFormat="false" ht="74.6" hidden="false" customHeight="false" outlineLevel="0" collapsed="false">
      <c r="A1013" s="87" t="s">
        <v>1050</v>
      </c>
      <c r="B1013" s="54" t="s">
        <v>1051</v>
      </c>
      <c r="C1013" s="79" t="n">
        <v>8880</v>
      </c>
      <c r="D1013" s="88"/>
      <c r="E1013" s="79" t="n">
        <f aca="false">SUM(C1013:D1013)</f>
        <v>8880</v>
      </c>
    </row>
    <row r="1014" customFormat="false" ht="74.6" hidden="false" customHeight="false" outlineLevel="0" collapsed="false">
      <c r="A1014" s="87" t="s">
        <v>1053</v>
      </c>
      <c r="B1014" s="54" t="s">
        <v>1054</v>
      </c>
      <c r="C1014" s="79" t="n">
        <v>20480</v>
      </c>
      <c r="D1014" s="88"/>
      <c r="E1014" s="79" t="n">
        <f aca="false">SUM(C1014:D1014)</f>
        <v>20480</v>
      </c>
    </row>
    <row r="1015" customFormat="false" ht="32.8" hidden="false" customHeight="false" outlineLevel="0" collapsed="false">
      <c r="A1015" s="87" t="s">
        <v>33</v>
      </c>
      <c r="B1015" s="54" t="s">
        <v>34</v>
      </c>
      <c r="C1015" s="79" t="n">
        <v>5000</v>
      </c>
      <c r="D1015" s="88"/>
      <c r="E1015" s="79" t="n">
        <f aca="false">SUM(C1015:D1015)</f>
        <v>5000</v>
      </c>
    </row>
    <row r="1016" customFormat="false" ht="12.8" hidden="false" customHeight="false" outlineLevel="0" collapsed="false">
      <c r="A1016" s="87" t="s">
        <v>1097</v>
      </c>
      <c r="B1016" s="54" t="s">
        <v>1098</v>
      </c>
      <c r="C1016" s="79" t="n">
        <v>221000</v>
      </c>
      <c r="D1016" s="88"/>
      <c r="E1016" s="79" t="n">
        <f aca="false">SUM(C1016:D1016)</f>
        <v>221000</v>
      </c>
    </row>
    <row r="1017" customFormat="false" ht="32.8" hidden="false" customHeight="false" outlineLevel="0" collapsed="false">
      <c r="A1017" s="82" t="s">
        <v>1362</v>
      </c>
      <c r="B1017" s="55" t="s">
        <v>1363</v>
      </c>
      <c r="C1017" s="79"/>
      <c r="D1017" s="88"/>
      <c r="E1017" s="79" t="n">
        <f aca="false">SUM(C1017:D1017)</f>
        <v>0</v>
      </c>
    </row>
    <row r="1018" customFormat="false" ht="22.35" hidden="false" customHeight="false" outlineLevel="0" collapsed="false">
      <c r="A1018" s="82" t="s">
        <v>1104</v>
      </c>
      <c r="B1018" s="54" t="s">
        <v>1014</v>
      </c>
      <c r="C1018" s="79"/>
      <c r="D1018" s="88"/>
      <c r="E1018" s="79" t="n">
        <f aca="false">SUM(C1018:D1018)</f>
        <v>0</v>
      </c>
    </row>
    <row r="1019" customFormat="false" ht="12.8" hidden="false" customHeight="false" outlineLevel="0" collapsed="false">
      <c r="A1019" s="87"/>
      <c r="B1019" s="54"/>
      <c r="C1019" s="79"/>
      <c r="D1019" s="88"/>
      <c r="E1019" s="79"/>
    </row>
    <row r="1020" customFormat="false" ht="46.25" hidden="false" customHeight="false" outlineLevel="0" collapsed="false">
      <c r="A1020" s="66" t="s">
        <v>1366</v>
      </c>
      <c r="B1020" s="135" t="s">
        <v>19</v>
      </c>
      <c r="C1020" s="109" t="n">
        <f aca="false">SUM(C1022:C1029)</f>
        <v>7828680</v>
      </c>
      <c r="D1020" s="110"/>
      <c r="E1020" s="109" t="n">
        <f aca="false">SUM(C1020:D1020)</f>
        <v>7828680</v>
      </c>
    </row>
    <row r="1021" customFormat="false" ht="22.35" hidden="false" customHeight="false" outlineLevel="0" collapsed="false">
      <c r="A1021" s="82" t="s">
        <v>27</v>
      </c>
      <c r="B1021" s="227"/>
      <c r="C1021" s="79" t="n">
        <f aca="false">SUM(C1022:C1027)</f>
        <v>7790180</v>
      </c>
      <c r="D1021" s="217"/>
      <c r="E1021" s="95" t="n">
        <f aca="false">SUM(C1021:D1021)</f>
        <v>7790180</v>
      </c>
    </row>
    <row r="1022" customFormat="false" ht="22.35" hidden="false" customHeight="false" outlineLevel="0" collapsed="false">
      <c r="A1022" s="82" t="s">
        <v>1095</v>
      </c>
      <c r="B1022" s="54" t="s">
        <v>1011</v>
      </c>
      <c r="C1022" s="79" t="n">
        <v>7454080</v>
      </c>
      <c r="D1022" s="88"/>
      <c r="E1022" s="95" t="n">
        <f aca="false">SUM(C1022:D1022)</f>
        <v>7454080</v>
      </c>
    </row>
    <row r="1023" customFormat="false" ht="74.6" hidden="false" customHeight="false" outlineLevel="0" collapsed="false">
      <c r="A1023" s="82" t="s">
        <v>1050</v>
      </c>
      <c r="B1023" s="54" t="s">
        <v>1051</v>
      </c>
      <c r="C1023" s="79" t="n">
        <v>5600</v>
      </c>
      <c r="D1023" s="217"/>
      <c r="E1023" s="95" t="n">
        <f aca="false">SUM(C1023:D1023)</f>
        <v>5600</v>
      </c>
    </row>
    <row r="1024" customFormat="false" ht="32.8" hidden="false" customHeight="false" outlineLevel="0" collapsed="false">
      <c r="A1024" s="82" t="s">
        <v>33</v>
      </c>
      <c r="B1024" s="54" t="s">
        <v>34</v>
      </c>
      <c r="C1024" s="79" t="n">
        <v>4000</v>
      </c>
      <c r="D1024" s="88"/>
      <c r="E1024" s="95" t="n">
        <f aca="false">SUM(C1024:D1024)</f>
        <v>4000</v>
      </c>
    </row>
    <row r="1025" customFormat="false" ht="12.8" hidden="false" customHeight="false" outlineLevel="0" collapsed="false">
      <c r="A1025" s="87" t="s">
        <v>1097</v>
      </c>
      <c r="B1025" s="54" t="s">
        <v>1098</v>
      </c>
      <c r="C1025" s="79" t="n">
        <v>270500</v>
      </c>
      <c r="D1025" s="88"/>
      <c r="E1025" s="95" t="n">
        <f aca="false">SUM(C1025:D1025)</f>
        <v>270500</v>
      </c>
    </row>
    <row r="1026" customFormat="false" ht="43.25" hidden="false" customHeight="false" outlineLevel="0" collapsed="false">
      <c r="A1026" s="82" t="s">
        <v>1110</v>
      </c>
      <c r="B1026" s="54" t="s">
        <v>1111</v>
      </c>
      <c r="C1026" s="79" t="n">
        <v>56000</v>
      </c>
      <c r="D1026" s="88"/>
      <c r="E1026" s="95" t="n">
        <f aca="false">SUM(C1026:D1026)</f>
        <v>56000</v>
      </c>
    </row>
    <row r="1027" customFormat="false" ht="32.8" hidden="false" customHeight="false" outlineLevel="0" collapsed="false">
      <c r="A1027" s="82" t="s">
        <v>1362</v>
      </c>
      <c r="B1027" s="55" t="s">
        <v>1363</v>
      </c>
      <c r="C1027" s="79"/>
      <c r="D1027" s="217"/>
      <c r="E1027" s="95"/>
    </row>
    <row r="1028" customFormat="false" ht="32.8" hidden="false" customHeight="false" outlineLevel="0" collapsed="false">
      <c r="A1028" s="87" t="s">
        <v>1320</v>
      </c>
      <c r="B1028" s="54" t="s">
        <v>697</v>
      </c>
      <c r="C1028" s="79"/>
      <c r="D1028" s="217"/>
      <c r="E1028" s="95"/>
    </row>
    <row r="1029" customFormat="false" ht="22.35" hidden="false" customHeight="false" outlineLevel="0" collapsed="false">
      <c r="A1029" s="87" t="s">
        <v>65</v>
      </c>
      <c r="B1029" s="54" t="s">
        <v>66</v>
      </c>
      <c r="C1029" s="79" t="n">
        <v>38500</v>
      </c>
      <c r="D1029" s="88"/>
      <c r="E1029" s="95" t="n">
        <f aca="false">SUM(C1029:D1029)</f>
        <v>38500</v>
      </c>
    </row>
    <row r="1030" customFormat="false" ht="12.8" hidden="false" customHeight="false" outlineLevel="0" collapsed="false">
      <c r="A1030" s="87"/>
      <c r="B1030" s="54"/>
      <c r="C1030" s="79"/>
      <c r="D1030" s="88"/>
      <c r="E1030" s="79"/>
    </row>
    <row r="1031" customFormat="false" ht="35.05" hidden="false" customHeight="false" outlineLevel="0" collapsed="false">
      <c r="A1031" s="66" t="s">
        <v>1374</v>
      </c>
      <c r="B1031" s="135" t="s">
        <v>19</v>
      </c>
      <c r="C1031" s="72" t="n">
        <f aca="false">SUM(C1033:C1039)</f>
        <v>12843070</v>
      </c>
      <c r="D1031" s="89"/>
      <c r="E1031" s="158" t="n">
        <f aca="false">SUM(C1031:D1031)</f>
        <v>12843070</v>
      </c>
    </row>
    <row r="1032" customFormat="false" ht="22.35" hidden="false" customHeight="false" outlineLevel="0" collapsed="false">
      <c r="A1032" s="82" t="s">
        <v>27</v>
      </c>
      <c r="B1032" s="75"/>
      <c r="C1032" s="79" t="n">
        <f aca="false">SUM(C1033:C1038)</f>
        <v>9043070</v>
      </c>
      <c r="D1032" s="88"/>
      <c r="E1032" s="79" t="n">
        <f aca="false">SUM(C1032:D1032)</f>
        <v>9043070</v>
      </c>
    </row>
    <row r="1033" customFormat="false" ht="22.35" hidden="false" customHeight="false" outlineLevel="0" collapsed="false">
      <c r="A1033" s="126" t="s">
        <v>1095</v>
      </c>
      <c r="B1033" s="160" t="s">
        <v>1011</v>
      </c>
      <c r="C1033" s="251" t="n">
        <v>8849840</v>
      </c>
      <c r="D1033" s="89"/>
      <c r="E1033" s="236" t="n">
        <f aca="false">D1033+C1033</f>
        <v>8849840</v>
      </c>
    </row>
    <row r="1034" customFormat="false" ht="53.7" hidden="false" customHeight="false" outlineLevel="0" collapsed="false">
      <c r="A1034" s="82" t="s">
        <v>1057</v>
      </c>
      <c r="B1034" s="54" t="s">
        <v>1058</v>
      </c>
      <c r="C1034" s="84" t="n">
        <v>61550</v>
      </c>
      <c r="D1034" s="222"/>
      <c r="E1034" s="95" t="n">
        <f aca="false">SUM(C1034:D1034)</f>
        <v>61550</v>
      </c>
    </row>
    <row r="1035" customFormat="false" ht="74.6" hidden="false" customHeight="false" outlineLevel="0" collapsed="false">
      <c r="A1035" s="82" t="s">
        <v>1050</v>
      </c>
      <c r="B1035" s="54" t="s">
        <v>1051</v>
      </c>
      <c r="C1035" s="84" t="n">
        <v>2180</v>
      </c>
      <c r="D1035" s="222"/>
      <c r="E1035" s="95" t="n">
        <f aca="false">SUM(C1035:D1035)</f>
        <v>2180</v>
      </c>
    </row>
    <row r="1036" customFormat="false" ht="12.8" hidden="false" customHeight="false" outlineLevel="0" collapsed="false">
      <c r="A1036" s="87" t="s">
        <v>1097</v>
      </c>
      <c r="B1036" s="54" t="s">
        <v>1098</v>
      </c>
      <c r="C1036" s="79" t="n">
        <v>55000</v>
      </c>
      <c r="D1036" s="88"/>
      <c r="E1036" s="95" t="n">
        <f aca="false">SUM(C1036:D1036)</f>
        <v>55000</v>
      </c>
    </row>
    <row r="1037" customFormat="false" ht="43.25" hidden="false" customHeight="false" outlineLevel="0" collapsed="false">
      <c r="A1037" s="82" t="s">
        <v>1110</v>
      </c>
      <c r="B1037" s="54" t="s">
        <v>1111</v>
      </c>
      <c r="C1037" s="84" t="n">
        <v>67000</v>
      </c>
      <c r="D1037" s="222"/>
      <c r="E1037" s="95" t="n">
        <f aca="false">D1037+C1037</f>
        <v>67000</v>
      </c>
    </row>
    <row r="1038" customFormat="false" ht="22.35" hidden="false" customHeight="false" outlineLevel="0" collapsed="false">
      <c r="A1038" s="87" t="s">
        <v>1104</v>
      </c>
      <c r="B1038" s="54" t="s">
        <v>1014</v>
      </c>
      <c r="C1038" s="79" t="n">
        <v>7500</v>
      </c>
      <c r="D1038" s="88"/>
      <c r="E1038" s="95" t="n">
        <f aca="false">SUM(C1038:D1038)</f>
        <v>7500</v>
      </c>
    </row>
    <row r="1039" customFormat="false" ht="22.35" hidden="false" customHeight="false" outlineLevel="0" collapsed="false">
      <c r="A1039" s="87" t="s">
        <v>65</v>
      </c>
      <c r="B1039" s="54" t="s">
        <v>66</v>
      </c>
      <c r="C1039" s="79" t="n">
        <v>3800000</v>
      </c>
      <c r="D1039" s="88"/>
      <c r="E1039" s="95" t="n">
        <f aca="false">D1039+C1039</f>
        <v>3800000</v>
      </c>
    </row>
    <row r="1040" customFormat="false" ht="12.8" hidden="false" customHeight="false" outlineLevel="0" collapsed="false">
      <c r="A1040" s="87"/>
      <c r="B1040" s="54"/>
      <c r="C1040" s="79"/>
      <c r="D1040" s="88"/>
      <c r="E1040" s="95"/>
    </row>
    <row r="1041" customFormat="false" ht="46.25" hidden="false" customHeight="false" outlineLevel="0" collapsed="false">
      <c r="A1041" s="66" t="s">
        <v>1382</v>
      </c>
      <c r="B1041" s="135" t="s">
        <v>19</v>
      </c>
      <c r="C1041" s="153" t="n">
        <f aca="false">SUM(C1043:C1050)</f>
        <v>10733560</v>
      </c>
      <c r="D1041" s="196"/>
      <c r="E1041" s="109" t="n">
        <f aca="false">SUM(C1041:D1041)</f>
        <v>10733560</v>
      </c>
    </row>
    <row r="1042" customFormat="false" ht="23.85" hidden="false" customHeight="false" outlineLevel="0" collapsed="false">
      <c r="A1042" s="252" t="s">
        <v>27</v>
      </c>
      <c r="B1042" s="100"/>
      <c r="C1042" s="79" t="n">
        <f aca="false">SUM(C1043:C1049)</f>
        <v>10733560</v>
      </c>
      <c r="D1042" s="88"/>
      <c r="E1042" s="95" t="n">
        <f aca="false">D1042+C1042</f>
        <v>10733560</v>
      </c>
    </row>
    <row r="1043" customFormat="false" ht="22.35" hidden="false" customHeight="false" outlineLevel="0" collapsed="false">
      <c r="A1043" s="82" t="s">
        <v>1095</v>
      </c>
      <c r="B1043" s="54" t="s">
        <v>1011</v>
      </c>
      <c r="C1043" s="79" t="n">
        <v>9921860</v>
      </c>
      <c r="D1043" s="88"/>
      <c r="E1043" s="95" t="n">
        <f aca="false">D1043+C1043</f>
        <v>9921860</v>
      </c>
    </row>
    <row r="1044" customFormat="false" ht="74.6" hidden="false" customHeight="false" outlineLevel="0" collapsed="false">
      <c r="A1044" s="82" t="s">
        <v>1050</v>
      </c>
      <c r="B1044" s="54" t="s">
        <v>1051</v>
      </c>
      <c r="C1044" s="79" t="n">
        <v>22700</v>
      </c>
      <c r="D1044" s="88"/>
      <c r="E1044" s="95" t="n">
        <f aca="false">D1044+C1044</f>
        <v>22700</v>
      </c>
    </row>
    <row r="1045" customFormat="false" ht="53.7" hidden="false" customHeight="false" outlineLevel="0" collapsed="false">
      <c r="A1045" s="82" t="s">
        <v>1142</v>
      </c>
      <c r="B1045" s="54" t="s">
        <v>1023</v>
      </c>
      <c r="C1045" s="79" t="n">
        <v>200000</v>
      </c>
      <c r="D1045" s="88"/>
      <c r="E1045" s="95" t="n">
        <f aca="false">D1045+C1045</f>
        <v>200000</v>
      </c>
    </row>
    <row r="1046" customFormat="false" ht="32.8" hidden="false" customHeight="false" outlineLevel="0" collapsed="false">
      <c r="A1046" s="87" t="s">
        <v>1386</v>
      </c>
      <c r="B1046" s="54" t="s">
        <v>1387</v>
      </c>
      <c r="C1046" s="79" t="n">
        <v>280000</v>
      </c>
      <c r="D1046" s="88"/>
      <c r="E1046" s="95" t="n">
        <f aca="false">SUM(C1046:D1046)</f>
        <v>280000</v>
      </c>
    </row>
    <row r="1047" customFormat="false" ht="12.8" hidden="false" customHeight="false" outlineLevel="0" collapsed="false">
      <c r="A1047" s="82" t="s">
        <v>1097</v>
      </c>
      <c r="B1047" s="54" t="s">
        <v>1098</v>
      </c>
      <c r="C1047" s="95" t="n">
        <v>259000</v>
      </c>
      <c r="D1047" s="88"/>
      <c r="E1047" s="95" t="n">
        <f aca="false">SUM(C1047:D1047)</f>
        <v>259000</v>
      </c>
    </row>
    <row r="1048" customFormat="false" ht="22.35" hidden="false" customHeight="false" outlineLevel="0" collapsed="false">
      <c r="A1048" s="87" t="s">
        <v>1104</v>
      </c>
      <c r="B1048" s="54" t="s">
        <v>1014</v>
      </c>
      <c r="C1048" s="79" t="n">
        <v>50000</v>
      </c>
      <c r="D1048" s="88"/>
      <c r="E1048" s="95" t="n">
        <f aca="false">D1048+C1048</f>
        <v>50000</v>
      </c>
    </row>
    <row r="1049" customFormat="false" ht="32.8" hidden="false" customHeight="false" outlineLevel="0" collapsed="false">
      <c r="A1049" s="87" t="s">
        <v>33</v>
      </c>
      <c r="B1049" s="54" t="s">
        <v>34</v>
      </c>
      <c r="C1049" s="95"/>
      <c r="D1049" s="88"/>
      <c r="E1049" s="95" t="n">
        <f aca="false">D1049+C1049</f>
        <v>0</v>
      </c>
    </row>
    <row r="1050" customFormat="false" ht="22.35" hidden="false" customHeight="false" outlineLevel="0" collapsed="false">
      <c r="A1050" s="82" t="s">
        <v>65</v>
      </c>
      <c r="B1050" s="54" t="s">
        <v>66</v>
      </c>
      <c r="C1050" s="79"/>
      <c r="D1050" s="88"/>
      <c r="E1050" s="95" t="n">
        <f aca="false">SUM(C1050:D1050)</f>
        <v>0</v>
      </c>
    </row>
    <row r="1051" customFormat="false" ht="12.8" hidden="false" customHeight="false" outlineLevel="0" collapsed="false">
      <c r="A1051" s="82"/>
      <c r="B1051" s="54"/>
      <c r="C1051" s="79"/>
      <c r="D1051" s="88"/>
      <c r="E1051" s="95"/>
    </row>
    <row r="1052" customFormat="false" ht="46.25" hidden="false" customHeight="false" outlineLevel="0" collapsed="false">
      <c r="A1052" s="66" t="s">
        <v>1393</v>
      </c>
      <c r="B1052" s="135" t="s">
        <v>19</v>
      </c>
      <c r="C1052" s="109" t="n">
        <f aca="false">SUM(C1054:C1060)</f>
        <v>7280030</v>
      </c>
      <c r="D1052" s="110"/>
      <c r="E1052" s="109" t="n">
        <f aca="false">SUM(C1052:D1052)</f>
        <v>7280030</v>
      </c>
    </row>
    <row r="1053" customFormat="false" ht="22.35" hidden="false" customHeight="false" outlineLevel="0" collapsed="false">
      <c r="A1053" s="82" t="s">
        <v>27</v>
      </c>
      <c r="B1053" s="227"/>
      <c r="C1053" s="79" t="n">
        <f aca="false">SUM(C1054:C1060)</f>
        <v>7280030</v>
      </c>
      <c r="D1053" s="217"/>
      <c r="E1053" s="79" t="n">
        <f aca="false">SUM(C1053:D1053)</f>
        <v>7280030</v>
      </c>
    </row>
    <row r="1054" customFormat="false" ht="22.35" hidden="false" customHeight="false" outlineLevel="0" collapsed="false">
      <c r="A1054" s="82" t="s">
        <v>1095</v>
      </c>
      <c r="B1054" s="54" t="s">
        <v>1011</v>
      </c>
      <c r="C1054" s="79" t="n">
        <v>7191970</v>
      </c>
      <c r="D1054" s="88"/>
      <c r="E1054" s="79" t="n">
        <f aca="false">SUM(C1054:D1054)</f>
        <v>7191970</v>
      </c>
    </row>
    <row r="1055" customFormat="false" ht="74.6" hidden="false" customHeight="false" outlineLevel="0" collapsed="false">
      <c r="A1055" s="82" t="s">
        <v>1050</v>
      </c>
      <c r="B1055" s="54" t="s">
        <v>1051</v>
      </c>
      <c r="C1055" s="79" t="n">
        <v>6060</v>
      </c>
      <c r="D1055" s="88"/>
      <c r="E1055" s="79" t="n">
        <f aca="false">SUM(C1055:D1055)</f>
        <v>6060</v>
      </c>
    </row>
    <row r="1056" customFormat="false" ht="32.8" hidden="false" customHeight="false" outlineLevel="0" collapsed="false">
      <c r="A1056" s="87" t="s">
        <v>33</v>
      </c>
      <c r="B1056" s="54" t="s">
        <v>34</v>
      </c>
      <c r="C1056" s="79" t="n">
        <v>3000</v>
      </c>
      <c r="D1056" s="88"/>
      <c r="E1056" s="79" t="n">
        <f aca="false">SUM(C1056:D1056)</f>
        <v>3000</v>
      </c>
    </row>
    <row r="1057" customFormat="false" ht="12.8" hidden="false" customHeight="false" outlineLevel="0" collapsed="false">
      <c r="A1057" s="82" t="s">
        <v>1097</v>
      </c>
      <c r="B1057" s="54" t="s">
        <v>1098</v>
      </c>
      <c r="C1057" s="79" t="n">
        <v>24000</v>
      </c>
      <c r="D1057" s="96"/>
      <c r="E1057" s="95" t="n">
        <f aca="false">SUM(C1057:D1057)</f>
        <v>24000</v>
      </c>
    </row>
    <row r="1058" customFormat="false" ht="43.25" hidden="false" customHeight="false" outlineLevel="0" collapsed="false">
      <c r="A1058" s="82" t="s">
        <v>1110</v>
      </c>
      <c r="B1058" s="54" t="s">
        <v>1111</v>
      </c>
      <c r="C1058" s="84" t="n">
        <v>55000</v>
      </c>
      <c r="D1058" s="222"/>
      <c r="E1058" s="95" t="n">
        <f aca="false">D1058+C1058</f>
        <v>55000</v>
      </c>
    </row>
    <row r="1059" customFormat="false" ht="22.35" hidden="false" customHeight="false" outlineLevel="0" collapsed="false">
      <c r="A1059" s="82" t="s">
        <v>1104</v>
      </c>
      <c r="B1059" s="55" t="s">
        <v>1014</v>
      </c>
      <c r="C1059" s="79"/>
      <c r="D1059" s="88"/>
      <c r="E1059" s="95"/>
    </row>
    <row r="1060" customFormat="false" ht="43.25" hidden="false" customHeight="false" outlineLevel="0" collapsed="false">
      <c r="A1060" s="87" t="s">
        <v>325</v>
      </c>
      <c r="B1060" s="55" t="s">
        <v>326</v>
      </c>
      <c r="C1060" s="79"/>
      <c r="D1060" s="88"/>
      <c r="E1060" s="95"/>
    </row>
    <row r="1061" customFormat="false" ht="12.8" hidden="false" customHeight="false" outlineLevel="0" collapsed="false">
      <c r="A1061" s="82"/>
      <c r="B1061" s="54"/>
      <c r="C1061" s="95"/>
      <c r="D1061" s="96"/>
      <c r="E1061" s="95"/>
    </row>
    <row r="1062" customFormat="false" ht="46.25" hidden="false" customHeight="false" outlineLevel="0" collapsed="false">
      <c r="A1062" s="66" t="s">
        <v>1401</v>
      </c>
      <c r="B1062" s="135" t="s">
        <v>19</v>
      </c>
      <c r="C1062" s="109" t="n">
        <f aca="false">SUM(C1064:C1072)</f>
        <v>8315840</v>
      </c>
      <c r="D1062" s="110"/>
      <c r="E1062" s="109" t="n">
        <f aca="false">SUM(C1062:D1062)</f>
        <v>8315840</v>
      </c>
    </row>
    <row r="1063" customFormat="false" ht="22.35" hidden="false" customHeight="false" outlineLevel="0" collapsed="false">
      <c r="A1063" s="82" t="s">
        <v>27</v>
      </c>
      <c r="B1063" s="227"/>
      <c r="C1063" s="79" t="n">
        <f aca="false">SUM(C1064:C1071)</f>
        <v>7630840</v>
      </c>
      <c r="D1063" s="217"/>
      <c r="E1063" s="95" t="n">
        <f aca="false">D1063+C1063</f>
        <v>7630840</v>
      </c>
    </row>
    <row r="1064" customFormat="false" ht="22.35" hidden="false" customHeight="false" outlineLevel="0" collapsed="false">
      <c r="A1064" s="82" t="s">
        <v>1095</v>
      </c>
      <c r="B1064" s="54" t="s">
        <v>1011</v>
      </c>
      <c r="C1064" s="95" t="n">
        <v>7557650</v>
      </c>
      <c r="D1064" s="88"/>
      <c r="E1064" s="95" t="n">
        <f aca="false">D1064+C1064</f>
        <v>7557650</v>
      </c>
    </row>
    <row r="1065" customFormat="false" ht="32.8" hidden="false" customHeight="false" outlineLevel="0" collapsed="false">
      <c r="A1065" s="82" t="s">
        <v>1320</v>
      </c>
      <c r="B1065" s="54" t="s">
        <v>697</v>
      </c>
      <c r="C1065" s="79" t="n">
        <v>6000</v>
      </c>
      <c r="D1065" s="88"/>
      <c r="E1065" s="79" t="n">
        <f aca="false">SUM(C1065:D1065)</f>
        <v>6000</v>
      </c>
    </row>
    <row r="1066" customFormat="false" ht="74.6" hidden="false" customHeight="false" outlineLevel="0" collapsed="false">
      <c r="A1066" s="82" t="s">
        <v>1050</v>
      </c>
      <c r="B1066" s="54" t="s">
        <v>1051</v>
      </c>
      <c r="C1066" s="79" t="n">
        <v>10060</v>
      </c>
      <c r="D1066" s="88"/>
      <c r="E1066" s="79" t="n">
        <f aca="false">SUM(C1066:D1066)</f>
        <v>10060</v>
      </c>
    </row>
    <row r="1067" customFormat="false" ht="12.8" hidden="false" customHeight="false" outlineLevel="0" collapsed="false">
      <c r="A1067" s="82" t="s">
        <v>1097</v>
      </c>
      <c r="B1067" s="54" t="s">
        <v>1098</v>
      </c>
      <c r="C1067" s="79" t="n">
        <v>8000</v>
      </c>
      <c r="D1067" s="88"/>
      <c r="E1067" s="79" t="n">
        <f aca="false">SUM(C1067:D1067)</f>
        <v>8000</v>
      </c>
    </row>
    <row r="1068" customFormat="false" ht="43.25" hidden="false" customHeight="false" outlineLevel="0" collapsed="false">
      <c r="A1068" s="82" t="s">
        <v>1110</v>
      </c>
      <c r="B1068" s="54" t="s">
        <v>1111</v>
      </c>
      <c r="C1068" s="84" t="n">
        <v>11100</v>
      </c>
      <c r="D1068" s="222"/>
      <c r="E1068" s="95" t="n">
        <f aca="false">D1068+C1068</f>
        <v>11100</v>
      </c>
    </row>
    <row r="1069" customFormat="false" ht="53.7" hidden="false" customHeight="false" outlineLevel="0" collapsed="false">
      <c r="A1069" s="82" t="s">
        <v>1142</v>
      </c>
      <c r="B1069" s="54" t="s">
        <v>1023</v>
      </c>
      <c r="C1069" s="84"/>
      <c r="D1069" s="222"/>
      <c r="E1069" s="79"/>
    </row>
    <row r="1070" customFormat="false" ht="43.25" hidden="false" customHeight="false" outlineLevel="0" collapsed="false">
      <c r="A1070" s="82" t="s">
        <v>1140</v>
      </c>
      <c r="B1070" s="54" t="s">
        <v>1020</v>
      </c>
      <c r="C1070" s="79" t="n">
        <v>38030</v>
      </c>
      <c r="D1070" s="88"/>
      <c r="E1070" s="79" t="n">
        <f aca="false">D1070+C1070</f>
        <v>38030</v>
      </c>
    </row>
    <row r="1071" customFormat="false" ht="32.8" hidden="false" customHeight="false" outlineLevel="0" collapsed="false">
      <c r="A1071" s="82" t="s">
        <v>33</v>
      </c>
      <c r="B1071" s="54"/>
      <c r="C1071" s="95"/>
      <c r="D1071" s="88"/>
      <c r="E1071" s="79" t="n">
        <f aca="false">SUM(C1071:D1071)</f>
        <v>0</v>
      </c>
    </row>
    <row r="1072" customFormat="false" ht="22.35" hidden="false" customHeight="false" outlineLevel="0" collapsed="false">
      <c r="A1072" s="87" t="s">
        <v>65</v>
      </c>
      <c r="B1072" s="54" t="s">
        <v>66</v>
      </c>
      <c r="C1072" s="79" t="n">
        <v>685000</v>
      </c>
      <c r="D1072" s="88"/>
      <c r="E1072" s="95" t="n">
        <f aca="false">D1072+C1072</f>
        <v>685000</v>
      </c>
    </row>
    <row r="1073" customFormat="false" ht="12.8" hidden="false" customHeight="false" outlineLevel="0" collapsed="false">
      <c r="A1073" s="82"/>
      <c r="B1073" s="54"/>
      <c r="C1073" s="79"/>
      <c r="D1073" s="88"/>
      <c r="E1073" s="79"/>
    </row>
    <row r="1074" customFormat="false" ht="46.25" hidden="false" customHeight="false" outlineLevel="0" collapsed="false">
      <c r="A1074" s="66" t="s">
        <v>1409</v>
      </c>
      <c r="B1074" s="135" t="s">
        <v>19</v>
      </c>
      <c r="C1074" s="109" t="n">
        <f aca="false">SUM(C1076:C1082)</f>
        <v>4994020</v>
      </c>
      <c r="D1074" s="110"/>
      <c r="E1074" s="109" t="n">
        <f aca="false">SUM(C1074:D1074)</f>
        <v>4994020</v>
      </c>
    </row>
    <row r="1075" customFormat="false" ht="22.35" hidden="false" customHeight="false" outlineLevel="0" collapsed="false">
      <c r="A1075" s="87" t="s">
        <v>27</v>
      </c>
      <c r="B1075" s="100"/>
      <c r="C1075" s="79" t="n">
        <f aca="false">SUM(C1076:C1081)</f>
        <v>4994020</v>
      </c>
      <c r="D1075" s="88"/>
      <c r="E1075" s="95" t="n">
        <f aca="false">SUM(C1075:D1075)</f>
        <v>4994020</v>
      </c>
    </row>
    <row r="1076" customFormat="false" ht="22.35" hidden="false" customHeight="false" outlineLevel="0" collapsed="false">
      <c r="A1076" s="82" t="s">
        <v>1095</v>
      </c>
      <c r="B1076" s="54" t="s">
        <v>1011</v>
      </c>
      <c r="C1076" s="79" t="n">
        <v>4868020</v>
      </c>
      <c r="D1076" s="88"/>
      <c r="E1076" s="95" t="n">
        <f aca="false">SUM(C1076:D1076)</f>
        <v>4868020</v>
      </c>
    </row>
    <row r="1077" customFormat="false" ht="32.8" hidden="false" customHeight="false" outlineLevel="0" collapsed="false">
      <c r="A1077" s="82" t="s">
        <v>33</v>
      </c>
      <c r="B1077" s="54" t="s">
        <v>34</v>
      </c>
      <c r="C1077" s="79" t="n">
        <v>2500</v>
      </c>
      <c r="D1077" s="88"/>
      <c r="E1077" s="95" t="n">
        <f aca="false">SUM(C1077:D1077)</f>
        <v>2500</v>
      </c>
    </row>
    <row r="1078" customFormat="false" ht="12.8" hidden="false" customHeight="false" outlineLevel="0" collapsed="false">
      <c r="A1078" s="82" t="s">
        <v>1097</v>
      </c>
      <c r="B1078" s="54" t="s">
        <v>1098</v>
      </c>
      <c r="C1078" s="95" t="n">
        <v>86000</v>
      </c>
      <c r="D1078" s="96"/>
      <c r="E1078" s="95" t="n">
        <f aca="false">SUM(C1078:D1078)</f>
        <v>86000</v>
      </c>
    </row>
    <row r="1079" customFormat="false" ht="43.25" hidden="false" customHeight="false" outlineLevel="0" collapsed="false">
      <c r="A1079" s="82" t="s">
        <v>1110</v>
      </c>
      <c r="B1079" s="54" t="s">
        <v>1111</v>
      </c>
      <c r="C1079" s="79" t="n">
        <v>20000</v>
      </c>
      <c r="D1079" s="88"/>
      <c r="E1079" s="95" t="n">
        <f aca="false">SUM(C1079:D1079)</f>
        <v>20000</v>
      </c>
    </row>
    <row r="1080" customFormat="false" ht="53.7" hidden="false" customHeight="false" outlineLevel="0" collapsed="false">
      <c r="A1080" s="82" t="s">
        <v>1057</v>
      </c>
      <c r="B1080" s="54" t="s">
        <v>1058</v>
      </c>
      <c r="C1080" s="79" t="n">
        <v>17500</v>
      </c>
      <c r="D1080" s="88"/>
      <c r="E1080" s="95" t="n">
        <f aca="false">SUM(C1080:D1080)</f>
        <v>17500</v>
      </c>
    </row>
    <row r="1081" customFormat="false" ht="43.25" hidden="false" customHeight="false" outlineLevel="0" collapsed="false">
      <c r="A1081" s="82" t="s">
        <v>325</v>
      </c>
      <c r="B1081" s="55" t="s">
        <v>326</v>
      </c>
      <c r="C1081" s="79"/>
      <c r="D1081" s="88"/>
      <c r="E1081" s="95"/>
    </row>
    <row r="1082" customFormat="false" ht="22.35" hidden="false" customHeight="false" outlineLevel="0" collapsed="false">
      <c r="A1082" s="82" t="s">
        <v>65</v>
      </c>
      <c r="B1082" s="54"/>
      <c r="C1082" s="79"/>
      <c r="D1082" s="88"/>
      <c r="E1082" s="95"/>
    </row>
    <row r="1083" customFormat="false" ht="12.8" hidden="false" customHeight="false" outlineLevel="0" collapsed="false">
      <c r="A1083" s="87"/>
      <c r="B1083" s="54"/>
      <c r="C1083" s="79"/>
      <c r="D1083" s="88"/>
      <c r="E1083" s="95"/>
    </row>
    <row r="1084" customFormat="false" ht="35.05" hidden="false" customHeight="false" outlineLevel="0" collapsed="false">
      <c r="A1084" s="66" t="s">
        <v>1416</v>
      </c>
      <c r="B1084" s="135" t="s">
        <v>19</v>
      </c>
      <c r="C1084" s="243" t="n">
        <f aca="false">SUM(C1086:C1094)</f>
        <v>7363910</v>
      </c>
      <c r="D1084" s="253"/>
      <c r="E1084" s="243" t="n">
        <f aca="false">SUM(C1084:D1084)</f>
        <v>7363910</v>
      </c>
    </row>
    <row r="1085" customFormat="false" ht="22.35" hidden="false" customHeight="false" outlineLevel="0" collapsed="false">
      <c r="A1085" s="82" t="s">
        <v>27</v>
      </c>
      <c r="B1085" s="75"/>
      <c r="C1085" s="79" t="n">
        <f aca="false">SUM(C1086:C1093)</f>
        <v>7363910</v>
      </c>
      <c r="D1085" s="88" t="n">
        <f aca="false">SUM(D1086:D1093)</f>
        <v>0</v>
      </c>
      <c r="E1085" s="79" t="n">
        <f aca="false">SUM(C1085:D1085)</f>
        <v>7363910</v>
      </c>
    </row>
    <row r="1086" customFormat="false" ht="22.35" hidden="false" customHeight="false" outlineLevel="0" collapsed="false">
      <c r="A1086" s="82" t="s">
        <v>1095</v>
      </c>
      <c r="B1086" s="54" t="s">
        <v>1011</v>
      </c>
      <c r="C1086" s="247" t="n">
        <v>7321180</v>
      </c>
      <c r="D1086" s="248"/>
      <c r="E1086" s="79" t="n">
        <f aca="false">SUM(C1086:D1086)</f>
        <v>7321180</v>
      </c>
    </row>
    <row r="1087" customFormat="false" ht="74.6" hidden="false" customHeight="false" outlineLevel="0" collapsed="false">
      <c r="A1087" s="82" t="s">
        <v>1050</v>
      </c>
      <c r="B1087" s="54" t="s">
        <v>1051</v>
      </c>
      <c r="C1087" s="84" t="n">
        <v>7730</v>
      </c>
      <c r="D1087" s="222"/>
      <c r="E1087" s="79" t="n">
        <f aca="false">SUM(C1087:D1087)</f>
        <v>7730</v>
      </c>
    </row>
    <row r="1088" customFormat="false" ht="43.25" hidden="false" customHeight="false" outlineLevel="0" collapsed="false">
      <c r="A1088" s="82" t="s">
        <v>1140</v>
      </c>
      <c r="B1088" s="54" t="s">
        <v>1020</v>
      </c>
      <c r="C1088" s="79" t="n">
        <v>19000</v>
      </c>
      <c r="D1088" s="88"/>
      <c r="E1088" s="79" t="n">
        <f aca="false">SUM(C1088:D1088)</f>
        <v>19000</v>
      </c>
    </row>
    <row r="1089" customFormat="false" ht="12.8" hidden="false" customHeight="false" outlineLevel="0" collapsed="false">
      <c r="A1089" s="82" t="s">
        <v>1097</v>
      </c>
      <c r="B1089" s="54" t="s">
        <v>1098</v>
      </c>
      <c r="C1089" s="79" t="n">
        <v>8000</v>
      </c>
      <c r="D1089" s="88"/>
      <c r="E1089" s="79" t="n">
        <f aca="false">SUM(C1089:D1089)</f>
        <v>8000</v>
      </c>
    </row>
    <row r="1090" customFormat="false" ht="22.35" hidden="false" customHeight="false" outlineLevel="0" collapsed="false">
      <c r="A1090" s="82" t="s">
        <v>1104</v>
      </c>
      <c r="B1090" s="54" t="s">
        <v>1014</v>
      </c>
      <c r="C1090" s="247" t="n">
        <v>8000</v>
      </c>
      <c r="D1090" s="248"/>
      <c r="E1090" s="79" t="n">
        <f aca="false">SUM(C1090:D1090)</f>
        <v>8000</v>
      </c>
    </row>
    <row r="1091" customFormat="false" ht="32.8" hidden="false" customHeight="false" outlineLevel="0" collapsed="false">
      <c r="A1091" s="82" t="s">
        <v>1422</v>
      </c>
      <c r="B1091" s="55" t="s">
        <v>1363</v>
      </c>
      <c r="C1091" s="84"/>
      <c r="D1091" s="222"/>
      <c r="E1091" s="95" t="n">
        <f aca="false">D1091+C1091</f>
        <v>0</v>
      </c>
    </row>
    <row r="1092" customFormat="false" ht="32.8" hidden="false" customHeight="false" outlineLevel="0" collapsed="false">
      <c r="A1092" s="82" t="s">
        <v>1320</v>
      </c>
      <c r="B1092" s="55" t="s">
        <v>697</v>
      </c>
      <c r="C1092" s="79"/>
      <c r="D1092" s="88"/>
      <c r="E1092" s="79" t="n">
        <f aca="false">D1092+C1092</f>
        <v>0</v>
      </c>
    </row>
    <row r="1093" customFormat="false" ht="43.25" hidden="false" customHeight="false" outlineLevel="0" collapsed="false">
      <c r="A1093" s="82" t="s">
        <v>325</v>
      </c>
      <c r="B1093" s="55" t="s">
        <v>326</v>
      </c>
      <c r="C1093" s="79"/>
      <c r="D1093" s="88"/>
      <c r="E1093" s="79" t="n">
        <f aca="false">D1093+C1093</f>
        <v>0</v>
      </c>
    </row>
    <row r="1094" customFormat="false" ht="22.35" hidden="false" customHeight="false" outlineLevel="0" collapsed="false">
      <c r="A1094" s="82" t="s">
        <v>65</v>
      </c>
      <c r="B1094" s="54" t="s">
        <v>66</v>
      </c>
      <c r="C1094" s="79"/>
      <c r="D1094" s="88"/>
      <c r="E1094" s="79" t="n">
        <f aca="false">SUM(C1094:D1094)</f>
        <v>0</v>
      </c>
    </row>
    <row r="1095" customFormat="false" ht="12.8" hidden="false" customHeight="false" outlineLevel="0" collapsed="false">
      <c r="A1095" s="82"/>
      <c r="B1095" s="54"/>
      <c r="C1095" s="79"/>
      <c r="D1095" s="88"/>
      <c r="E1095" s="79"/>
    </row>
    <row r="1096" customFormat="false" ht="46.25" hidden="false" customHeight="false" outlineLevel="0" collapsed="false">
      <c r="A1096" s="66" t="s">
        <v>1427</v>
      </c>
      <c r="B1096" s="135" t="s">
        <v>19</v>
      </c>
      <c r="C1096" s="109" t="n">
        <f aca="false">SUM(C1098:C1107)</f>
        <v>6892970</v>
      </c>
      <c r="D1096" s="110"/>
      <c r="E1096" s="109" t="n">
        <f aca="false">SUM(C1096:D1096)</f>
        <v>6892970</v>
      </c>
    </row>
    <row r="1097" customFormat="false" ht="22.35" hidden="false" customHeight="false" outlineLevel="0" collapsed="false">
      <c r="A1097" s="74" t="s">
        <v>27</v>
      </c>
      <c r="B1097" s="227"/>
      <c r="C1097" s="146" t="n">
        <f aca="false">SUM(C1098:C1106)</f>
        <v>6792970</v>
      </c>
      <c r="D1097" s="235"/>
      <c r="E1097" s="95" t="n">
        <f aca="false">D1097+C1097</f>
        <v>6792970</v>
      </c>
    </row>
    <row r="1098" customFormat="false" ht="22.35" hidden="false" customHeight="false" outlineLevel="0" collapsed="false">
      <c r="A1098" s="82" t="s">
        <v>1095</v>
      </c>
      <c r="B1098" s="54" t="s">
        <v>1011</v>
      </c>
      <c r="C1098" s="95" t="n">
        <v>6261270</v>
      </c>
      <c r="D1098" s="88"/>
      <c r="E1098" s="95" t="n">
        <f aca="false">D1098+C1098</f>
        <v>6261270</v>
      </c>
    </row>
    <row r="1099" customFormat="false" ht="74.6" hidden="false" customHeight="false" outlineLevel="0" collapsed="false">
      <c r="A1099" s="82" t="s">
        <v>1050</v>
      </c>
      <c r="B1099" s="54" t="s">
        <v>1051</v>
      </c>
      <c r="C1099" s="79" t="n">
        <v>6310</v>
      </c>
      <c r="D1099" s="88"/>
      <c r="E1099" s="95" t="n">
        <f aca="false">D1099+C1099</f>
        <v>6310</v>
      </c>
    </row>
    <row r="1100" customFormat="false" ht="74.6" hidden="false" customHeight="false" outlineLevel="0" collapsed="false">
      <c r="A1100" s="82" t="s">
        <v>1053</v>
      </c>
      <c r="B1100" s="54" t="s">
        <v>1054</v>
      </c>
      <c r="C1100" s="79" t="n">
        <v>25000</v>
      </c>
      <c r="D1100" s="88"/>
      <c r="E1100" s="95" t="n">
        <f aca="false">D1100+C1100</f>
        <v>25000</v>
      </c>
    </row>
    <row r="1101" customFormat="false" ht="32.8" hidden="false" customHeight="false" outlineLevel="0" collapsed="false">
      <c r="A1101" s="82" t="s">
        <v>33</v>
      </c>
      <c r="B1101" s="54" t="s">
        <v>34</v>
      </c>
      <c r="C1101" s="79" t="n">
        <v>27000</v>
      </c>
      <c r="D1101" s="88"/>
      <c r="E1101" s="95" t="n">
        <f aca="false">D1101+C1101</f>
        <v>27000</v>
      </c>
    </row>
    <row r="1102" customFormat="false" ht="12.8" hidden="false" customHeight="false" outlineLevel="0" collapsed="false">
      <c r="A1102" s="82" t="s">
        <v>1097</v>
      </c>
      <c r="B1102" s="54" t="s">
        <v>1098</v>
      </c>
      <c r="C1102" s="79" t="n">
        <v>346500</v>
      </c>
      <c r="D1102" s="88"/>
      <c r="E1102" s="95" t="n">
        <f aca="false">D1102+C1102</f>
        <v>346500</v>
      </c>
    </row>
    <row r="1103" customFormat="false" ht="22.35" hidden="false" customHeight="false" outlineLevel="0" collapsed="false">
      <c r="A1103" s="82" t="s">
        <v>1104</v>
      </c>
      <c r="B1103" s="54" t="s">
        <v>1014</v>
      </c>
      <c r="C1103" s="79" t="n">
        <v>83790</v>
      </c>
      <c r="D1103" s="88"/>
      <c r="E1103" s="95" t="n">
        <f aca="false">D1103+C1103</f>
        <v>83790</v>
      </c>
    </row>
    <row r="1104" customFormat="false" ht="53.7" hidden="false" customHeight="false" outlineLevel="0" collapsed="false">
      <c r="A1104" s="82" t="s">
        <v>1057</v>
      </c>
      <c r="B1104" s="54" t="s">
        <v>1058</v>
      </c>
      <c r="C1104" s="79" t="n">
        <v>15000</v>
      </c>
      <c r="D1104" s="88"/>
      <c r="E1104" s="95" t="n">
        <f aca="false">D1104+C1104</f>
        <v>15000</v>
      </c>
    </row>
    <row r="1105" customFormat="false" ht="43.25" hidden="false" customHeight="false" outlineLevel="0" collapsed="false">
      <c r="A1105" s="82" t="s">
        <v>1110</v>
      </c>
      <c r="B1105" s="54" t="s">
        <v>1111</v>
      </c>
      <c r="C1105" s="79" t="n">
        <v>22000</v>
      </c>
      <c r="D1105" s="88"/>
      <c r="E1105" s="95" t="n">
        <f aca="false">D1105+C1105</f>
        <v>22000</v>
      </c>
    </row>
    <row r="1106" customFormat="false" ht="64.15" hidden="false" customHeight="false" outlineLevel="0" collapsed="false">
      <c r="A1106" s="82" t="s">
        <v>726</v>
      </c>
      <c r="B1106" s="54" t="s">
        <v>727</v>
      </c>
      <c r="C1106" s="79" t="n">
        <v>6100</v>
      </c>
      <c r="D1106" s="88"/>
      <c r="E1106" s="95" t="n">
        <f aca="false">D1106+C1106</f>
        <v>6100</v>
      </c>
    </row>
    <row r="1107" customFormat="false" ht="22.35" hidden="false" customHeight="false" outlineLevel="0" collapsed="false">
      <c r="A1107" s="82" t="s">
        <v>65</v>
      </c>
      <c r="B1107" s="54" t="s">
        <v>66</v>
      </c>
      <c r="C1107" s="79" t="n">
        <v>100000</v>
      </c>
      <c r="D1107" s="88"/>
      <c r="E1107" s="95" t="n">
        <f aca="false">D1107+C1107</f>
        <v>100000</v>
      </c>
    </row>
    <row r="1108" customFormat="false" ht="12.8" hidden="false" customHeight="false" outlineLevel="0" collapsed="false">
      <c r="A1108" s="126"/>
      <c r="B1108" s="160"/>
      <c r="C1108" s="131"/>
      <c r="D1108" s="151"/>
      <c r="E1108" s="131"/>
    </row>
    <row r="1109" customFormat="false" ht="46.25" hidden="false" customHeight="false" outlineLevel="0" collapsed="false">
      <c r="A1109" s="66" t="s">
        <v>1435</v>
      </c>
      <c r="B1109" s="135" t="s">
        <v>19</v>
      </c>
      <c r="C1109" s="243" t="n">
        <f aca="false">SUM(C1111:C1115)</f>
        <v>6368380</v>
      </c>
      <c r="D1109" s="253"/>
      <c r="E1109" s="243" t="n">
        <f aca="false">SUM(C1109:D1109)</f>
        <v>6368380</v>
      </c>
    </row>
    <row r="1110" customFormat="false" ht="22.35" hidden="false" customHeight="false" outlineLevel="0" collapsed="false">
      <c r="A1110" s="82" t="s">
        <v>27</v>
      </c>
      <c r="B1110" s="227"/>
      <c r="C1110" s="247" t="n">
        <f aca="false">SUM(C1111:C1114)</f>
        <v>6356380</v>
      </c>
      <c r="D1110" s="248"/>
      <c r="E1110" s="79" t="n">
        <f aca="false">SUM(C1110:D1110)</f>
        <v>6356380</v>
      </c>
    </row>
    <row r="1111" customFormat="false" ht="22.35" hidden="false" customHeight="false" outlineLevel="0" collapsed="false">
      <c r="A1111" s="82" t="s">
        <v>1095</v>
      </c>
      <c r="B1111" s="54" t="s">
        <v>1011</v>
      </c>
      <c r="C1111" s="247" t="n">
        <v>6299380</v>
      </c>
      <c r="D1111" s="248"/>
      <c r="E1111" s="79" t="n">
        <f aca="false">SUM(C1111:D1111)</f>
        <v>6299380</v>
      </c>
    </row>
    <row r="1112" customFormat="false" ht="12.8" hidden="false" customHeight="false" outlineLevel="0" collapsed="false">
      <c r="A1112" s="82" t="s">
        <v>1097</v>
      </c>
      <c r="B1112" s="54" t="s">
        <v>1098</v>
      </c>
      <c r="C1112" s="79" t="n">
        <v>8000</v>
      </c>
      <c r="D1112" s="88"/>
      <c r="E1112" s="79" t="n">
        <f aca="false">SUM(C1112:D1112)</f>
        <v>8000</v>
      </c>
    </row>
    <row r="1113" customFormat="false" ht="32.8" hidden="false" customHeight="false" outlineLevel="0" collapsed="false">
      <c r="A1113" s="82" t="s">
        <v>33</v>
      </c>
      <c r="B1113" s="54" t="s">
        <v>34</v>
      </c>
      <c r="C1113" s="79"/>
      <c r="D1113" s="88"/>
      <c r="E1113" s="79"/>
    </row>
    <row r="1114" customFormat="false" ht="43.25" hidden="false" customHeight="false" outlineLevel="0" collapsed="false">
      <c r="A1114" s="82" t="s">
        <v>1110</v>
      </c>
      <c r="B1114" s="54" t="s">
        <v>1111</v>
      </c>
      <c r="C1114" s="247" t="n">
        <v>49000</v>
      </c>
      <c r="D1114" s="248"/>
      <c r="E1114" s="79" t="n">
        <f aca="false">SUM(C1114:D1114)</f>
        <v>49000</v>
      </c>
    </row>
    <row r="1115" customFormat="false" ht="22.35" hidden="false" customHeight="false" outlineLevel="0" collapsed="false">
      <c r="A1115" s="82" t="s">
        <v>65</v>
      </c>
      <c r="B1115" s="54" t="s">
        <v>66</v>
      </c>
      <c r="C1115" s="79" t="n">
        <v>12000</v>
      </c>
      <c r="D1115" s="88"/>
      <c r="E1115" s="95" t="n">
        <f aca="false">D1115+C1115</f>
        <v>12000</v>
      </c>
    </row>
    <row r="1116" customFormat="false" ht="12.8" hidden="false" customHeight="false" outlineLevel="0" collapsed="false">
      <c r="A1116" s="82"/>
      <c r="B1116" s="54"/>
      <c r="C1116" s="79"/>
      <c r="D1116" s="88"/>
      <c r="E1116" s="79"/>
    </row>
    <row r="1117" customFormat="false" ht="46.25" hidden="false" customHeight="false" outlineLevel="0" collapsed="false">
      <c r="A1117" s="66" t="s">
        <v>1439</v>
      </c>
      <c r="B1117" s="135" t="s">
        <v>19</v>
      </c>
      <c r="C1117" s="109" t="n">
        <f aca="false">SUM(C1119:C1127)</f>
        <v>7619140</v>
      </c>
      <c r="D1117" s="110"/>
      <c r="E1117" s="109" t="n">
        <f aca="false">SUM(C1117:D1117)</f>
        <v>7619140</v>
      </c>
    </row>
    <row r="1118" customFormat="false" ht="22.35" hidden="false" customHeight="false" outlineLevel="0" collapsed="false">
      <c r="A1118" s="82" t="s">
        <v>27</v>
      </c>
      <c r="B1118" s="227"/>
      <c r="C1118" s="79" t="n">
        <f aca="false">SUM(C1119:C1127)</f>
        <v>7619140</v>
      </c>
      <c r="D1118" s="217"/>
      <c r="E1118" s="79" t="n">
        <f aca="false">SUM(C1118:D1118)</f>
        <v>7619140</v>
      </c>
    </row>
    <row r="1119" customFormat="false" ht="22.35" hidden="false" customHeight="false" outlineLevel="0" collapsed="false">
      <c r="A1119" s="82" t="s">
        <v>1095</v>
      </c>
      <c r="B1119" s="54" t="s">
        <v>1011</v>
      </c>
      <c r="C1119" s="79" t="n">
        <v>7062640</v>
      </c>
      <c r="D1119" s="88"/>
      <c r="E1119" s="79" t="n">
        <f aca="false">SUM(C1119:D1119)</f>
        <v>7062640</v>
      </c>
    </row>
    <row r="1120" customFormat="false" ht="32.8" hidden="false" customHeight="false" outlineLevel="0" collapsed="false">
      <c r="A1120" s="82" t="s">
        <v>1320</v>
      </c>
      <c r="B1120" s="54" t="s">
        <v>697</v>
      </c>
      <c r="C1120" s="79" t="n">
        <v>6000</v>
      </c>
      <c r="D1120" s="88"/>
      <c r="E1120" s="79" t="n">
        <f aca="false">SUM(C1120:D1120)</f>
        <v>6000</v>
      </c>
    </row>
    <row r="1121" customFormat="false" ht="32.8" hidden="false" customHeight="false" outlineLevel="0" collapsed="false">
      <c r="A1121" s="82" t="s">
        <v>33</v>
      </c>
      <c r="B1121" s="54" t="s">
        <v>34</v>
      </c>
      <c r="C1121" s="79" t="n">
        <v>69000</v>
      </c>
      <c r="D1121" s="88"/>
      <c r="E1121" s="79" t="n">
        <f aca="false">SUM(C1121:D1121)</f>
        <v>69000</v>
      </c>
    </row>
    <row r="1122" customFormat="false" ht="12.8" hidden="false" customHeight="false" outlineLevel="0" collapsed="false">
      <c r="A1122" s="82" t="s">
        <v>1097</v>
      </c>
      <c r="B1122" s="54" t="s">
        <v>1098</v>
      </c>
      <c r="C1122" s="79" t="n">
        <v>401000</v>
      </c>
      <c r="D1122" s="88"/>
      <c r="E1122" s="95" t="n">
        <f aca="false">SUM(C1122:D1122)</f>
        <v>401000</v>
      </c>
    </row>
    <row r="1123" customFormat="false" ht="53.7" hidden="false" customHeight="false" outlineLevel="0" collapsed="false">
      <c r="A1123" s="82" t="s">
        <v>1142</v>
      </c>
      <c r="B1123" s="54" t="s">
        <v>1023</v>
      </c>
      <c r="C1123" s="79"/>
      <c r="D1123" s="88"/>
      <c r="E1123" s="79"/>
    </row>
    <row r="1124" customFormat="false" ht="43.25" hidden="false" customHeight="false" outlineLevel="0" collapsed="false">
      <c r="A1124" s="82" t="s">
        <v>1110</v>
      </c>
      <c r="B1124" s="54" t="s">
        <v>1111</v>
      </c>
      <c r="C1124" s="79" t="n">
        <v>63000</v>
      </c>
      <c r="D1124" s="88"/>
      <c r="E1124" s="79" t="n">
        <f aca="false">SUM(C1124:D1124)</f>
        <v>63000</v>
      </c>
    </row>
    <row r="1125" customFormat="false" ht="53.7" hidden="false" customHeight="false" outlineLevel="0" collapsed="false">
      <c r="A1125" s="82" t="s">
        <v>1057</v>
      </c>
      <c r="B1125" s="54" t="s">
        <v>1058</v>
      </c>
      <c r="C1125" s="79" t="n">
        <v>17500</v>
      </c>
      <c r="D1125" s="88"/>
      <c r="E1125" s="79" t="n">
        <f aca="false">SUM(C1125:D1125)</f>
        <v>17500</v>
      </c>
    </row>
    <row r="1126" customFormat="false" ht="32.8" hidden="false" customHeight="false" outlineLevel="0" collapsed="false">
      <c r="A1126" s="82" t="s">
        <v>1446</v>
      </c>
      <c r="B1126" s="55" t="s">
        <v>1447</v>
      </c>
      <c r="C1126" s="79"/>
      <c r="D1126" s="88"/>
      <c r="E1126" s="79" t="n">
        <f aca="false">SUM(C1126:D1126)</f>
        <v>0</v>
      </c>
    </row>
    <row r="1127" customFormat="false" ht="43.25" hidden="false" customHeight="false" outlineLevel="0" collapsed="false">
      <c r="A1127" s="82" t="s">
        <v>325</v>
      </c>
      <c r="B1127" s="55" t="s">
        <v>326</v>
      </c>
      <c r="C1127" s="79"/>
      <c r="D1127" s="88"/>
      <c r="E1127" s="79" t="n">
        <f aca="false">SUM(C1127:D1127)</f>
        <v>0</v>
      </c>
    </row>
    <row r="1128" customFormat="false" ht="12.8" hidden="false" customHeight="false" outlineLevel="0" collapsed="false">
      <c r="A1128" s="82"/>
      <c r="B1128" s="54"/>
      <c r="C1128" s="79"/>
      <c r="D1128" s="88"/>
      <c r="E1128" s="79"/>
    </row>
    <row r="1129" customFormat="false" ht="46.25" hidden="false" customHeight="false" outlineLevel="0" collapsed="false">
      <c r="A1129" s="66" t="s">
        <v>1450</v>
      </c>
      <c r="B1129" s="135" t="s">
        <v>19</v>
      </c>
      <c r="C1129" s="109" t="n">
        <f aca="false">SUM(C1131:C1135)</f>
        <v>5265720</v>
      </c>
      <c r="D1129" s="110"/>
      <c r="E1129" s="109" t="n">
        <f aca="false">SUM(C1129:D1129)</f>
        <v>5265720</v>
      </c>
    </row>
    <row r="1130" customFormat="false" ht="22.35" hidden="false" customHeight="false" outlineLevel="0" collapsed="false">
      <c r="A1130" s="82" t="s">
        <v>27</v>
      </c>
      <c r="B1130" s="227"/>
      <c r="C1130" s="79" t="n">
        <f aca="false">SUM(C1131:C1135)</f>
        <v>5265720</v>
      </c>
      <c r="D1130" s="217"/>
      <c r="E1130" s="79" t="n">
        <f aca="false">SUM(C1130:D1130)</f>
        <v>5265720</v>
      </c>
    </row>
    <row r="1131" customFormat="false" ht="22.35" hidden="false" customHeight="false" outlineLevel="0" collapsed="false">
      <c r="A1131" s="82" t="s">
        <v>1095</v>
      </c>
      <c r="B1131" s="54" t="s">
        <v>1011</v>
      </c>
      <c r="C1131" s="79" t="n">
        <v>4723420</v>
      </c>
      <c r="D1131" s="88"/>
      <c r="E1131" s="79" t="n">
        <f aca="false">SUM(C1131:D1131)</f>
        <v>4723420</v>
      </c>
    </row>
    <row r="1132" customFormat="false" ht="74.6" hidden="false" customHeight="false" outlineLevel="0" collapsed="false">
      <c r="A1132" s="82" t="s">
        <v>1053</v>
      </c>
      <c r="B1132" s="54" t="s">
        <v>1054</v>
      </c>
      <c r="C1132" s="79" t="n">
        <v>25000</v>
      </c>
      <c r="D1132" s="88"/>
      <c r="E1132" s="79" t="n">
        <f aca="false">SUM(C1132:D1132)</f>
        <v>25000</v>
      </c>
    </row>
    <row r="1133" customFormat="false" ht="12.8" hidden="false" customHeight="false" outlineLevel="0" collapsed="false">
      <c r="A1133" s="82" t="s">
        <v>1097</v>
      </c>
      <c r="B1133" s="54" t="s">
        <v>1098</v>
      </c>
      <c r="C1133" s="79" t="n">
        <v>503300</v>
      </c>
      <c r="D1133" s="88"/>
      <c r="E1133" s="95" t="n">
        <f aca="false">SUM(C1133:D1133)</f>
        <v>503300</v>
      </c>
    </row>
    <row r="1134" customFormat="false" ht="43.25" hidden="false" customHeight="false" outlineLevel="0" collapsed="false">
      <c r="A1134" s="82" t="s">
        <v>1110</v>
      </c>
      <c r="B1134" s="54" t="s">
        <v>1111</v>
      </c>
      <c r="C1134" s="79" t="n">
        <v>14000</v>
      </c>
      <c r="D1134" s="88"/>
      <c r="E1134" s="79" t="n">
        <f aca="false">SUM(C1134:D1134)</f>
        <v>14000</v>
      </c>
    </row>
    <row r="1135" customFormat="false" ht="43.25" hidden="false" customHeight="false" outlineLevel="0" collapsed="false">
      <c r="A1135" s="82" t="s">
        <v>325</v>
      </c>
      <c r="B1135" s="55" t="s">
        <v>326</v>
      </c>
      <c r="C1135" s="79"/>
      <c r="D1135" s="88"/>
      <c r="E1135" s="79" t="n">
        <f aca="false">SUM(C1135:D1135)</f>
        <v>0</v>
      </c>
    </row>
    <row r="1136" customFormat="false" ht="12.8" hidden="false" customHeight="false" outlineLevel="0" collapsed="false">
      <c r="A1136" s="254"/>
      <c r="B1136" s="254"/>
      <c r="C1136" s="79"/>
      <c r="D1136" s="88"/>
      <c r="E1136" s="79"/>
    </row>
    <row r="1137" customFormat="false" ht="46.25" hidden="false" customHeight="false" outlineLevel="0" collapsed="false">
      <c r="A1137" s="66" t="s">
        <v>1455</v>
      </c>
      <c r="B1137" s="135" t="s">
        <v>19</v>
      </c>
      <c r="C1137" s="109" t="n">
        <f aca="false">SUM(C1139:C1146)</f>
        <v>7376483</v>
      </c>
      <c r="D1137" s="110"/>
      <c r="E1137" s="109" t="n">
        <f aca="false">SUM(C1137:D1137)</f>
        <v>7376483</v>
      </c>
    </row>
    <row r="1138" customFormat="false" ht="22.35" hidden="false" customHeight="false" outlineLevel="0" collapsed="false">
      <c r="A1138" s="82" t="s">
        <v>27</v>
      </c>
      <c r="B1138" s="227"/>
      <c r="C1138" s="79" t="n">
        <f aca="false">SUM(C1139:C1145)</f>
        <v>7066483</v>
      </c>
      <c r="D1138" s="217"/>
      <c r="E1138" s="79" t="n">
        <f aca="false">SUM(C1138:D1138)</f>
        <v>7066483</v>
      </c>
    </row>
    <row r="1139" customFormat="false" ht="22.35" hidden="false" customHeight="false" outlineLevel="0" collapsed="false">
      <c r="A1139" s="82" t="s">
        <v>1095</v>
      </c>
      <c r="B1139" s="54" t="s">
        <v>1011</v>
      </c>
      <c r="C1139" s="79" t="n">
        <v>6680903</v>
      </c>
      <c r="D1139" s="88"/>
      <c r="E1139" s="79" t="n">
        <f aca="false">SUM(C1139:D1139)</f>
        <v>6680903</v>
      </c>
    </row>
    <row r="1140" customFormat="false" ht="53.7" hidden="false" customHeight="false" outlineLevel="0" collapsed="false">
      <c r="A1140" s="82" t="s">
        <v>1142</v>
      </c>
      <c r="B1140" s="54" t="s">
        <v>1023</v>
      </c>
      <c r="C1140" s="79" t="n">
        <v>110580</v>
      </c>
      <c r="D1140" s="88"/>
      <c r="E1140" s="79" t="n">
        <f aca="false">SUM(C1140:D1140)</f>
        <v>110580</v>
      </c>
    </row>
    <row r="1141" customFormat="false" ht="32.8" hidden="false" customHeight="false" outlineLevel="0" collapsed="false">
      <c r="A1141" s="82" t="s">
        <v>1320</v>
      </c>
      <c r="B1141" s="54" t="s">
        <v>697</v>
      </c>
      <c r="C1141" s="79" t="n">
        <v>6000</v>
      </c>
      <c r="D1141" s="88"/>
      <c r="E1141" s="79" t="n">
        <f aca="false">SUM(C1141:D1141)</f>
        <v>6000</v>
      </c>
    </row>
    <row r="1142" customFormat="false" ht="74.6" hidden="false" customHeight="false" outlineLevel="0" collapsed="false">
      <c r="A1142" s="82" t="s">
        <v>1053</v>
      </c>
      <c r="B1142" s="54" t="s">
        <v>1054</v>
      </c>
      <c r="C1142" s="79" t="n">
        <v>25000</v>
      </c>
      <c r="D1142" s="88"/>
      <c r="E1142" s="79" t="n">
        <f aca="false">SUM(C1142:D1142)</f>
        <v>25000</v>
      </c>
    </row>
    <row r="1143" customFormat="false" ht="32.8" hidden="false" customHeight="false" outlineLevel="0" collapsed="false">
      <c r="A1143" s="82" t="s">
        <v>33</v>
      </c>
      <c r="B1143" s="54" t="s">
        <v>34</v>
      </c>
      <c r="C1143" s="79" t="n">
        <v>40000</v>
      </c>
      <c r="D1143" s="88"/>
      <c r="E1143" s="79" t="n">
        <f aca="false">SUM(C1143:D1143)</f>
        <v>40000</v>
      </c>
    </row>
    <row r="1144" customFormat="false" ht="12.8" hidden="false" customHeight="false" outlineLevel="0" collapsed="false">
      <c r="A1144" s="82" t="s">
        <v>1097</v>
      </c>
      <c r="B1144" s="54" t="s">
        <v>1098</v>
      </c>
      <c r="C1144" s="79" t="n">
        <v>146000</v>
      </c>
      <c r="D1144" s="88"/>
      <c r="E1144" s="79" t="n">
        <f aca="false">SUM(C1144:D1144)</f>
        <v>146000</v>
      </c>
    </row>
    <row r="1145" customFormat="false" ht="43.25" hidden="false" customHeight="false" outlineLevel="0" collapsed="false">
      <c r="A1145" s="82" t="s">
        <v>1110</v>
      </c>
      <c r="B1145" s="54" t="s">
        <v>1111</v>
      </c>
      <c r="C1145" s="79" t="n">
        <v>58000</v>
      </c>
      <c r="D1145" s="88"/>
      <c r="E1145" s="79" t="n">
        <f aca="false">SUM(C1145:D1145)</f>
        <v>58000</v>
      </c>
    </row>
    <row r="1146" customFormat="false" ht="22.35" hidden="false" customHeight="false" outlineLevel="0" collapsed="false">
      <c r="A1146" s="82" t="s">
        <v>65</v>
      </c>
      <c r="B1146" s="54" t="s">
        <v>66</v>
      </c>
      <c r="C1146" s="79" t="n">
        <v>310000</v>
      </c>
      <c r="D1146" s="88"/>
      <c r="E1146" s="79" t="n">
        <f aca="false">SUM(C1146:D1146)</f>
        <v>310000</v>
      </c>
    </row>
    <row r="1147" customFormat="false" ht="12.8" hidden="false" customHeight="false" outlineLevel="0" collapsed="false">
      <c r="A1147" s="82"/>
      <c r="B1147" s="54"/>
      <c r="C1147" s="79"/>
      <c r="D1147" s="88"/>
      <c r="E1147" s="79"/>
    </row>
    <row r="1148" customFormat="false" ht="46.25" hidden="false" customHeight="false" outlineLevel="0" collapsed="false">
      <c r="A1148" s="66" t="s">
        <v>1463</v>
      </c>
      <c r="B1148" s="135" t="s">
        <v>19</v>
      </c>
      <c r="C1148" s="109" t="n">
        <f aca="false">SUM(C1150:C1157)</f>
        <v>6406700</v>
      </c>
      <c r="D1148" s="151"/>
      <c r="E1148" s="109" t="n">
        <f aca="false">SUM(C1148:D1148)</f>
        <v>6406700</v>
      </c>
    </row>
    <row r="1149" customFormat="false" ht="22.35" hidden="false" customHeight="false" outlineLevel="0" collapsed="false">
      <c r="A1149" s="82" t="s">
        <v>27</v>
      </c>
      <c r="B1149" s="227"/>
      <c r="C1149" s="79" t="n">
        <f aca="false">SUM(C1150:C1156)</f>
        <v>6406700</v>
      </c>
      <c r="D1149" s="173"/>
      <c r="E1149" s="95" t="n">
        <f aca="false">SUM(C1149:D1149)</f>
        <v>6406700</v>
      </c>
    </row>
    <row r="1150" customFormat="false" ht="22.35" hidden="false" customHeight="false" outlineLevel="0" collapsed="false">
      <c r="A1150" s="82" t="s">
        <v>1095</v>
      </c>
      <c r="B1150" s="54" t="s">
        <v>1011</v>
      </c>
      <c r="C1150" s="79" t="n">
        <v>6345820</v>
      </c>
      <c r="D1150" s="217"/>
      <c r="E1150" s="95" t="n">
        <f aca="false">SUM(C1150:D1150)</f>
        <v>6345820</v>
      </c>
    </row>
    <row r="1151" customFormat="false" ht="32.8" hidden="false" customHeight="false" outlineLevel="0" collapsed="false">
      <c r="A1151" s="82" t="s">
        <v>1320</v>
      </c>
      <c r="B1151" s="54" t="s">
        <v>697</v>
      </c>
      <c r="C1151" s="79"/>
      <c r="D1151" s="217"/>
      <c r="E1151" s="95"/>
    </row>
    <row r="1152" customFormat="false" ht="74.6" hidden="false" customHeight="false" outlineLevel="0" collapsed="false">
      <c r="A1152" s="82" t="s">
        <v>1050</v>
      </c>
      <c r="B1152" s="54" t="s">
        <v>1051</v>
      </c>
      <c r="C1152" s="79" t="n">
        <v>7080</v>
      </c>
      <c r="D1152" s="217"/>
      <c r="E1152" s="95" t="n">
        <f aca="false">SUM(C1152:D1152)</f>
        <v>7080</v>
      </c>
    </row>
    <row r="1153" customFormat="false" ht="12.8" hidden="false" customHeight="false" outlineLevel="0" collapsed="false">
      <c r="A1153" s="82" t="s">
        <v>1097</v>
      </c>
      <c r="B1153" s="54" t="s">
        <v>1098</v>
      </c>
      <c r="C1153" s="79" t="n">
        <v>44000</v>
      </c>
      <c r="D1153" s="88"/>
      <c r="E1153" s="95" t="n">
        <f aca="false">SUM(C1153:D1153)</f>
        <v>44000</v>
      </c>
    </row>
    <row r="1154" customFormat="false" ht="43.25" hidden="false" customHeight="false" outlineLevel="0" collapsed="false">
      <c r="A1154" s="82" t="s">
        <v>1140</v>
      </c>
      <c r="B1154" s="54" t="s">
        <v>1020</v>
      </c>
      <c r="C1154" s="79" t="n">
        <v>9800</v>
      </c>
      <c r="D1154" s="217"/>
      <c r="E1154" s="95" t="n">
        <f aca="false">SUM(C1154:D1154)</f>
        <v>9800</v>
      </c>
    </row>
    <row r="1155" customFormat="false" ht="32.8" hidden="false" customHeight="false" outlineLevel="0" collapsed="false">
      <c r="A1155" s="82" t="s">
        <v>1422</v>
      </c>
      <c r="B1155" s="55" t="s">
        <v>1363</v>
      </c>
      <c r="C1155" s="79"/>
      <c r="D1155" s="88"/>
      <c r="E1155" s="95"/>
    </row>
    <row r="1156" customFormat="false" ht="22.35" hidden="false" customHeight="false" outlineLevel="0" collapsed="false">
      <c r="A1156" s="82" t="s">
        <v>1104</v>
      </c>
      <c r="B1156" s="54"/>
      <c r="C1156" s="79"/>
      <c r="D1156" s="88"/>
      <c r="E1156" s="95"/>
    </row>
    <row r="1157" customFormat="false" ht="22.35" hidden="false" customHeight="false" outlineLevel="0" collapsed="false">
      <c r="A1157" s="82" t="s">
        <v>65</v>
      </c>
      <c r="B1157" s="55" t="s">
        <v>66</v>
      </c>
      <c r="C1157" s="79"/>
      <c r="D1157" s="88"/>
      <c r="E1157" s="95"/>
    </row>
    <row r="1158" customFormat="false" ht="12.8" hidden="false" customHeight="false" outlineLevel="0" collapsed="false">
      <c r="A1158" s="82"/>
      <c r="B1158" s="54"/>
      <c r="C1158" s="79"/>
      <c r="D1158" s="88"/>
      <c r="E1158" s="259"/>
    </row>
    <row r="1159" customFormat="false" ht="46.25" hidden="false" customHeight="false" outlineLevel="0" collapsed="false">
      <c r="A1159" s="66" t="s">
        <v>1471</v>
      </c>
      <c r="B1159" s="135" t="s">
        <v>19</v>
      </c>
      <c r="C1159" s="109" t="n">
        <f aca="false">SUM(C1161:C1164)</f>
        <v>1801100</v>
      </c>
      <c r="D1159" s="110"/>
      <c r="E1159" s="153" t="n">
        <f aca="false">SUM(C1159:D1159)</f>
        <v>1801100</v>
      </c>
    </row>
    <row r="1160" customFormat="false" ht="22.35" hidden="false" customHeight="false" outlineLevel="0" collapsed="false">
      <c r="A1160" s="82" t="s">
        <v>27</v>
      </c>
      <c r="B1160" s="227"/>
      <c r="C1160" s="79" t="n">
        <f aca="false">SUM(C1161:C1164)</f>
        <v>1801100</v>
      </c>
      <c r="D1160" s="217"/>
      <c r="E1160" s="79" t="n">
        <f aca="false">SUM(C1160:D1160)</f>
        <v>1801100</v>
      </c>
    </row>
    <row r="1161" customFormat="false" ht="22.35" hidden="false" customHeight="false" outlineLevel="0" collapsed="false">
      <c r="A1161" s="82" t="s">
        <v>1095</v>
      </c>
      <c r="B1161" s="54" t="s">
        <v>1011</v>
      </c>
      <c r="C1161" s="79" t="n">
        <v>1734100</v>
      </c>
      <c r="D1161" s="217"/>
      <c r="E1161" s="79" t="n">
        <f aca="false">SUM(C1161:D1161)</f>
        <v>1734100</v>
      </c>
    </row>
    <row r="1162" customFormat="false" ht="74.6" hidden="false" customHeight="false" outlineLevel="0" collapsed="false">
      <c r="A1162" s="82" t="s">
        <v>1053</v>
      </c>
      <c r="B1162" s="54" t="s">
        <v>1054</v>
      </c>
      <c r="C1162" s="79" t="n">
        <v>25000</v>
      </c>
      <c r="D1162" s="217"/>
      <c r="E1162" s="79" t="n">
        <f aca="false">SUM(C1162:D1162)</f>
        <v>25000</v>
      </c>
    </row>
    <row r="1163" customFormat="false" ht="43.25" hidden="false" customHeight="false" outlineLevel="0" collapsed="false">
      <c r="A1163" s="82" t="s">
        <v>1110</v>
      </c>
      <c r="B1163" s="54" t="s">
        <v>1111</v>
      </c>
      <c r="C1163" s="79" t="n">
        <v>42000</v>
      </c>
      <c r="D1163" s="88"/>
      <c r="E1163" s="95" t="n">
        <f aca="false">SUM(C1163:D1163)</f>
        <v>42000</v>
      </c>
    </row>
    <row r="1164" customFormat="false" ht="22.35" hidden="false" customHeight="false" outlineLevel="0" collapsed="false">
      <c r="A1164" s="82" t="s">
        <v>1104</v>
      </c>
      <c r="B1164" s="54" t="s">
        <v>1014</v>
      </c>
      <c r="C1164" s="79"/>
      <c r="D1164" s="217"/>
      <c r="E1164" s="79"/>
    </row>
    <row r="1165" customFormat="false" ht="12.8" hidden="false" customHeight="false" outlineLevel="0" collapsed="false">
      <c r="A1165" s="82"/>
      <c r="B1165" s="54"/>
      <c r="C1165" s="79"/>
      <c r="D1165" s="88"/>
      <c r="E1165" s="79"/>
    </row>
    <row r="1166" customFormat="false" ht="46.25" hidden="false" customHeight="false" outlineLevel="0" collapsed="false">
      <c r="A1166" s="66" t="s">
        <v>1475</v>
      </c>
      <c r="B1166" s="135" t="s">
        <v>19</v>
      </c>
      <c r="C1166" s="109" t="n">
        <f aca="false">SUM(C1168:C1172)</f>
        <v>5351559</v>
      </c>
      <c r="D1166" s="110"/>
      <c r="E1166" s="153" t="n">
        <f aca="false">SUM(C1166:D1166)</f>
        <v>5351559</v>
      </c>
    </row>
    <row r="1167" customFormat="false" ht="22.35" hidden="false" customHeight="false" outlineLevel="0" collapsed="false">
      <c r="A1167" s="82" t="s">
        <v>27</v>
      </c>
      <c r="B1167" s="227"/>
      <c r="C1167" s="79" t="n">
        <f aca="false">SUM(C1168:C1172)</f>
        <v>5351559</v>
      </c>
      <c r="D1167" s="217"/>
      <c r="E1167" s="79" t="n">
        <f aca="false">SUM(C1167:D1167)</f>
        <v>5351559</v>
      </c>
    </row>
    <row r="1168" customFormat="false" ht="22.35" hidden="false" customHeight="false" outlineLevel="0" collapsed="false">
      <c r="A1168" s="82" t="s">
        <v>1095</v>
      </c>
      <c r="B1168" s="54" t="s">
        <v>1011</v>
      </c>
      <c r="C1168" s="79" t="n">
        <v>5160859</v>
      </c>
      <c r="D1168" s="217"/>
      <c r="E1168" s="79" t="n">
        <f aca="false">SUM(C1168:D1168)</f>
        <v>5160859</v>
      </c>
    </row>
    <row r="1169" customFormat="false" ht="32.8" hidden="false" customHeight="false" outlineLevel="0" collapsed="false">
      <c r="A1169" s="82" t="s">
        <v>33</v>
      </c>
      <c r="B1169" s="54" t="s">
        <v>34</v>
      </c>
      <c r="C1169" s="79" t="n">
        <v>42000</v>
      </c>
      <c r="D1169" s="217"/>
      <c r="E1169" s="79" t="n">
        <f aca="false">SUM(C1169:D1169)</f>
        <v>42000</v>
      </c>
    </row>
    <row r="1170" customFormat="false" ht="12.8" hidden="false" customHeight="false" outlineLevel="0" collapsed="false">
      <c r="A1170" s="82" t="s">
        <v>1097</v>
      </c>
      <c r="B1170" s="54" t="s">
        <v>1098</v>
      </c>
      <c r="C1170" s="79" t="n">
        <v>109000</v>
      </c>
      <c r="D1170" s="88"/>
      <c r="E1170" s="79" t="n">
        <f aca="false">SUM(C1170:D1170)</f>
        <v>109000</v>
      </c>
    </row>
    <row r="1171" customFormat="false" ht="43.25" hidden="false" customHeight="false" outlineLevel="0" collapsed="false">
      <c r="A1171" s="82" t="s">
        <v>1110</v>
      </c>
      <c r="B1171" s="54" t="s">
        <v>1111</v>
      </c>
      <c r="C1171" s="79" t="n">
        <v>31000</v>
      </c>
      <c r="D1171" s="88"/>
      <c r="E1171" s="79" t="n">
        <f aca="false">SUM(C1171:D1171)</f>
        <v>31000</v>
      </c>
    </row>
    <row r="1172" customFormat="false" ht="53.7" hidden="false" customHeight="false" outlineLevel="0" collapsed="false">
      <c r="A1172" s="82" t="s">
        <v>1057</v>
      </c>
      <c r="B1172" s="54" t="s">
        <v>1058</v>
      </c>
      <c r="C1172" s="79" t="n">
        <v>8700</v>
      </c>
      <c r="D1172" s="217"/>
      <c r="E1172" s="79" t="n">
        <f aca="false">SUM(C1172:D1172)</f>
        <v>8700</v>
      </c>
    </row>
    <row r="1173" customFormat="false" ht="12.8" hidden="false" customHeight="false" outlineLevel="0" collapsed="false">
      <c r="A1173" s="82"/>
      <c r="B1173" s="54"/>
      <c r="C1173" s="79"/>
      <c r="D1173" s="217"/>
      <c r="E1173" s="79"/>
    </row>
    <row r="1174" customFormat="false" ht="57.45" hidden="false" customHeight="false" outlineLevel="0" collapsed="false">
      <c r="A1174" s="66" t="s">
        <v>1480</v>
      </c>
      <c r="B1174" s="135" t="s">
        <v>19</v>
      </c>
      <c r="C1174" s="218" t="n">
        <f aca="false">SUM(C1176:C1182)</f>
        <v>4192540</v>
      </c>
      <c r="D1174" s="214"/>
      <c r="E1174" s="109" t="n">
        <f aca="false">SUM(C1174:D1174)</f>
        <v>4192540</v>
      </c>
    </row>
    <row r="1175" customFormat="false" ht="22.35" hidden="false" customHeight="false" outlineLevel="0" collapsed="false">
      <c r="A1175" s="82" t="s">
        <v>27</v>
      </c>
      <c r="B1175" s="227"/>
      <c r="C1175" s="79" t="n">
        <f aca="false">SUM(C1176:C1181)</f>
        <v>4034540</v>
      </c>
      <c r="D1175" s="217"/>
      <c r="E1175" s="95" t="n">
        <f aca="false">D1175+C1175</f>
        <v>4034540</v>
      </c>
    </row>
    <row r="1176" customFormat="false" ht="22.35" hidden="false" customHeight="false" outlineLevel="0" collapsed="false">
      <c r="A1176" s="82" t="s">
        <v>1095</v>
      </c>
      <c r="B1176" s="54" t="s">
        <v>1011</v>
      </c>
      <c r="C1176" s="79" t="n">
        <v>3925540</v>
      </c>
      <c r="D1176" s="88"/>
      <c r="E1176" s="95" t="n">
        <f aca="false">D1176+C1176</f>
        <v>3925540</v>
      </c>
    </row>
    <row r="1177" customFormat="false" ht="32.8" hidden="false" customHeight="false" outlineLevel="0" collapsed="false">
      <c r="A1177" s="82" t="s">
        <v>1320</v>
      </c>
      <c r="B1177" s="54" t="s">
        <v>697</v>
      </c>
      <c r="C1177" s="79" t="n">
        <v>6000</v>
      </c>
      <c r="D1177" s="88"/>
      <c r="E1177" s="95" t="n">
        <f aca="false">D1177+C1177</f>
        <v>6000</v>
      </c>
    </row>
    <row r="1178" customFormat="false" ht="32.8" hidden="false" customHeight="false" outlineLevel="0" collapsed="false">
      <c r="A1178" s="82" t="s">
        <v>33</v>
      </c>
      <c r="B1178" s="54" t="s">
        <v>34</v>
      </c>
      <c r="C1178" s="79" t="n">
        <v>3000</v>
      </c>
      <c r="D1178" s="88"/>
      <c r="E1178" s="95" t="n">
        <f aca="false">D1178+C1178</f>
        <v>3000</v>
      </c>
    </row>
    <row r="1179" customFormat="false" ht="12.8" hidden="false" customHeight="false" outlineLevel="0" collapsed="false">
      <c r="A1179" s="126" t="s">
        <v>1097</v>
      </c>
      <c r="B1179" s="160" t="s">
        <v>1098</v>
      </c>
      <c r="C1179" s="131" t="n">
        <v>31000</v>
      </c>
      <c r="D1179" s="151"/>
      <c r="E1179" s="236" t="n">
        <f aca="false">D1179+C1179</f>
        <v>31000</v>
      </c>
    </row>
    <row r="1180" customFormat="false" ht="43.25" hidden="false" customHeight="false" outlineLevel="0" collapsed="false">
      <c r="A1180" s="82" t="s">
        <v>1110</v>
      </c>
      <c r="B1180" s="54" t="s">
        <v>1111</v>
      </c>
      <c r="C1180" s="79" t="n">
        <v>69000</v>
      </c>
      <c r="D1180" s="88"/>
      <c r="E1180" s="95" t="n">
        <f aca="false">D1180+C1180</f>
        <v>69000</v>
      </c>
    </row>
    <row r="1181" customFormat="false" ht="53.7" hidden="false" customHeight="false" outlineLevel="0" collapsed="false">
      <c r="A1181" s="82" t="s">
        <v>1057</v>
      </c>
      <c r="B1181" s="55" t="s">
        <v>1058</v>
      </c>
      <c r="C1181" s="79"/>
      <c r="D1181" s="88"/>
      <c r="E1181" s="95" t="n">
        <f aca="false">D1181+C1181</f>
        <v>0</v>
      </c>
    </row>
    <row r="1182" customFormat="false" ht="22.35" hidden="false" customHeight="false" outlineLevel="0" collapsed="false">
      <c r="A1182" s="82" t="s">
        <v>65</v>
      </c>
      <c r="B1182" s="54" t="s">
        <v>66</v>
      </c>
      <c r="C1182" s="79" t="n">
        <v>158000</v>
      </c>
      <c r="D1182" s="88"/>
      <c r="E1182" s="95" t="n">
        <f aca="false">D1182+C1182</f>
        <v>158000</v>
      </c>
    </row>
    <row r="1183" customFormat="false" ht="12.8" hidden="false" customHeight="false" outlineLevel="0" collapsed="false">
      <c r="A1183" s="82"/>
      <c r="B1183" s="54"/>
      <c r="C1183" s="79"/>
      <c r="D1183" s="217"/>
      <c r="E1183" s="95"/>
    </row>
    <row r="1184" customFormat="false" ht="46.25" hidden="false" customHeight="false" outlineLevel="0" collapsed="false">
      <c r="A1184" s="66" t="s">
        <v>1487</v>
      </c>
      <c r="B1184" s="135" t="s">
        <v>19</v>
      </c>
      <c r="C1184" s="109" t="n">
        <f aca="false">SUM(C1186:C1193)</f>
        <v>4464660</v>
      </c>
      <c r="D1184" s="110"/>
      <c r="E1184" s="109" t="n">
        <f aca="false">SUM(C1184:D1184)</f>
        <v>4464660</v>
      </c>
    </row>
    <row r="1185" customFormat="false" ht="22.35" hidden="false" customHeight="false" outlineLevel="0" collapsed="false">
      <c r="A1185" s="82" t="s">
        <v>27</v>
      </c>
      <c r="B1185" s="100"/>
      <c r="C1185" s="79" t="n">
        <f aca="false">SUM(C1186:C1192)</f>
        <v>4464660</v>
      </c>
      <c r="D1185" s="88"/>
      <c r="E1185" s="79" t="n">
        <f aca="false">SUM(C1185:D1185)</f>
        <v>4464660</v>
      </c>
    </row>
    <row r="1186" customFormat="false" ht="22.35" hidden="false" customHeight="false" outlineLevel="0" collapsed="false">
      <c r="A1186" s="82" t="s">
        <v>1095</v>
      </c>
      <c r="B1186" s="54" t="s">
        <v>1011</v>
      </c>
      <c r="C1186" s="79" t="n">
        <v>4310660</v>
      </c>
      <c r="D1186" s="88"/>
      <c r="E1186" s="79" t="n">
        <f aca="false">SUM(C1186:D1186)</f>
        <v>4310660</v>
      </c>
    </row>
    <row r="1187" customFormat="false" ht="74.6" hidden="false" customHeight="false" outlineLevel="0" collapsed="false">
      <c r="A1187" s="82" t="s">
        <v>1053</v>
      </c>
      <c r="B1187" s="54" t="s">
        <v>1054</v>
      </c>
      <c r="C1187" s="79" t="n">
        <v>25000</v>
      </c>
      <c r="D1187" s="88"/>
      <c r="E1187" s="79" t="n">
        <f aca="false">SUM(C1187:D1187)</f>
        <v>25000</v>
      </c>
    </row>
    <row r="1188" customFormat="false" ht="32.8" hidden="false" customHeight="false" outlineLevel="0" collapsed="false">
      <c r="A1188" s="82" t="s">
        <v>1320</v>
      </c>
      <c r="B1188" s="54" t="s">
        <v>697</v>
      </c>
      <c r="C1188" s="79"/>
      <c r="D1188" s="88"/>
      <c r="E1188" s="79"/>
    </row>
    <row r="1189" customFormat="false" ht="53.7" hidden="false" customHeight="false" outlineLevel="0" collapsed="false">
      <c r="A1189" s="82" t="s">
        <v>1142</v>
      </c>
      <c r="B1189" s="54" t="s">
        <v>1023</v>
      </c>
      <c r="C1189" s="79"/>
      <c r="D1189" s="88"/>
      <c r="E1189" s="79"/>
    </row>
    <row r="1190" customFormat="false" ht="12.8" hidden="false" customHeight="false" outlineLevel="0" collapsed="false">
      <c r="A1190" s="82" t="s">
        <v>1097</v>
      </c>
      <c r="B1190" s="54" t="s">
        <v>1098</v>
      </c>
      <c r="C1190" s="79" t="n">
        <v>80000</v>
      </c>
      <c r="D1190" s="88"/>
      <c r="E1190" s="79" t="n">
        <f aca="false">SUM(C1190:D1190)</f>
        <v>80000</v>
      </c>
    </row>
    <row r="1191" customFormat="false" ht="43.25" hidden="false" customHeight="false" outlineLevel="0" collapsed="false">
      <c r="A1191" s="82" t="s">
        <v>1110</v>
      </c>
      <c r="B1191" s="54" t="s">
        <v>1111</v>
      </c>
      <c r="C1191" s="79" t="n">
        <v>44000</v>
      </c>
      <c r="D1191" s="88"/>
      <c r="E1191" s="79" t="n">
        <f aca="false">SUM(C1191:D1191)</f>
        <v>44000</v>
      </c>
    </row>
    <row r="1192" customFormat="false" ht="32.8" hidden="false" customHeight="false" outlineLevel="0" collapsed="false">
      <c r="A1192" s="82" t="s">
        <v>33</v>
      </c>
      <c r="B1192" s="54" t="s">
        <v>34</v>
      </c>
      <c r="C1192" s="79" t="n">
        <v>5000</v>
      </c>
      <c r="D1192" s="88"/>
      <c r="E1192" s="79" t="n">
        <f aca="false">SUM(C1192:D1192)</f>
        <v>5000</v>
      </c>
    </row>
    <row r="1193" customFormat="false" ht="22.35" hidden="false" customHeight="false" outlineLevel="0" collapsed="false">
      <c r="A1193" s="82" t="s">
        <v>65</v>
      </c>
      <c r="B1193" s="54" t="s">
        <v>66</v>
      </c>
      <c r="C1193" s="79"/>
      <c r="D1193" s="88"/>
      <c r="E1193" s="79"/>
    </row>
    <row r="1194" customFormat="false" ht="12.8" hidden="false" customHeight="false" outlineLevel="0" collapsed="false">
      <c r="A1194" s="82"/>
      <c r="B1194" s="54"/>
      <c r="C1194" s="79"/>
      <c r="D1194" s="217"/>
      <c r="E1194" s="79"/>
    </row>
    <row r="1195" customFormat="false" ht="46.25" hidden="false" customHeight="false" outlineLevel="0" collapsed="false">
      <c r="A1195" s="66" t="s">
        <v>1493</v>
      </c>
      <c r="B1195" s="135" t="s">
        <v>19</v>
      </c>
      <c r="C1195" s="109" t="n">
        <f aca="false">SUM(C1197:C1203)</f>
        <v>4836550</v>
      </c>
      <c r="D1195" s="110"/>
      <c r="E1195" s="109" t="n">
        <f aca="false">SUM(C1195:D1195)</f>
        <v>4836550</v>
      </c>
    </row>
    <row r="1196" customFormat="false" ht="22.35" hidden="false" customHeight="false" outlineLevel="0" collapsed="false">
      <c r="A1196" s="82" t="s">
        <v>27</v>
      </c>
      <c r="B1196" s="227"/>
      <c r="C1196" s="79" t="n">
        <f aca="false">SUM(C1197:C1203)</f>
        <v>4836550</v>
      </c>
      <c r="D1196" s="217"/>
      <c r="E1196" s="79" t="n">
        <f aca="false">SUM(C1196:D1196)</f>
        <v>4836550</v>
      </c>
    </row>
    <row r="1197" customFormat="false" ht="22.35" hidden="false" customHeight="false" outlineLevel="0" collapsed="false">
      <c r="A1197" s="82" t="s">
        <v>1095</v>
      </c>
      <c r="B1197" s="54" t="s">
        <v>1011</v>
      </c>
      <c r="C1197" s="79" t="n">
        <v>4701550</v>
      </c>
      <c r="D1197" s="88"/>
      <c r="E1197" s="79" t="n">
        <f aca="false">SUM(C1197:D1197)</f>
        <v>4701550</v>
      </c>
    </row>
    <row r="1198" customFormat="false" ht="22.35" hidden="false" customHeight="false" outlineLevel="0" collapsed="false">
      <c r="A1198" s="82" t="s">
        <v>1104</v>
      </c>
      <c r="B1198" s="54" t="s">
        <v>1014</v>
      </c>
      <c r="C1198" s="79" t="n">
        <v>15000</v>
      </c>
      <c r="D1198" s="88"/>
      <c r="E1198" s="79" t="n">
        <f aca="false">SUM(C1198:D1198)</f>
        <v>15000</v>
      </c>
    </row>
    <row r="1199" customFormat="false" ht="32.8" hidden="false" customHeight="false" outlineLevel="0" collapsed="false">
      <c r="A1199" s="82" t="s">
        <v>1320</v>
      </c>
      <c r="B1199" s="54" t="s">
        <v>697</v>
      </c>
      <c r="C1199" s="79" t="n">
        <v>6000</v>
      </c>
      <c r="D1199" s="88"/>
      <c r="E1199" s="79" t="n">
        <f aca="false">SUM(C1199:D1199)</f>
        <v>6000</v>
      </c>
    </row>
    <row r="1200" customFormat="false" ht="32.8" hidden="false" customHeight="false" outlineLevel="0" collapsed="false">
      <c r="A1200" s="82" t="s">
        <v>33</v>
      </c>
      <c r="B1200" s="54" t="s">
        <v>34</v>
      </c>
      <c r="C1200" s="79" t="n">
        <v>2000</v>
      </c>
      <c r="D1200" s="88"/>
      <c r="E1200" s="79" t="n">
        <f aca="false">SUM(C1200:D1200)</f>
        <v>2000</v>
      </c>
    </row>
    <row r="1201" customFormat="false" ht="12.8" hidden="false" customHeight="false" outlineLevel="0" collapsed="false">
      <c r="A1201" s="87" t="s">
        <v>1097</v>
      </c>
      <c r="B1201" s="54" t="s">
        <v>1098</v>
      </c>
      <c r="C1201" s="79" t="n">
        <v>56000</v>
      </c>
      <c r="D1201" s="88"/>
      <c r="E1201" s="79" t="n">
        <f aca="false">SUM(C1201:D1201)</f>
        <v>56000</v>
      </c>
    </row>
    <row r="1202" customFormat="false" ht="43.25" hidden="false" customHeight="false" outlineLevel="0" collapsed="false">
      <c r="A1202" s="82" t="s">
        <v>1110</v>
      </c>
      <c r="B1202" s="54" t="s">
        <v>1111</v>
      </c>
      <c r="C1202" s="79" t="n">
        <v>56000</v>
      </c>
      <c r="D1202" s="88"/>
      <c r="E1202" s="79" t="n">
        <f aca="false">SUM(C1202:D1202)</f>
        <v>56000</v>
      </c>
    </row>
    <row r="1203" customFormat="false" ht="12.8" hidden="false" customHeight="false" outlineLevel="0" collapsed="false">
      <c r="A1203" s="82"/>
      <c r="B1203" s="55" t="s">
        <v>1020</v>
      </c>
      <c r="C1203" s="79"/>
      <c r="D1203" s="88"/>
      <c r="E1203" s="79"/>
    </row>
    <row r="1204" customFormat="false" ht="12.8" hidden="false" customHeight="false" outlineLevel="0" collapsed="false">
      <c r="A1204" s="82"/>
      <c r="B1204" s="54"/>
      <c r="C1204" s="79"/>
      <c r="D1204" s="217"/>
      <c r="E1204" s="79"/>
    </row>
    <row r="1205" customFormat="false" ht="57.45" hidden="false" customHeight="false" outlineLevel="0" collapsed="false">
      <c r="A1205" s="66" t="s">
        <v>1500</v>
      </c>
      <c r="B1205" s="135" t="s">
        <v>19</v>
      </c>
      <c r="C1205" s="109" t="n">
        <f aca="false">SUM(C1207:C1213)</f>
        <v>6076595</v>
      </c>
      <c r="D1205" s="110"/>
      <c r="E1205" s="109" t="n">
        <f aca="false">SUM(C1205:D1205)</f>
        <v>6076595</v>
      </c>
    </row>
    <row r="1206" customFormat="false" ht="22.35" hidden="false" customHeight="false" outlineLevel="0" collapsed="false">
      <c r="A1206" s="82" t="s">
        <v>27</v>
      </c>
      <c r="B1206" s="227"/>
      <c r="C1206" s="79" t="n">
        <f aca="false">SUM(C1207:C1212)</f>
        <v>6016595</v>
      </c>
      <c r="D1206" s="217"/>
      <c r="E1206" s="79" t="n">
        <f aca="false">SUM(C1206:D1206)</f>
        <v>6016595</v>
      </c>
    </row>
    <row r="1207" customFormat="false" ht="22.35" hidden="false" customHeight="false" outlineLevel="0" collapsed="false">
      <c r="A1207" s="82" t="s">
        <v>1095</v>
      </c>
      <c r="B1207" s="54" t="s">
        <v>1011</v>
      </c>
      <c r="C1207" s="79" t="n">
        <v>5622340</v>
      </c>
      <c r="D1207" s="88"/>
      <c r="E1207" s="79" t="n">
        <f aca="false">SUM(C1207:D1207)</f>
        <v>5622340</v>
      </c>
    </row>
    <row r="1208" customFormat="false" ht="32.8" hidden="false" customHeight="false" outlineLevel="0" collapsed="false">
      <c r="A1208" s="82" t="s">
        <v>1320</v>
      </c>
      <c r="B1208" s="54" t="s">
        <v>697</v>
      </c>
      <c r="C1208" s="79" t="n">
        <v>6000</v>
      </c>
      <c r="D1208" s="88"/>
      <c r="E1208" s="79" t="n">
        <f aca="false">SUM(C1208:D1208)</f>
        <v>6000</v>
      </c>
    </row>
    <row r="1209" customFormat="false" ht="32.8" hidden="false" customHeight="false" outlineLevel="0" collapsed="false">
      <c r="A1209" s="82" t="s">
        <v>33</v>
      </c>
      <c r="B1209" s="54" t="s">
        <v>34</v>
      </c>
      <c r="C1209" s="79" t="n">
        <v>2000</v>
      </c>
      <c r="D1209" s="88"/>
      <c r="E1209" s="79" t="n">
        <f aca="false">SUM(C1209:D1209)</f>
        <v>2000</v>
      </c>
    </row>
    <row r="1210" customFormat="false" ht="12.8" hidden="false" customHeight="false" outlineLevel="0" collapsed="false">
      <c r="A1210" s="87" t="s">
        <v>1097</v>
      </c>
      <c r="B1210" s="54" t="s">
        <v>1098</v>
      </c>
      <c r="C1210" s="79" t="n">
        <v>357355</v>
      </c>
      <c r="D1210" s="88"/>
      <c r="E1210" s="79" t="n">
        <f aca="false">SUM(C1210:D1210)</f>
        <v>357355</v>
      </c>
    </row>
    <row r="1211" customFormat="false" ht="43.25" hidden="false" customHeight="false" outlineLevel="0" collapsed="false">
      <c r="A1211" s="82" t="s">
        <v>1110</v>
      </c>
      <c r="B1211" s="54" t="s">
        <v>1111</v>
      </c>
      <c r="C1211" s="79" t="n">
        <v>13900</v>
      </c>
      <c r="D1211" s="88"/>
      <c r="E1211" s="79" t="n">
        <f aca="false">SUM(C1211:D1211)</f>
        <v>13900</v>
      </c>
    </row>
    <row r="1212" customFormat="false" ht="53.7" hidden="false" customHeight="false" outlineLevel="0" collapsed="false">
      <c r="A1212" s="82" t="s">
        <v>1057</v>
      </c>
      <c r="B1212" s="54" t="s">
        <v>1058</v>
      </c>
      <c r="C1212" s="79" t="n">
        <v>15000</v>
      </c>
      <c r="D1212" s="88"/>
      <c r="E1212" s="79" t="n">
        <f aca="false">SUM(C1212:D1212)</f>
        <v>15000</v>
      </c>
    </row>
    <row r="1213" customFormat="false" ht="22.35" hidden="false" customHeight="false" outlineLevel="0" collapsed="false">
      <c r="A1213" s="87" t="s">
        <v>65</v>
      </c>
      <c r="B1213" s="54" t="s">
        <v>66</v>
      </c>
      <c r="C1213" s="79" t="n">
        <v>60000</v>
      </c>
      <c r="D1213" s="88"/>
      <c r="E1213" s="79" t="n">
        <f aca="false">SUM(C1213:D1213)</f>
        <v>60000</v>
      </c>
    </row>
    <row r="1214" customFormat="false" ht="12.8" hidden="false" customHeight="false" outlineLevel="0" collapsed="false">
      <c r="A1214" s="261"/>
      <c r="B1214" s="167"/>
      <c r="C1214" s="144"/>
      <c r="D1214" s="217"/>
      <c r="E1214" s="144"/>
    </row>
    <row r="1215" customFormat="false" ht="57.45" hidden="false" customHeight="false" outlineLevel="0" collapsed="false">
      <c r="A1215" s="66" t="s">
        <v>1508</v>
      </c>
      <c r="B1215" s="135" t="s">
        <v>19</v>
      </c>
      <c r="C1215" s="109" t="n">
        <f aca="false">SUM(C1217:C1226)</f>
        <v>9325330</v>
      </c>
      <c r="D1215" s="110"/>
      <c r="E1215" s="109" t="n">
        <f aca="false">SUM(C1215:D1215)</f>
        <v>9325330</v>
      </c>
    </row>
    <row r="1216" customFormat="false" ht="22.35" hidden="false" customHeight="false" outlineLevel="0" collapsed="false">
      <c r="A1216" s="87" t="s">
        <v>27</v>
      </c>
      <c r="B1216" s="227"/>
      <c r="C1216" s="79" t="n">
        <f aca="false">SUM(C1217:C1226)</f>
        <v>9325330</v>
      </c>
      <c r="D1216" s="217"/>
      <c r="E1216" s="79" t="n">
        <f aca="false">SUM(C1216:D1216)</f>
        <v>9325330</v>
      </c>
    </row>
    <row r="1217" customFormat="false" ht="22.35" hidden="false" customHeight="false" outlineLevel="0" collapsed="false">
      <c r="A1217" s="82" t="s">
        <v>1095</v>
      </c>
      <c r="B1217" s="54" t="s">
        <v>1011</v>
      </c>
      <c r="C1217" s="79" t="n">
        <v>8985230</v>
      </c>
      <c r="D1217" s="88"/>
      <c r="E1217" s="79" t="n">
        <f aca="false">SUM(C1217:D1217)</f>
        <v>8985230</v>
      </c>
    </row>
    <row r="1218" customFormat="false" ht="53.7" hidden="false" customHeight="false" outlineLevel="0" collapsed="false">
      <c r="A1218" s="82" t="s">
        <v>1031</v>
      </c>
      <c r="B1218" s="54" t="s">
        <v>1032</v>
      </c>
      <c r="C1218" s="79" t="n">
        <v>15000</v>
      </c>
      <c r="D1218" s="88"/>
      <c r="E1218" s="79" t="n">
        <f aca="false">SUM(C1218:D1218)</f>
        <v>15000</v>
      </c>
    </row>
    <row r="1219" customFormat="false" ht="43.25" hidden="false" customHeight="false" outlineLevel="0" collapsed="false">
      <c r="A1219" s="82" t="s">
        <v>1046</v>
      </c>
      <c r="B1219" s="54" t="s">
        <v>1047</v>
      </c>
      <c r="C1219" s="79" t="n">
        <v>3130</v>
      </c>
      <c r="D1219" s="88"/>
      <c r="E1219" s="79" t="n">
        <f aca="false">SUM(C1219:D1219)</f>
        <v>3130</v>
      </c>
    </row>
    <row r="1220" customFormat="false" ht="32.8" hidden="false" customHeight="false" outlineLevel="0" collapsed="false">
      <c r="A1220" s="82" t="s">
        <v>1320</v>
      </c>
      <c r="B1220" s="54" t="s">
        <v>697</v>
      </c>
      <c r="C1220" s="79" t="n">
        <v>18000</v>
      </c>
      <c r="D1220" s="88"/>
      <c r="E1220" s="79" t="n">
        <f aca="false">SUM(C1220:D1220)</f>
        <v>18000</v>
      </c>
    </row>
    <row r="1221" customFormat="false" ht="32.8" hidden="false" customHeight="false" outlineLevel="0" collapsed="false">
      <c r="A1221" s="87" t="s">
        <v>33</v>
      </c>
      <c r="B1221" s="54" t="s">
        <v>34</v>
      </c>
      <c r="C1221" s="79" t="n">
        <v>26000</v>
      </c>
      <c r="D1221" s="88"/>
      <c r="E1221" s="79" t="n">
        <f aca="false">SUM(C1221:D1221)</f>
        <v>26000</v>
      </c>
    </row>
    <row r="1222" customFormat="false" ht="12.8" hidden="false" customHeight="false" outlineLevel="0" collapsed="false">
      <c r="A1222" s="82" t="s">
        <v>1097</v>
      </c>
      <c r="B1222" s="54" t="s">
        <v>1098</v>
      </c>
      <c r="C1222" s="79" t="n">
        <v>11000</v>
      </c>
      <c r="D1222" s="88"/>
      <c r="E1222" s="79" t="n">
        <f aca="false">SUM(C1222:D1222)</f>
        <v>11000</v>
      </c>
    </row>
    <row r="1223" customFormat="false" ht="53.7" hidden="false" customHeight="false" outlineLevel="0" collapsed="false">
      <c r="A1223" s="82" t="s">
        <v>1057</v>
      </c>
      <c r="B1223" s="54" t="s">
        <v>1058</v>
      </c>
      <c r="C1223" s="79" t="n">
        <v>15000</v>
      </c>
      <c r="D1223" s="88"/>
      <c r="E1223" s="79" t="n">
        <f aca="false">SUM(C1223:D1223)</f>
        <v>15000</v>
      </c>
    </row>
    <row r="1224" customFormat="false" ht="43.25" hidden="false" customHeight="false" outlineLevel="0" collapsed="false">
      <c r="A1224" s="82" t="s">
        <v>1059</v>
      </c>
      <c r="B1224" s="54" t="s">
        <v>1060</v>
      </c>
      <c r="C1224" s="79" t="n">
        <v>156170</v>
      </c>
      <c r="D1224" s="88"/>
      <c r="E1224" s="79" t="n">
        <f aca="false">SUM(C1224:D1224)</f>
        <v>156170</v>
      </c>
    </row>
    <row r="1225" customFormat="false" ht="43.25" hidden="false" customHeight="false" outlineLevel="0" collapsed="false">
      <c r="A1225" s="82" t="s">
        <v>1110</v>
      </c>
      <c r="B1225" s="54" t="s">
        <v>1111</v>
      </c>
      <c r="C1225" s="79" t="n">
        <v>95800</v>
      </c>
      <c r="D1225" s="88"/>
      <c r="E1225" s="79" t="n">
        <f aca="false">SUM(C1225:D1225)</f>
        <v>95800</v>
      </c>
    </row>
    <row r="1226" customFormat="false" ht="43.25" hidden="false" customHeight="false" outlineLevel="0" collapsed="false">
      <c r="A1226" s="82" t="s">
        <v>325</v>
      </c>
      <c r="B1226" s="55" t="s">
        <v>326</v>
      </c>
      <c r="C1226" s="79"/>
      <c r="D1226" s="88"/>
      <c r="E1226" s="79" t="n">
        <f aca="false">SUM(C1226:D1226)</f>
        <v>0</v>
      </c>
    </row>
    <row r="1227" customFormat="false" ht="12.8" hidden="false" customHeight="false" outlineLevel="0" collapsed="false">
      <c r="A1227" s="82"/>
      <c r="B1227" s="54"/>
      <c r="C1227" s="79"/>
      <c r="D1227" s="88"/>
      <c r="E1227" s="79"/>
    </row>
    <row r="1228" customFormat="false" ht="46.25" hidden="false" customHeight="false" outlineLevel="0" collapsed="false">
      <c r="A1228" s="66" t="s">
        <v>1517</v>
      </c>
      <c r="B1228" s="135" t="s">
        <v>19</v>
      </c>
      <c r="C1228" s="109" t="n">
        <f aca="false">SUM(C1230:C1239)</f>
        <v>6609700</v>
      </c>
      <c r="D1228" s="110"/>
      <c r="E1228" s="109" t="n">
        <f aca="false">SUM(C1228:D1228)</f>
        <v>6609700</v>
      </c>
    </row>
    <row r="1229" customFormat="false" ht="22.35" hidden="false" customHeight="false" outlineLevel="0" collapsed="false">
      <c r="A1229" s="87" t="s">
        <v>27</v>
      </c>
      <c r="B1229" s="227"/>
      <c r="C1229" s="79" t="n">
        <f aca="false">SUM(C1230:C1239)</f>
        <v>6609700</v>
      </c>
      <c r="D1229" s="217"/>
      <c r="E1229" s="79" t="n">
        <f aca="false">SUM(C1229:D1229)</f>
        <v>6609700</v>
      </c>
    </row>
    <row r="1230" customFormat="false" ht="22.35" hidden="false" customHeight="false" outlineLevel="0" collapsed="false">
      <c r="A1230" s="82" t="s">
        <v>1095</v>
      </c>
      <c r="B1230" s="54" t="s">
        <v>1011</v>
      </c>
      <c r="C1230" s="79" t="n">
        <v>5969680</v>
      </c>
      <c r="D1230" s="88"/>
      <c r="E1230" s="79" t="n">
        <f aca="false">SUM(C1230:D1230)</f>
        <v>5969680</v>
      </c>
    </row>
    <row r="1231" customFormat="false" ht="74.6" hidden="false" customHeight="false" outlineLevel="0" collapsed="false">
      <c r="A1231" s="82" t="s">
        <v>1028</v>
      </c>
      <c r="B1231" s="54" t="s">
        <v>1029</v>
      </c>
      <c r="C1231" s="79" t="n">
        <v>17000</v>
      </c>
      <c r="D1231" s="88"/>
      <c r="E1231" s="79" t="n">
        <f aca="false">SUM(C1231:D1231)</f>
        <v>17000</v>
      </c>
    </row>
    <row r="1232" customFormat="false" ht="74.6" hidden="false" customHeight="false" outlineLevel="0" collapsed="false">
      <c r="A1232" s="82" t="s">
        <v>1050</v>
      </c>
      <c r="B1232" s="54" t="s">
        <v>1051</v>
      </c>
      <c r="C1232" s="79" t="n">
        <v>3900</v>
      </c>
      <c r="D1232" s="88"/>
      <c r="E1232" s="79" t="n">
        <f aca="false">SUM(C1232:D1232)</f>
        <v>3900</v>
      </c>
    </row>
    <row r="1233" customFormat="false" ht="53.7" hidden="false" customHeight="false" outlineLevel="0" collapsed="false">
      <c r="A1233" s="82" t="s">
        <v>1142</v>
      </c>
      <c r="B1233" s="54" t="s">
        <v>1023</v>
      </c>
      <c r="C1233" s="79" t="n">
        <v>309120</v>
      </c>
      <c r="D1233" s="88"/>
      <c r="E1233" s="79" t="n">
        <f aca="false">SUM(C1233:D1233)</f>
        <v>309120</v>
      </c>
    </row>
    <row r="1234" customFormat="false" ht="32.8" hidden="false" customHeight="false" outlineLevel="0" collapsed="false">
      <c r="A1234" s="82" t="s">
        <v>1320</v>
      </c>
      <c r="B1234" s="54" t="s">
        <v>697</v>
      </c>
      <c r="C1234" s="79" t="n">
        <v>12000</v>
      </c>
      <c r="D1234" s="88"/>
      <c r="E1234" s="79" t="n">
        <f aca="false">SUM(C1234:D1234)</f>
        <v>12000</v>
      </c>
    </row>
    <row r="1235" customFormat="false" ht="12.8" hidden="false" customHeight="false" outlineLevel="0" collapsed="false">
      <c r="A1235" s="82" t="s">
        <v>1097</v>
      </c>
      <c r="B1235" s="54" t="s">
        <v>1098</v>
      </c>
      <c r="C1235" s="79" t="n">
        <v>187000</v>
      </c>
      <c r="D1235" s="88"/>
      <c r="E1235" s="79" t="n">
        <f aca="false">SUM(C1235:D1235)</f>
        <v>187000</v>
      </c>
    </row>
    <row r="1236" customFormat="false" ht="43.25" hidden="false" customHeight="false" outlineLevel="0" collapsed="false">
      <c r="A1236" s="82" t="s">
        <v>1110</v>
      </c>
      <c r="B1236" s="54" t="s">
        <v>1111</v>
      </c>
      <c r="C1236" s="79" t="n">
        <v>96000</v>
      </c>
      <c r="D1236" s="88"/>
      <c r="E1236" s="79" t="n">
        <f aca="false">SUM(C1236:D1236)</f>
        <v>96000</v>
      </c>
    </row>
    <row r="1237" customFormat="false" ht="53.7" hidden="false" customHeight="false" outlineLevel="0" collapsed="false">
      <c r="A1237" s="82" t="s">
        <v>1057</v>
      </c>
      <c r="B1237" s="54" t="s">
        <v>1058</v>
      </c>
      <c r="C1237" s="79" t="n">
        <v>15000</v>
      </c>
      <c r="D1237" s="88"/>
      <c r="E1237" s="79" t="n">
        <f aca="false">SUM(C1237:D1237)</f>
        <v>15000</v>
      </c>
    </row>
    <row r="1238" customFormat="false" ht="32.8" hidden="false" customHeight="false" outlineLevel="0" collapsed="false">
      <c r="A1238" s="82" t="s">
        <v>1422</v>
      </c>
      <c r="B1238" s="55" t="s">
        <v>1363</v>
      </c>
      <c r="C1238" s="79"/>
      <c r="D1238" s="88"/>
      <c r="E1238" s="79" t="n">
        <f aca="false">SUM(C1238:D1238)</f>
        <v>0</v>
      </c>
    </row>
    <row r="1239" customFormat="false" ht="43.25" hidden="false" customHeight="false" outlineLevel="0" collapsed="false">
      <c r="A1239" s="82" t="s">
        <v>1140</v>
      </c>
      <c r="B1239" s="55" t="s">
        <v>1020</v>
      </c>
      <c r="C1239" s="79"/>
      <c r="D1239" s="88"/>
      <c r="E1239" s="79" t="n">
        <f aca="false">SUM(C1239:D1239)</f>
        <v>0</v>
      </c>
    </row>
    <row r="1240" customFormat="false" ht="12.8" hidden="false" customHeight="false" outlineLevel="0" collapsed="false">
      <c r="A1240" s="82"/>
      <c r="B1240" s="54"/>
      <c r="C1240" s="79"/>
      <c r="D1240" s="88"/>
      <c r="E1240" s="79"/>
    </row>
    <row r="1241" customFormat="false" ht="57.45" hidden="false" customHeight="false" outlineLevel="0" collapsed="false">
      <c r="A1241" s="66" t="s">
        <v>1527</v>
      </c>
      <c r="B1241" s="135" t="s">
        <v>19</v>
      </c>
      <c r="C1241" s="109" t="n">
        <f aca="false">SUM(C1243:C1255)</f>
        <v>8725070</v>
      </c>
      <c r="D1241" s="110"/>
      <c r="E1241" s="109" t="n">
        <f aca="false">SUM(C1241:D1241)</f>
        <v>8725070</v>
      </c>
    </row>
    <row r="1242" customFormat="false" ht="22.35" hidden="false" customHeight="false" outlineLevel="0" collapsed="false">
      <c r="A1242" s="87" t="s">
        <v>27</v>
      </c>
      <c r="B1242" s="100"/>
      <c r="C1242" s="79" t="n">
        <f aca="false">SUM(C1243:C1254)</f>
        <v>8725070</v>
      </c>
      <c r="D1242" s="88"/>
      <c r="E1242" s="79" t="n">
        <f aca="false">SUM(C1242:D1242)</f>
        <v>8725070</v>
      </c>
    </row>
    <row r="1243" customFormat="false" ht="22.35" hidden="false" customHeight="false" outlineLevel="0" collapsed="false">
      <c r="A1243" s="82" t="s">
        <v>1095</v>
      </c>
      <c r="B1243" s="54" t="s">
        <v>1011</v>
      </c>
      <c r="C1243" s="79" t="n">
        <v>7895020</v>
      </c>
      <c r="D1243" s="88"/>
      <c r="E1243" s="79" t="n">
        <f aca="false">SUM(C1243:D1243)</f>
        <v>7895020</v>
      </c>
    </row>
    <row r="1244" customFormat="false" ht="74.6" hidden="false" customHeight="false" outlineLevel="0" collapsed="false">
      <c r="A1244" s="82" t="s">
        <v>1028</v>
      </c>
      <c r="B1244" s="54" t="s">
        <v>1029</v>
      </c>
      <c r="C1244" s="79" t="n">
        <v>7480</v>
      </c>
      <c r="D1244" s="88"/>
      <c r="E1244" s="79" t="n">
        <f aca="false">SUM(C1244:D1244)</f>
        <v>7480</v>
      </c>
    </row>
    <row r="1245" customFormat="false" ht="74.6" hidden="false" customHeight="false" outlineLevel="0" collapsed="false">
      <c r="A1245" s="82" t="s">
        <v>1043</v>
      </c>
      <c r="B1245" s="54" t="s">
        <v>1044</v>
      </c>
      <c r="C1245" s="79" t="n">
        <v>7700</v>
      </c>
      <c r="D1245" s="88"/>
      <c r="E1245" s="79" t="n">
        <f aca="false">SUM(C1245:D1245)</f>
        <v>7700</v>
      </c>
    </row>
    <row r="1246" customFormat="false" ht="74.6" hidden="false" customHeight="false" outlineLevel="0" collapsed="false">
      <c r="A1246" s="82" t="s">
        <v>1050</v>
      </c>
      <c r="B1246" s="54" t="s">
        <v>1051</v>
      </c>
      <c r="C1246" s="79" t="n">
        <v>1770</v>
      </c>
      <c r="D1246" s="88"/>
      <c r="E1246" s="79" t="n">
        <f aca="false">SUM(C1246:D1246)</f>
        <v>1770</v>
      </c>
    </row>
    <row r="1247" customFormat="false" ht="53.7" hidden="false" customHeight="false" outlineLevel="0" collapsed="false">
      <c r="A1247" s="82" t="s">
        <v>1142</v>
      </c>
      <c r="B1247" s="54" t="s">
        <v>1023</v>
      </c>
      <c r="C1247" s="79" t="n">
        <v>340000</v>
      </c>
      <c r="D1247" s="88"/>
      <c r="E1247" s="79" t="n">
        <f aca="false">SUM(C1247:D1247)</f>
        <v>340000</v>
      </c>
    </row>
    <row r="1248" customFormat="false" ht="32.8" hidden="false" customHeight="false" outlineLevel="0" collapsed="false">
      <c r="A1248" s="82" t="s">
        <v>1320</v>
      </c>
      <c r="B1248" s="54" t="s">
        <v>697</v>
      </c>
      <c r="C1248" s="79" t="n">
        <v>6000</v>
      </c>
      <c r="D1248" s="88"/>
      <c r="E1248" s="79" t="n">
        <f aca="false">SUM(C1248:D1248)</f>
        <v>6000</v>
      </c>
    </row>
    <row r="1249" customFormat="false" ht="12.8" hidden="false" customHeight="false" outlineLevel="0" collapsed="false">
      <c r="A1249" s="82" t="s">
        <v>1097</v>
      </c>
      <c r="B1249" s="54" t="s">
        <v>1098</v>
      </c>
      <c r="C1249" s="79" t="n">
        <v>215000</v>
      </c>
      <c r="D1249" s="88"/>
      <c r="E1249" s="79" t="n">
        <f aca="false">SUM(C1249:D1249)</f>
        <v>215000</v>
      </c>
    </row>
    <row r="1250" customFormat="false" ht="43.25" hidden="false" customHeight="false" outlineLevel="0" collapsed="false">
      <c r="A1250" s="82" t="s">
        <v>1110</v>
      </c>
      <c r="B1250" s="54" t="s">
        <v>1111</v>
      </c>
      <c r="C1250" s="79" t="n">
        <v>86000</v>
      </c>
      <c r="D1250" s="88"/>
      <c r="E1250" s="79" t="n">
        <f aca="false">SUM(C1250:D1250)</f>
        <v>86000</v>
      </c>
    </row>
    <row r="1251" customFormat="false" ht="64.15" hidden="false" customHeight="false" outlineLevel="0" collapsed="false">
      <c r="A1251" s="82" t="s">
        <v>726</v>
      </c>
      <c r="B1251" s="54" t="s">
        <v>727</v>
      </c>
      <c r="C1251" s="79" t="n">
        <v>3500</v>
      </c>
      <c r="D1251" s="88"/>
      <c r="E1251" s="79" t="n">
        <f aca="false">SUM(C1251:D1251)</f>
        <v>3500</v>
      </c>
    </row>
    <row r="1252" customFormat="false" ht="53.7" hidden="false" customHeight="false" outlineLevel="0" collapsed="false">
      <c r="A1252" s="126" t="s">
        <v>1057</v>
      </c>
      <c r="B1252" s="160" t="s">
        <v>1058</v>
      </c>
      <c r="C1252" s="133" t="n">
        <v>162600</v>
      </c>
      <c r="D1252" s="264"/>
      <c r="E1252" s="131" t="n">
        <f aca="false">SUM(C1252:D1252)</f>
        <v>162600</v>
      </c>
    </row>
    <row r="1253" customFormat="false" ht="32.8" hidden="false" customHeight="false" outlineLevel="0" collapsed="false">
      <c r="A1253" s="82" t="s">
        <v>1446</v>
      </c>
      <c r="B1253" s="55" t="s">
        <v>1447</v>
      </c>
      <c r="C1253" s="79"/>
      <c r="D1253" s="88"/>
      <c r="E1253" s="79"/>
    </row>
    <row r="1254" customFormat="false" ht="43.25" hidden="false" customHeight="false" outlineLevel="0" collapsed="false">
      <c r="A1254" s="82" t="s">
        <v>1539</v>
      </c>
      <c r="B1254" s="55" t="s">
        <v>1540</v>
      </c>
      <c r="C1254" s="79"/>
      <c r="D1254" s="88"/>
      <c r="E1254" s="79" t="n">
        <f aca="false">SUM(C1254:D1254)</f>
        <v>0</v>
      </c>
    </row>
    <row r="1255" customFormat="false" ht="22.35" hidden="false" customHeight="false" outlineLevel="0" collapsed="false">
      <c r="A1255" s="82" t="s">
        <v>65</v>
      </c>
      <c r="B1255" s="55" t="s">
        <v>66</v>
      </c>
      <c r="C1255" s="84"/>
      <c r="D1255" s="85"/>
      <c r="E1255" s="79" t="n">
        <f aca="false">SUM(C1255:D1255)</f>
        <v>0</v>
      </c>
    </row>
    <row r="1256" customFormat="false" ht="12.8" hidden="false" customHeight="false" outlineLevel="0" collapsed="false">
      <c r="A1256" s="82"/>
      <c r="B1256" s="55"/>
      <c r="C1256" s="79"/>
      <c r="D1256" s="88"/>
      <c r="E1256" s="79"/>
    </row>
    <row r="1257" customFormat="false" ht="57.45" hidden="false" customHeight="false" outlineLevel="0" collapsed="false">
      <c r="A1257" s="66" t="s">
        <v>1543</v>
      </c>
      <c r="B1257" s="135" t="s">
        <v>19</v>
      </c>
      <c r="C1257" s="109" t="n">
        <f aca="false">SUM(C1259:C1267)</f>
        <v>10290050</v>
      </c>
      <c r="D1257" s="110"/>
      <c r="E1257" s="109" t="n">
        <f aca="false">SUM(C1257:D1257)</f>
        <v>10290050</v>
      </c>
    </row>
    <row r="1258" customFormat="false" ht="22.35" hidden="false" customHeight="false" outlineLevel="0" collapsed="false">
      <c r="A1258" s="87" t="s">
        <v>27</v>
      </c>
      <c r="B1258" s="227"/>
      <c r="C1258" s="79" t="n">
        <f aca="false">SUM(C1259:C1267)</f>
        <v>10290050</v>
      </c>
      <c r="D1258" s="217"/>
      <c r="E1258" s="79" t="n">
        <f aca="false">SUM(C1258:D1258)</f>
        <v>10290050</v>
      </c>
    </row>
    <row r="1259" customFormat="false" ht="22.35" hidden="false" customHeight="false" outlineLevel="0" collapsed="false">
      <c r="A1259" s="82" t="s">
        <v>1095</v>
      </c>
      <c r="B1259" s="54" t="s">
        <v>1011</v>
      </c>
      <c r="C1259" s="79" t="n">
        <v>9373990</v>
      </c>
      <c r="D1259" s="88"/>
      <c r="E1259" s="79" t="n">
        <f aca="false">SUM(C1259:D1259)</f>
        <v>9373990</v>
      </c>
    </row>
    <row r="1260" customFormat="false" ht="74.6" hidden="false" customHeight="false" outlineLevel="0" collapsed="false">
      <c r="A1260" s="82" t="s">
        <v>1028</v>
      </c>
      <c r="B1260" s="54" t="s">
        <v>1029</v>
      </c>
      <c r="C1260" s="79" t="n">
        <v>26020</v>
      </c>
      <c r="D1260" s="88"/>
      <c r="E1260" s="79" t="n">
        <f aca="false">SUM(C1260:D1260)</f>
        <v>26020</v>
      </c>
    </row>
    <row r="1261" customFormat="false" ht="74.6" hidden="false" customHeight="false" outlineLevel="0" collapsed="false">
      <c r="A1261" s="82" t="s">
        <v>1043</v>
      </c>
      <c r="B1261" s="54" t="s">
        <v>1044</v>
      </c>
      <c r="C1261" s="79" t="n">
        <v>16040</v>
      </c>
      <c r="D1261" s="88"/>
      <c r="E1261" s="79" t="n">
        <f aca="false">SUM(C1261:D1261)</f>
        <v>16040</v>
      </c>
    </row>
    <row r="1262" customFormat="false" ht="53.7" hidden="false" customHeight="false" outlineLevel="0" collapsed="false">
      <c r="A1262" s="82" t="s">
        <v>1142</v>
      </c>
      <c r="B1262" s="54" t="s">
        <v>1023</v>
      </c>
      <c r="C1262" s="79" t="n">
        <v>505500</v>
      </c>
      <c r="D1262" s="88"/>
      <c r="E1262" s="79" t="n">
        <f aca="false">SUM(C1262:D1262)</f>
        <v>505500</v>
      </c>
    </row>
    <row r="1263" customFormat="false" ht="32.8" hidden="false" customHeight="false" outlineLevel="0" collapsed="false">
      <c r="A1263" s="87" t="s">
        <v>33</v>
      </c>
      <c r="B1263" s="54" t="s">
        <v>34</v>
      </c>
      <c r="C1263" s="79" t="n">
        <v>4000</v>
      </c>
      <c r="D1263" s="88"/>
      <c r="E1263" s="79" t="n">
        <f aca="false">SUM(C1263:D1263)</f>
        <v>4000</v>
      </c>
    </row>
    <row r="1264" customFormat="false" ht="12.8" hidden="false" customHeight="false" outlineLevel="0" collapsed="false">
      <c r="A1264" s="82" t="s">
        <v>1097</v>
      </c>
      <c r="B1264" s="54" t="s">
        <v>1098</v>
      </c>
      <c r="C1264" s="79" t="n">
        <v>230500</v>
      </c>
      <c r="D1264" s="88"/>
      <c r="E1264" s="79" t="n">
        <f aca="false">SUM(C1264:D1264)</f>
        <v>230500</v>
      </c>
    </row>
    <row r="1265" customFormat="false" ht="43.25" hidden="false" customHeight="false" outlineLevel="0" collapsed="false">
      <c r="A1265" s="82" t="s">
        <v>1110</v>
      </c>
      <c r="B1265" s="54" t="s">
        <v>1111</v>
      </c>
      <c r="C1265" s="79" t="n">
        <v>99000</v>
      </c>
      <c r="D1265" s="88"/>
      <c r="E1265" s="79" t="n">
        <f aca="false">SUM(C1265:D1265)</f>
        <v>99000</v>
      </c>
    </row>
    <row r="1266" customFormat="false" ht="22.35" hidden="false" customHeight="false" outlineLevel="0" collapsed="false">
      <c r="A1266" s="82" t="s">
        <v>1551</v>
      </c>
      <c r="B1266" s="54" t="s">
        <v>1552</v>
      </c>
      <c r="C1266" s="79" t="n">
        <v>35000</v>
      </c>
      <c r="D1266" s="88"/>
      <c r="E1266" s="79" t="n">
        <f aca="false">SUM(C1266:D1266)</f>
        <v>35000</v>
      </c>
    </row>
    <row r="1267" customFormat="false" ht="43.25" hidden="false" customHeight="false" outlineLevel="0" collapsed="false">
      <c r="A1267" s="82" t="s">
        <v>1046</v>
      </c>
      <c r="B1267" s="55" t="s">
        <v>1047</v>
      </c>
      <c r="C1267" s="79"/>
      <c r="D1267" s="88"/>
      <c r="E1267" s="79" t="n">
        <f aca="false">SUM(C1267:D1267)</f>
        <v>0</v>
      </c>
    </row>
    <row r="1268" customFormat="false" ht="12.8" hidden="false" customHeight="false" outlineLevel="0" collapsed="false">
      <c r="A1268" s="82"/>
      <c r="B1268" s="54"/>
      <c r="C1268" s="79"/>
      <c r="D1268" s="88"/>
      <c r="E1268" s="79"/>
    </row>
    <row r="1269" customFormat="false" ht="57.45" hidden="false" customHeight="false" outlineLevel="0" collapsed="false">
      <c r="A1269" s="66" t="s">
        <v>1555</v>
      </c>
      <c r="B1269" s="135" t="s">
        <v>19</v>
      </c>
      <c r="C1269" s="109" t="n">
        <f aca="false">SUM(C1271:C1282)</f>
        <v>14435750</v>
      </c>
      <c r="D1269" s="110"/>
      <c r="E1269" s="109" t="n">
        <f aca="false">SUM(C1269:D1269)</f>
        <v>14435750</v>
      </c>
    </row>
    <row r="1270" customFormat="false" ht="22.35" hidden="false" customHeight="false" outlineLevel="0" collapsed="false">
      <c r="A1270" s="87" t="s">
        <v>27</v>
      </c>
      <c r="B1270" s="227"/>
      <c r="C1270" s="79" t="n">
        <f aca="false">SUM(C1271:C1281)</f>
        <v>14435750</v>
      </c>
      <c r="D1270" s="217"/>
      <c r="E1270" s="95" t="n">
        <f aca="false">D1270+C1270</f>
        <v>14435750</v>
      </c>
    </row>
    <row r="1271" customFormat="false" ht="22.35" hidden="false" customHeight="false" outlineLevel="0" collapsed="false">
      <c r="A1271" s="82" t="s">
        <v>1095</v>
      </c>
      <c r="B1271" s="54" t="s">
        <v>1011</v>
      </c>
      <c r="C1271" s="79" t="n">
        <v>13451610</v>
      </c>
      <c r="D1271" s="88"/>
      <c r="E1271" s="95" t="n">
        <f aca="false">D1271+C1271</f>
        <v>13451610</v>
      </c>
    </row>
    <row r="1272" customFormat="false" ht="64.15" hidden="false" customHeight="false" outlineLevel="0" collapsed="false">
      <c r="A1272" s="82" t="s">
        <v>1034</v>
      </c>
      <c r="B1272" s="54" t="s">
        <v>1035</v>
      </c>
      <c r="C1272" s="79" t="n">
        <v>20800</v>
      </c>
      <c r="D1272" s="88"/>
      <c r="E1272" s="95" t="n">
        <f aca="false">D1272+C1272</f>
        <v>20800</v>
      </c>
    </row>
    <row r="1273" customFormat="false" ht="53.7" hidden="false" customHeight="false" outlineLevel="0" collapsed="false">
      <c r="A1273" s="82" t="s">
        <v>1142</v>
      </c>
      <c r="B1273" s="54" t="s">
        <v>1023</v>
      </c>
      <c r="C1273" s="79" t="n">
        <v>395430</v>
      </c>
      <c r="D1273" s="88"/>
      <c r="E1273" s="95" t="n">
        <f aca="false">D1273+C1273</f>
        <v>395430</v>
      </c>
    </row>
    <row r="1274" customFormat="false" ht="53.7" hidden="false" customHeight="false" outlineLevel="0" collapsed="false">
      <c r="A1274" s="82" t="s">
        <v>1057</v>
      </c>
      <c r="B1274" s="54" t="s">
        <v>1058</v>
      </c>
      <c r="C1274" s="124" t="n">
        <v>400</v>
      </c>
      <c r="D1274" s="149"/>
      <c r="E1274" s="95" t="n">
        <f aca="false">D1274+C1274</f>
        <v>400</v>
      </c>
    </row>
    <row r="1275" customFormat="false" ht="43.25" hidden="false" customHeight="false" outlineLevel="0" collapsed="false">
      <c r="A1275" s="82" t="s">
        <v>1046</v>
      </c>
      <c r="B1275" s="54" t="s">
        <v>1047</v>
      </c>
      <c r="C1275" s="79" t="n">
        <v>5010</v>
      </c>
      <c r="D1275" s="88"/>
      <c r="E1275" s="95" t="n">
        <f aca="false">D1275+C1275</f>
        <v>5010</v>
      </c>
    </row>
    <row r="1276" customFormat="false" ht="32.8" hidden="false" customHeight="false" outlineLevel="0" collapsed="false">
      <c r="A1276" s="82" t="s">
        <v>1320</v>
      </c>
      <c r="B1276" s="54" t="s">
        <v>697</v>
      </c>
      <c r="C1276" s="79" t="n">
        <v>6000</v>
      </c>
      <c r="D1276" s="88"/>
      <c r="E1276" s="95" t="n">
        <f aca="false">D1276+C1276</f>
        <v>6000</v>
      </c>
    </row>
    <row r="1277" customFormat="false" ht="32.8" hidden="false" customHeight="false" outlineLevel="0" collapsed="false">
      <c r="A1277" s="87" t="s">
        <v>33</v>
      </c>
      <c r="B1277" s="54" t="s">
        <v>34</v>
      </c>
      <c r="C1277" s="79" t="n">
        <v>53000</v>
      </c>
      <c r="D1277" s="88"/>
      <c r="E1277" s="95" t="n">
        <f aca="false">D1277+C1277</f>
        <v>53000</v>
      </c>
    </row>
    <row r="1278" customFormat="false" ht="12.8" hidden="false" customHeight="false" outlineLevel="0" collapsed="false">
      <c r="A1278" s="82" t="s">
        <v>1097</v>
      </c>
      <c r="B1278" s="54" t="s">
        <v>1098</v>
      </c>
      <c r="C1278" s="79" t="n">
        <v>372000</v>
      </c>
      <c r="D1278" s="88"/>
      <c r="E1278" s="95" t="n">
        <f aca="false">D1278+C1278</f>
        <v>372000</v>
      </c>
    </row>
    <row r="1279" customFormat="false" ht="22.35" hidden="false" customHeight="false" outlineLevel="0" collapsed="false">
      <c r="A1279" s="82" t="s">
        <v>1104</v>
      </c>
      <c r="B1279" s="54" t="s">
        <v>1014</v>
      </c>
      <c r="C1279" s="79" t="n">
        <v>25500</v>
      </c>
      <c r="D1279" s="88"/>
      <c r="E1279" s="95" t="n">
        <f aca="false">D1279+C1279</f>
        <v>25500</v>
      </c>
    </row>
    <row r="1280" customFormat="false" ht="43.25" hidden="false" customHeight="false" outlineLevel="0" collapsed="false">
      <c r="A1280" s="82" t="s">
        <v>1110</v>
      </c>
      <c r="B1280" s="54" t="s">
        <v>1111</v>
      </c>
      <c r="C1280" s="79" t="n">
        <v>106000</v>
      </c>
      <c r="D1280" s="88"/>
      <c r="E1280" s="95" t="n">
        <f aca="false">D1280+C1280</f>
        <v>106000</v>
      </c>
    </row>
    <row r="1281" customFormat="false" ht="43.25" hidden="false" customHeight="false" outlineLevel="0" collapsed="false">
      <c r="A1281" s="82" t="s">
        <v>325</v>
      </c>
      <c r="B1281" s="55" t="s">
        <v>326</v>
      </c>
      <c r="C1281" s="79"/>
      <c r="D1281" s="88"/>
      <c r="E1281" s="95" t="n">
        <f aca="false">D1281+C1281</f>
        <v>0</v>
      </c>
    </row>
    <row r="1282" customFormat="false" ht="22.35" hidden="false" customHeight="false" outlineLevel="0" collapsed="false">
      <c r="A1282" s="82" t="s">
        <v>65</v>
      </c>
      <c r="B1282" s="55" t="s">
        <v>66</v>
      </c>
      <c r="C1282" s="79"/>
      <c r="D1282" s="88"/>
      <c r="E1282" s="95" t="n">
        <f aca="false">D1282+C1282</f>
        <v>0</v>
      </c>
    </row>
    <row r="1283" customFormat="false" ht="12.8" hidden="false" customHeight="false" outlineLevel="0" collapsed="false">
      <c r="A1283" s="82"/>
      <c r="B1283" s="54"/>
      <c r="C1283" s="79"/>
      <c r="D1283" s="88"/>
      <c r="E1283" s="79"/>
    </row>
    <row r="1284" customFormat="false" ht="57.45" hidden="false" customHeight="false" outlineLevel="0" collapsed="false">
      <c r="A1284" s="66" t="s">
        <v>1568</v>
      </c>
      <c r="B1284" s="135" t="s">
        <v>19</v>
      </c>
      <c r="C1284" s="109" t="n">
        <f aca="false">SUM(C1286:C1294)</f>
        <v>6910100</v>
      </c>
      <c r="D1284" s="110"/>
      <c r="E1284" s="109" t="n">
        <f aca="false">SUM(C1284:D1284)</f>
        <v>6910100</v>
      </c>
    </row>
    <row r="1285" customFormat="false" ht="22.35" hidden="false" customHeight="false" outlineLevel="0" collapsed="false">
      <c r="A1285" s="87" t="s">
        <v>27</v>
      </c>
      <c r="B1285" s="227"/>
      <c r="C1285" s="79" t="n">
        <f aca="false">SUM(C1286:C1294)</f>
        <v>6910100</v>
      </c>
      <c r="D1285" s="217"/>
      <c r="E1285" s="95" t="n">
        <f aca="false">SUM(C1285:D1285)</f>
        <v>6910100</v>
      </c>
    </row>
    <row r="1286" customFormat="false" ht="22.35" hidden="false" customHeight="false" outlineLevel="0" collapsed="false">
      <c r="A1286" s="82" t="s">
        <v>1095</v>
      </c>
      <c r="B1286" s="54" t="s">
        <v>1011</v>
      </c>
      <c r="C1286" s="79" t="n">
        <v>6761620</v>
      </c>
      <c r="D1286" s="88"/>
      <c r="E1286" s="95" t="n">
        <f aca="false">SUM(C1286:D1286)</f>
        <v>6761620</v>
      </c>
    </row>
    <row r="1287" customFormat="false" ht="64.15" hidden="false" customHeight="false" outlineLevel="0" collapsed="false">
      <c r="A1287" s="82" t="s">
        <v>1034</v>
      </c>
      <c r="B1287" s="54" t="s">
        <v>1035</v>
      </c>
      <c r="C1287" s="79" t="n">
        <v>27810</v>
      </c>
      <c r="D1287" s="88"/>
      <c r="E1287" s="79" t="n">
        <f aca="false">SUM(C1287:D1287)</f>
        <v>27810</v>
      </c>
    </row>
    <row r="1288" customFormat="false" ht="43.25" hidden="false" customHeight="false" outlineLevel="0" collapsed="false">
      <c r="A1288" s="82" t="s">
        <v>1046</v>
      </c>
      <c r="B1288" s="54" t="s">
        <v>1047</v>
      </c>
      <c r="C1288" s="79" t="n">
        <v>2110</v>
      </c>
      <c r="D1288" s="88"/>
      <c r="E1288" s="79" t="n">
        <f aca="false">SUM(C1288:D1288)</f>
        <v>2110</v>
      </c>
    </row>
    <row r="1289" customFormat="false" ht="74.6" hidden="false" customHeight="false" outlineLevel="0" collapsed="false">
      <c r="A1289" s="82" t="s">
        <v>1050</v>
      </c>
      <c r="B1289" s="54" t="s">
        <v>1051</v>
      </c>
      <c r="C1289" s="79" t="n">
        <v>2560</v>
      </c>
      <c r="D1289" s="88"/>
      <c r="E1289" s="79" t="n">
        <f aca="false">SUM(C1289:D1289)</f>
        <v>2560</v>
      </c>
    </row>
    <row r="1290" customFormat="false" ht="32.8" hidden="false" customHeight="false" outlineLevel="0" collapsed="false">
      <c r="A1290" s="87" t="s">
        <v>33</v>
      </c>
      <c r="B1290" s="54" t="s">
        <v>34</v>
      </c>
      <c r="C1290" s="79" t="n">
        <v>4000</v>
      </c>
      <c r="D1290" s="88"/>
      <c r="E1290" s="79" t="n">
        <f aca="false">SUM(C1290:D1290)</f>
        <v>4000</v>
      </c>
    </row>
    <row r="1291" customFormat="false" ht="12.8" hidden="false" customHeight="false" outlineLevel="0" collapsed="false">
      <c r="A1291" s="82" t="s">
        <v>1097</v>
      </c>
      <c r="B1291" s="54" t="s">
        <v>1098</v>
      </c>
      <c r="C1291" s="79" t="n">
        <v>41000</v>
      </c>
      <c r="D1291" s="88"/>
      <c r="E1291" s="79" t="n">
        <f aca="false">SUM(C1291:D1291)</f>
        <v>41000</v>
      </c>
    </row>
    <row r="1292" customFormat="false" ht="22.35" hidden="false" customHeight="false" outlineLevel="0" collapsed="false">
      <c r="A1292" s="82" t="s">
        <v>1104</v>
      </c>
      <c r="B1292" s="54" t="s">
        <v>1014</v>
      </c>
      <c r="C1292" s="79" t="n">
        <v>4000</v>
      </c>
      <c r="D1292" s="88"/>
      <c r="E1292" s="79" t="n">
        <f aca="false">SUM(C1292:D1292)</f>
        <v>4000</v>
      </c>
    </row>
    <row r="1293" customFormat="false" ht="43.25" hidden="false" customHeight="false" outlineLevel="0" collapsed="false">
      <c r="A1293" s="82" t="s">
        <v>1110</v>
      </c>
      <c r="B1293" s="54" t="s">
        <v>1111</v>
      </c>
      <c r="C1293" s="79" t="n">
        <v>67000</v>
      </c>
      <c r="D1293" s="88"/>
      <c r="E1293" s="79" t="n">
        <f aca="false">SUM(C1293:D1293)</f>
        <v>67000</v>
      </c>
    </row>
    <row r="1294" customFormat="false" ht="53.7" hidden="false" customHeight="false" outlineLevel="0" collapsed="false">
      <c r="A1294" s="82" t="s">
        <v>1057</v>
      </c>
      <c r="B1294" s="55" t="s">
        <v>1058</v>
      </c>
      <c r="C1294" s="79"/>
      <c r="D1294" s="88"/>
      <c r="E1294" s="79" t="n">
        <f aca="false">SUM(C1294:D1294)</f>
        <v>0</v>
      </c>
    </row>
    <row r="1295" customFormat="false" ht="12.8" hidden="false" customHeight="false" outlineLevel="0" collapsed="false">
      <c r="A1295" s="82"/>
      <c r="B1295" s="54"/>
      <c r="C1295" s="79"/>
      <c r="D1295" s="88"/>
      <c r="E1295" s="79"/>
    </row>
    <row r="1296" customFormat="false" ht="46.25" hidden="false" customHeight="false" outlineLevel="0" collapsed="false">
      <c r="A1296" s="66" t="s">
        <v>1578</v>
      </c>
      <c r="B1296" s="135" t="s">
        <v>19</v>
      </c>
      <c r="C1296" s="243" t="n">
        <f aca="false">SUM(C1298:C1305)</f>
        <v>7154060</v>
      </c>
      <c r="D1296" s="253"/>
      <c r="E1296" s="243" t="n">
        <f aca="false">SUM(C1296:D1296)</f>
        <v>7154060</v>
      </c>
    </row>
    <row r="1297" customFormat="false" ht="22.35" hidden="false" customHeight="false" outlineLevel="0" collapsed="false">
      <c r="A1297" s="87" t="s">
        <v>27</v>
      </c>
      <c r="B1297" s="100"/>
      <c r="C1297" s="247" t="n">
        <f aca="false">SUM(C1298:C1304)</f>
        <v>7154060</v>
      </c>
      <c r="D1297" s="266"/>
      <c r="E1297" s="79" t="n">
        <f aca="false">SUM(C1297:D1297)</f>
        <v>7154060</v>
      </c>
    </row>
    <row r="1298" customFormat="false" ht="22.35" hidden="false" customHeight="false" outlineLevel="0" collapsed="false">
      <c r="A1298" s="82" t="s">
        <v>1095</v>
      </c>
      <c r="B1298" s="54" t="s">
        <v>1011</v>
      </c>
      <c r="C1298" s="247" t="n">
        <v>6786330</v>
      </c>
      <c r="D1298" s="266"/>
      <c r="E1298" s="79" t="n">
        <f aca="false">SUM(C1298:D1298)</f>
        <v>6786330</v>
      </c>
    </row>
    <row r="1299" customFormat="false" ht="64.15" hidden="false" customHeight="false" outlineLevel="0" collapsed="false">
      <c r="A1299" s="82" t="s">
        <v>1034</v>
      </c>
      <c r="B1299" s="54" t="s">
        <v>1035</v>
      </c>
      <c r="C1299" s="247" t="n">
        <v>88270</v>
      </c>
      <c r="D1299" s="266"/>
      <c r="E1299" s="79" t="n">
        <f aca="false">SUM(C1299:D1299)</f>
        <v>88270</v>
      </c>
    </row>
    <row r="1300" customFormat="false" ht="43.25" hidden="false" customHeight="false" outlineLevel="0" collapsed="false">
      <c r="A1300" s="82" t="s">
        <v>1046</v>
      </c>
      <c r="B1300" s="54" t="s">
        <v>1047</v>
      </c>
      <c r="C1300" s="247" t="n">
        <v>1660</v>
      </c>
      <c r="D1300" s="266"/>
      <c r="E1300" s="79" t="n">
        <f aca="false">SUM(C1300:D1300)</f>
        <v>1660</v>
      </c>
    </row>
    <row r="1301" customFormat="false" ht="53.7" hidden="false" customHeight="false" outlineLevel="0" collapsed="false">
      <c r="A1301" s="82" t="s">
        <v>1142</v>
      </c>
      <c r="B1301" s="54" t="s">
        <v>1023</v>
      </c>
      <c r="C1301" s="247" t="n">
        <v>18400</v>
      </c>
      <c r="D1301" s="266"/>
      <c r="E1301" s="79" t="n">
        <f aca="false">SUM(C1301:D1301)</f>
        <v>18400</v>
      </c>
    </row>
    <row r="1302" customFormat="false" ht="12.8" hidden="false" customHeight="false" outlineLevel="0" collapsed="false">
      <c r="A1302" s="82" t="s">
        <v>1097</v>
      </c>
      <c r="B1302" s="54" t="s">
        <v>1098</v>
      </c>
      <c r="C1302" s="79" t="n">
        <v>190400</v>
      </c>
      <c r="D1302" s="88"/>
      <c r="E1302" s="79" t="n">
        <f aca="false">SUM(C1302:D1302)</f>
        <v>190400</v>
      </c>
    </row>
    <row r="1303" customFormat="false" ht="43.25" hidden="false" customHeight="false" outlineLevel="0" collapsed="false">
      <c r="A1303" s="82" t="s">
        <v>1110</v>
      </c>
      <c r="B1303" s="54" t="s">
        <v>1111</v>
      </c>
      <c r="C1303" s="247" t="n">
        <v>69000</v>
      </c>
      <c r="D1303" s="266"/>
      <c r="E1303" s="79" t="n">
        <f aca="false">SUM(C1303:D1303)</f>
        <v>69000</v>
      </c>
    </row>
    <row r="1304" customFormat="false" ht="43.25" hidden="false" customHeight="false" outlineLevel="0" collapsed="false">
      <c r="A1304" s="82" t="s">
        <v>1140</v>
      </c>
      <c r="B1304" s="55" t="s">
        <v>1020</v>
      </c>
      <c r="C1304" s="247"/>
      <c r="D1304" s="266"/>
      <c r="E1304" s="79"/>
    </row>
    <row r="1305" customFormat="false" ht="22.35" hidden="false" customHeight="false" outlineLevel="0" collapsed="false">
      <c r="A1305" s="82" t="s">
        <v>65</v>
      </c>
      <c r="B1305" s="54" t="s">
        <v>66</v>
      </c>
      <c r="C1305" s="79"/>
      <c r="D1305" s="88"/>
      <c r="E1305" s="79"/>
    </row>
    <row r="1306" customFormat="false" ht="12.8" hidden="false" customHeight="false" outlineLevel="0" collapsed="false">
      <c r="A1306" s="82"/>
      <c r="B1306" s="54"/>
      <c r="C1306" s="79"/>
      <c r="D1306" s="88"/>
      <c r="E1306" s="79"/>
    </row>
    <row r="1307" customFormat="false" ht="57.45" hidden="false" customHeight="false" outlineLevel="0" collapsed="false">
      <c r="A1307" s="66" t="s">
        <v>1587</v>
      </c>
      <c r="B1307" s="135" t="s">
        <v>19</v>
      </c>
      <c r="C1307" s="109" t="n">
        <f aca="false">SUM(C1309:C1322)</f>
        <v>10601880</v>
      </c>
      <c r="D1307" s="110"/>
      <c r="E1307" s="109" t="n">
        <f aca="false">SUM(C1307:D1307)</f>
        <v>10601880</v>
      </c>
    </row>
    <row r="1308" customFormat="false" ht="22.35" hidden="false" customHeight="false" outlineLevel="0" collapsed="false">
      <c r="A1308" s="74" t="s">
        <v>27</v>
      </c>
      <c r="B1308" s="227"/>
      <c r="C1308" s="146" t="n">
        <f aca="false">SUM(C1309:C1322)</f>
        <v>10601880</v>
      </c>
      <c r="D1308" s="235"/>
      <c r="E1308" s="79" t="n">
        <f aca="false">SUM(C1308:D1308)</f>
        <v>10601880</v>
      </c>
    </row>
    <row r="1309" customFormat="false" ht="22.35" hidden="false" customHeight="false" outlineLevel="0" collapsed="false">
      <c r="A1309" s="82" t="s">
        <v>1095</v>
      </c>
      <c r="B1309" s="54" t="s">
        <v>1011</v>
      </c>
      <c r="C1309" s="79" t="n">
        <v>9759620</v>
      </c>
      <c r="D1309" s="88"/>
      <c r="E1309" s="79" t="n">
        <f aca="false">SUM(C1309:D1309)</f>
        <v>9759620</v>
      </c>
    </row>
    <row r="1310" customFormat="false" ht="53.7" hidden="false" customHeight="false" outlineLevel="0" collapsed="false">
      <c r="A1310" s="82" t="s">
        <v>1142</v>
      </c>
      <c r="B1310" s="54" t="s">
        <v>1023</v>
      </c>
      <c r="C1310" s="79" t="n">
        <v>275820</v>
      </c>
      <c r="D1310" s="88"/>
      <c r="E1310" s="79" t="n">
        <f aca="false">SUM(C1310:D1310)</f>
        <v>275820</v>
      </c>
    </row>
    <row r="1311" customFormat="false" ht="43.25" hidden="false" customHeight="false" outlineLevel="0" collapsed="false">
      <c r="A1311" s="82" t="s">
        <v>1046</v>
      </c>
      <c r="B1311" s="54" t="s">
        <v>1047</v>
      </c>
      <c r="C1311" s="79" t="n">
        <v>2680</v>
      </c>
      <c r="D1311" s="88"/>
      <c r="E1311" s="79" t="n">
        <f aca="false">SUM(C1311:D1311)</f>
        <v>2680</v>
      </c>
    </row>
    <row r="1312" customFormat="false" ht="74.6" hidden="false" customHeight="false" outlineLevel="0" collapsed="false">
      <c r="A1312" s="82" t="s">
        <v>1043</v>
      </c>
      <c r="B1312" s="54" t="s">
        <v>1044</v>
      </c>
      <c r="C1312" s="79" t="n">
        <v>33560</v>
      </c>
      <c r="D1312" s="88"/>
      <c r="E1312" s="79" t="n">
        <f aca="false">SUM(C1312:D1312)</f>
        <v>33560</v>
      </c>
    </row>
    <row r="1313" customFormat="false" ht="32.8" hidden="false" customHeight="false" outlineLevel="0" collapsed="false">
      <c r="A1313" s="82" t="s">
        <v>1320</v>
      </c>
      <c r="B1313" s="54" t="s">
        <v>697</v>
      </c>
      <c r="C1313" s="79" t="n">
        <v>12000</v>
      </c>
      <c r="D1313" s="88"/>
      <c r="E1313" s="79" t="n">
        <f aca="false">SUM(C1313:D1313)</f>
        <v>12000</v>
      </c>
    </row>
    <row r="1314" customFormat="false" ht="74.6" hidden="false" customHeight="false" outlineLevel="0" collapsed="false">
      <c r="A1314" s="82" t="s">
        <v>1050</v>
      </c>
      <c r="B1314" s="54" t="s">
        <v>1051</v>
      </c>
      <c r="C1314" s="79" t="n">
        <v>7250</v>
      </c>
      <c r="D1314" s="88"/>
      <c r="E1314" s="79" t="n">
        <f aca="false">SUM(C1314:D1314)</f>
        <v>7250</v>
      </c>
    </row>
    <row r="1315" customFormat="false" ht="32.8" hidden="false" customHeight="false" outlineLevel="0" collapsed="false">
      <c r="A1315" s="87" t="s">
        <v>33</v>
      </c>
      <c r="B1315" s="54" t="s">
        <v>34</v>
      </c>
      <c r="C1315" s="79" t="n">
        <v>10000</v>
      </c>
      <c r="D1315" s="88"/>
      <c r="E1315" s="79" t="n">
        <f aca="false">SUM(C1315:D1315)</f>
        <v>10000</v>
      </c>
    </row>
    <row r="1316" customFormat="false" ht="12.8" hidden="false" customHeight="false" outlineLevel="0" collapsed="false">
      <c r="A1316" s="82" t="s">
        <v>1097</v>
      </c>
      <c r="B1316" s="54" t="s">
        <v>1098</v>
      </c>
      <c r="C1316" s="79" t="n">
        <v>312000</v>
      </c>
      <c r="D1316" s="88"/>
      <c r="E1316" s="79" t="n">
        <f aca="false">SUM(C1316:D1316)</f>
        <v>312000</v>
      </c>
    </row>
    <row r="1317" customFormat="false" ht="22.35" hidden="false" customHeight="false" outlineLevel="0" collapsed="false">
      <c r="A1317" s="82" t="s">
        <v>1104</v>
      </c>
      <c r="B1317" s="54" t="s">
        <v>1014</v>
      </c>
      <c r="C1317" s="79" t="n">
        <v>20000</v>
      </c>
      <c r="D1317" s="88"/>
      <c r="E1317" s="79" t="n">
        <f aca="false">SUM(C1317:D1317)</f>
        <v>20000</v>
      </c>
    </row>
    <row r="1318" customFormat="false" ht="43.25" hidden="false" customHeight="false" outlineLevel="0" collapsed="false">
      <c r="A1318" s="82" t="s">
        <v>1110</v>
      </c>
      <c r="B1318" s="54" t="s">
        <v>1111</v>
      </c>
      <c r="C1318" s="79" t="n">
        <v>89000</v>
      </c>
      <c r="D1318" s="88"/>
      <c r="E1318" s="79" t="n">
        <f aca="false">SUM(C1318:D1318)</f>
        <v>89000</v>
      </c>
    </row>
    <row r="1319" customFormat="false" ht="43.25" hidden="false" customHeight="false" outlineLevel="0" collapsed="false">
      <c r="A1319" s="82" t="s">
        <v>1059</v>
      </c>
      <c r="B1319" s="54" t="s">
        <v>1060</v>
      </c>
      <c r="C1319" s="79" t="n">
        <v>79950</v>
      </c>
      <c r="D1319" s="88"/>
      <c r="E1319" s="79" t="n">
        <f aca="false">SUM(C1319:D1319)</f>
        <v>79950</v>
      </c>
    </row>
    <row r="1320" customFormat="false" ht="43.25" hidden="false" customHeight="false" outlineLevel="0" collapsed="false">
      <c r="A1320" s="82" t="s">
        <v>325</v>
      </c>
      <c r="B1320" s="55" t="s">
        <v>326</v>
      </c>
      <c r="C1320" s="79"/>
      <c r="D1320" s="88"/>
      <c r="E1320" s="79"/>
    </row>
    <row r="1321" customFormat="false" ht="32.8" hidden="false" customHeight="false" outlineLevel="0" collapsed="false">
      <c r="A1321" s="82" t="s">
        <v>177</v>
      </c>
      <c r="B1321" s="55" t="s">
        <v>178</v>
      </c>
      <c r="C1321" s="79"/>
      <c r="D1321" s="88"/>
      <c r="E1321" s="79"/>
    </row>
    <row r="1322" customFormat="false" ht="43.25" hidden="false" customHeight="false" outlineLevel="0" collapsed="false">
      <c r="A1322" s="82" t="s">
        <v>1539</v>
      </c>
      <c r="B1322" s="54" t="s">
        <v>1540</v>
      </c>
      <c r="C1322" s="79"/>
      <c r="D1322" s="88"/>
      <c r="E1322" s="79" t="n">
        <f aca="false">SUM(C1322:D1322)</f>
        <v>0</v>
      </c>
    </row>
    <row r="1323" customFormat="false" ht="12.8" hidden="false" customHeight="false" outlineLevel="0" collapsed="false">
      <c r="A1323" s="82"/>
      <c r="B1323" s="54"/>
      <c r="C1323" s="79"/>
      <c r="D1323" s="88"/>
      <c r="E1323" s="79"/>
    </row>
    <row r="1324" customFormat="false" ht="57.45" hidden="false" customHeight="false" outlineLevel="0" collapsed="false">
      <c r="A1324" s="66" t="s">
        <v>1602</v>
      </c>
      <c r="B1324" s="135" t="s">
        <v>19</v>
      </c>
      <c r="C1324" s="109" t="n">
        <f aca="false">SUM(C1326:C1334)</f>
        <v>10622700</v>
      </c>
      <c r="D1324" s="110"/>
      <c r="E1324" s="109" t="n">
        <f aca="false">SUM(C1324:D1324)</f>
        <v>10622700</v>
      </c>
    </row>
    <row r="1325" customFormat="false" ht="22.35" hidden="false" customHeight="false" outlineLevel="0" collapsed="false">
      <c r="A1325" s="74" t="s">
        <v>27</v>
      </c>
      <c r="B1325" s="227"/>
      <c r="C1325" s="79" t="n">
        <f aca="false">SUM(C1326:C1334)</f>
        <v>10622700</v>
      </c>
      <c r="D1325" s="217"/>
      <c r="E1325" s="79" t="n">
        <f aca="false">SUM(C1325:D1325)</f>
        <v>10622700</v>
      </c>
    </row>
    <row r="1326" customFormat="false" ht="22.35" hidden="false" customHeight="false" outlineLevel="0" collapsed="false">
      <c r="A1326" s="82" t="s">
        <v>1095</v>
      </c>
      <c r="B1326" s="54" t="s">
        <v>1011</v>
      </c>
      <c r="C1326" s="79" t="n">
        <v>10128860</v>
      </c>
      <c r="D1326" s="88"/>
      <c r="E1326" s="79" t="n">
        <f aca="false">SUM(C1326:D1326)</f>
        <v>10128860</v>
      </c>
    </row>
    <row r="1327" customFormat="false" ht="74.6" hidden="false" customHeight="false" outlineLevel="0" collapsed="false">
      <c r="A1327" s="82" t="s">
        <v>1043</v>
      </c>
      <c r="B1327" s="54" t="s">
        <v>1044</v>
      </c>
      <c r="C1327" s="79" t="n">
        <v>25640</v>
      </c>
      <c r="D1327" s="88"/>
      <c r="E1327" s="79" t="n">
        <f aca="false">SUM(C1327:D1327)</f>
        <v>25640</v>
      </c>
    </row>
    <row r="1328" customFormat="false" ht="32.8" hidden="false" customHeight="false" outlineLevel="0" collapsed="false">
      <c r="A1328" s="82" t="s">
        <v>1320</v>
      </c>
      <c r="B1328" s="54" t="s">
        <v>697</v>
      </c>
      <c r="C1328" s="79" t="n">
        <v>12000</v>
      </c>
      <c r="D1328" s="88"/>
      <c r="E1328" s="79" t="n">
        <f aca="false">SUM(C1328:D1328)</f>
        <v>12000</v>
      </c>
    </row>
    <row r="1329" customFormat="false" ht="12.8" hidden="false" customHeight="false" outlineLevel="0" collapsed="false">
      <c r="A1329" s="82" t="s">
        <v>1097</v>
      </c>
      <c r="B1329" s="54" t="s">
        <v>1098</v>
      </c>
      <c r="C1329" s="79" t="n">
        <v>198000</v>
      </c>
      <c r="D1329" s="88"/>
      <c r="E1329" s="79" t="n">
        <f aca="false">SUM(C1329:D1329)</f>
        <v>198000</v>
      </c>
    </row>
    <row r="1330" customFormat="false" ht="22.35" hidden="false" customHeight="false" outlineLevel="0" collapsed="false">
      <c r="A1330" s="82" t="s">
        <v>1104</v>
      </c>
      <c r="B1330" s="54" t="s">
        <v>1014</v>
      </c>
      <c r="C1330" s="79" t="n">
        <v>30600</v>
      </c>
      <c r="D1330" s="88"/>
      <c r="E1330" s="79" t="n">
        <f aca="false">SUM(C1330:D1330)</f>
        <v>30600</v>
      </c>
    </row>
    <row r="1331" customFormat="false" ht="32.8" hidden="false" customHeight="false" outlineLevel="0" collapsed="false">
      <c r="A1331" s="150" t="s">
        <v>33</v>
      </c>
      <c r="B1331" s="160" t="s">
        <v>34</v>
      </c>
      <c r="C1331" s="131" t="n">
        <v>15000</v>
      </c>
      <c r="D1331" s="151"/>
      <c r="E1331" s="131" t="n">
        <f aca="false">SUM(C1331:D1331)</f>
        <v>15000</v>
      </c>
    </row>
    <row r="1332" customFormat="false" ht="43.25" hidden="false" customHeight="false" outlineLevel="0" collapsed="false">
      <c r="A1332" s="82" t="s">
        <v>1110</v>
      </c>
      <c r="B1332" s="54" t="s">
        <v>1111</v>
      </c>
      <c r="C1332" s="79" t="n">
        <v>125000</v>
      </c>
      <c r="D1332" s="88"/>
      <c r="E1332" s="79" t="n">
        <f aca="false">SUM(C1332:D1332)</f>
        <v>125000</v>
      </c>
    </row>
    <row r="1333" customFormat="false" ht="43.25" hidden="false" customHeight="false" outlineLevel="0" collapsed="false">
      <c r="A1333" s="82" t="s">
        <v>1059</v>
      </c>
      <c r="B1333" s="54" t="s">
        <v>1060</v>
      </c>
      <c r="C1333" s="79" t="n">
        <v>40600</v>
      </c>
      <c r="D1333" s="88"/>
      <c r="E1333" s="79" t="n">
        <f aca="false">SUM(C1333:D1333)</f>
        <v>40600</v>
      </c>
    </row>
    <row r="1334" customFormat="false" ht="43.25" hidden="false" customHeight="false" outlineLevel="0" collapsed="false">
      <c r="A1334" s="82" t="s">
        <v>1610</v>
      </c>
      <c r="B1334" s="54" t="s">
        <v>1611</v>
      </c>
      <c r="C1334" s="79" t="n">
        <v>47000</v>
      </c>
      <c r="D1334" s="88"/>
      <c r="E1334" s="79" t="n">
        <f aca="false">SUM(C1334:D1334)</f>
        <v>47000</v>
      </c>
    </row>
    <row r="1335" customFormat="false" ht="12.8" hidden="false" customHeight="false" outlineLevel="0" collapsed="false">
      <c r="A1335" s="82"/>
      <c r="B1335" s="54"/>
      <c r="C1335" s="79"/>
      <c r="D1335" s="88"/>
      <c r="E1335" s="79"/>
    </row>
    <row r="1336" customFormat="false" ht="79.85" hidden="false" customHeight="false" outlineLevel="0" collapsed="false">
      <c r="A1336" s="66" t="s">
        <v>1613</v>
      </c>
      <c r="B1336" s="135" t="s">
        <v>19</v>
      </c>
      <c r="C1336" s="268" t="n">
        <f aca="false">SUM(C1338:C1348)</f>
        <v>5917250</v>
      </c>
      <c r="D1336" s="269"/>
      <c r="E1336" s="268" t="n">
        <f aca="false">SUM(C1336:D1336)</f>
        <v>5917250</v>
      </c>
    </row>
    <row r="1337" customFormat="false" ht="22.35" hidden="false" customHeight="false" outlineLevel="0" collapsed="false">
      <c r="A1337" s="74" t="s">
        <v>27</v>
      </c>
      <c r="B1337" s="227"/>
      <c r="C1337" s="201" t="n">
        <f aca="false">SUM(C1338:C1346)</f>
        <v>5917250</v>
      </c>
      <c r="D1337" s="273"/>
      <c r="E1337" s="79" t="n">
        <f aca="false">SUM(C1337:D1337)</f>
        <v>5917250</v>
      </c>
    </row>
    <row r="1338" customFormat="false" ht="22.35" hidden="false" customHeight="false" outlineLevel="0" collapsed="false">
      <c r="A1338" s="82" t="s">
        <v>1095</v>
      </c>
      <c r="B1338" s="54" t="s">
        <v>1011</v>
      </c>
      <c r="C1338" s="201" t="n">
        <v>5660970</v>
      </c>
      <c r="D1338" s="203"/>
      <c r="E1338" s="79" t="n">
        <f aca="false">SUM(C1338:D1338)</f>
        <v>5660970</v>
      </c>
    </row>
    <row r="1339" customFormat="false" ht="32.8" hidden="false" customHeight="false" outlineLevel="0" collapsed="false">
      <c r="A1339" s="82" t="s">
        <v>1320</v>
      </c>
      <c r="B1339" s="54" t="s">
        <v>697</v>
      </c>
      <c r="C1339" s="201"/>
      <c r="D1339" s="203"/>
      <c r="E1339" s="79"/>
    </row>
    <row r="1340" customFormat="false" ht="74.6" hidden="false" customHeight="false" outlineLevel="0" collapsed="false">
      <c r="A1340" s="82" t="s">
        <v>1050</v>
      </c>
      <c r="B1340" s="54" t="s">
        <v>1051</v>
      </c>
      <c r="C1340" s="79" t="n">
        <v>2570</v>
      </c>
      <c r="D1340" s="88"/>
      <c r="E1340" s="79" t="n">
        <f aca="false">SUM(C1340:D1340)</f>
        <v>2570</v>
      </c>
    </row>
    <row r="1341" customFormat="false" ht="74.6" hidden="false" customHeight="false" outlineLevel="0" collapsed="false">
      <c r="A1341" s="82" t="s">
        <v>1028</v>
      </c>
      <c r="B1341" s="54" t="s">
        <v>1029</v>
      </c>
      <c r="C1341" s="201" t="n">
        <v>18060</v>
      </c>
      <c r="D1341" s="203"/>
      <c r="E1341" s="79" t="n">
        <f aca="false">SUM(C1341:D1341)</f>
        <v>18060</v>
      </c>
    </row>
    <row r="1342" customFormat="false" ht="53.7" hidden="false" customHeight="false" outlineLevel="0" collapsed="false">
      <c r="A1342" s="82" t="s">
        <v>1031</v>
      </c>
      <c r="B1342" s="54" t="s">
        <v>1032</v>
      </c>
      <c r="C1342" s="201" t="n">
        <v>22850</v>
      </c>
      <c r="D1342" s="203"/>
      <c r="E1342" s="79" t="n">
        <f aca="false">SUM(C1342:D1342)</f>
        <v>22850</v>
      </c>
    </row>
    <row r="1343" customFormat="false" ht="32.8" hidden="false" customHeight="false" outlineLevel="0" collapsed="false">
      <c r="A1343" s="82" t="s">
        <v>33</v>
      </c>
      <c r="B1343" s="54" t="s">
        <v>34</v>
      </c>
      <c r="C1343" s="79" t="n">
        <v>13500</v>
      </c>
      <c r="D1343" s="88"/>
      <c r="E1343" s="79" t="n">
        <f aca="false">SUM(C1343:D1343)</f>
        <v>13500</v>
      </c>
    </row>
    <row r="1344" customFormat="false" ht="12.8" hidden="false" customHeight="false" outlineLevel="0" collapsed="false">
      <c r="A1344" s="82" t="s">
        <v>1097</v>
      </c>
      <c r="B1344" s="54" t="s">
        <v>1098</v>
      </c>
      <c r="C1344" s="79" t="n">
        <v>135000</v>
      </c>
      <c r="D1344" s="88"/>
      <c r="E1344" s="79" t="n">
        <f aca="false">SUM(C1344:D1344)</f>
        <v>135000</v>
      </c>
    </row>
    <row r="1345" customFormat="false" ht="43.25" hidden="false" customHeight="false" outlineLevel="0" collapsed="false">
      <c r="A1345" s="82" t="s">
        <v>1110</v>
      </c>
      <c r="B1345" s="54" t="s">
        <v>1111</v>
      </c>
      <c r="C1345" s="79" t="n">
        <v>64300</v>
      </c>
      <c r="D1345" s="88"/>
      <c r="E1345" s="79" t="n">
        <f aca="false">SUM(C1345:D1345)</f>
        <v>64300</v>
      </c>
    </row>
    <row r="1346" customFormat="false" ht="32.8" hidden="false" customHeight="false" outlineLevel="0" collapsed="false">
      <c r="A1346" s="82" t="s">
        <v>1422</v>
      </c>
      <c r="B1346" s="55" t="s">
        <v>1363</v>
      </c>
      <c r="C1346" s="79"/>
      <c r="D1346" s="88"/>
      <c r="E1346" s="79" t="n">
        <f aca="false">SUM(C1346:D1346)</f>
        <v>0</v>
      </c>
    </row>
    <row r="1347" customFormat="false" ht="32.8" hidden="false" customHeight="false" outlineLevel="0" collapsed="false">
      <c r="A1347" s="82" t="s">
        <v>62</v>
      </c>
      <c r="B1347" s="55" t="s">
        <v>63</v>
      </c>
      <c r="C1347" s="79"/>
      <c r="D1347" s="88"/>
      <c r="E1347" s="79"/>
    </row>
    <row r="1348" customFormat="false" ht="22.35" hidden="false" customHeight="false" outlineLevel="0" collapsed="false">
      <c r="A1348" s="82" t="s">
        <v>65</v>
      </c>
      <c r="B1348" s="55" t="s">
        <v>66</v>
      </c>
      <c r="C1348" s="79"/>
      <c r="D1348" s="88"/>
      <c r="E1348" s="79"/>
    </row>
    <row r="1349" customFormat="false" ht="12.8" hidden="false" customHeight="false" outlineLevel="0" collapsed="false">
      <c r="A1349" s="82"/>
      <c r="B1349" s="54"/>
      <c r="C1349" s="79"/>
      <c r="D1349" s="88"/>
      <c r="E1349" s="79"/>
    </row>
    <row r="1350" customFormat="false" ht="68.65" hidden="false" customHeight="false" outlineLevel="0" collapsed="false">
      <c r="A1350" s="66" t="s">
        <v>1624</v>
      </c>
      <c r="B1350" s="135" t="s">
        <v>19</v>
      </c>
      <c r="C1350" s="243" t="n">
        <f aca="false">SUM(C1352:C1362)</f>
        <v>8441970</v>
      </c>
      <c r="D1350" s="253"/>
      <c r="E1350" s="243" t="n">
        <f aca="false">SUM(C1350:D1350)</f>
        <v>8441970</v>
      </c>
    </row>
    <row r="1351" customFormat="false" ht="22.35" hidden="false" customHeight="false" outlineLevel="0" collapsed="false">
      <c r="A1351" s="74" t="s">
        <v>27</v>
      </c>
      <c r="B1351" s="227"/>
      <c r="C1351" s="247" t="n">
        <f aca="false">SUM(C1352:C1361)</f>
        <v>8441970</v>
      </c>
      <c r="D1351" s="248"/>
      <c r="E1351" s="79" t="n">
        <f aca="false">SUM(C1351:D1351)</f>
        <v>8441970</v>
      </c>
    </row>
    <row r="1352" customFormat="false" ht="22.35" hidden="false" customHeight="false" outlineLevel="0" collapsed="false">
      <c r="A1352" s="82" t="s">
        <v>1095</v>
      </c>
      <c r="B1352" s="54" t="s">
        <v>1011</v>
      </c>
      <c r="C1352" s="247" t="n">
        <v>8283700</v>
      </c>
      <c r="D1352" s="266"/>
      <c r="E1352" s="79" t="n">
        <f aca="false">SUM(C1352:D1352)</f>
        <v>8283700</v>
      </c>
    </row>
    <row r="1353" customFormat="false" ht="32.8" hidden="false" customHeight="false" outlineLevel="0" collapsed="false">
      <c r="A1353" s="82" t="s">
        <v>1320</v>
      </c>
      <c r="B1353" s="54" t="s">
        <v>697</v>
      </c>
      <c r="C1353" s="247"/>
      <c r="D1353" s="266"/>
      <c r="E1353" s="79"/>
    </row>
    <row r="1354" customFormat="false" ht="64.15" hidden="false" customHeight="false" outlineLevel="0" collapsed="false">
      <c r="A1354" s="82" t="s">
        <v>1062</v>
      </c>
      <c r="B1354" s="54" t="s">
        <v>1063</v>
      </c>
      <c r="C1354" s="247"/>
      <c r="D1354" s="266"/>
      <c r="E1354" s="79"/>
    </row>
    <row r="1355" customFormat="false" ht="74.6" hidden="false" customHeight="false" outlineLevel="0" collapsed="false">
      <c r="A1355" s="82" t="s">
        <v>1028</v>
      </c>
      <c r="B1355" s="54" t="s">
        <v>1029</v>
      </c>
      <c r="C1355" s="247" t="n">
        <v>25290</v>
      </c>
      <c r="D1355" s="266"/>
      <c r="E1355" s="79" t="n">
        <f aca="false">SUM(C1355:D1355)</f>
        <v>25290</v>
      </c>
    </row>
    <row r="1356" customFormat="false" ht="53.7" hidden="false" customHeight="false" outlineLevel="0" collapsed="false">
      <c r="A1356" s="82" t="s">
        <v>1031</v>
      </c>
      <c r="B1356" s="54" t="s">
        <v>1032</v>
      </c>
      <c r="C1356" s="247" t="n">
        <v>21910</v>
      </c>
      <c r="D1356" s="266"/>
      <c r="E1356" s="79" t="n">
        <f aca="false">SUM(C1356:D1356)</f>
        <v>21910</v>
      </c>
    </row>
    <row r="1357" customFormat="false" ht="85.05" hidden="false" customHeight="false" outlineLevel="0" collapsed="false">
      <c r="A1357" s="82" t="s">
        <v>1040</v>
      </c>
      <c r="B1357" s="54" t="s">
        <v>1041</v>
      </c>
      <c r="C1357" s="247" t="n">
        <v>29870</v>
      </c>
      <c r="D1357" s="266"/>
      <c r="E1357" s="79" t="n">
        <f aca="false">SUM(C1357:D1357)</f>
        <v>29870</v>
      </c>
    </row>
    <row r="1358" customFormat="false" ht="43.25" hidden="false" customHeight="false" outlineLevel="0" collapsed="false">
      <c r="A1358" s="82" t="s">
        <v>1046</v>
      </c>
      <c r="B1358" s="54" t="s">
        <v>1047</v>
      </c>
      <c r="C1358" s="247" t="n">
        <v>1200</v>
      </c>
      <c r="D1358" s="266"/>
      <c r="E1358" s="79" t="n">
        <f aca="false">SUM(C1358:D1358)</f>
        <v>1200</v>
      </c>
    </row>
    <row r="1359" customFormat="false" ht="12.8" hidden="false" customHeight="false" outlineLevel="0" collapsed="false">
      <c r="A1359" s="82" t="s">
        <v>1097</v>
      </c>
      <c r="B1359" s="54" t="s">
        <v>1098</v>
      </c>
      <c r="C1359" s="79" t="n">
        <v>9000</v>
      </c>
      <c r="D1359" s="88"/>
      <c r="E1359" s="79" t="n">
        <f aca="false">SUM(C1359:D1359)</f>
        <v>9000</v>
      </c>
    </row>
    <row r="1360" customFormat="false" ht="43.25" hidden="false" customHeight="false" outlineLevel="0" collapsed="false">
      <c r="A1360" s="82" t="s">
        <v>1110</v>
      </c>
      <c r="B1360" s="54" t="s">
        <v>1111</v>
      </c>
      <c r="C1360" s="247" t="n">
        <v>71000</v>
      </c>
      <c r="D1360" s="266"/>
      <c r="E1360" s="79" t="n">
        <f aca="false">SUM(C1360:D1360)</f>
        <v>71000</v>
      </c>
    </row>
    <row r="1361" customFormat="false" ht="32.8" hidden="false" customHeight="false" outlineLevel="0" collapsed="false">
      <c r="A1361" s="82" t="s">
        <v>1632</v>
      </c>
      <c r="B1361" s="55" t="s">
        <v>1447</v>
      </c>
      <c r="C1361" s="247"/>
      <c r="D1361" s="266"/>
      <c r="E1361" s="79"/>
    </row>
    <row r="1362" customFormat="false" ht="22.35" hidden="false" customHeight="false" outlineLevel="0" collapsed="false">
      <c r="A1362" s="82" t="s">
        <v>65</v>
      </c>
      <c r="B1362" s="54" t="s">
        <v>66</v>
      </c>
      <c r="C1362" s="79"/>
      <c r="D1362" s="88"/>
      <c r="E1362" s="79"/>
    </row>
    <row r="1363" customFormat="false" ht="12.8" hidden="false" customHeight="false" outlineLevel="0" collapsed="false">
      <c r="A1363" s="82"/>
      <c r="B1363" s="54"/>
      <c r="C1363" s="79"/>
      <c r="D1363" s="88"/>
      <c r="E1363" s="79"/>
    </row>
    <row r="1364" customFormat="false" ht="46.25" hidden="false" customHeight="false" outlineLevel="0" collapsed="false">
      <c r="A1364" s="66" t="s">
        <v>1635</v>
      </c>
      <c r="B1364" s="135" t="s">
        <v>19</v>
      </c>
      <c r="C1364" s="109" t="n">
        <f aca="false">SUM(C1366:C1374)</f>
        <v>17497840</v>
      </c>
      <c r="D1364" s="110"/>
      <c r="E1364" s="109" t="n">
        <f aca="false">SUM(C1364:D1364)</f>
        <v>17497840</v>
      </c>
    </row>
    <row r="1365" customFormat="false" ht="22.35" hidden="false" customHeight="false" outlineLevel="0" collapsed="false">
      <c r="A1365" s="74" t="s">
        <v>27</v>
      </c>
      <c r="B1365" s="227"/>
      <c r="C1365" s="146" t="n">
        <f aca="false">SUM(C1366:C1373)</f>
        <v>17497840</v>
      </c>
      <c r="D1365" s="235"/>
      <c r="E1365" s="146" t="n">
        <f aca="false">SUM(C1365:D1365)</f>
        <v>17497840</v>
      </c>
    </row>
    <row r="1366" customFormat="false" ht="22.35" hidden="false" customHeight="false" outlineLevel="0" collapsed="false">
      <c r="A1366" s="82" t="s">
        <v>1095</v>
      </c>
      <c r="B1366" s="54" t="s">
        <v>1011</v>
      </c>
      <c r="C1366" s="79" t="n">
        <v>16893850</v>
      </c>
      <c r="D1366" s="88"/>
      <c r="E1366" s="79" t="n">
        <f aca="false">SUM(C1366:D1366)</f>
        <v>16893850</v>
      </c>
    </row>
    <row r="1367" customFormat="false" ht="64.15" hidden="false" customHeight="false" outlineLevel="0" collapsed="false">
      <c r="A1367" s="82" t="s">
        <v>1034</v>
      </c>
      <c r="B1367" s="54" t="s">
        <v>1035</v>
      </c>
      <c r="C1367" s="79" t="n">
        <v>124880</v>
      </c>
      <c r="D1367" s="88"/>
      <c r="E1367" s="79" t="n">
        <f aca="false">SUM(C1367:D1367)</f>
        <v>124880</v>
      </c>
    </row>
    <row r="1368" customFormat="false" ht="43.25" hidden="false" customHeight="false" outlineLevel="0" collapsed="false">
      <c r="A1368" s="82" t="s">
        <v>1046</v>
      </c>
      <c r="B1368" s="54" t="s">
        <v>1047</v>
      </c>
      <c r="C1368" s="79" t="n">
        <v>2110</v>
      </c>
      <c r="D1368" s="88"/>
      <c r="E1368" s="79" t="n">
        <f aca="false">SUM(C1368:D1368)</f>
        <v>2110</v>
      </c>
    </row>
    <row r="1369" customFormat="false" ht="32.8" hidden="false" customHeight="false" outlineLevel="0" collapsed="false">
      <c r="A1369" s="82" t="s">
        <v>1320</v>
      </c>
      <c r="B1369" s="54" t="s">
        <v>697</v>
      </c>
      <c r="C1369" s="79" t="n">
        <v>6000</v>
      </c>
      <c r="D1369" s="88"/>
      <c r="E1369" s="79" t="n">
        <f aca="false">SUM(C1369:D1369)</f>
        <v>6000</v>
      </c>
    </row>
    <row r="1370" customFormat="false" ht="12.8" hidden="false" customHeight="false" outlineLevel="0" collapsed="false">
      <c r="A1370" s="82" t="s">
        <v>1097</v>
      </c>
      <c r="B1370" s="54" t="s">
        <v>1098</v>
      </c>
      <c r="C1370" s="79" t="n">
        <v>300000</v>
      </c>
      <c r="D1370" s="88"/>
      <c r="E1370" s="79" t="n">
        <f aca="false">SUM(C1370:D1370)</f>
        <v>300000</v>
      </c>
    </row>
    <row r="1371" customFormat="false" ht="43.25" hidden="false" customHeight="false" outlineLevel="0" collapsed="false">
      <c r="A1371" s="82" t="s">
        <v>1110</v>
      </c>
      <c r="B1371" s="54" t="s">
        <v>1111</v>
      </c>
      <c r="C1371" s="79" t="n">
        <v>141000</v>
      </c>
      <c r="D1371" s="88"/>
      <c r="E1371" s="79" t="n">
        <f aca="false">SUM(C1371:D1371)</f>
        <v>141000</v>
      </c>
    </row>
    <row r="1372" customFormat="false" ht="32.8" hidden="false" customHeight="false" outlineLevel="0" collapsed="false">
      <c r="A1372" s="82" t="s">
        <v>33</v>
      </c>
      <c r="B1372" s="54" t="s">
        <v>34</v>
      </c>
      <c r="C1372" s="79" t="n">
        <v>30000</v>
      </c>
      <c r="D1372" s="88"/>
      <c r="E1372" s="79" t="n">
        <f aca="false">SUM(C1372:D1372)</f>
        <v>30000</v>
      </c>
    </row>
    <row r="1373" customFormat="false" ht="43.25" hidden="false" customHeight="false" outlineLevel="0" collapsed="false">
      <c r="A1373" s="82" t="s">
        <v>325</v>
      </c>
      <c r="B1373" s="55" t="s">
        <v>326</v>
      </c>
      <c r="C1373" s="79"/>
      <c r="D1373" s="88"/>
      <c r="E1373" s="79"/>
    </row>
    <row r="1374" customFormat="false" ht="22.35" hidden="false" customHeight="false" outlineLevel="0" collapsed="false">
      <c r="A1374" s="82" t="s">
        <v>65</v>
      </c>
      <c r="B1374" s="55" t="s">
        <v>66</v>
      </c>
      <c r="C1374" s="79"/>
      <c r="D1374" s="88"/>
      <c r="E1374" s="79"/>
    </row>
    <row r="1375" customFormat="false" ht="12.8" hidden="false" customHeight="false" outlineLevel="0" collapsed="false">
      <c r="A1375" s="254"/>
      <c r="B1375" s="54"/>
      <c r="C1375" s="79"/>
      <c r="D1375" s="88"/>
      <c r="E1375" s="79"/>
    </row>
    <row r="1376" customFormat="false" ht="57.45" hidden="false" customHeight="false" outlineLevel="0" collapsed="false">
      <c r="A1376" s="66" t="s">
        <v>1645</v>
      </c>
      <c r="B1376" s="135" t="s">
        <v>19</v>
      </c>
      <c r="C1376" s="109" t="n">
        <f aca="false">SUM(C1378:C1388)</f>
        <v>9073900</v>
      </c>
      <c r="D1376" s="110"/>
      <c r="E1376" s="109" t="n">
        <f aca="false">SUM(C1376:D1376)</f>
        <v>9073900</v>
      </c>
    </row>
    <row r="1377" customFormat="false" ht="22.35" hidden="false" customHeight="false" outlineLevel="0" collapsed="false">
      <c r="A1377" s="74" t="s">
        <v>27</v>
      </c>
      <c r="B1377" s="227"/>
      <c r="C1377" s="79" t="n">
        <f aca="false">SUM(C1378:C1388)</f>
        <v>9073900</v>
      </c>
      <c r="D1377" s="217"/>
      <c r="E1377" s="95" t="n">
        <f aca="false">SUM(C1377:D1377)</f>
        <v>9073900</v>
      </c>
    </row>
    <row r="1378" customFormat="false" ht="22.35" hidden="false" customHeight="false" outlineLevel="0" collapsed="false">
      <c r="A1378" s="82" t="s">
        <v>1095</v>
      </c>
      <c r="B1378" s="54" t="s">
        <v>1011</v>
      </c>
      <c r="C1378" s="79" t="n">
        <v>8716130</v>
      </c>
      <c r="D1378" s="217"/>
      <c r="E1378" s="95" t="n">
        <f aca="false">SUM(C1378:D1378)</f>
        <v>8716130</v>
      </c>
    </row>
    <row r="1379" customFormat="false" ht="43.25" hidden="false" customHeight="false" outlineLevel="0" collapsed="false">
      <c r="A1379" s="82" t="s">
        <v>1046</v>
      </c>
      <c r="B1379" s="54" t="s">
        <v>1047</v>
      </c>
      <c r="C1379" s="79" t="n">
        <v>1000</v>
      </c>
      <c r="D1379" s="88"/>
      <c r="E1379" s="95" t="n">
        <f aca="false">SUM(C1379:D1379)</f>
        <v>1000</v>
      </c>
    </row>
    <row r="1380" customFormat="false" ht="53.7" hidden="false" customHeight="false" outlineLevel="0" collapsed="false">
      <c r="A1380" s="82" t="s">
        <v>1037</v>
      </c>
      <c r="B1380" s="54" t="s">
        <v>1038</v>
      </c>
      <c r="C1380" s="79" t="n">
        <v>30950</v>
      </c>
      <c r="D1380" s="88"/>
      <c r="E1380" s="95" t="n">
        <f aca="false">SUM(C1380:D1380)</f>
        <v>30950</v>
      </c>
    </row>
    <row r="1381" customFormat="false" ht="32.8" hidden="false" customHeight="false" outlineLevel="0" collapsed="false">
      <c r="A1381" s="82" t="s">
        <v>1320</v>
      </c>
      <c r="B1381" s="54" t="s">
        <v>697</v>
      </c>
      <c r="C1381" s="79" t="n">
        <v>12000</v>
      </c>
      <c r="D1381" s="88"/>
      <c r="E1381" s="79" t="n">
        <f aca="false">SUM(C1381:D1381)</f>
        <v>12000</v>
      </c>
    </row>
    <row r="1382" customFormat="false" ht="74.6" hidden="false" customHeight="false" outlineLevel="0" collapsed="false">
      <c r="A1382" s="82" t="s">
        <v>1050</v>
      </c>
      <c r="B1382" s="54" t="s">
        <v>1051</v>
      </c>
      <c r="C1382" s="79" t="n">
        <v>3080</v>
      </c>
      <c r="D1382" s="88"/>
      <c r="E1382" s="79" t="n">
        <f aca="false">SUM(C1382:D1382)</f>
        <v>3080</v>
      </c>
    </row>
    <row r="1383" customFormat="false" ht="12.8" hidden="false" customHeight="false" outlineLevel="0" collapsed="false">
      <c r="A1383" s="82" t="s">
        <v>1097</v>
      </c>
      <c r="B1383" s="54" t="s">
        <v>1098</v>
      </c>
      <c r="C1383" s="79" t="n">
        <v>113000</v>
      </c>
      <c r="D1383" s="88"/>
      <c r="E1383" s="79" t="n">
        <f aca="false">SUM(C1383:D1383)</f>
        <v>113000</v>
      </c>
    </row>
    <row r="1384" customFormat="false" ht="43.25" hidden="false" customHeight="false" outlineLevel="0" collapsed="false">
      <c r="A1384" s="82" t="s">
        <v>1110</v>
      </c>
      <c r="B1384" s="54" t="s">
        <v>1111</v>
      </c>
      <c r="C1384" s="79" t="n">
        <v>101000</v>
      </c>
      <c r="D1384" s="88"/>
      <c r="E1384" s="79" t="n">
        <f aca="false">SUM(C1384:D1384)</f>
        <v>101000</v>
      </c>
    </row>
    <row r="1385" customFormat="false" ht="43.25" hidden="false" customHeight="false" outlineLevel="0" collapsed="false">
      <c r="A1385" s="82" t="s">
        <v>1059</v>
      </c>
      <c r="B1385" s="54" t="s">
        <v>1060</v>
      </c>
      <c r="C1385" s="79" t="n">
        <v>46740</v>
      </c>
      <c r="D1385" s="88"/>
      <c r="E1385" s="95" t="n">
        <f aca="false">SUM(C1385:D1385)</f>
        <v>46740</v>
      </c>
    </row>
    <row r="1386" customFormat="false" ht="43.25" hidden="false" customHeight="false" outlineLevel="0" collapsed="false">
      <c r="A1386" s="82" t="s">
        <v>1610</v>
      </c>
      <c r="B1386" s="54" t="s">
        <v>1611</v>
      </c>
      <c r="C1386" s="79" t="n">
        <v>50000</v>
      </c>
      <c r="D1386" s="88"/>
      <c r="E1386" s="95" t="n">
        <f aca="false">SUM(C1386:D1386)</f>
        <v>50000</v>
      </c>
    </row>
    <row r="1387" customFormat="false" ht="43.25" hidden="false" customHeight="false" outlineLevel="0" collapsed="false">
      <c r="A1387" s="82" t="s">
        <v>1140</v>
      </c>
      <c r="B1387" s="55" t="s">
        <v>1020</v>
      </c>
      <c r="C1387" s="79"/>
      <c r="D1387" s="88"/>
      <c r="E1387" s="79"/>
    </row>
    <row r="1388" customFormat="false" ht="43.25" hidden="false" customHeight="false" outlineLevel="0" collapsed="false">
      <c r="A1388" s="82" t="s">
        <v>325</v>
      </c>
      <c r="B1388" s="55" t="s">
        <v>326</v>
      </c>
      <c r="C1388" s="79"/>
      <c r="D1388" s="88"/>
      <c r="E1388" s="79"/>
    </row>
    <row r="1389" customFormat="false" ht="12.8" hidden="false" customHeight="false" outlineLevel="0" collapsed="false">
      <c r="A1389" s="82"/>
      <c r="B1389" s="54"/>
      <c r="C1389" s="79"/>
      <c r="D1389" s="88"/>
      <c r="E1389" s="79"/>
    </row>
    <row r="1390" customFormat="false" ht="57.45" hidden="false" customHeight="false" outlineLevel="0" collapsed="false">
      <c r="A1390" s="66" t="s">
        <v>1657</v>
      </c>
      <c r="B1390" s="135" t="s">
        <v>19</v>
      </c>
      <c r="C1390" s="109" t="n">
        <f aca="false">SUM(C1392:C1398)</f>
        <v>10172690</v>
      </c>
      <c r="D1390" s="110"/>
      <c r="E1390" s="109" t="n">
        <f aca="false">SUM(C1390:D1390)</f>
        <v>10172690</v>
      </c>
    </row>
    <row r="1391" customFormat="false" ht="22.35" hidden="false" customHeight="false" outlineLevel="0" collapsed="false">
      <c r="A1391" s="74" t="s">
        <v>27</v>
      </c>
      <c r="B1391" s="227"/>
      <c r="C1391" s="79" t="n">
        <f aca="false">SUM(C1392:C1398)</f>
        <v>10172690</v>
      </c>
      <c r="D1391" s="217"/>
      <c r="E1391" s="79" t="n">
        <f aca="false">SUM(C1391:D1391)</f>
        <v>10172690</v>
      </c>
    </row>
    <row r="1392" customFormat="false" ht="22.35" hidden="false" customHeight="false" outlineLevel="0" collapsed="false">
      <c r="A1392" s="82" t="s">
        <v>1095</v>
      </c>
      <c r="B1392" s="54" t="s">
        <v>1011</v>
      </c>
      <c r="C1392" s="79" t="n">
        <v>9499080</v>
      </c>
      <c r="D1392" s="88"/>
      <c r="E1392" s="79" t="n">
        <f aca="false">SUM(C1392:D1392)</f>
        <v>9499080</v>
      </c>
    </row>
    <row r="1393" customFormat="false" ht="74.6" hidden="false" customHeight="false" outlineLevel="0" collapsed="false">
      <c r="A1393" s="82" t="s">
        <v>1028</v>
      </c>
      <c r="B1393" s="54" t="s">
        <v>1029</v>
      </c>
      <c r="C1393" s="79" t="n">
        <v>33480</v>
      </c>
      <c r="D1393" s="88"/>
      <c r="E1393" s="79" t="n">
        <f aca="false">SUM(C1393:D1393)</f>
        <v>33480</v>
      </c>
    </row>
    <row r="1394" customFormat="false" ht="53.7" hidden="false" customHeight="false" outlineLevel="0" collapsed="false">
      <c r="A1394" s="82" t="s">
        <v>1037</v>
      </c>
      <c r="B1394" s="54" t="s">
        <v>1038</v>
      </c>
      <c r="C1394" s="79" t="n">
        <v>27090</v>
      </c>
      <c r="D1394" s="88"/>
      <c r="E1394" s="79" t="n">
        <f aca="false">SUM(C1394:D1394)</f>
        <v>27090</v>
      </c>
    </row>
    <row r="1395" customFormat="false" ht="43.25" hidden="false" customHeight="false" outlineLevel="0" collapsed="false">
      <c r="A1395" s="87" t="s">
        <v>1140</v>
      </c>
      <c r="B1395" s="54" t="s">
        <v>1020</v>
      </c>
      <c r="C1395" s="79" t="n">
        <v>77900</v>
      </c>
      <c r="D1395" s="88"/>
      <c r="E1395" s="79" t="n">
        <f aca="false">SUM(C1395:D1395)</f>
        <v>77900</v>
      </c>
    </row>
    <row r="1396" customFormat="false" ht="12.8" hidden="false" customHeight="false" outlineLevel="0" collapsed="false">
      <c r="A1396" s="82" t="s">
        <v>1097</v>
      </c>
      <c r="B1396" s="54" t="s">
        <v>1098</v>
      </c>
      <c r="C1396" s="79" t="n">
        <v>363000</v>
      </c>
      <c r="D1396" s="88"/>
      <c r="E1396" s="79" t="n">
        <f aca="false">SUM(C1396:D1396)</f>
        <v>363000</v>
      </c>
    </row>
    <row r="1397" customFormat="false" ht="43.25" hidden="false" customHeight="false" outlineLevel="0" collapsed="false">
      <c r="A1397" s="82" t="s">
        <v>1110</v>
      </c>
      <c r="B1397" s="54" t="s">
        <v>1111</v>
      </c>
      <c r="C1397" s="79" t="n">
        <v>138000</v>
      </c>
      <c r="D1397" s="88"/>
      <c r="E1397" s="79" t="n">
        <f aca="false">SUM(C1397:D1397)</f>
        <v>138000</v>
      </c>
    </row>
    <row r="1398" customFormat="false" ht="12.8" hidden="false" customHeight="false" outlineLevel="0" collapsed="false">
      <c r="A1398" s="82" t="s">
        <v>1164</v>
      </c>
      <c r="B1398" s="54" t="s">
        <v>1165</v>
      </c>
      <c r="C1398" s="79" t="n">
        <v>34140</v>
      </c>
      <c r="D1398" s="88"/>
      <c r="E1398" s="79" t="n">
        <f aca="false">SUM(C1398:D1398)</f>
        <v>34140</v>
      </c>
    </row>
    <row r="1399" customFormat="false" ht="12.8" hidden="false" customHeight="false" outlineLevel="0" collapsed="false">
      <c r="A1399" s="82"/>
      <c r="B1399" s="54"/>
      <c r="C1399" s="79"/>
      <c r="D1399" s="88"/>
      <c r="E1399" s="79"/>
    </row>
    <row r="1400" customFormat="false" ht="57.45" hidden="false" customHeight="false" outlineLevel="0" collapsed="false">
      <c r="A1400" s="66" t="s">
        <v>1665</v>
      </c>
      <c r="B1400" s="135" t="s">
        <v>19</v>
      </c>
      <c r="C1400" s="109" t="n">
        <f aca="false">SUM(C1402:C1412)</f>
        <v>8864790</v>
      </c>
      <c r="D1400" s="110"/>
      <c r="E1400" s="109" t="n">
        <f aca="false">SUM(C1400:D1400)</f>
        <v>8864790</v>
      </c>
    </row>
    <row r="1401" customFormat="false" ht="22.35" hidden="false" customHeight="false" outlineLevel="0" collapsed="false">
      <c r="A1401" s="74" t="s">
        <v>27</v>
      </c>
      <c r="B1401" s="227"/>
      <c r="C1401" s="146" t="n">
        <f aca="false">SUM(C1402:C1411)</f>
        <v>8864790</v>
      </c>
      <c r="D1401" s="235"/>
      <c r="E1401" s="79" t="n">
        <f aca="false">SUM(C1401:D1401)</f>
        <v>8864790</v>
      </c>
    </row>
    <row r="1402" customFormat="false" ht="22.35" hidden="false" customHeight="false" outlineLevel="0" collapsed="false">
      <c r="A1402" s="82" t="s">
        <v>1095</v>
      </c>
      <c r="B1402" s="54" t="s">
        <v>1011</v>
      </c>
      <c r="C1402" s="79" t="n">
        <v>8357800</v>
      </c>
      <c r="D1402" s="88"/>
      <c r="E1402" s="79" t="n">
        <f aca="false">SUM(C1402:D1402)</f>
        <v>8357800</v>
      </c>
    </row>
    <row r="1403" customFormat="false" ht="53.7" hidden="false" customHeight="false" outlineLevel="0" collapsed="false">
      <c r="A1403" s="126" t="s">
        <v>1142</v>
      </c>
      <c r="B1403" s="160" t="s">
        <v>1023</v>
      </c>
      <c r="C1403" s="131"/>
      <c r="D1403" s="151"/>
      <c r="E1403" s="131"/>
    </row>
    <row r="1404" customFormat="false" ht="22.35" hidden="false" customHeight="false" outlineLevel="0" collapsed="false">
      <c r="A1404" s="82" t="s">
        <v>1104</v>
      </c>
      <c r="B1404" s="54" t="s">
        <v>1014</v>
      </c>
      <c r="C1404" s="79" t="n">
        <v>1000</v>
      </c>
      <c r="D1404" s="88"/>
      <c r="E1404" s="79" t="n">
        <f aca="false">SUM(C1404:D1404)</f>
        <v>1000</v>
      </c>
    </row>
    <row r="1405" customFormat="false" ht="43.25" hidden="false" customHeight="false" outlineLevel="0" collapsed="false">
      <c r="A1405" s="82" t="s">
        <v>1046</v>
      </c>
      <c r="B1405" s="54" t="s">
        <v>1047</v>
      </c>
      <c r="C1405" s="79" t="n">
        <v>1610</v>
      </c>
      <c r="D1405" s="88"/>
      <c r="E1405" s="79" t="n">
        <f aca="false">SUM(C1405:D1405)</f>
        <v>1610</v>
      </c>
    </row>
    <row r="1406" customFormat="false" ht="53.7" hidden="false" customHeight="false" outlineLevel="0" collapsed="false">
      <c r="A1406" s="82" t="s">
        <v>1037</v>
      </c>
      <c r="B1406" s="54" t="s">
        <v>1038</v>
      </c>
      <c r="C1406" s="79" t="n">
        <v>23360</v>
      </c>
      <c r="D1406" s="88"/>
      <c r="E1406" s="79" t="n">
        <f aca="false">SUM(C1406:D1406)</f>
        <v>23360</v>
      </c>
    </row>
    <row r="1407" customFormat="false" ht="43.25" hidden="false" customHeight="false" outlineLevel="0" collapsed="false">
      <c r="A1407" s="82" t="s">
        <v>506</v>
      </c>
      <c r="B1407" s="54" t="s">
        <v>507</v>
      </c>
      <c r="C1407" s="79" t="n">
        <v>157880</v>
      </c>
      <c r="D1407" s="88"/>
      <c r="E1407" s="79" t="n">
        <f aca="false">SUM(C1407:D1407)</f>
        <v>157880</v>
      </c>
    </row>
    <row r="1408" customFormat="false" ht="74.6" hidden="false" customHeight="false" outlineLevel="0" collapsed="false">
      <c r="A1408" s="82" t="s">
        <v>1050</v>
      </c>
      <c r="B1408" s="54" t="s">
        <v>1051</v>
      </c>
      <c r="C1408" s="79" t="n">
        <v>11140</v>
      </c>
      <c r="D1408" s="88"/>
      <c r="E1408" s="79" t="n">
        <f aca="false">SUM(C1408:D1408)</f>
        <v>11140</v>
      </c>
    </row>
    <row r="1409" customFormat="false" ht="12.8" hidden="false" customHeight="false" outlineLevel="0" collapsed="false">
      <c r="A1409" s="82" t="s">
        <v>1097</v>
      </c>
      <c r="B1409" s="54" t="s">
        <v>1098</v>
      </c>
      <c r="C1409" s="79" t="n">
        <v>224000</v>
      </c>
      <c r="D1409" s="88"/>
      <c r="E1409" s="79" t="n">
        <f aca="false">SUM(C1409:D1409)</f>
        <v>224000</v>
      </c>
    </row>
    <row r="1410" customFormat="false" ht="43.25" hidden="false" customHeight="false" outlineLevel="0" collapsed="false">
      <c r="A1410" s="82" t="s">
        <v>1110</v>
      </c>
      <c r="B1410" s="54" t="s">
        <v>1111</v>
      </c>
      <c r="C1410" s="79" t="n">
        <v>88000</v>
      </c>
      <c r="D1410" s="88"/>
      <c r="E1410" s="79" t="n">
        <f aca="false">SUM(C1410:D1410)</f>
        <v>88000</v>
      </c>
    </row>
    <row r="1411" customFormat="false" ht="43.25" hidden="false" customHeight="false" outlineLevel="0" collapsed="false">
      <c r="A1411" s="82" t="s">
        <v>325</v>
      </c>
      <c r="B1411" s="55" t="s">
        <v>326</v>
      </c>
      <c r="C1411" s="79"/>
      <c r="D1411" s="88"/>
      <c r="E1411" s="79"/>
    </row>
    <row r="1412" customFormat="false" ht="22.35" hidden="false" customHeight="false" outlineLevel="0" collapsed="false">
      <c r="A1412" s="82" t="s">
        <v>65</v>
      </c>
      <c r="B1412" s="55" t="s">
        <v>66</v>
      </c>
      <c r="C1412" s="79"/>
      <c r="D1412" s="88"/>
      <c r="E1412" s="79"/>
    </row>
    <row r="1413" customFormat="false" ht="12.8" hidden="false" customHeight="false" outlineLevel="0" collapsed="false">
      <c r="A1413" s="82"/>
      <c r="B1413" s="54"/>
      <c r="C1413" s="79"/>
      <c r="D1413" s="88"/>
      <c r="E1413" s="79"/>
    </row>
    <row r="1414" customFormat="false" ht="57.45" hidden="false" customHeight="false" outlineLevel="0" collapsed="false">
      <c r="A1414" s="66" t="s">
        <v>1676</v>
      </c>
      <c r="B1414" s="135" t="s">
        <v>19</v>
      </c>
      <c r="C1414" s="218" t="n">
        <f aca="false">SUM(C1416:C1423)</f>
        <v>4962950</v>
      </c>
      <c r="D1414" s="214"/>
      <c r="E1414" s="109" t="n">
        <f aca="false">SUM(C1414:D1414)</f>
        <v>4962950</v>
      </c>
    </row>
    <row r="1415" customFormat="false" ht="22.35" hidden="false" customHeight="false" outlineLevel="0" collapsed="false">
      <c r="A1415" s="74" t="s">
        <v>27</v>
      </c>
      <c r="B1415" s="227"/>
      <c r="C1415" s="79" t="n">
        <f aca="false">SUM(C1416:C1422)</f>
        <v>4892950</v>
      </c>
      <c r="D1415" s="217"/>
      <c r="E1415" s="95" t="n">
        <f aca="false">D1415+C1415</f>
        <v>4892950</v>
      </c>
    </row>
    <row r="1416" customFormat="false" ht="22.35" hidden="false" customHeight="false" outlineLevel="0" collapsed="false">
      <c r="A1416" s="82" t="s">
        <v>1095</v>
      </c>
      <c r="B1416" s="54" t="s">
        <v>1011</v>
      </c>
      <c r="C1416" s="79" t="n">
        <v>4369980</v>
      </c>
      <c r="D1416" s="88"/>
      <c r="E1416" s="95" t="n">
        <f aca="false">D1416+C1416</f>
        <v>4369980</v>
      </c>
    </row>
    <row r="1417" customFormat="false" ht="32.8" hidden="false" customHeight="false" outlineLevel="0" collapsed="false">
      <c r="A1417" s="82" t="s">
        <v>1320</v>
      </c>
      <c r="B1417" s="54" t="s">
        <v>697</v>
      </c>
      <c r="C1417" s="79"/>
      <c r="D1417" s="88"/>
      <c r="E1417" s="95"/>
    </row>
    <row r="1418" customFormat="false" ht="53.7" hidden="false" customHeight="false" outlineLevel="0" collapsed="false">
      <c r="A1418" s="82" t="s">
        <v>1142</v>
      </c>
      <c r="B1418" s="54" t="s">
        <v>1023</v>
      </c>
      <c r="C1418" s="79" t="n">
        <v>318370</v>
      </c>
      <c r="D1418" s="88"/>
      <c r="E1418" s="95" t="n">
        <f aca="false">D1418+C1418</f>
        <v>318370</v>
      </c>
    </row>
    <row r="1419" customFormat="false" ht="53.7" hidden="false" customHeight="false" outlineLevel="0" collapsed="false">
      <c r="A1419" s="82" t="s">
        <v>1057</v>
      </c>
      <c r="B1419" s="54" t="s">
        <v>1058</v>
      </c>
      <c r="C1419" s="79" t="n">
        <v>14600</v>
      </c>
      <c r="D1419" s="88"/>
      <c r="E1419" s="95" t="n">
        <f aca="false">D1419+C1419</f>
        <v>14600</v>
      </c>
    </row>
    <row r="1420" customFormat="false" ht="32.8" hidden="false" customHeight="false" outlineLevel="0" collapsed="false">
      <c r="A1420" s="87" t="s">
        <v>33</v>
      </c>
      <c r="B1420" s="54" t="s">
        <v>34</v>
      </c>
      <c r="C1420" s="79" t="n">
        <v>58000</v>
      </c>
      <c r="D1420" s="88"/>
      <c r="E1420" s="95" t="n">
        <f aca="false">D1420+C1420</f>
        <v>58000</v>
      </c>
    </row>
    <row r="1421" customFormat="false" ht="12.8" hidden="false" customHeight="false" outlineLevel="0" collapsed="false">
      <c r="A1421" s="82" t="s">
        <v>1097</v>
      </c>
      <c r="B1421" s="274" t="s">
        <v>1098</v>
      </c>
      <c r="C1421" s="79" t="n">
        <v>88000</v>
      </c>
      <c r="D1421" s="88"/>
      <c r="E1421" s="95" t="n">
        <f aca="false">D1421+C1421</f>
        <v>88000</v>
      </c>
    </row>
    <row r="1422" customFormat="false" ht="43.25" hidden="false" customHeight="false" outlineLevel="0" collapsed="false">
      <c r="A1422" s="82" t="s">
        <v>1110</v>
      </c>
      <c r="B1422" s="54" t="s">
        <v>1111</v>
      </c>
      <c r="C1422" s="79" t="n">
        <v>44000</v>
      </c>
      <c r="D1422" s="88"/>
      <c r="E1422" s="95" t="n">
        <f aca="false">D1422+C1422</f>
        <v>44000</v>
      </c>
    </row>
    <row r="1423" customFormat="false" ht="22.35" hidden="false" customHeight="false" outlineLevel="0" collapsed="false">
      <c r="A1423" s="82" t="s">
        <v>65</v>
      </c>
      <c r="B1423" s="54" t="s">
        <v>66</v>
      </c>
      <c r="C1423" s="79" t="n">
        <v>70000</v>
      </c>
      <c r="D1423" s="88"/>
      <c r="E1423" s="95" t="n">
        <f aca="false">D1423+C1423</f>
        <v>70000</v>
      </c>
    </row>
    <row r="1424" customFormat="false" ht="12.8" hidden="false" customHeight="false" outlineLevel="0" collapsed="false">
      <c r="A1424" s="82"/>
      <c r="B1424" s="54"/>
      <c r="C1424" s="79"/>
      <c r="D1424" s="88"/>
      <c r="E1424" s="79"/>
    </row>
    <row r="1425" customFormat="false" ht="68.65" hidden="false" customHeight="false" outlineLevel="0" collapsed="false">
      <c r="A1425" s="66" t="s">
        <v>1683</v>
      </c>
      <c r="B1425" s="135" t="s">
        <v>19</v>
      </c>
      <c r="C1425" s="243" t="n">
        <f aca="false">SUM(C1427:C1437)</f>
        <v>8944110</v>
      </c>
      <c r="D1425" s="253"/>
      <c r="E1425" s="243" t="n">
        <f aca="false">SUM(C1425:D1425)</f>
        <v>8944110</v>
      </c>
    </row>
    <row r="1426" customFormat="false" ht="22.35" hidden="false" customHeight="false" outlineLevel="0" collapsed="false">
      <c r="A1426" s="74" t="s">
        <v>27</v>
      </c>
      <c r="B1426" s="227"/>
      <c r="C1426" s="247" t="n">
        <f aca="false">SUM(C1427:C1437)</f>
        <v>8944110</v>
      </c>
      <c r="D1426" s="248"/>
      <c r="E1426" s="79" t="n">
        <f aca="false">SUM(C1426:D1426)</f>
        <v>8944110</v>
      </c>
    </row>
    <row r="1427" customFormat="false" ht="22.35" hidden="false" customHeight="false" outlineLevel="0" collapsed="false">
      <c r="A1427" s="82" t="s">
        <v>1095</v>
      </c>
      <c r="B1427" s="54" t="s">
        <v>1011</v>
      </c>
      <c r="C1427" s="247" t="n">
        <v>8411220</v>
      </c>
      <c r="D1427" s="266"/>
      <c r="E1427" s="79" t="n">
        <f aca="false">SUM(C1427:D1427)</f>
        <v>8411220</v>
      </c>
    </row>
    <row r="1428" customFormat="false" ht="22.35" hidden="false" customHeight="false" outlineLevel="0" collapsed="false">
      <c r="A1428" s="82" t="s">
        <v>1104</v>
      </c>
      <c r="B1428" s="54" t="s">
        <v>1014</v>
      </c>
      <c r="C1428" s="247" t="n">
        <v>35500</v>
      </c>
      <c r="D1428" s="266"/>
      <c r="E1428" s="79" t="n">
        <f aca="false">SUM(C1428:D1428)</f>
        <v>35500</v>
      </c>
    </row>
    <row r="1429" customFormat="false" ht="53.7" hidden="false" customHeight="false" outlineLevel="0" collapsed="false">
      <c r="A1429" s="82" t="s">
        <v>1142</v>
      </c>
      <c r="B1429" s="54" t="s">
        <v>1023</v>
      </c>
      <c r="C1429" s="247"/>
      <c r="D1429" s="266"/>
      <c r="E1429" s="79"/>
    </row>
    <row r="1430" customFormat="false" ht="74.6" hidden="false" customHeight="false" outlineLevel="0" collapsed="false">
      <c r="A1430" s="82" t="s">
        <v>1028</v>
      </c>
      <c r="B1430" s="54" t="s">
        <v>1029</v>
      </c>
      <c r="C1430" s="79" t="n">
        <v>14500</v>
      </c>
      <c r="D1430" s="88"/>
      <c r="E1430" s="79" t="n">
        <f aca="false">SUM(C1430:D1430)</f>
        <v>14500</v>
      </c>
    </row>
    <row r="1431" customFormat="false" ht="43.25" hidden="false" customHeight="false" outlineLevel="0" collapsed="false">
      <c r="A1431" s="82" t="s">
        <v>1046</v>
      </c>
      <c r="B1431" s="54" t="s">
        <v>1047</v>
      </c>
      <c r="C1431" s="79" t="n">
        <v>2100</v>
      </c>
      <c r="D1431" s="88"/>
      <c r="E1431" s="79" t="n">
        <f aca="false">SUM(C1431:D1431)</f>
        <v>2100</v>
      </c>
    </row>
    <row r="1432" customFormat="false" ht="74.6" hidden="false" customHeight="false" outlineLevel="0" collapsed="false">
      <c r="A1432" s="82" t="s">
        <v>1050</v>
      </c>
      <c r="B1432" s="54" t="s">
        <v>1051</v>
      </c>
      <c r="C1432" s="79" t="n">
        <v>2660</v>
      </c>
      <c r="D1432" s="88"/>
      <c r="E1432" s="79" t="n">
        <f aca="false">SUM(C1432:D1432)</f>
        <v>2660</v>
      </c>
    </row>
    <row r="1433" customFormat="false" ht="12.8" hidden="false" customHeight="false" outlineLevel="0" collapsed="false">
      <c r="A1433" s="82" t="s">
        <v>1097</v>
      </c>
      <c r="B1433" s="54" t="s">
        <v>1098</v>
      </c>
      <c r="C1433" s="79" t="n">
        <v>378000</v>
      </c>
      <c r="D1433" s="88"/>
      <c r="E1433" s="79" t="n">
        <f aca="false">SUM(C1433:D1433)</f>
        <v>378000</v>
      </c>
    </row>
    <row r="1434" customFormat="false" ht="43.25" hidden="false" customHeight="false" outlineLevel="0" collapsed="false">
      <c r="A1434" s="82" t="s">
        <v>1110</v>
      </c>
      <c r="B1434" s="54" t="s">
        <v>1111</v>
      </c>
      <c r="C1434" s="79" t="n">
        <v>78000</v>
      </c>
      <c r="D1434" s="88"/>
      <c r="E1434" s="79" t="n">
        <f aca="false">SUM(C1434:D1434)</f>
        <v>78000</v>
      </c>
    </row>
    <row r="1435" customFormat="false" ht="64.15" hidden="false" customHeight="false" outlineLevel="0" collapsed="false">
      <c r="A1435" s="82" t="s">
        <v>726</v>
      </c>
      <c r="B1435" s="54" t="s">
        <v>727</v>
      </c>
      <c r="C1435" s="79" t="n">
        <v>2130</v>
      </c>
      <c r="D1435" s="88"/>
      <c r="E1435" s="79" t="n">
        <f aca="false">SUM(C1435:D1435)</f>
        <v>2130</v>
      </c>
    </row>
    <row r="1436" customFormat="false" ht="22.35" hidden="false" customHeight="false" outlineLevel="0" collapsed="false">
      <c r="A1436" s="82" t="s">
        <v>1120</v>
      </c>
      <c r="B1436" s="54" t="s">
        <v>1121</v>
      </c>
      <c r="C1436" s="79" t="n">
        <v>20000</v>
      </c>
      <c r="D1436" s="88"/>
      <c r="E1436" s="79" t="n">
        <f aca="false">SUM(C1436:D1436)</f>
        <v>20000</v>
      </c>
    </row>
    <row r="1437" customFormat="false" ht="43.25" hidden="false" customHeight="false" outlineLevel="0" collapsed="false">
      <c r="A1437" s="82" t="s">
        <v>325</v>
      </c>
      <c r="B1437" s="55" t="s">
        <v>326</v>
      </c>
      <c r="C1437" s="79"/>
      <c r="D1437" s="88"/>
      <c r="E1437" s="79" t="n">
        <f aca="false">SUM(C1437:D1437)</f>
        <v>0</v>
      </c>
    </row>
    <row r="1438" customFormat="false" ht="12.8" hidden="false" customHeight="false" outlineLevel="0" collapsed="false">
      <c r="A1438" s="82"/>
      <c r="B1438" s="54"/>
      <c r="C1438" s="79"/>
      <c r="D1438" s="88"/>
      <c r="E1438" s="79"/>
    </row>
    <row r="1439" customFormat="false" ht="57.45" hidden="false" customHeight="false" outlineLevel="0" collapsed="false">
      <c r="A1439" s="66" t="s">
        <v>1694</v>
      </c>
      <c r="B1439" s="135" t="s">
        <v>19</v>
      </c>
      <c r="C1439" s="109" t="n">
        <f aca="false">SUM(C1441:C1445)</f>
        <v>6249812</v>
      </c>
      <c r="D1439" s="110"/>
      <c r="E1439" s="109" t="n">
        <f aca="false">SUM(C1439:D1439)</f>
        <v>6249812</v>
      </c>
    </row>
    <row r="1440" customFormat="false" ht="22.35" hidden="false" customHeight="false" outlineLevel="0" collapsed="false">
      <c r="A1440" s="74" t="s">
        <v>27</v>
      </c>
      <c r="B1440" s="227"/>
      <c r="C1440" s="146" t="n">
        <f aca="false">SUM(C1441:C1445)</f>
        <v>6249812</v>
      </c>
      <c r="D1440" s="235"/>
      <c r="E1440" s="79" t="n">
        <f aca="false">SUM(C1440:D1440)</f>
        <v>6249812</v>
      </c>
    </row>
    <row r="1441" customFormat="false" ht="22.35" hidden="false" customHeight="false" outlineLevel="0" collapsed="false">
      <c r="A1441" s="82" t="s">
        <v>1095</v>
      </c>
      <c r="B1441" s="54" t="s">
        <v>1011</v>
      </c>
      <c r="C1441" s="79" t="n">
        <v>6171920</v>
      </c>
      <c r="D1441" s="88"/>
      <c r="E1441" s="79" t="n">
        <f aca="false">SUM(C1441:D1441)</f>
        <v>6171920</v>
      </c>
    </row>
    <row r="1442" customFormat="false" ht="32.8" hidden="false" customHeight="false" outlineLevel="0" collapsed="false">
      <c r="A1442" s="82" t="s">
        <v>1320</v>
      </c>
      <c r="B1442" s="54" t="s">
        <v>697</v>
      </c>
      <c r="C1442" s="79" t="n">
        <v>12000</v>
      </c>
      <c r="D1442" s="88"/>
      <c r="E1442" s="79" t="n">
        <f aca="false">SUM(C1442:D1442)</f>
        <v>12000</v>
      </c>
    </row>
    <row r="1443" customFormat="false" ht="12.8" hidden="false" customHeight="false" outlineLevel="0" collapsed="false">
      <c r="A1443" s="82" t="s">
        <v>1097</v>
      </c>
      <c r="B1443" s="54" t="s">
        <v>1098</v>
      </c>
      <c r="C1443" s="79" t="n">
        <v>7000</v>
      </c>
      <c r="D1443" s="88"/>
      <c r="E1443" s="79" t="n">
        <f aca="false">SUM(C1443:D1443)</f>
        <v>7000</v>
      </c>
    </row>
    <row r="1444" customFormat="false" ht="43.25" hidden="false" customHeight="false" outlineLevel="0" collapsed="false">
      <c r="A1444" s="82" t="s">
        <v>1110</v>
      </c>
      <c r="B1444" s="54" t="s">
        <v>1111</v>
      </c>
      <c r="C1444" s="79" t="n">
        <v>53000</v>
      </c>
      <c r="D1444" s="88"/>
      <c r="E1444" s="79" t="n">
        <f aca="false">SUM(C1444:D1444)</f>
        <v>53000</v>
      </c>
    </row>
    <row r="1445" customFormat="false" ht="64.15" hidden="false" customHeight="false" outlineLevel="0" collapsed="false">
      <c r="A1445" s="82" t="s">
        <v>726</v>
      </c>
      <c r="B1445" s="54" t="s">
        <v>727</v>
      </c>
      <c r="C1445" s="79" t="n">
        <v>5892</v>
      </c>
      <c r="D1445" s="88"/>
      <c r="E1445" s="79" t="n">
        <f aca="false">SUM(C1445:D1445)</f>
        <v>5892</v>
      </c>
    </row>
    <row r="1446" customFormat="false" ht="12.8" hidden="false" customHeight="false" outlineLevel="0" collapsed="false">
      <c r="A1446" s="82"/>
      <c r="B1446" s="54"/>
      <c r="C1446" s="79"/>
      <c r="D1446" s="88"/>
      <c r="E1446" s="79"/>
    </row>
    <row r="1447" customFormat="false" ht="113.4" hidden="false" customHeight="false" outlineLevel="0" collapsed="false">
      <c r="A1447" s="169" t="s">
        <v>1700</v>
      </c>
      <c r="B1447" s="135" t="s">
        <v>19</v>
      </c>
      <c r="C1447" s="109" t="n">
        <f aca="false">SUM(C1449:C1455)</f>
        <v>4936110</v>
      </c>
      <c r="D1447" s="110"/>
      <c r="E1447" s="109" t="n">
        <f aca="false">SUM(C1447:D1447)</f>
        <v>4936110</v>
      </c>
    </row>
    <row r="1448" customFormat="false" ht="22.35" hidden="false" customHeight="false" outlineLevel="0" collapsed="false">
      <c r="A1448" s="74" t="s">
        <v>27</v>
      </c>
      <c r="B1448" s="227"/>
      <c r="C1448" s="146" t="n">
        <f aca="false">SUM(C1449:C1454)</f>
        <v>4936110</v>
      </c>
      <c r="D1448" s="235"/>
      <c r="E1448" s="95" t="n">
        <f aca="false">SUM(C1448:D1448)</f>
        <v>4936110</v>
      </c>
    </row>
    <row r="1449" customFormat="false" ht="22.35" hidden="false" customHeight="false" outlineLevel="0" collapsed="false">
      <c r="A1449" s="82" t="s">
        <v>1095</v>
      </c>
      <c r="B1449" s="54" t="s">
        <v>1011</v>
      </c>
      <c r="C1449" s="79" t="n">
        <v>4706270</v>
      </c>
      <c r="D1449" s="88"/>
      <c r="E1449" s="95" t="n">
        <f aca="false">SUM(C1449:D1449)</f>
        <v>4706270</v>
      </c>
    </row>
    <row r="1450" customFormat="false" ht="53.7" hidden="false" customHeight="false" outlineLevel="0" collapsed="false">
      <c r="A1450" s="82" t="s">
        <v>1037</v>
      </c>
      <c r="B1450" s="54" t="s">
        <v>1038</v>
      </c>
      <c r="C1450" s="79" t="n">
        <v>6760</v>
      </c>
      <c r="D1450" s="88"/>
      <c r="E1450" s="95" t="n">
        <f aca="false">SUM(C1450:D1450)</f>
        <v>6760</v>
      </c>
    </row>
    <row r="1451" customFormat="false" ht="85.05" hidden="false" customHeight="false" outlineLevel="0" collapsed="false">
      <c r="A1451" s="82" t="s">
        <v>1040</v>
      </c>
      <c r="B1451" s="54" t="s">
        <v>1041</v>
      </c>
      <c r="C1451" s="79" t="n">
        <v>6380</v>
      </c>
      <c r="D1451" s="88"/>
      <c r="E1451" s="95" t="n">
        <f aca="false">SUM(C1451:D1451)</f>
        <v>6380</v>
      </c>
    </row>
    <row r="1452" customFormat="false" ht="74.6" hidden="false" customHeight="false" outlineLevel="0" collapsed="false">
      <c r="A1452" s="82" t="s">
        <v>1050</v>
      </c>
      <c r="B1452" s="54" t="s">
        <v>1051</v>
      </c>
      <c r="C1452" s="79" t="n">
        <v>4200</v>
      </c>
      <c r="D1452" s="88"/>
      <c r="E1452" s="95" t="n">
        <f aca="false">SUM(C1452:D1452)</f>
        <v>4200</v>
      </c>
    </row>
    <row r="1453" customFormat="false" ht="12.8" hidden="false" customHeight="false" outlineLevel="0" collapsed="false">
      <c r="A1453" s="82" t="s">
        <v>1097</v>
      </c>
      <c r="B1453" s="54" t="s">
        <v>1098</v>
      </c>
      <c r="C1453" s="79" t="n">
        <v>181000</v>
      </c>
      <c r="D1453" s="88"/>
      <c r="E1453" s="95" t="n">
        <f aca="false">SUM(C1453:D1453)</f>
        <v>181000</v>
      </c>
    </row>
    <row r="1454" customFormat="false" ht="43.25" hidden="false" customHeight="false" outlineLevel="0" collapsed="false">
      <c r="A1454" s="82" t="s">
        <v>1110</v>
      </c>
      <c r="B1454" s="54" t="s">
        <v>1111</v>
      </c>
      <c r="C1454" s="79" t="n">
        <v>31500</v>
      </c>
      <c r="D1454" s="88"/>
      <c r="E1454" s="95" t="n">
        <f aca="false">SUM(C1454:D1454)</f>
        <v>31500</v>
      </c>
    </row>
    <row r="1455" customFormat="false" ht="22.35" hidden="false" customHeight="false" outlineLevel="0" collapsed="false">
      <c r="A1455" s="82" t="s">
        <v>65</v>
      </c>
      <c r="B1455" s="55" t="s">
        <v>66</v>
      </c>
      <c r="C1455" s="79"/>
      <c r="D1455" s="88"/>
      <c r="E1455" s="95"/>
    </row>
    <row r="1456" customFormat="false" ht="12.8" hidden="false" customHeight="false" outlineLevel="0" collapsed="false">
      <c r="A1456" s="82"/>
      <c r="B1456" s="54"/>
      <c r="C1456" s="79"/>
      <c r="D1456" s="88"/>
      <c r="E1456" s="259"/>
    </row>
    <row r="1457" customFormat="false" ht="57.45" hidden="false" customHeight="false" outlineLevel="0" collapsed="false">
      <c r="A1457" s="66" t="s">
        <v>1708</v>
      </c>
      <c r="B1457" s="135" t="s">
        <v>19</v>
      </c>
      <c r="C1457" s="243" t="n">
        <f aca="false">SUM(C1459:C1463)</f>
        <v>6579780</v>
      </c>
      <c r="D1457" s="253"/>
      <c r="E1457" s="243" t="n">
        <f aca="false">SUM(C1457:D1457)</f>
        <v>6579780</v>
      </c>
    </row>
    <row r="1458" customFormat="false" ht="22.35" hidden="false" customHeight="false" outlineLevel="0" collapsed="false">
      <c r="A1458" s="74" t="s">
        <v>27</v>
      </c>
      <c r="B1458" s="227"/>
      <c r="C1458" s="247" t="n">
        <f aca="false">SUM(C1459:C1463)</f>
        <v>6579780</v>
      </c>
      <c r="D1458" s="248"/>
      <c r="E1458" s="79" t="n">
        <f aca="false">SUM(C1458:D1458)</f>
        <v>6579780</v>
      </c>
    </row>
    <row r="1459" customFormat="false" ht="22.35" hidden="false" customHeight="false" outlineLevel="0" collapsed="false">
      <c r="A1459" s="82" t="s">
        <v>1095</v>
      </c>
      <c r="B1459" s="54" t="s">
        <v>1011</v>
      </c>
      <c r="C1459" s="247" t="n">
        <v>5898130</v>
      </c>
      <c r="D1459" s="248"/>
      <c r="E1459" s="79" t="n">
        <f aca="false">SUM(C1459:D1459)</f>
        <v>5898130</v>
      </c>
    </row>
    <row r="1460" customFormat="false" ht="32.8" hidden="false" customHeight="false" outlineLevel="0" collapsed="false">
      <c r="A1460" s="82" t="s">
        <v>1320</v>
      </c>
      <c r="B1460" s="54" t="s">
        <v>697</v>
      </c>
      <c r="C1460" s="247" t="n">
        <v>6000</v>
      </c>
      <c r="D1460" s="248"/>
      <c r="E1460" s="79" t="n">
        <f aca="false">SUM(C1460:D1460)</f>
        <v>6000</v>
      </c>
    </row>
    <row r="1461" customFormat="false" ht="12.8" hidden="false" customHeight="false" outlineLevel="0" collapsed="false">
      <c r="A1461" s="82" t="s">
        <v>1097</v>
      </c>
      <c r="B1461" s="54" t="s">
        <v>1098</v>
      </c>
      <c r="C1461" s="247" t="n">
        <v>279000</v>
      </c>
      <c r="D1461" s="248"/>
      <c r="E1461" s="79" t="n">
        <f aca="false">SUM(C1461:D1461)</f>
        <v>279000</v>
      </c>
    </row>
    <row r="1462" customFormat="false" ht="43.25" hidden="false" customHeight="false" outlineLevel="0" collapsed="false">
      <c r="A1462" s="82" t="s">
        <v>1110</v>
      </c>
      <c r="B1462" s="54" t="s">
        <v>1111</v>
      </c>
      <c r="C1462" s="247" t="n">
        <v>47000</v>
      </c>
      <c r="D1462" s="248"/>
      <c r="E1462" s="79" t="n">
        <f aca="false">SUM(C1462:D1462)</f>
        <v>47000</v>
      </c>
    </row>
    <row r="1463" customFormat="false" ht="43.25" hidden="false" customHeight="false" outlineLevel="0" collapsed="false">
      <c r="A1463" s="82" t="s">
        <v>1059</v>
      </c>
      <c r="B1463" s="54" t="s">
        <v>1060</v>
      </c>
      <c r="C1463" s="247" t="n">
        <v>349650</v>
      </c>
      <c r="D1463" s="248"/>
      <c r="E1463" s="79" t="n">
        <f aca="false">SUM(C1463:D1463)</f>
        <v>349650</v>
      </c>
    </row>
    <row r="1464" customFormat="false" ht="12.8" hidden="false" customHeight="false" outlineLevel="0" collapsed="false">
      <c r="A1464" s="82"/>
      <c r="B1464" s="54"/>
      <c r="C1464" s="79"/>
      <c r="D1464" s="88"/>
      <c r="E1464" s="79"/>
    </row>
    <row r="1465" customFormat="false" ht="102.2" hidden="false" customHeight="false" outlineLevel="0" collapsed="false">
      <c r="A1465" s="66" t="s">
        <v>1714</v>
      </c>
      <c r="B1465" s="135" t="s">
        <v>19</v>
      </c>
      <c r="C1465" s="109" t="n">
        <f aca="false">SUM(C1467:C1476)</f>
        <v>29269932.4</v>
      </c>
      <c r="D1465" s="110"/>
      <c r="E1465" s="109" t="n">
        <f aca="false">SUM(C1465:D1465)</f>
        <v>29269932.4</v>
      </c>
    </row>
    <row r="1466" customFormat="false" ht="22.35" hidden="false" customHeight="false" outlineLevel="0" collapsed="false">
      <c r="A1466" s="74" t="s">
        <v>27</v>
      </c>
      <c r="B1466" s="75"/>
      <c r="C1466" s="90" t="n">
        <f aca="false">SUM(C1467:C1475)</f>
        <v>29269932.4</v>
      </c>
      <c r="D1466" s="80"/>
      <c r="E1466" s="79" t="n">
        <f aca="false">SUM(C1466:D1466)</f>
        <v>29269932.4</v>
      </c>
    </row>
    <row r="1467" customFormat="false" ht="22.35" hidden="false" customHeight="false" outlineLevel="0" collapsed="false">
      <c r="A1467" s="82" t="s">
        <v>1095</v>
      </c>
      <c r="B1467" s="54" t="s">
        <v>1011</v>
      </c>
      <c r="C1467" s="79" t="n">
        <v>28500530</v>
      </c>
      <c r="D1467" s="88"/>
      <c r="E1467" s="79" t="n">
        <f aca="false">SUM(C1467:D1467)</f>
        <v>28500530</v>
      </c>
    </row>
    <row r="1468" customFormat="false" ht="43.25" hidden="false" customHeight="false" outlineLevel="0" collapsed="false">
      <c r="A1468" s="82" t="s">
        <v>506</v>
      </c>
      <c r="B1468" s="54" t="s">
        <v>507</v>
      </c>
      <c r="C1468" s="79" t="n">
        <v>122390</v>
      </c>
      <c r="D1468" s="88"/>
      <c r="E1468" s="79" t="n">
        <f aca="false">SUM(C1468:D1468)</f>
        <v>122390</v>
      </c>
    </row>
    <row r="1469" customFormat="false" ht="53.7" hidden="false" customHeight="false" outlineLevel="0" collapsed="false">
      <c r="A1469" s="126" t="s">
        <v>1142</v>
      </c>
      <c r="B1469" s="160" t="s">
        <v>1023</v>
      </c>
      <c r="C1469" s="131" t="n">
        <v>156000</v>
      </c>
      <c r="D1469" s="151"/>
      <c r="E1469" s="131" t="n">
        <f aca="false">SUM(C1469:D1469)</f>
        <v>156000</v>
      </c>
    </row>
    <row r="1470" customFormat="false" ht="32.8" hidden="false" customHeight="false" outlineLevel="0" collapsed="false">
      <c r="A1470" s="82" t="s">
        <v>33</v>
      </c>
      <c r="B1470" s="54" t="s">
        <v>34</v>
      </c>
      <c r="C1470" s="79" t="n">
        <v>97000</v>
      </c>
      <c r="D1470" s="88"/>
      <c r="E1470" s="79" t="n">
        <f aca="false">SUM(C1470:D1470)</f>
        <v>97000</v>
      </c>
    </row>
    <row r="1471" customFormat="false" ht="12.8" hidden="false" customHeight="false" outlineLevel="0" collapsed="false">
      <c r="A1471" s="87" t="s">
        <v>1097</v>
      </c>
      <c r="B1471" s="54" t="s">
        <v>1098</v>
      </c>
      <c r="C1471" s="79" t="n">
        <v>142000</v>
      </c>
      <c r="D1471" s="88"/>
      <c r="E1471" s="79" t="n">
        <f aca="false">SUM(C1471:D1471)</f>
        <v>142000</v>
      </c>
    </row>
    <row r="1472" customFormat="false" ht="22.35" hidden="false" customHeight="false" outlineLevel="0" collapsed="false">
      <c r="A1472" s="87" t="s">
        <v>1104</v>
      </c>
      <c r="B1472" s="54" t="s">
        <v>1014</v>
      </c>
      <c r="C1472" s="79" t="n">
        <v>232689.92</v>
      </c>
      <c r="D1472" s="88"/>
      <c r="E1472" s="79" t="n">
        <f aca="false">SUM(C1472:D1472)</f>
        <v>232689.92</v>
      </c>
    </row>
    <row r="1473" customFormat="false" ht="53.7" hidden="false" customHeight="false" outlineLevel="0" collapsed="false">
      <c r="A1473" s="82" t="s">
        <v>1057</v>
      </c>
      <c r="B1473" s="54" t="s">
        <v>1058</v>
      </c>
      <c r="C1473" s="79" t="n">
        <v>5000</v>
      </c>
      <c r="D1473" s="88"/>
      <c r="E1473" s="79" t="n">
        <f aca="false">SUM(C1473:D1473)</f>
        <v>5000</v>
      </c>
    </row>
    <row r="1474" customFormat="false" ht="43.25" hidden="false" customHeight="false" outlineLevel="0" collapsed="false">
      <c r="A1474" s="82" t="s">
        <v>1110</v>
      </c>
      <c r="B1474" s="54" t="s">
        <v>1111</v>
      </c>
      <c r="C1474" s="79" t="n">
        <v>11000</v>
      </c>
      <c r="D1474" s="88"/>
      <c r="E1474" s="79" t="n">
        <f aca="false">SUM(C1474:D1474)</f>
        <v>11000</v>
      </c>
    </row>
    <row r="1475" customFormat="false" ht="32.8" hidden="false" customHeight="false" outlineLevel="0" collapsed="false">
      <c r="A1475" s="87" t="s">
        <v>1108</v>
      </c>
      <c r="B1475" s="54" t="s">
        <v>324</v>
      </c>
      <c r="C1475" s="79" t="n">
        <v>3322.48</v>
      </c>
      <c r="D1475" s="88"/>
      <c r="E1475" s="79" t="n">
        <f aca="false">SUM(C1475:D1475)</f>
        <v>3322.48</v>
      </c>
    </row>
    <row r="1476" customFormat="false" ht="22.35" hidden="false" customHeight="false" outlineLevel="0" collapsed="false">
      <c r="A1476" s="82" t="s">
        <v>65</v>
      </c>
      <c r="B1476" s="55" t="s">
        <v>66</v>
      </c>
      <c r="C1476" s="79"/>
      <c r="D1476" s="88"/>
      <c r="E1476" s="79"/>
    </row>
    <row r="1477" customFormat="false" ht="12.8" hidden="false" customHeight="false" outlineLevel="0" collapsed="false">
      <c r="A1477" s="87"/>
      <c r="B1477" s="54"/>
      <c r="C1477" s="79"/>
      <c r="D1477" s="88"/>
      <c r="E1477" s="79"/>
    </row>
    <row r="1478" customFormat="false" ht="57.45" hidden="false" customHeight="false" outlineLevel="0" collapsed="false">
      <c r="A1478" s="66" t="s">
        <v>1725</v>
      </c>
      <c r="B1478" s="135" t="s">
        <v>19</v>
      </c>
      <c r="C1478" s="109" t="n">
        <f aca="false">SUM(C1480:C1491)</f>
        <v>9813050</v>
      </c>
      <c r="D1478" s="110"/>
      <c r="E1478" s="109" t="n">
        <f aca="false">SUM(C1478:D1478)</f>
        <v>9813050</v>
      </c>
    </row>
    <row r="1479" customFormat="false" ht="22.35" hidden="false" customHeight="false" outlineLevel="0" collapsed="false">
      <c r="A1479" s="82" t="s">
        <v>27</v>
      </c>
      <c r="B1479" s="167"/>
      <c r="C1479" s="79" t="n">
        <f aca="false">SUM(C1480:C1490)</f>
        <v>9813050</v>
      </c>
      <c r="D1479" s="217"/>
      <c r="E1479" s="79" t="n">
        <f aca="false">SUM(C1479:D1479)</f>
        <v>9813050</v>
      </c>
    </row>
    <row r="1480" customFormat="false" ht="22.35" hidden="false" customHeight="false" outlineLevel="0" collapsed="false">
      <c r="A1480" s="82" t="s">
        <v>1095</v>
      </c>
      <c r="B1480" s="54" t="s">
        <v>1011</v>
      </c>
      <c r="C1480" s="79" t="n">
        <v>8963310</v>
      </c>
      <c r="D1480" s="88"/>
      <c r="E1480" s="79" t="n">
        <f aca="false">SUM(C1480:D1480)</f>
        <v>8963310</v>
      </c>
    </row>
    <row r="1481" customFormat="false" ht="74.6" hidden="false" customHeight="false" outlineLevel="0" collapsed="false">
      <c r="A1481" s="82" t="s">
        <v>1028</v>
      </c>
      <c r="B1481" s="54" t="s">
        <v>1029</v>
      </c>
      <c r="C1481" s="79" t="n">
        <v>10750</v>
      </c>
      <c r="D1481" s="88"/>
      <c r="E1481" s="79" t="n">
        <f aca="false">SUM(C1481:D1481)</f>
        <v>10750</v>
      </c>
    </row>
    <row r="1482" customFormat="false" ht="53.7" hidden="false" customHeight="false" outlineLevel="0" collapsed="false">
      <c r="A1482" s="82" t="s">
        <v>1031</v>
      </c>
      <c r="B1482" s="54" t="s">
        <v>1032</v>
      </c>
      <c r="C1482" s="79" t="n">
        <v>37880</v>
      </c>
      <c r="D1482" s="88"/>
      <c r="E1482" s="79" t="n">
        <f aca="false">SUM(C1482:D1482)</f>
        <v>37880</v>
      </c>
    </row>
    <row r="1483" customFormat="false" ht="64.15" hidden="false" customHeight="false" outlineLevel="0" collapsed="false">
      <c r="A1483" s="82" t="s">
        <v>1034</v>
      </c>
      <c r="B1483" s="54" t="s">
        <v>1035</v>
      </c>
      <c r="C1483" s="79" t="n">
        <v>41660</v>
      </c>
      <c r="D1483" s="88"/>
      <c r="E1483" s="79" t="n">
        <f aca="false">SUM(C1483:D1483)</f>
        <v>41660</v>
      </c>
    </row>
    <row r="1484" customFormat="false" ht="53.7" hidden="false" customHeight="false" outlineLevel="0" collapsed="false">
      <c r="A1484" s="82" t="s">
        <v>1037</v>
      </c>
      <c r="B1484" s="54" t="s">
        <v>1038</v>
      </c>
      <c r="C1484" s="79" t="n">
        <v>116570</v>
      </c>
      <c r="D1484" s="88"/>
      <c r="E1484" s="79" t="n">
        <f aca="false">SUM(C1484:D1484)</f>
        <v>116570</v>
      </c>
    </row>
    <row r="1485" customFormat="false" ht="85.05" hidden="false" customHeight="false" outlineLevel="0" collapsed="false">
      <c r="A1485" s="82" t="s">
        <v>1040</v>
      </c>
      <c r="B1485" s="54" t="s">
        <v>1041</v>
      </c>
      <c r="C1485" s="79" t="n">
        <v>12640</v>
      </c>
      <c r="D1485" s="88"/>
      <c r="E1485" s="79" t="n">
        <f aca="false">SUM(C1485:D1485)</f>
        <v>12640</v>
      </c>
    </row>
    <row r="1486" customFormat="false" ht="74.6" hidden="false" customHeight="false" outlineLevel="0" collapsed="false">
      <c r="A1486" s="82" t="s">
        <v>1043</v>
      </c>
      <c r="B1486" s="54" t="s">
        <v>1044</v>
      </c>
      <c r="C1486" s="79" t="n">
        <v>2880</v>
      </c>
      <c r="D1486" s="88"/>
      <c r="E1486" s="79" t="n">
        <f aca="false">SUM(C1486:D1486)</f>
        <v>2880</v>
      </c>
    </row>
    <row r="1487" customFormat="false" ht="43.25" hidden="false" customHeight="false" outlineLevel="0" collapsed="false">
      <c r="A1487" s="82" t="s">
        <v>506</v>
      </c>
      <c r="B1487" s="54" t="s">
        <v>507</v>
      </c>
      <c r="C1487" s="79" t="n">
        <v>275660</v>
      </c>
      <c r="D1487" s="88"/>
      <c r="E1487" s="79" t="n">
        <f aca="false">SUM(C1487:D1487)</f>
        <v>275660</v>
      </c>
    </row>
    <row r="1488" customFormat="false" ht="12.8" hidden="false" customHeight="false" outlineLevel="0" collapsed="false">
      <c r="A1488" s="82" t="s">
        <v>1097</v>
      </c>
      <c r="B1488" s="54" t="s">
        <v>1098</v>
      </c>
      <c r="C1488" s="79" t="n">
        <v>164000</v>
      </c>
      <c r="D1488" s="88"/>
      <c r="E1488" s="79" t="n">
        <f aca="false">SUM(C1488:D1488)</f>
        <v>164000</v>
      </c>
    </row>
    <row r="1489" customFormat="false" ht="53.7" hidden="false" customHeight="false" outlineLevel="0" collapsed="false">
      <c r="A1489" s="82" t="s">
        <v>1142</v>
      </c>
      <c r="B1489" s="54" t="s">
        <v>1023</v>
      </c>
      <c r="C1489" s="79" t="n">
        <v>18000</v>
      </c>
      <c r="D1489" s="88"/>
      <c r="E1489" s="79" t="n">
        <f aca="false">SUM(C1489:D1489)</f>
        <v>18000</v>
      </c>
    </row>
    <row r="1490" customFormat="false" ht="43.25" hidden="false" customHeight="false" outlineLevel="0" collapsed="false">
      <c r="A1490" s="276" t="s">
        <v>1110</v>
      </c>
      <c r="B1490" s="54" t="s">
        <v>1111</v>
      </c>
      <c r="C1490" s="79" t="n">
        <v>169700</v>
      </c>
      <c r="D1490" s="88"/>
      <c r="E1490" s="79" t="n">
        <f aca="false">SUM(C1490:D1490)</f>
        <v>169700</v>
      </c>
    </row>
    <row r="1491" customFormat="false" ht="22.35" hidden="false" customHeight="false" outlineLevel="0" collapsed="false">
      <c r="A1491" s="82" t="s">
        <v>65</v>
      </c>
      <c r="B1491" s="55" t="s">
        <v>66</v>
      </c>
      <c r="C1491" s="79"/>
      <c r="D1491" s="88"/>
      <c r="E1491" s="79" t="n">
        <f aca="false">SUM(C1491:D1491)</f>
        <v>0</v>
      </c>
    </row>
    <row r="1492" customFormat="false" ht="12.8" hidden="false" customHeight="false" outlineLevel="0" collapsed="false">
      <c r="A1492" s="82"/>
      <c r="B1492" s="54"/>
      <c r="C1492" s="79"/>
      <c r="D1492" s="88"/>
      <c r="E1492" s="79"/>
    </row>
    <row r="1493" customFormat="false" ht="68.65" hidden="false" customHeight="false" outlineLevel="0" collapsed="false">
      <c r="A1493" s="66" t="s">
        <v>1737</v>
      </c>
      <c r="B1493" s="135" t="s">
        <v>19</v>
      </c>
      <c r="C1493" s="109" t="n">
        <f aca="false">SUM(C1495:C1500)</f>
        <v>6367730</v>
      </c>
      <c r="D1493" s="110"/>
      <c r="E1493" s="109" t="n">
        <f aca="false">SUM(C1493:D1493)</f>
        <v>6367730</v>
      </c>
    </row>
    <row r="1494" customFormat="false" ht="22.35" hidden="false" customHeight="false" outlineLevel="0" collapsed="false">
      <c r="A1494" s="82" t="s">
        <v>27</v>
      </c>
      <c r="B1494" s="167"/>
      <c r="C1494" s="79" t="n">
        <f aca="false">SUM(C1495:C1500)</f>
        <v>6367730</v>
      </c>
      <c r="D1494" s="217"/>
      <c r="E1494" s="79" t="n">
        <f aca="false">SUM(C1494:D1494)</f>
        <v>6367730</v>
      </c>
    </row>
    <row r="1495" customFormat="false" ht="22.35" hidden="false" customHeight="false" outlineLevel="0" collapsed="false">
      <c r="A1495" s="82" t="s">
        <v>1095</v>
      </c>
      <c r="B1495" s="54" t="s">
        <v>1011</v>
      </c>
      <c r="C1495" s="79" t="n">
        <v>5598830</v>
      </c>
      <c r="D1495" s="88"/>
      <c r="E1495" s="79" t="n">
        <f aca="false">SUM(C1495:D1495)</f>
        <v>5598830</v>
      </c>
    </row>
    <row r="1496" customFormat="false" ht="22.35" hidden="false" customHeight="false" outlineLevel="0" collapsed="false">
      <c r="A1496" s="82" t="s">
        <v>1104</v>
      </c>
      <c r="B1496" s="54" t="s">
        <v>1014</v>
      </c>
      <c r="C1496" s="79" t="n">
        <v>40000</v>
      </c>
      <c r="D1496" s="88"/>
      <c r="E1496" s="79" t="n">
        <f aca="false">SUM(C1496:D1496)</f>
        <v>40000</v>
      </c>
    </row>
    <row r="1497" customFormat="false" ht="53.7" hidden="false" customHeight="false" outlineLevel="0" collapsed="false">
      <c r="A1497" s="82" t="s">
        <v>1057</v>
      </c>
      <c r="B1497" s="54" t="s">
        <v>1058</v>
      </c>
      <c r="C1497" s="79" t="n">
        <v>2000</v>
      </c>
      <c r="D1497" s="88"/>
      <c r="E1497" s="79" t="n">
        <f aca="false">SUM(C1497:D1497)</f>
        <v>2000</v>
      </c>
    </row>
    <row r="1498" customFormat="false" ht="53.7" hidden="false" customHeight="false" outlineLevel="0" collapsed="false">
      <c r="A1498" s="82" t="s">
        <v>1142</v>
      </c>
      <c r="B1498" s="54" t="s">
        <v>1023</v>
      </c>
      <c r="C1498" s="79" t="n">
        <v>127900</v>
      </c>
      <c r="D1498" s="88"/>
      <c r="E1498" s="79" t="n">
        <f aca="false">SUM(C1498:D1498)</f>
        <v>127900</v>
      </c>
    </row>
    <row r="1499" customFormat="false" ht="12.8" hidden="false" customHeight="false" outlineLevel="0" collapsed="false">
      <c r="A1499" s="82" t="s">
        <v>1097</v>
      </c>
      <c r="B1499" s="54" t="s">
        <v>1098</v>
      </c>
      <c r="C1499" s="79" t="n">
        <v>506000</v>
      </c>
      <c r="D1499" s="88"/>
      <c r="E1499" s="79" t="n">
        <f aca="false">SUM(C1499:D1499)</f>
        <v>506000</v>
      </c>
    </row>
    <row r="1500" customFormat="false" ht="43.25" hidden="false" customHeight="false" outlineLevel="0" collapsed="false">
      <c r="A1500" s="82" t="s">
        <v>1110</v>
      </c>
      <c r="B1500" s="54" t="s">
        <v>1111</v>
      </c>
      <c r="C1500" s="79" t="n">
        <v>93000</v>
      </c>
      <c r="D1500" s="88"/>
      <c r="E1500" s="79" t="n">
        <f aca="false">SUM(C1500:D1500)</f>
        <v>93000</v>
      </c>
    </row>
    <row r="1501" customFormat="false" ht="64.15" hidden="false" customHeight="false" outlineLevel="0" collapsed="false">
      <c r="A1501" s="82" t="s">
        <v>1062</v>
      </c>
      <c r="B1501" s="54" t="s">
        <v>1063</v>
      </c>
      <c r="C1501" s="79"/>
      <c r="D1501" s="88"/>
      <c r="E1501" s="79"/>
    </row>
    <row r="1502" customFormat="false" ht="12.8" hidden="false" customHeight="false" outlineLevel="0" collapsed="false">
      <c r="A1502" s="82"/>
      <c r="B1502" s="54"/>
      <c r="C1502" s="79"/>
      <c r="D1502" s="88"/>
      <c r="E1502" s="79"/>
    </row>
    <row r="1503" customFormat="false" ht="68.65" hidden="false" customHeight="false" outlineLevel="0" collapsed="false">
      <c r="A1503" s="66" t="s">
        <v>1742</v>
      </c>
      <c r="B1503" s="135" t="s">
        <v>19</v>
      </c>
      <c r="C1503" s="109" t="n">
        <f aca="false">SUM(C1505:C1512)</f>
        <v>11160088.32</v>
      </c>
      <c r="D1503" s="110"/>
      <c r="E1503" s="109" t="n">
        <f aca="false">SUM(C1503:D1503)</f>
        <v>11160088.32</v>
      </c>
    </row>
    <row r="1504" customFormat="false" ht="22.35" hidden="false" customHeight="false" outlineLevel="0" collapsed="false">
      <c r="A1504" s="74" t="s">
        <v>27</v>
      </c>
      <c r="B1504" s="75"/>
      <c r="C1504" s="90" t="n">
        <f aca="false">SUM(C1505:C1511)</f>
        <v>11160088.32</v>
      </c>
      <c r="D1504" s="80" t="n">
        <f aca="false">SUM(D1505:D1511)</f>
        <v>0</v>
      </c>
      <c r="E1504" s="146" t="n">
        <f aca="false">SUM(C1504:D1504)</f>
        <v>11160088.32</v>
      </c>
    </row>
    <row r="1505" customFormat="false" ht="22.35" hidden="false" customHeight="false" outlineLevel="0" collapsed="false">
      <c r="A1505" s="82" t="s">
        <v>1095</v>
      </c>
      <c r="B1505" s="54" t="s">
        <v>1011</v>
      </c>
      <c r="C1505" s="79" t="n">
        <v>10609960</v>
      </c>
      <c r="D1505" s="217"/>
      <c r="E1505" s="79" t="n">
        <f aca="false">SUM(C1505:D1505)</f>
        <v>10609960</v>
      </c>
    </row>
    <row r="1506" customFormat="false" ht="53.7" hidden="false" customHeight="false" outlineLevel="0" collapsed="false">
      <c r="A1506" s="82" t="s">
        <v>1057</v>
      </c>
      <c r="B1506" s="54" t="s">
        <v>1058</v>
      </c>
      <c r="C1506" s="79" t="n">
        <v>426800</v>
      </c>
      <c r="D1506" s="88"/>
      <c r="E1506" s="79" t="n">
        <f aca="false">SUM(C1506:D1506)</f>
        <v>426800</v>
      </c>
    </row>
    <row r="1507" customFormat="false" ht="32.8" hidden="false" customHeight="false" outlineLevel="0" collapsed="false">
      <c r="A1507" s="87" t="s">
        <v>33</v>
      </c>
      <c r="B1507" s="54" t="s">
        <v>34</v>
      </c>
      <c r="C1507" s="79" t="n">
        <v>40000</v>
      </c>
      <c r="D1507" s="217"/>
      <c r="E1507" s="79" t="n">
        <f aca="false">SUM(C1507:D1507)</f>
        <v>40000</v>
      </c>
    </row>
    <row r="1508" customFormat="false" ht="12.8" hidden="false" customHeight="false" outlineLevel="0" collapsed="false">
      <c r="A1508" s="82" t="s">
        <v>1097</v>
      </c>
      <c r="B1508" s="54" t="s">
        <v>1098</v>
      </c>
      <c r="C1508" s="79" t="n">
        <v>9000</v>
      </c>
      <c r="D1508" s="88"/>
      <c r="E1508" s="79" t="n">
        <f aca="false">SUM(C1508:D1508)</f>
        <v>9000</v>
      </c>
    </row>
    <row r="1509" customFormat="false" ht="22.35" hidden="false" customHeight="false" outlineLevel="0" collapsed="false">
      <c r="A1509" s="87" t="s">
        <v>1104</v>
      </c>
      <c r="B1509" s="54" t="s">
        <v>1014</v>
      </c>
      <c r="C1509" s="79" t="n">
        <v>50709.62</v>
      </c>
      <c r="D1509" s="217"/>
      <c r="E1509" s="79" t="n">
        <f aca="false">SUM(C1509:D1509)</f>
        <v>50709.62</v>
      </c>
    </row>
    <row r="1510" customFormat="false" ht="32.8" hidden="false" customHeight="false" outlineLevel="0" collapsed="false">
      <c r="A1510" s="87" t="s">
        <v>1108</v>
      </c>
      <c r="B1510" s="54" t="s">
        <v>324</v>
      </c>
      <c r="C1510" s="79" t="n">
        <v>1618.7</v>
      </c>
      <c r="D1510" s="217"/>
      <c r="E1510" s="79" t="n">
        <f aca="false">SUM(C1510:D1510)</f>
        <v>1618.7</v>
      </c>
    </row>
    <row r="1511" customFormat="false" ht="43.25" hidden="false" customHeight="false" outlineLevel="0" collapsed="false">
      <c r="A1511" s="82" t="s">
        <v>1110</v>
      </c>
      <c r="B1511" s="54" t="s">
        <v>1111</v>
      </c>
      <c r="C1511" s="79" t="n">
        <v>22000</v>
      </c>
      <c r="D1511" s="88"/>
      <c r="E1511" s="79" t="n">
        <f aca="false">SUM(C1511:D1511)</f>
        <v>22000</v>
      </c>
    </row>
    <row r="1512" customFormat="false" ht="22.35" hidden="false" customHeight="false" outlineLevel="0" collapsed="false">
      <c r="A1512" s="82" t="s">
        <v>65</v>
      </c>
      <c r="B1512" s="54" t="s">
        <v>66</v>
      </c>
      <c r="C1512" s="79"/>
      <c r="D1512" s="88"/>
      <c r="E1512" s="79" t="n">
        <f aca="false">SUM(C1512:D1512)</f>
        <v>0</v>
      </c>
    </row>
    <row r="1513" customFormat="false" ht="12.8" hidden="false" customHeight="false" outlineLevel="0" collapsed="false">
      <c r="A1513" s="82"/>
      <c r="B1513" s="54"/>
      <c r="C1513" s="79"/>
      <c r="D1513" s="88"/>
      <c r="E1513" s="79"/>
    </row>
    <row r="1514" customFormat="false" ht="57.45" hidden="false" customHeight="false" outlineLevel="0" collapsed="false">
      <c r="A1514" s="66" t="s">
        <v>1750</v>
      </c>
      <c r="B1514" s="135" t="s">
        <v>19</v>
      </c>
      <c r="C1514" s="243" t="n">
        <f aca="false">SUM(C1516:C1521)</f>
        <v>9968240</v>
      </c>
      <c r="D1514" s="253"/>
      <c r="E1514" s="243" t="n">
        <f aca="false">SUM(C1514:D1514)</f>
        <v>9968240</v>
      </c>
    </row>
    <row r="1515" customFormat="false" ht="22.35" hidden="false" customHeight="false" outlineLevel="0" collapsed="false">
      <c r="A1515" s="82" t="s">
        <v>27</v>
      </c>
      <c r="B1515" s="227"/>
      <c r="C1515" s="247" t="n">
        <f aca="false">SUM(C1516:C1521)</f>
        <v>9968240</v>
      </c>
      <c r="D1515" s="248"/>
      <c r="E1515" s="79" t="n">
        <f aca="false">SUM(C1515:D1515)</f>
        <v>9968240</v>
      </c>
    </row>
    <row r="1516" customFormat="false" ht="22.35" hidden="false" customHeight="false" outlineLevel="0" collapsed="false">
      <c r="A1516" s="82" t="s">
        <v>1095</v>
      </c>
      <c r="B1516" s="54" t="s">
        <v>1011</v>
      </c>
      <c r="C1516" s="247" t="n">
        <v>9148740</v>
      </c>
      <c r="D1516" s="266"/>
      <c r="E1516" s="79" t="n">
        <f aca="false">SUM(C1516:D1516)</f>
        <v>9148740</v>
      </c>
    </row>
    <row r="1517" customFormat="false" ht="53.7" hidden="false" customHeight="false" outlineLevel="0" collapsed="false">
      <c r="A1517" s="82" t="s">
        <v>1142</v>
      </c>
      <c r="B1517" s="54" t="s">
        <v>1023</v>
      </c>
      <c r="C1517" s="247" t="n">
        <v>660000</v>
      </c>
      <c r="D1517" s="266"/>
      <c r="E1517" s="79" t="n">
        <f aca="false">SUM(C1517:D1517)</f>
        <v>660000</v>
      </c>
    </row>
    <row r="1518" customFormat="false" ht="32.8" hidden="false" customHeight="false" outlineLevel="0" collapsed="false">
      <c r="A1518" s="87" t="s">
        <v>33</v>
      </c>
      <c r="B1518" s="54" t="s">
        <v>34</v>
      </c>
      <c r="C1518" s="247" t="n">
        <v>24000</v>
      </c>
      <c r="D1518" s="266"/>
      <c r="E1518" s="79" t="n">
        <f aca="false">SUM(C1518:D1518)</f>
        <v>24000</v>
      </c>
    </row>
    <row r="1519" customFormat="false" ht="12.8" hidden="false" customHeight="false" outlineLevel="0" collapsed="false">
      <c r="A1519" s="82" t="s">
        <v>1097</v>
      </c>
      <c r="B1519" s="54" t="s">
        <v>1098</v>
      </c>
      <c r="C1519" s="79" t="n">
        <v>135500</v>
      </c>
      <c r="D1519" s="88"/>
      <c r="E1519" s="79" t="n">
        <f aca="false">SUM(C1519:D1519)</f>
        <v>135500</v>
      </c>
    </row>
    <row r="1520" customFormat="false" ht="43.25" hidden="false" customHeight="false" outlineLevel="0" collapsed="false">
      <c r="A1520" s="82" t="s">
        <v>1140</v>
      </c>
      <c r="B1520" s="55" t="s">
        <v>1020</v>
      </c>
      <c r="C1520" s="247"/>
      <c r="D1520" s="266"/>
      <c r="E1520" s="79" t="n">
        <f aca="false">SUM(C1520:D1520)</f>
        <v>0</v>
      </c>
    </row>
    <row r="1521" customFormat="false" ht="53.7" hidden="false" customHeight="false" outlineLevel="0" collapsed="false">
      <c r="A1521" s="82" t="s">
        <v>1057</v>
      </c>
      <c r="B1521" s="55" t="s">
        <v>1058</v>
      </c>
      <c r="C1521" s="247"/>
      <c r="D1521" s="266"/>
      <c r="E1521" s="79" t="n">
        <f aca="false">SUM(C1521:D1521)</f>
        <v>0</v>
      </c>
    </row>
    <row r="1522" customFormat="false" ht="12.8" hidden="false" customHeight="false" outlineLevel="0" collapsed="false">
      <c r="A1522" s="82"/>
      <c r="B1522" s="54"/>
      <c r="C1522" s="79"/>
      <c r="D1522" s="88"/>
      <c r="E1522" s="79"/>
    </row>
    <row r="1523" customFormat="false" ht="57.45" hidden="false" customHeight="false" outlineLevel="0" collapsed="false">
      <c r="A1523" s="66" t="s">
        <v>1757</v>
      </c>
      <c r="B1523" s="135" t="s">
        <v>19</v>
      </c>
      <c r="C1523" s="243" t="n">
        <f aca="false">SUM(C1525:C1527)</f>
        <v>5439930</v>
      </c>
      <c r="D1523" s="253"/>
      <c r="E1523" s="243" t="n">
        <f aca="false">SUM(C1523:D1523)</f>
        <v>5439930</v>
      </c>
    </row>
    <row r="1524" customFormat="false" ht="22.35" hidden="false" customHeight="false" outlineLevel="0" collapsed="false">
      <c r="A1524" s="82" t="s">
        <v>27</v>
      </c>
      <c r="B1524" s="227"/>
      <c r="C1524" s="247" t="n">
        <f aca="false">SUM(C1525:C1527)</f>
        <v>5439930</v>
      </c>
      <c r="D1524" s="248"/>
      <c r="E1524" s="79" t="n">
        <f aca="false">SUM(C1524:D1524)</f>
        <v>5439930</v>
      </c>
    </row>
    <row r="1525" customFormat="false" ht="22.35" hidden="false" customHeight="false" outlineLevel="0" collapsed="false">
      <c r="A1525" s="82" t="s">
        <v>1095</v>
      </c>
      <c r="B1525" s="54" t="s">
        <v>1011</v>
      </c>
      <c r="C1525" s="247" t="n">
        <v>5196930</v>
      </c>
      <c r="D1525" s="248"/>
      <c r="E1525" s="79" t="n">
        <f aca="false">SUM(C1525:D1525)</f>
        <v>5196930</v>
      </c>
    </row>
    <row r="1526" customFormat="false" ht="12.8" hidden="false" customHeight="false" outlineLevel="0" collapsed="false">
      <c r="A1526" s="82" t="s">
        <v>1097</v>
      </c>
      <c r="B1526" s="54" t="s">
        <v>1098</v>
      </c>
      <c r="C1526" s="79" t="n">
        <v>208000</v>
      </c>
      <c r="D1526" s="88"/>
      <c r="E1526" s="79" t="n">
        <f aca="false">SUM(C1526:D1526)</f>
        <v>208000</v>
      </c>
    </row>
    <row r="1527" customFormat="false" ht="43.25" hidden="false" customHeight="false" outlineLevel="0" collapsed="false">
      <c r="A1527" s="82" t="s">
        <v>1110</v>
      </c>
      <c r="B1527" s="54" t="s">
        <v>1111</v>
      </c>
      <c r="C1527" s="247" t="n">
        <v>35000</v>
      </c>
      <c r="D1527" s="248"/>
      <c r="E1527" s="79" t="n">
        <f aca="false">SUM(C1527:D1527)</f>
        <v>35000</v>
      </c>
    </row>
    <row r="1528" customFormat="false" ht="12.8" hidden="false" customHeight="false" outlineLevel="0" collapsed="false">
      <c r="A1528" s="82"/>
      <c r="B1528" s="54"/>
      <c r="C1528" s="79"/>
      <c r="D1528" s="88"/>
      <c r="E1528" s="79"/>
    </row>
    <row r="1529" customFormat="false" ht="57.45" hidden="false" customHeight="false" outlineLevel="0" collapsed="false">
      <c r="A1529" s="66" t="s">
        <v>1761</v>
      </c>
      <c r="B1529" s="160" t="s">
        <v>19</v>
      </c>
      <c r="C1529" s="109" t="n">
        <f aca="false">SUM(C1531:C1539)</f>
        <v>13792869.1</v>
      </c>
      <c r="D1529" s="151"/>
      <c r="E1529" s="109" t="n">
        <f aca="false">SUM(C1529:D1529)</f>
        <v>13792869.1</v>
      </c>
    </row>
    <row r="1530" customFormat="false" ht="22.35" hidden="false" customHeight="false" outlineLevel="0" collapsed="false">
      <c r="A1530" s="87" t="s">
        <v>27</v>
      </c>
      <c r="B1530" s="75"/>
      <c r="C1530" s="79" t="n">
        <f aca="false">SUM(C1531:C1538)</f>
        <v>13792869.1</v>
      </c>
      <c r="D1530" s="88"/>
      <c r="E1530" s="95" t="n">
        <f aca="false">D1530+C1530</f>
        <v>13792869.1</v>
      </c>
    </row>
    <row r="1531" customFormat="false" ht="22.35" hidden="false" customHeight="false" outlineLevel="0" collapsed="false">
      <c r="A1531" s="82" t="s">
        <v>1095</v>
      </c>
      <c r="B1531" s="54" t="s">
        <v>1011</v>
      </c>
      <c r="C1531" s="79" t="n">
        <v>13062440</v>
      </c>
      <c r="D1531" s="88"/>
      <c r="E1531" s="95" t="n">
        <f aca="false">D1531+C1531</f>
        <v>13062440</v>
      </c>
    </row>
    <row r="1532" customFormat="false" ht="22.35" hidden="false" customHeight="false" outlineLevel="0" collapsed="false">
      <c r="A1532" s="82" t="s">
        <v>1104</v>
      </c>
      <c r="B1532" s="54" t="s">
        <v>1014</v>
      </c>
      <c r="C1532" s="79" t="n">
        <v>73579.1</v>
      </c>
      <c r="D1532" s="88"/>
      <c r="E1532" s="95" t="n">
        <f aca="false">D1532+C1532</f>
        <v>73579.1</v>
      </c>
    </row>
    <row r="1533" customFormat="false" ht="74.6" hidden="false" customHeight="false" outlineLevel="0" collapsed="false">
      <c r="A1533" s="82" t="s">
        <v>1043</v>
      </c>
      <c r="B1533" s="54" t="s">
        <v>1044</v>
      </c>
      <c r="C1533" s="79" t="n">
        <v>20600</v>
      </c>
      <c r="D1533" s="88"/>
      <c r="E1533" s="79" t="n">
        <f aca="false">SUM(C1533:D1533)</f>
        <v>20600</v>
      </c>
    </row>
    <row r="1534" customFormat="false" ht="53.7" hidden="false" customHeight="false" outlineLevel="0" collapsed="false">
      <c r="A1534" s="82" t="s">
        <v>1142</v>
      </c>
      <c r="B1534" s="54" t="s">
        <v>1023</v>
      </c>
      <c r="C1534" s="79" t="n">
        <v>220000</v>
      </c>
      <c r="D1534" s="88"/>
      <c r="E1534" s="79" t="n">
        <f aca="false">SUM(C1534:D1534)</f>
        <v>220000</v>
      </c>
    </row>
    <row r="1535" customFormat="false" ht="32.8" hidden="false" customHeight="false" outlineLevel="0" collapsed="false">
      <c r="A1535" s="87" t="s">
        <v>33</v>
      </c>
      <c r="B1535" s="54" t="s">
        <v>34</v>
      </c>
      <c r="C1535" s="79" t="n">
        <v>75000</v>
      </c>
      <c r="D1535" s="88"/>
      <c r="E1535" s="95" t="n">
        <f aca="false">D1535+C1535</f>
        <v>75000</v>
      </c>
    </row>
    <row r="1536" customFormat="false" ht="12.8" hidden="false" customHeight="false" outlineLevel="0" collapsed="false">
      <c r="A1536" s="82" t="s">
        <v>1097</v>
      </c>
      <c r="B1536" s="54" t="s">
        <v>1098</v>
      </c>
      <c r="C1536" s="79" t="n">
        <v>263000</v>
      </c>
      <c r="D1536" s="88"/>
      <c r="E1536" s="79" t="n">
        <f aca="false">SUM(C1536:D1536)</f>
        <v>263000</v>
      </c>
    </row>
    <row r="1537" customFormat="false" ht="53.7" hidden="false" customHeight="false" outlineLevel="0" collapsed="false">
      <c r="A1537" s="82" t="s">
        <v>1057</v>
      </c>
      <c r="B1537" s="54" t="s">
        <v>1058</v>
      </c>
      <c r="C1537" s="79" t="n">
        <v>21250</v>
      </c>
      <c r="D1537" s="88"/>
      <c r="E1537" s="79" t="n">
        <f aca="false">SUM(C1537:D1537)</f>
        <v>21250</v>
      </c>
    </row>
    <row r="1538" customFormat="false" ht="43.25" hidden="false" customHeight="false" outlineLevel="0" collapsed="false">
      <c r="A1538" s="82" t="s">
        <v>1110</v>
      </c>
      <c r="B1538" s="54" t="s">
        <v>1111</v>
      </c>
      <c r="C1538" s="79" t="n">
        <v>57000</v>
      </c>
      <c r="D1538" s="88"/>
      <c r="E1538" s="79" t="n">
        <f aca="false">SUM(C1538:D1538)</f>
        <v>57000</v>
      </c>
    </row>
    <row r="1539" customFormat="false" ht="22.35" hidden="false" customHeight="false" outlineLevel="0" collapsed="false">
      <c r="A1539" s="82" t="s">
        <v>65</v>
      </c>
      <c r="B1539" s="54" t="s">
        <v>66</v>
      </c>
      <c r="C1539" s="79"/>
      <c r="D1539" s="88"/>
      <c r="E1539" s="79"/>
    </row>
    <row r="1540" customFormat="false" ht="12.8" hidden="false" customHeight="false" outlineLevel="0" collapsed="false">
      <c r="A1540" s="82"/>
      <c r="B1540" s="54"/>
      <c r="C1540" s="95"/>
      <c r="D1540" s="96"/>
      <c r="E1540" s="95"/>
    </row>
    <row r="1541" customFormat="false" ht="68.65" hidden="false" customHeight="false" outlineLevel="0" collapsed="false">
      <c r="A1541" s="66" t="s">
        <v>1771</v>
      </c>
      <c r="B1541" s="135" t="s">
        <v>19</v>
      </c>
      <c r="C1541" s="153" t="n">
        <f aca="false">SUM(C1543:C1551)</f>
        <v>11577030</v>
      </c>
      <c r="D1541" s="196"/>
      <c r="E1541" s="153" t="n">
        <f aca="false">SUM(C1541:D1541)</f>
        <v>11577030</v>
      </c>
    </row>
    <row r="1542" customFormat="false" ht="22.35" hidden="false" customHeight="false" outlineLevel="0" collapsed="false">
      <c r="A1542" s="74" t="s">
        <v>27</v>
      </c>
      <c r="B1542" s="75"/>
      <c r="C1542" s="90" t="n">
        <f aca="false">SUM(C1543:C1550)</f>
        <v>11577030</v>
      </c>
      <c r="D1542" s="80"/>
      <c r="E1542" s="79" t="n">
        <f aca="false">SUM(C1542:D1542)</f>
        <v>11577030</v>
      </c>
    </row>
    <row r="1543" customFormat="false" ht="22.35" hidden="false" customHeight="false" outlineLevel="0" collapsed="false">
      <c r="A1543" s="126" t="s">
        <v>1095</v>
      </c>
      <c r="B1543" s="160" t="s">
        <v>1011</v>
      </c>
      <c r="C1543" s="131" t="n">
        <v>11243190</v>
      </c>
      <c r="D1543" s="151"/>
      <c r="E1543" s="131" t="n">
        <f aca="false">SUM(C1543:D1543)</f>
        <v>11243190</v>
      </c>
    </row>
    <row r="1544" customFormat="false" ht="74.6" hidden="false" customHeight="false" outlineLevel="0" collapsed="false">
      <c r="A1544" s="82" t="s">
        <v>1043</v>
      </c>
      <c r="B1544" s="54" t="s">
        <v>1044</v>
      </c>
      <c r="C1544" s="79" t="n">
        <v>3600</v>
      </c>
      <c r="D1544" s="88"/>
      <c r="E1544" s="79" t="n">
        <f aca="false">SUM(C1544:D1544)</f>
        <v>3600</v>
      </c>
    </row>
    <row r="1545" customFormat="false" ht="43.25" hidden="false" customHeight="false" outlineLevel="0" collapsed="false">
      <c r="A1545" s="82" t="s">
        <v>506</v>
      </c>
      <c r="B1545" s="54" t="s">
        <v>507</v>
      </c>
      <c r="C1545" s="79" t="n">
        <v>81240</v>
      </c>
      <c r="D1545" s="88"/>
      <c r="E1545" s="79" t="n">
        <f aca="false">SUM(C1545:D1545)</f>
        <v>81240</v>
      </c>
    </row>
    <row r="1546" customFormat="false" ht="12.8" hidden="false" customHeight="false" outlineLevel="0" collapsed="false">
      <c r="A1546" s="82" t="s">
        <v>1097</v>
      </c>
      <c r="B1546" s="54" t="s">
        <v>1098</v>
      </c>
      <c r="C1546" s="79" t="n">
        <v>224000</v>
      </c>
      <c r="D1546" s="88"/>
      <c r="E1546" s="79" t="n">
        <f aca="false">SUM(C1546:D1546)</f>
        <v>224000</v>
      </c>
    </row>
    <row r="1547" customFormat="false" ht="43.25" hidden="false" customHeight="false" outlineLevel="0" collapsed="false">
      <c r="A1547" s="82" t="s">
        <v>1110</v>
      </c>
      <c r="B1547" s="54" t="s">
        <v>1111</v>
      </c>
      <c r="C1547" s="79" t="n">
        <v>20000</v>
      </c>
      <c r="D1547" s="88"/>
      <c r="E1547" s="79" t="n">
        <f aca="false">SUM(C1547:D1547)</f>
        <v>20000</v>
      </c>
    </row>
    <row r="1548" customFormat="false" ht="43.25" hidden="false" customHeight="false" outlineLevel="0" collapsed="false">
      <c r="A1548" s="82" t="s">
        <v>1140</v>
      </c>
      <c r="B1548" s="55" t="s">
        <v>1020</v>
      </c>
      <c r="C1548" s="79"/>
      <c r="D1548" s="88"/>
      <c r="E1548" s="79" t="n">
        <f aca="false">SUM(C1548:D1548)</f>
        <v>0</v>
      </c>
    </row>
    <row r="1549" customFormat="false" ht="43.25" hidden="false" customHeight="false" outlineLevel="0" collapsed="false">
      <c r="A1549" s="82" t="s">
        <v>1539</v>
      </c>
      <c r="B1549" s="55" t="s">
        <v>1540</v>
      </c>
      <c r="C1549" s="79"/>
      <c r="D1549" s="88"/>
      <c r="E1549" s="79" t="n">
        <f aca="false">SUM(C1549:D1549)</f>
        <v>0</v>
      </c>
    </row>
    <row r="1550" customFormat="false" ht="53.7" hidden="false" customHeight="false" outlineLevel="0" collapsed="false">
      <c r="A1550" s="82" t="s">
        <v>1057</v>
      </c>
      <c r="B1550" s="54" t="s">
        <v>1058</v>
      </c>
      <c r="C1550" s="79" t="n">
        <v>5000</v>
      </c>
      <c r="D1550" s="88"/>
      <c r="E1550" s="79" t="n">
        <f aca="false">SUM(C1550:D1550)</f>
        <v>5000</v>
      </c>
    </row>
    <row r="1551" customFormat="false" ht="22.35" hidden="false" customHeight="false" outlineLevel="0" collapsed="false">
      <c r="A1551" s="82" t="s">
        <v>65</v>
      </c>
      <c r="B1551" s="55" t="s">
        <v>66</v>
      </c>
      <c r="C1551" s="79"/>
      <c r="D1551" s="88"/>
      <c r="E1551" s="79"/>
    </row>
    <row r="1552" customFormat="false" ht="12.8" hidden="false" customHeight="false" outlineLevel="0" collapsed="false">
      <c r="A1552" s="82"/>
      <c r="B1552" s="55"/>
      <c r="C1552" s="79"/>
      <c r="D1552" s="88"/>
      <c r="E1552" s="79"/>
    </row>
    <row r="1553" customFormat="false" ht="68.65" hidden="false" customHeight="false" outlineLevel="0" collapsed="false">
      <c r="A1553" s="66" t="s">
        <v>1781</v>
      </c>
      <c r="B1553" s="135" t="s">
        <v>19</v>
      </c>
      <c r="C1553" s="109" t="n">
        <f aca="false">SUM(C1555:C1563)</f>
        <v>10581652.14</v>
      </c>
      <c r="D1553" s="110"/>
      <c r="E1553" s="109" t="n">
        <f aca="false">SUM(C1553:D1553)</f>
        <v>10581652.14</v>
      </c>
    </row>
    <row r="1554" customFormat="false" ht="22.35" hidden="false" customHeight="false" outlineLevel="0" collapsed="false">
      <c r="A1554" s="74" t="s">
        <v>27</v>
      </c>
      <c r="B1554" s="75"/>
      <c r="C1554" s="90" t="n">
        <f aca="false">SUM(C1555:C1562)</f>
        <v>10581652.14</v>
      </c>
      <c r="D1554" s="80" t="n">
        <f aca="false">SUM(D1555:D1562)</f>
        <v>0</v>
      </c>
      <c r="E1554" s="79" t="n">
        <f aca="false">SUM(C1554:D1554)</f>
        <v>10581652.14</v>
      </c>
    </row>
    <row r="1555" customFormat="false" ht="22.35" hidden="false" customHeight="false" outlineLevel="0" collapsed="false">
      <c r="A1555" s="82" t="s">
        <v>1095</v>
      </c>
      <c r="B1555" s="54" t="s">
        <v>1011</v>
      </c>
      <c r="C1555" s="79" t="n">
        <v>10149620</v>
      </c>
      <c r="D1555" s="88"/>
      <c r="E1555" s="79" t="n">
        <f aca="false">SUM(C1555:D1555)</f>
        <v>10149620</v>
      </c>
    </row>
    <row r="1556" customFormat="false" ht="43.25" hidden="false" customHeight="false" outlineLevel="0" collapsed="false">
      <c r="A1556" s="82" t="s">
        <v>506</v>
      </c>
      <c r="B1556" s="103" t="s">
        <v>507</v>
      </c>
      <c r="C1556" s="79" t="n">
        <v>77000</v>
      </c>
      <c r="D1556" s="88"/>
      <c r="E1556" s="79" t="n">
        <f aca="false">SUM(C1556:D1556)</f>
        <v>77000</v>
      </c>
    </row>
    <row r="1557" customFormat="false" ht="12.8" hidden="false" customHeight="false" outlineLevel="0" collapsed="false">
      <c r="A1557" s="82" t="s">
        <v>1097</v>
      </c>
      <c r="B1557" s="54" t="s">
        <v>1098</v>
      </c>
      <c r="C1557" s="79" t="n">
        <v>260000</v>
      </c>
      <c r="D1557" s="88"/>
      <c r="E1557" s="79" t="n">
        <f aca="false">SUM(C1557:D1557)</f>
        <v>260000</v>
      </c>
    </row>
    <row r="1558" customFormat="false" ht="22.35" hidden="false" customHeight="false" outlineLevel="0" collapsed="false">
      <c r="A1558" s="82" t="s">
        <v>1104</v>
      </c>
      <c r="B1558" s="54" t="s">
        <v>1014</v>
      </c>
      <c r="C1558" s="79" t="n">
        <v>23628.74</v>
      </c>
      <c r="D1558" s="88"/>
      <c r="E1558" s="79" t="n">
        <f aca="false">SUM(C1558:D1558)</f>
        <v>23628.74</v>
      </c>
    </row>
    <row r="1559" customFormat="false" ht="32.8" hidden="false" customHeight="false" outlineLevel="0" collapsed="false">
      <c r="A1559" s="87" t="s">
        <v>1108</v>
      </c>
      <c r="B1559" s="54" t="s">
        <v>324</v>
      </c>
      <c r="C1559" s="79" t="n">
        <v>653.4</v>
      </c>
      <c r="D1559" s="88"/>
      <c r="E1559" s="79" t="n">
        <f aca="false">SUM(C1559:D1559)</f>
        <v>653.4</v>
      </c>
    </row>
    <row r="1560" customFormat="false" ht="43.25" hidden="false" customHeight="false" outlineLevel="0" collapsed="false">
      <c r="A1560" s="82" t="s">
        <v>1110</v>
      </c>
      <c r="B1560" s="54" t="s">
        <v>1111</v>
      </c>
      <c r="C1560" s="79" t="n">
        <v>12000</v>
      </c>
      <c r="D1560" s="88"/>
      <c r="E1560" s="79" t="n">
        <f aca="false">SUM(C1560:D1560)</f>
        <v>12000</v>
      </c>
    </row>
    <row r="1561" customFormat="false" ht="53.7" hidden="false" customHeight="false" outlineLevel="0" collapsed="false">
      <c r="A1561" s="82" t="s">
        <v>1057</v>
      </c>
      <c r="B1561" s="54" t="s">
        <v>1058</v>
      </c>
      <c r="C1561" s="79" t="n">
        <v>43750</v>
      </c>
      <c r="D1561" s="88"/>
      <c r="E1561" s="79" t="n">
        <f aca="false">SUM(C1561:D1561)</f>
        <v>43750</v>
      </c>
    </row>
    <row r="1562" customFormat="false" ht="32.8" hidden="false" customHeight="false" outlineLevel="0" collapsed="false">
      <c r="A1562" s="82" t="s">
        <v>33</v>
      </c>
      <c r="B1562" s="54" t="s">
        <v>34</v>
      </c>
      <c r="C1562" s="79" t="n">
        <v>15000</v>
      </c>
      <c r="D1562" s="88"/>
      <c r="E1562" s="79" t="n">
        <f aca="false">SUM(C1562:D1562)</f>
        <v>15000</v>
      </c>
    </row>
    <row r="1563" customFormat="false" ht="22.35" hidden="false" customHeight="false" outlineLevel="0" collapsed="false">
      <c r="A1563" s="87" t="s">
        <v>65</v>
      </c>
      <c r="B1563" s="54"/>
      <c r="C1563" s="79"/>
      <c r="D1563" s="88"/>
      <c r="E1563" s="79" t="n">
        <f aca="false">SUM(C1563:D1563)</f>
        <v>0</v>
      </c>
    </row>
    <row r="1564" customFormat="false" ht="12.8" hidden="false" customHeight="false" outlineLevel="0" collapsed="false">
      <c r="A1564" s="211"/>
      <c r="B1564" s="54"/>
      <c r="C1564" s="79"/>
      <c r="D1564" s="88"/>
      <c r="E1564" s="79"/>
    </row>
    <row r="1565" customFormat="false" ht="68.65" hidden="false" customHeight="false" outlineLevel="0" collapsed="false">
      <c r="A1565" s="66" t="s">
        <v>1788</v>
      </c>
      <c r="B1565" s="135" t="s">
        <v>19</v>
      </c>
      <c r="C1565" s="243" t="n">
        <f aca="false">SUM(C1567:C1575)</f>
        <v>14179610.86</v>
      </c>
      <c r="D1565" s="253"/>
      <c r="E1565" s="243" t="n">
        <f aca="false">SUM(C1565:D1565)</f>
        <v>14179610.86</v>
      </c>
    </row>
    <row r="1566" customFormat="false" ht="22.35" hidden="false" customHeight="false" outlineLevel="0" collapsed="false">
      <c r="A1566" s="82" t="s">
        <v>27</v>
      </c>
      <c r="B1566" s="227"/>
      <c r="C1566" s="247" t="n">
        <f aca="false">SUM(C1567:C1574)</f>
        <v>14179610.86</v>
      </c>
      <c r="D1566" s="248"/>
      <c r="E1566" s="79" t="n">
        <f aca="false">SUM(C1566:D1566)</f>
        <v>14179610.86</v>
      </c>
    </row>
    <row r="1567" customFormat="false" ht="22.35" hidden="false" customHeight="false" outlineLevel="0" collapsed="false">
      <c r="A1567" s="82" t="s">
        <v>1095</v>
      </c>
      <c r="B1567" s="54" t="s">
        <v>1011</v>
      </c>
      <c r="C1567" s="247" t="n">
        <v>13420140</v>
      </c>
      <c r="D1567" s="266"/>
      <c r="E1567" s="79" t="n">
        <f aca="false">SUM(C1567:D1567)</f>
        <v>13420140</v>
      </c>
    </row>
    <row r="1568" customFormat="false" ht="53.7" hidden="false" customHeight="false" outlineLevel="0" collapsed="false">
      <c r="A1568" s="87" t="s">
        <v>1142</v>
      </c>
      <c r="B1568" s="103" t="s">
        <v>1023</v>
      </c>
      <c r="C1568" s="79" t="n">
        <v>500000</v>
      </c>
      <c r="D1568" s="88"/>
      <c r="E1568" s="79" t="n">
        <f aca="false">SUM(C1568:D1568)</f>
        <v>500000</v>
      </c>
    </row>
    <row r="1569" customFormat="false" ht="32.8" hidden="false" customHeight="false" outlineLevel="0" collapsed="false">
      <c r="A1569" s="87" t="s">
        <v>33</v>
      </c>
      <c r="B1569" s="103" t="s">
        <v>34</v>
      </c>
      <c r="C1569" s="79" t="n">
        <v>25000</v>
      </c>
      <c r="D1569" s="88"/>
      <c r="E1569" s="79" t="n">
        <f aca="false">SUM(C1569:D1569)</f>
        <v>25000</v>
      </c>
    </row>
    <row r="1570" customFormat="false" ht="12.8" hidden="false" customHeight="false" outlineLevel="0" collapsed="false">
      <c r="A1570" s="82" t="s">
        <v>1097</v>
      </c>
      <c r="B1570" s="54" t="s">
        <v>1098</v>
      </c>
      <c r="C1570" s="79" t="n">
        <v>165000</v>
      </c>
      <c r="D1570" s="88"/>
      <c r="E1570" s="79" t="n">
        <f aca="false">SUM(C1570:D1570)</f>
        <v>165000</v>
      </c>
    </row>
    <row r="1571" customFormat="false" ht="22.35" hidden="false" customHeight="false" outlineLevel="0" collapsed="false">
      <c r="A1571" s="82" t="s">
        <v>1104</v>
      </c>
      <c r="B1571" s="54" t="s">
        <v>1014</v>
      </c>
      <c r="C1571" s="79" t="n">
        <v>10925.86</v>
      </c>
      <c r="D1571" s="88"/>
      <c r="E1571" s="79" t="n">
        <f aca="false">SUM(C1571:D1571)</f>
        <v>10925.86</v>
      </c>
    </row>
    <row r="1572" customFormat="false" ht="32.8" hidden="false" customHeight="false" outlineLevel="0" collapsed="false">
      <c r="A1572" s="87" t="s">
        <v>1108</v>
      </c>
      <c r="B1572" s="54" t="s">
        <v>324</v>
      </c>
      <c r="C1572" s="79" t="n">
        <v>595</v>
      </c>
      <c r="D1572" s="88"/>
      <c r="E1572" s="79" t="n">
        <f aca="false">SUM(C1572:D1572)</f>
        <v>595</v>
      </c>
    </row>
    <row r="1573" customFormat="false" ht="43.25" hidden="false" customHeight="false" outlineLevel="0" collapsed="false">
      <c r="A1573" s="82" t="s">
        <v>1110</v>
      </c>
      <c r="B1573" s="54" t="s">
        <v>1111</v>
      </c>
      <c r="C1573" s="79" t="n">
        <v>14200</v>
      </c>
      <c r="D1573" s="88"/>
      <c r="E1573" s="79" t="n">
        <f aca="false">SUM(C1573:D1573)</f>
        <v>14200</v>
      </c>
    </row>
    <row r="1574" customFormat="false" ht="53.7" hidden="false" customHeight="false" outlineLevel="0" collapsed="false">
      <c r="A1574" s="82" t="s">
        <v>1057</v>
      </c>
      <c r="B1574" s="54" t="s">
        <v>1058</v>
      </c>
      <c r="C1574" s="79" t="n">
        <v>43750</v>
      </c>
      <c r="D1574" s="88"/>
      <c r="E1574" s="79" t="n">
        <f aca="false">SUM(C1574:D1574)</f>
        <v>43750</v>
      </c>
    </row>
    <row r="1575" customFormat="false" ht="22.35" hidden="false" customHeight="false" outlineLevel="0" collapsed="false">
      <c r="A1575" s="82" t="s">
        <v>65</v>
      </c>
      <c r="B1575" s="55" t="s">
        <v>66</v>
      </c>
      <c r="C1575" s="79"/>
      <c r="D1575" s="88"/>
      <c r="E1575" s="79"/>
    </row>
    <row r="1576" customFormat="false" ht="12.8" hidden="false" customHeight="false" outlineLevel="0" collapsed="false">
      <c r="A1576" s="87"/>
      <c r="B1576" s="103"/>
      <c r="C1576" s="84"/>
      <c r="D1576" s="85"/>
      <c r="E1576" s="84"/>
    </row>
    <row r="1577" customFormat="false" ht="68.65" hidden="false" customHeight="false" outlineLevel="0" collapsed="false">
      <c r="A1577" s="66" t="s">
        <v>1797</v>
      </c>
      <c r="B1577" s="127" t="s">
        <v>19</v>
      </c>
      <c r="C1577" s="72" t="n">
        <f aca="false">SUM(C1579:C1586)</f>
        <v>7236381.17</v>
      </c>
      <c r="D1577" s="89"/>
      <c r="E1577" s="72" t="n">
        <f aca="false">SUM(C1577:D1577)</f>
        <v>7236381.17</v>
      </c>
    </row>
    <row r="1578" customFormat="false" ht="22.35" hidden="false" customHeight="false" outlineLevel="0" collapsed="false">
      <c r="A1578" s="74" t="s">
        <v>27</v>
      </c>
      <c r="B1578" s="75"/>
      <c r="C1578" s="90" t="n">
        <f aca="false">SUM(C1579:C1585)</f>
        <v>7236381.17</v>
      </c>
      <c r="D1578" s="80"/>
      <c r="E1578" s="79" t="n">
        <f aca="false">SUM(C1578:D1578)</f>
        <v>7236381.17</v>
      </c>
    </row>
    <row r="1579" customFormat="false" ht="22.35" hidden="false" customHeight="false" outlineLevel="0" collapsed="false">
      <c r="A1579" s="82" t="s">
        <v>1095</v>
      </c>
      <c r="B1579" s="54" t="s">
        <v>1011</v>
      </c>
      <c r="C1579" s="84" t="n">
        <v>7045700</v>
      </c>
      <c r="D1579" s="222"/>
      <c r="E1579" s="79" t="n">
        <f aca="false">SUM(C1579:D1579)</f>
        <v>7045700</v>
      </c>
    </row>
    <row r="1580" customFormat="false" ht="32.8" hidden="false" customHeight="false" outlineLevel="0" collapsed="false">
      <c r="A1580" s="87" t="s">
        <v>33</v>
      </c>
      <c r="B1580" s="103" t="s">
        <v>34</v>
      </c>
      <c r="C1580" s="79" t="n">
        <v>121500</v>
      </c>
      <c r="D1580" s="88"/>
      <c r="E1580" s="79" t="n">
        <f aca="false">SUM(C1580:D1580)</f>
        <v>121500</v>
      </c>
    </row>
    <row r="1581" customFormat="false" ht="12.8" hidden="false" customHeight="false" outlineLevel="0" collapsed="false">
      <c r="A1581" s="82" t="s">
        <v>1097</v>
      </c>
      <c r="B1581" s="54" t="s">
        <v>1098</v>
      </c>
      <c r="C1581" s="84" t="n">
        <v>52000</v>
      </c>
      <c r="D1581" s="85"/>
      <c r="E1581" s="79" t="n">
        <f aca="false">SUM(C1581:D1581)</f>
        <v>52000</v>
      </c>
    </row>
    <row r="1582" customFormat="false" ht="22.35" hidden="false" customHeight="false" outlineLevel="0" collapsed="false">
      <c r="A1582" s="82" t="s">
        <v>1104</v>
      </c>
      <c r="B1582" s="54" t="s">
        <v>1014</v>
      </c>
      <c r="C1582" s="84" t="n">
        <v>15849.82</v>
      </c>
      <c r="D1582" s="85"/>
      <c r="E1582" s="79" t="n">
        <f aca="false">SUM(C1582:D1582)</f>
        <v>15849.82</v>
      </c>
    </row>
    <row r="1583" customFormat="false" ht="32.8" hidden="false" customHeight="false" outlineLevel="0" collapsed="false">
      <c r="A1583" s="87" t="s">
        <v>1108</v>
      </c>
      <c r="B1583" s="54" t="s">
        <v>324</v>
      </c>
      <c r="C1583" s="84" t="n">
        <v>1331.35</v>
      </c>
      <c r="D1583" s="85"/>
      <c r="E1583" s="79" t="n">
        <f aca="false">SUM(C1583:D1583)</f>
        <v>1331.35</v>
      </c>
    </row>
    <row r="1584" customFormat="false" ht="22.35" hidden="false" customHeight="false" outlineLevel="0" collapsed="false">
      <c r="A1584" s="82" t="s">
        <v>1132</v>
      </c>
      <c r="B1584" s="55" t="s">
        <v>1133</v>
      </c>
      <c r="C1584" s="84"/>
      <c r="D1584" s="222"/>
      <c r="E1584" s="79"/>
    </row>
    <row r="1585" customFormat="false" ht="43.25" hidden="false" customHeight="false" outlineLevel="0" collapsed="false">
      <c r="A1585" s="82" t="s">
        <v>325</v>
      </c>
      <c r="B1585" s="55" t="s">
        <v>326</v>
      </c>
      <c r="C1585" s="84"/>
      <c r="D1585" s="222"/>
      <c r="E1585" s="79"/>
    </row>
    <row r="1586" customFormat="false" ht="22.35" hidden="false" customHeight="false" outlineLevel="0" collapsed="false">
      <c r="A1586" s="87" t="s">
        <v>65</v>
      </c>
      <c r="B1586" s="55" t="s">
        <v>66</v>
      </c>
      <c r="C1586" s="79"/>
      <c r="D1586" s="88"/>
      <c r="E1586" s="79"/>
    </row>
    <row r="1587" customFormat="false" ht="12.8" hidden="false" customHeight="false" outlineLevel="0" collapsed="false">
      <c r="A1587" s="82"/>
      <c r="B1587" s="103"/>
      <c r="C1587" s="84"/>
      <c r="D1587" s="85"/>
      <c r="E1587" s="84"/>
    </row>
    <row r="1588" customFormat="false" ht="113.4" hidden="false" customHeight="false" outlineLevel="0" collapsed="false">
      <c r="A1588" s="66" t="s">
        <v>1806</v>
      </c>
      <c r="B1588" s="127" t="s">
        <v>19</v>
      </c>
      <c r="C1588" s="72" t="n">
        <f aca="false">SUM(C1590:C1598)</f>
        <v>21333582.25</v>
      </c>
      <c r="D1588" s="89"/>
      <c r="E1588" s="72" t="n">
        <f aca="false">SUM(C1588:D1588)</f>
        <v>21333582.25</v>
      </c>
    </row>
    <row r="1589" customFormat="false" ht="22.35" hidden="false" customHeight="false" outlineLevel="0" collapsed="false">
      <c r="A1589" s="74" t="s">
        <v>27</v>
      </c>
      <c r="B1589" s="100"/>
      <c r="C1589" s="90" t="n">
        <f aca="false">SUM(C1590:C1597)</f>
        <v>21313582.25</v>
      </c>
      <c r="D1589" s="280"/>
      <c r="E1589" s="79" t="n">
        <f aca="false">SUM(C1589:D1589)</f>
        <v>21313582.25</v>
      </c>
    </row>
    <row r="1590" customFormat="false" ht="22.35" hidden="false" customHeight="false" outlineLevel="0" collapsed="false">
      <c r="A1590" s="82" t="s">
        <v>1095</v>
      </c>
      <c r="B1590" s="54" t="s">
        <v>1011</v>
      </c>
      <c r="C1590" s="84" t="n">
        <v>20672110</v>
      </c>
      <c r="D1590" s="222"/>
      <c r="E1590" s="79" t="n">
        <f aca="false">SUM(C1590:D1590)</f>
        <v>20672110</v>
      </c>
    </row>
    <row r="1591" customFormat="false" ht="32.8" hidden="false" customHeight="false" outlineLevel="0" collapsed="false">
      <c r="A1591" s="87" t="s">
        <v>33</v>
      </c>
      <c r="B1591" s="103" t="s">
        <v>34</v>
      </c>
      <c r="C1591" s="84" t="n">
        <v>12000</v>
      </c>
      <c r="D1591" s="85"/>
      <c r="E1591" s="79" t="n">
        <f aca="false">SUM(C1591:D1591)</f>
        <v>12000</v>
      </c>
    </row>
    <row r="1592" customFormat="false" ht="32.8" hidden="false" customHeight="false" outlineLevel="0" collapsed="false">
      <c r="A1592" s="82" t="s">
        <v>1809</v>
      </c>
      <c r="B1592" s="54" t="s">
        <v>1810</v>
      </c>
      <c r="C1592" s="84" t="n">
        <v>313000</v>
      </c>
      <c r="D1592" s="85"/>
      <c r="E1592" s="79" t="n">
        <f aca="false">SUM(C1592:D1592)</f>
        <v>313000</v>
      </c>
    </row>
    <row r="1593" customFormat="false" ht="43.25" hidden="false" customHeight="false" outlineLevel="0" collapsed="false">
      <c r="A1593" s="82" t="s">
        <v>506</v>
      </c>
      <c r="B1593" s="54" t="s">
        <v>507</v>
      </c>
      <c r="C1593" s="84" t="n">
        <v>81240</v>
      </c>
      <c r="D1593" s="85"/>
      <c r="E1593" s="79" t="n">
        <f aca="false">SUM(C1593:D1593)</f>
        <v>81240</v>
      </c>
    </row>
    <row r="1594" customFormat="false" ht="32.8" hidden="false" customHeight="false" outlineLevel="0" collapsed="false">
      <c r="A1594" s="82" t="s">
        <v>1320</v>
      </c>
      <c r="B1594" s="54" t="s">
        <v>697</v>
      </c>
      <c r="C1594" s="84" t="n">
        <v>18000</v>
      </c>
      <c r="D1594" s="85"/>
      <c r="E1594" s="79" t="n">
        <f aca="false">SUM(C1594:D1594)</f>
        <v>18000</v>
      </c>
    </row>
    <row r="1595" customFormat="false" ht="12.8" hidden="false" customHeight="false" outlineLevel="0" collapsed="false">
      <c r="A1595" s="82" t="s">
        <v>1097</v>
      </c>
      <c r="B1595" s="54" t="s">
        <v>1098</v>
      </c>
      <c r="C1595" s="84" t="n">
        <v>175600</v>
      </c>
      <c r="D1595" s="85"/>
      <c r="E1595" s="79" t="n">
        <f aca="false">SUM(C1595:D1595)</f>
        <v>175600</v>
      </c>
    </row>
    <row r="1596" customFormat="false" ht="43.25" hidden="false" customHeight="false" outlineLevel="0" collapsed="false">
      <c r="A1596" s="82" t="s">
        <v>1110</v>
      </c>
      <c r="B1596" s="54" t="s">
        <v>1111</v>
      </c>
      <c r="C1596" s="84" t="n">
        <v>11600</v>
      </c>
      <c r="D1596" s="85"/>
      <c r="E1596" s="79" t="n">
        <f aca="false">SUM(C1596:D1596)</f>
        <v>11600</v>
      </c>
    </row>
    <row r="1597" customFormat="false" ht="22.35" hidden="false" customHeight="false" outlineLevel="0" collapsed="false">
      <c r="A1597" s="82" t="s">
        <v>1104</v>
      </c>
      <c r="B1597" s="54" t="s">
        <v>1014</v>
      </c>
      <c r="C1597" s="84" t="n">
        <v>30032.25</v>
      </c>
      <c r="D1597" s="85"/>
      <c r="E1597" s="79" t="n">
        <f aca="false">SUM(C1597:D1597)</f>
        <v>30032.25</v>
      </c>
    </row>
    <row r="1598" customFormat="false" ht="22.35" hidden="false" customHeight="false" outlineLevel="0" collapsed="false">
      <c r="A1598" s="82" t="s">
        <v>65</v>
      </c>
      <c r="B1598" s="54" t="s">
        <v>66</v>
      </c>
      <c r="C1598" s="84" t="n">
        <v>20000</v>
      </c>
      <c r="D1598" s="85"/>
      <c r="E1598" s="79" t="n">
        <f aca="false">SUM(C1598:D1598)</f>
        <v>20000</v>
      </c>
    </row>
    <row r="1599" customFormat="false" ht="12.8" hidden="false" customHeight="false" outlineLevel="0" collapsed="false">
      <c r="A1599" s="87"/>
      <c r="B1599" s="103"/>
      <c r="C1599" s="84"/>
      <c r="D1599" s="85"/>
      <c r="E1599" s="84"/>
    </row>
    <row r="1600" customFormat="false" ht="91" hidden="false" customHeight="false" outlineLevel="0" collapsed="false">
      <c r="A1600" s="66" t="s">
        <v>1818</v>
      </c>
      <c r="B1600" s="135" t="s">
        <v>19</v>
      </c>
      <c r="C1600" s="109" t="n">
        <f aca="false">SUM(C1602:C1610)</f>
        <v>12398230</v>
      </c>
      <c r="D1600" s="110"/>
      <c r="E1600" s="109" t="n">
        <f aca="false">SUM(C1600:D1600)</f>
        <v>12398230</v>
      </c>
    </row>
    <row r="1601" customFormat="false" ht="22.35" hidden="false" customHeight="false" outlineLevel="0" collapsed="false">
      <c r="A1601" s="82" t="s">
        <v>27</v>
      </c>
      <c r="B1601" s="227"/>
      <c r="C1601" s="79" t="n">
        <f aca="false">SUM(C1602:C1610)</f>
        <v>12398230</v>
      </c>
      <c r="D1601" s="217"/>
      <c r="E1601" s="79" t="n">
        <f aca="false">SUM(C1601:D1601)</f>
        <v>12398230</v>
      </c>
    </row>
    <row r="1602" customFormat="false" ht="22.35" hidden="false" customHeight="false" outlineLevel="0" collapsed="false">
      <c r="A1602" s="82" t="s">
        <v>1095</v>
      </c>
      <c r="B1602" s="54" t="s">
        <v>1011</v>
      </c>
      <c r="C1602" s="79" t="n">
        <v>11737630</v>
      </c>
      <c r="D1602" s="88"/>
      <c r="E1602" s="79" t="n">
        <f aca="false">SUM(C1602:D1602)</f>
        <v>11737630</v>
      </c>
    </row>
    <row r="1603" customFormat="false" ht="32.8" hidden="false" customHeight="false" outlineLevel="0" collapsed="false">
      <c r="A1603" s="87" t="s">
        <v>33</v>
      </c>
      <c r="B1603" s="54" t="s">
        <v>34</v>
      </c>
      <c r="C1603" s="79" t="n">
        <v>20000</v>
      </c>
      <c r="D1603" s="88"/>
      <c r="E1603" s="79" t="n">
        <f aca="false">SUM(C1603:D1603)</f>
        <v>20000</v>
      </c>
    </row>
    <row r="1604" customFormat="false" ht="43.25" hidden="false" customHeight="false" outlineLevel="0" collapsed="false">
      <c r="A1604" s="82" t="s">
        <v>1140</v>
      </c>
      <c r="B1604" s="54" t="s">
        <v>1020</v>
      </c>
      <c r="C1604" s="79" t="n">
        <v>85000</v>
      </c>
      <c r="D1604" s="88"/>
      <c r="E1604" s="79" t="n">
        <f aca="false">SUM(C1604:D1604)</f>
        <v>85000</v>
      </c>
    </row>
    <row r="1605" customFormat="false" ht="53.7" hidden="false" customHeight="false" outlineLevel="0" collapsed="false">
      <c r="A1605" s="82" t="s">
        <v>1142</v>
      </c>
      <c r="B1605" s="54" t="s">
        <v>1023</v>
      </c>
      <c r="C1605" s="79" t="n">
        <v>505000</v>
      </c>
      <c r="D1605" s="88"/>
      <c r="E1605" s="79" t="n">
        <f aca="false">SUM(C1605:D1605)</f>
        <v>505000</v>
      </c>
    </row>
    <row r="1606" customFormat="false" ht="32.8" hidden="false" customHeight="false" outlineLevel="0" collapsed="false">
      <c r="A1606" s="82" t="s">
        <v>1320</v>
      </c>
      <c r="B1606" s="54" t="s">
        <v>697</v>
      </c>
      <c r="C1606" s="79" t="n">
        <v>12000</v>
      </c>
      <c r="D1606" s="88"/>
      <c r="E1606" s="79" t="n">
        <f aca="false">SUM(C1606:D1606)</f>
        <v>12000</v>
      </c>
    </row>
    <row r="1607" customFormat="false" ht="12.8" hidden="false" customHeight="false" outlineLevel="0" collapsed="false">
      <c r="A1607" s="82" t="s">
        <v>1097</v>
      </c>
      <c r="B1607" s="54" t="s">
        <v>1098</v>
      </c>
      <c r="C1607" s="79" t="n">
        <v>12000</v>
      </c>
      <c r="D1607" s="88"/>
      <c r="E1607" s="79" t="n">
        <f aca="false">SUM(C1607:D1607)</f>
        <v>12000</v>
      </c>
    </row>
    <row r="1608" customFormat="false" ht="64.15" hidden="false" customHeight="false" outlineLevel="0" collapsed="false">
      <c r="A1608" s="82" t="s">
        <v>1062</v>
      </c>
      <c r="B1608" s="54" t="s">
        <v>1063</v>
      </c>
      <c r="C1608" s="79"/>
      <c r="D1608" s="88"/>
      <c r="E1608" s="79"/>
    </row>
    <row r="1609" customFormat="false" ht="43.25" hidden="false" customHeight="false" outlineLevel="0" collapsed="false">
      <c r="A1609" s="82" t="s">
        <v>1110</v>
      </c>
      <c r="B1609" s="54" t="s">
        <v>1111</v>
      </c>
      <c r="C1609" s="79" t="n">
        <v>26600</v>
      </c>
      <c r="D1609" s="88"/>
      <c r="E1609" s="79" t="n">
        <f aca="false">SUM(C1609:D1609)</f>
        <v>26600</v>
      </c>
    </row>
    <row r="1610" customFormat="false" ht="43.25" hidden="false" customHeight="false" outlineLevel="0" collapsed="false">
      <c r="A1610" s="82" t="s">
        <v>325</v>
      </c>
      <c r="B1610" s="55" t="s">
        <v>326</v>
      </c>
      <c r="C1610" s="79"/>
      <c r="D1610" s="88"/>
      <c r="E1610" s="79" t="n">
        <f aca="false">SUM(C1610:D1610)</f>
        <v>0</v>
      </c>
    </row>
    <row r="1611" customFormat="false" ht="12.8" hidden="false" customHeight="false" outlineLevel="0" collapsed="false">
      <c r="A1611" s="87"/>
      <c r="B1611" s="55"/>
      <c r="C1611" s="79"/>
      <c r="D1611" s="88"/>
      <c r="E1611" s="79"/>
    </row>
    <row r="1612" customFormat="false" ht="79.85" hidden="false" customHeight="false" outlineLevel="0" collapsed="false">
      <c r="A1612" s="66" t="s">
        <v>1827</v>
      </c>
      <c r="B1612" s="135" t="s">
        <v>19</v>
      </c>
      <c r="C1612" s="72" t="n">
        <f aca="false">SUM(C1614:C1622)</f>
        <v>8172470.05</v>
      </c>
      <c r="D1612" s="89"/>
      <c r="E1612" s="72" t="n">
        <f aca="false">SUM(C1612:D1612)</f>
        <v>8172470.05</v>
      </c>
    </row>
    <row r="1613" customFormat="false" ht="22.35" hidden="false" customHeight="false" outlineLevel="0" collapsed="false">
      <c r="A1613" s="82" t="s">
        <v>27</v>
      </c>
      <c r="B1613" s="75"/>
      <c r="C1613" s="79" t="n">
        <f aca="false">SUM(C1614:C1621)</f>
        <v>8172470.05</v>
      </c>
      <c r="D1613" s="88"/>
      <c r="E1613" s="79" t="n">
        <f aca="false">SUM(C1613:D1613)</f>
        <v>8172470.05</v>
      </c>
    </row>
    <row r="1614" customFormat="false" ht="22.35" hidden="false" customHeight="false" outlineLevel="0" collapsed="false">
      <c r="A1614" s="82" t="s">
        <v>1095</v>
      </c>
      <c r="B1614" s="54" t="s">
        <v>1011</v>
      </c>
      <c r="C1614" s="84" t="n">
        <v>7881170</v>
      </c>
      <c r="D1614" s="85"/>
      <c r="E1614" s="79" t="n">
        <f aca="false">SUM(C1614:D1614)</f>
        <v>7881170</v>
      </c>
    </row>
    <row r="1615" customFormat="false" ht="43.25" hidden="false" customHeight="false" outlineLevel="0" collapsed="false">
      <c r="A1615" s="126" t="s">
        <v>506</v>
      </c>
      <c r="B1615" s="160" t="s">
        <v>507</v>
      </c>
      <c r="C1615" s="251" t="n">
        <v>107880</v>
      </c>
      <c r="D1615" s="132"/>
      <c r="E1615" s="131" t="n">
        <f aca="false">SUM(C1615:D1615)</f>
        <v>107880</v>
      </c>
    </row>
    <row r="1616" customFormat="false" ht="53.7" hidden="false" customHeight="false" outlineLevel="0" collapsed="false">
      <c r="A1616" s="82" t="s">
        <v>1057</v>
      </c>
      <c r="B1616" s="54" t="s">
        <v>1058</v>
      </c>
      <c r="C1616" s="84" t="n">
        <v>78000</v>
      </c>
      <c r="D1616" s="85"/>
      <c r="E1616" s="79" t="n">
        <f aca="false">SUM(C1616:D1616)</f>
        <v>78000</v>
      </c>
    </row>
    <row r="1617" customFormat="false" ht="12.8" hidden="false" customHeight="false" outlineLevel="0" collapsed="false">
      <c r="A1617" s="82" t="s">
        <v>1097</v>
      </c>
      <c r="B1617" s="54" t="s">
        <v>1098</v>
      </c>
      <c r="C1617" s="84" t="n">
        <v>95000</v>
      </c>
      <c r="D1617" s="85"/>
      <c r="E1617" s="79" t="n">
        <f aca="false">SUM(C1617:D1617)</f>
        <v>95000</v>
      </c>
    </row>
    <row r="1618" customFormat="false" ht="22.35" hidden="false" customHeight="false" outlineLevel="0" collapsed="false">
      <c r="A1618" s="82" t="s">
        <v>1104</v>
      </c>
      <c r="B1618" s="54" t="s">
        <v>1014</v>
      </c>
      <c r="C1618" s="84" t="n">
        <v>4192.82</v>
      </c>
      <c r="D1618" s="85"/>
      <c r="E1618" s="79" t="n">
        <f aca="false">SUM(C1618:D1618)</f>
        <v>4192.82</v>
      </c>
    </row>
    <row r="1619" customFormat="false" ht="32.8" hidden="false" customHeight="false" outlineLevel="0" collapsed="false">
      <c r="A1619" s="82" t="s">
        <v>1108</v>
      </c>
      <c r="B1619" s="54" t="s">
        <v>324</v>
      </c>
      <c r="C1619" s="84" t="n">
        <v>27.23</v>
      </c>
      <c r="D1619" s="85"/>
      <c r="E1619" s="79" t="n">
        <f aca="false">SUM(C1619:D1619)</f>
        <v>27.23</v>
      </c>
    </row>
    <row r="1620" customFormat="false" ht="43.25" hidden="false" customHeight="false" outlineLevel="0" collapsed="false">
      <c r="A1620" s="82" t="s">
        <v>1110</v>
      </c>
      <c r="B1620" s="54" t="s">
        <v>1111</v>
      </c>
      <c r="C1620" s="84" t="n">
        <v>6200</v>
      </c>
      <c r="D1620" s="85"/>
      <c r="E1620" s="79" t="n">
        <f aca="false">SUM(C1620:D1620)</f>
        <v>6200</v>
      </c>
    </row>
    <row r="1621" customFormat="false" ht="43.25" hidden="false" customHeight="false" outlineLevel="0" collapsed="false">
      <c r="A1621" s="82" t="s">
        <v>1046</v>
      </c>
      <c r="B1621" s="55" t="s">
        <v>1047</v>
      </c>
      <c r="C1621" s="84"/>
      <c r="D1621" s="85"/>
      <c r="E1621" s="79" t="n">
        <f aca="false">SUM(C1621:D1621)</f>
        <v>0</v>
      </c>
    </row>
    <row r="1622" customFormat="false" ht="22.35" hidden="false" customHeight="false" outlineLevel="0" collapsed="false">
      <c r="A1622" s="82" t="s">
        <v>65</v>
      </c>
      <c r="B1622" s="54" t="s">
        <v>66</v>
      </c>
      <c r="C1622" s="79"/>
      <c r="D1622" s="88"/>
      <c r="E1622" s="79" t="n">
        <f aca="false">SUM(C1622:D1622)</f>
        <v>0</v>
      </c>
    </row>
    <row r="1623" customFormat="false" ht="12.8" hidden="false" customHeight="false" outlineLevel="0" collapsed="false">
      <c r="A1623" s="87"/>
      <c r="B1623" s="54"/>
      <c r="C1623" s="79"/>
      <c r="D1623" s="88"/>
      <c r="E1623" s="79"/>
    </row>
    <row r="1624" customFormat="false" ht="124.6" hidden="false" customHeight="false" outlineLevel="0" collapsed="false">
      <c r="A1624" s="66" t="s">
        <v>1835</v>
      </c>
      <c r="B1624" s="135" t="s">
        <v>19</v>
      </c>
      <c r="C1624" s="109" t="n">
        <f aca="false">SUM(C1626:C1630)</f>
        <v>4618965</v>
      </c>
      <c r="D1624" s="110"/>
      <c r="E1624" s="109" t="n">
        <f aca="false">SUM(C1624:D1624)</f>
        <v>4618965</v>
      </c>
    </row>
    <row r="1625" customFormat="false" ht="22.35" hidden="false" customHeight="false" outlineLevel="0" collapsed="false">
      <c r="A1625" s="82" t="s">
        <v>27</v>
      </c>
      <c r="B1625" s="227"/>
      <c r="C1625" s="79" t="n">
        <f aca="false">SUM(C1626:C1630)</f>
        <v>4618965</v>
      </c>
      <c r="D1625" s="217"/>
      <c r="E1625" s="79" t="n">
        <f aca="false">SUM(C1625:D1625)</f>
        <v>4618965</v>
      </c>
    </row>
    <row r="1626" customFormat="false" ht="22.35" hidden="false" customHeight="false" outlineLevel="0" collapsed="false">
      <c r="A1626" s="82" t="s">
        <v>1095</v>
      </c>
      <c r="B1626" s="54" t="s">
        <v>1011</v>
      </c>
      <c r="C1626" s="79" t="n">
        <v>3413980</v>
      </c>
      <c r="D1626" s="88"/>
      <c r="E1626" s="79" t="n">
        <f aca="false">SUM(C1626:D1626)</f>
        <v>3413980</v>
      </c>
    </row>
    <row r="1627" customFormat="false" ht="53.7" hidden="false" customHeight="false" outlineLevel="0" collapsed="false">
      <c r="A1627" s="82" t="s">
        <v>1837</v>
      </c>
      <c r="B1627" s="54" t="s">
        <v>1838</v>
      </c>
      <c r="C1627" s="79" t="n">
        <v>345000</v>
      </c>
      <c r="D1627" s="217"/>
      <c r="E1627" s="79" t="n">
        <f aca="false">SUM(C1627,D1627)</f>
        <v>345000</v>
      </c>
    </row>
    <row r="1628" customFormat="false" ht="43.25" hidden="false" customHeight="false" outlineLevel="0" collapsed="false">
      <c r="A1628" s="82" t="s">
        <v>325</v>
      </c>
      <c r="B1628" s="54" t="s">
        <v>326</v>
      </c>
      <c r="C1628" s="79" t="n">
        <v>602985</v>
      </c>
      <c r="D1628" s="217"/>
      <c r="E1628" s="79" t="n">
        <f aca="false">SUM(C1628,D1628)</f>
        <v>602985</v>
      </c>
    </row>
    <row r="1629" customFormat="false" ht="12.8" hidden="false" customHeight="false" outlineLevel="0" collapsed="false">
      <c r="A1629" s="87" t="s">
        <v>1097</v>
      </c>
      <c r="B1629" s="54" t="s">
        <v>1098</v>
      </c>
      <c r="C1629" s="79" t="n">
        <v>257000</v>
      </c>
      <c r="D1629" s="88"/>
      <c r="E1629" s="79" t="n">
        <f aca="false">SUM(C1629:D1629)</f>
        <v>257000</v>
      </c>
    </row>
    <row r="1630" customFormat="false" ht="22.35" hidden="false" customHeight="false" outlineLevel="0" collapsed="false">
      <c r="A1630" s="82" t="s">
        <v>1104</v>
      </c>
      <c r="B1630" s="54" t="s">
        <v>1014</v>
      </c>
      <c r="C1630" s="79"/>
      <c r="D1630" s="217"/>
      <c r="E1630" s="79" t="n">
        <f aca="false">SUM(C1630,D1630)</f>
        <v>0</v>
      </c>
    </row>
    <row r="1631" customFormat="false" ht="12.8" hidden="false" customHeight="false" outlineLevel="0" collapsed="false">
      <c r="A1631" s="87"/>
      <c r="B1631" s="54"/>
      <c r="C1631" s="79"/>
      <c r="D1631" s="88"/>
      <c r="E1631" s="79"/>
    </row>
    <row r="1632" customFormat="false" ht="135.8" hidden="false" customHeight="false" outlineLevel="0" collapsed="false">
      <c r="A1632" s="66" t="s">
        <v>1843</v>
      </c>
      <c r="B1632" s="135" t="s">
        <v>19</v>
      </c>
      <c r="C1632" s="243" t="n">
        <f aca="false">SUM(C1634:C1637)</f>
        <v>4435034</v>
      </c>
      <c r="D1632" s="253"/>
      <c r="E1632" s="243" t="n">
        <f aca="false">SUM(C1632:D1632)</f>
        <v>4435034</v>
      </c>
    </row>
    <row r="1633" customFormat="false" ht="22.35" hidden="false" customHeight="false" outlineLevel="0" collapsed="false">
      <c r="A1633" s="82" t="s">
        <v>27</v>
      </c>
      <c r="B1633" s="227"/>
      <c r="C1633" s="247" t="n">
        <f aca="false">SUM(C1634:C1637)</f>
        <v>4435034</v>
      </c>
      <c r="D1633" s="248"/>
      <c r="E1633" s="79" t="n">
        <f aca="false">SUM(C1633:D1633)</f>
        <v>4435034</v>
      </c>
    </row>
    <row r="1634" customFormat="false" ht="22.35" hidden="false" customHeight="false" outlineLevel="0" collapsed="false">
      <c r="A1634" s="82" t="s">
        <v>1095</v>
      </c>
      <c r="B1634" s="54" t="s">
        <v>1011</v>
      </c>
      <c r="C1634" s="247" t="n">
        <v>3003269</v>
      </c>
      <c r="D1634" s="248"/>
      <c r="E1634" s="79" t="n">
        <f aca="false">SUM(C1634:D1634)</f>
        <v>3003269</v>
      </c>
    </row>
    <row r="1635" customFormat="false" ht="53.7" hidden="false" customHeight="false" outlineLevel="0" collapsed="false">
      <c r="A1635" s="82" t="s">
        <v>1837</v>
      </c>
      <c r="B1635" s="54" t="s">
        <v>1838</v>
      </c>
      <c r="C1635" s="79" t="n">
        <v>345000</v>
      </c>
      <c r="D1635" s="217"/>
      <c r="E1635" s="79" t="n">
        <f aca="false">SUM(C1635:D1635)</f>
        <v>345000</v>
      </c>
    </row>
    <row r="1636" customFormat="false" ht="43.25" hidden="false" customHeight="false" outlineLevel="0" collapsed="false">
      <c r="A1636" s="82" t="s">
        <v>325</v>
      </c>
      <c r="B1636" s="54" t="s">
        <v>326</v>
      </c>
      <c r="C1636" s="247" t="n">
        <v>1086765</v>
      </c>
      <c r="D1636" s="248"/>
      <c r="E1636" s="79" t="n">
        <f aca="false">SUM(C1636:D1636)</f>
        <v>1086765</v>
      </c>
    </row>
    <row r="1637" customFormat="false" ht="32.8" hidden="false" customHeight="false" outlineLevel="0" collapsed="false">
      <c r="A1637" s="82" t="s">
        <v>177</v>
      </c>
      <c r="B1637" s="55" t="s">
        <v>178</v>
      </c>
      <c r="C1637" s="247"/>
      <c r="D1637" s="248"/>
      <c r="E1637" s="79" t="n">
        <f aca="false">SUM(C1637:D1637)</f>
        <v>0</v>
      </c>
    </row>
    <row r="1638" customFormat="false" ht="12.8" hidden="false" customHeight="false" outlineLevel="0" collapsed="false">
      <c r="A1638" s="82"/>
      <c r="B1638" s="54"/>
      <c r="C1638" s="79"/>
      <c r="D1638" s="88"/>
      <c r="E1638" s="79"/>
    </row>
    <row r="1639" customFormat="false" ht="124.6" hidden="false" customHeight="false" outlineLevel="0" collapsed="false">
      <c r="A1639" s="66" t="s">
        <v>1848</v>
      </c>
      <c r="B1639" s="135" t="s">
        <v>19</v>
      </c>
      <c r="C1639" s="109" t="n">
        <f aca="false">SUM(C1641:C1648)</f>
        <v>3770335</v>
      </c>
      <c r="D1639" s="110"/>
      <c r="E1639" s="109" t="n">
        <f aca="false">SUM(C1639:D1639)</f>
        <v>3770335</v>
      </c>
    </row>
    <row r="1640" customFormat="false" ht="22.35" hidden="false" customHeight="false" outlineLevel="0" collapsed="false">
      <c r="A1640" s="82" t="s">
        <v>27</v>
      </c>
      <c r="B1640" s="227"/>
      <c r="C1640" s="79" t="n">
        <f aca="false">SUM(C1641:C1647)</f>
        <v>3770335</v>
      </c>
      <c r="D1640" s="217"/>
      <c r="E1640" s="79" t="n">
        <f aca="false">SUM(C1640:D1640)</f>
        <v>3770335</v>
      </c>
    </row>
    <row r="1641" customFormat="false" ht="22.35" hidden="false" customHeight="false" outlineLevel="0" collapsed="false">
      <c r="A1641" s="82" t="s">
        <v>1095</v>
      </c>
      <c r="B1641" s="54" t="s">
        <v>1011</v>
      </c>
      <c r="C1641" s="79" t="n">
        <v>2939380</v>
      </c>
      <c r="D1641" s="88"/>
      <c r="E1641" s="79" t="n">
        <f aca="false">SUM(C1641:D1641)</f>
        <v>2939380</v>
      </c>
    </row>
    <row r="1642" customFormat="false" ht="53.7" hidden="false" customHeight="false" outlineLevel="0" collapsed="false">
      <c r="A1642" s="82" t="s">
        <v>1837</v>
      </c>
      <c r="B1642" s="54" t="s">
        <v>1838</v>
      </c>
      <c r="C1642" s="79" t="n">
        <v>133100</v>
      </c>
      <c r="D1642" s="217"/>
      <c r="E1642" s="79" t="n">
        <f aca="false">SUM(C1642:D1642)</f>
        <v>133100</v>
      </c>
    </row>
    <row r="1643" customFormat="false" ht="43.25" hidden="false" customHeight="false" outlineLevel="0" collapsed="false">
      <c r="A1643" s="82" t="s">
        <v>325</v>
      </c>
      <c r="B1643" s="54" t="s">
        <v>326</v>
      </c>
      <c r="C1643" s="79" t="n">
        <v>609255</v>
      </c>
      <c r="D1643" s="217"/>
      <c r="E1643" s="79" t="n">
        <f aca="false">SUM(C1643:D1643)</f>
        <v>609255</v>
      </c>
    </row>
    <row r="1644" customFormat="false" ht="12.8" hidden="false" customHeight="false" outlineLevel="0" collapsed="false">
      <c r="A1644" s="82" t="s">
        <v>1097</v>
      </c>
      <c r="B1644" s="54" t="s">
        <v>1098</v>
      </c>
      <c r="C1644" s="79" t="n">
        <v>45600</v>
      </c>
      <c r="D1644" s="217"/>
      <c r="E1644" s="79" t="n">
        <f aca="false">SUM(C1644:D1644)</f>
        <v>45600</v>
      </c>
    </row>
    <row r="1645" customFormat="false" ht="22.35" hidden="false" customHeight="false" outlineLevel="0" collapsed="false">
      <c r="A1645" s="82" t="s">
        <v>1852</v>
      </c>
      <c r="B1645" s="54" t="s">
        <v>1853</v>
      </c>
      <c r="C1645" s="79" t="n">
        <v>36000</v>
      </c>
      <c r="D1645" s="217"/>
      <c r="E1645" s="79" t="n">
        <f aca="false">SUM(C1645:D1645)</f>
        <v>36000</v>
      </c>
    </row>
    <row r="1646" customFormat="false" ht="22.35" hidden="false" customHeight="false" outlineLevel="0" collapsed="false">
      <c r="A1646" s="82" t="s">
        <v>1104</v>
      </c>
      <c r="B1646" s="54" t="s">
        <v>1014</v>
      </c>
      <c r="C1646" s="79"/>
      <c r="D1646" s="217"/>
      <c r="E1646" s="79"/>
    </row>
    <row r="1647" customFormat="false" ht="32.8" hidden="false" customHeight="false" outlineLevel="0" collapsed="false">
      <c r="A1647" s="87" t="s">
        <v>33</v>
      </c>
      <c r="B1647" s="103" t="s">
        <v>34</v>
      </c>
      <c r="C1647" s="79" t="n">
        <v>7000</v>
      </c>
      <c r="D1647" s="88"/>
      <c r="E1647" s="79" t="n">
        <f aca="false">SUM(C1647:D1647)</f>
        <v>7000</v>
      </c>
    </row>
    <row r="1648" customFormat="false" ht="12.8" hidden="false" customHeight="false" outlineLevel="0" collapsed="false">
      <c r="A1648" s="82"/>
      <c r="B1648" s="54"/>
      <c r="C1648" s="79"/>
      <c r="D1648" s="88"/>
      <c r="E1648" s="79"/>
    </row>
    <row r="1649" customFormat="false" ht="113.4" hidden="false" customHeight="false" outlineLevel="0" collapsed="false">
      <c r="A1649" s="66" t="s">
        <v>1855</v>
      </c>
      <c r="B1649" s="135" t="s">
        <v>19</v>
      </c>
      <c r="C1649" s="109" t="n">
        <f aca="false">SUM(C1651:C1656)</f>
        <v>10273875</v>
      </c>
      <c r="D1649" s="110"/>
      <c r="E1649" s="109" t="n">
        <f aca="false">SUM(C1649:D1649)</f>
        <v>10273875</v>
      </c>
    </row>
    <row r="1650" customFormat="false" ht="22.35" hidden="false" customHeight="false" outlineLevel="0" collapsed="false">
      <c r="A1650" s="82" t="s">
        <v>27</v>
      </c>
      <c r="B1650" s="227"/>
      <c r="C1650" s="79" t="n">
        <f aca="false">SUM(C1651:C1654)</f>
        <v>8873875</v>
      </c>
      <c r="D1650" s="88"/>
      <c r="E1650" s="79" t="n">
        <f aca="false">SUM(C1650:D1650)</f>
        <v>8873875</v>
      </c>
    </row>
    <row r="1651" customFormat="false" ht="22.35" hidden="false" customHeight="false" outlineLevel="0" collapsed="false">
      <c r="A1651" s="82" t="s">
        <v>1095</v>
      </c>
      <c r="B1651" s="54" t="s">
        <v>1011</v>
      </c>
      <c r="C1651" s="79" t="n">
        <v>5155260</v>
      </c>
      <c r="D1651" s="88"/>
      <c r="E1651" s="79" t="n">
        <f aca="false">SUM(C1651:D1651)</f>
        <v>5155260</v>
      </c>
    </row>
    <row r="1652" customFormat="false" ht="53.7" hidden="false" customHeight="false" outlineLevel="0" collapsed="false">
      <c r="A1652" s="87" t="s">
        <v>1057</v>
      </c>
      <c r="B1652" s="54" t="s">
        <v>1058</v>
      </c>
      <c r="C1652" s="79" t="n">
        <v>2372040</v>
      </c>
      <c r="D1652" s="88"/>
      <c r="E1652" s="79" t="n">
        <f aca="false">SUM(C1652:D1652)</f>
        <v>2372040</v>
      </c>
    </row>
    <row r="1653" customFormat="false" ht="53.7" hidden="false" customHeight="false" outlineLevel="0" collapsed="false">
      <c r="A1653" s="82" t="s">
        <v>1837</v>
      </c>
      <c r="B1653" s="54" t="s">
        <v>1838</v>
      </c>
      <c r="C1653" s="79" t="n">
        <v>420000</v>
      </c>
      <c r="D1653" s="217"/>
      <c r="E1653" s="79" t="n">
        <f aca="false">SUM(C1653,D1653)</f>
        <v>420000</v>
      </c>
    </row>
    <row r="1654" customFormat="false" ht="43.25" hidden="false" customHeight="false" outlineLevel="0" collapsed="false">
      <c r="A1654" s="87" t="s">
        <v>325</v>
      </c>
      <c r="B1654" s="54" t="s">
        <v>326</v>
      </c>
      <c r="C1654" s="79" t="n">
        <v>926575</v>
      </c>
      <c r="D1654" s="88"/>
      <c r="E1654" s="79" t="n">
        <f aca="false">SUM(C1654:D1654)</f>
        <v>926575</v>
      </c>
    </row>
    <row r="1655" customFormat="false" ht="12.8" hidden="false" customHeight="false" outlineLevel="0" collapsed="false">
      <c r="A1655" s="82" t="s">
        <v>1097</v>
      </c>
      <c r="B1655" s="54" t="s">
        <v>1098</v>
      </c>
      <c r="C1655" s="79"/>
      <c r="D1655" s="88"/>
      <c r="E1655" s="79"/>
    </row>
    <row r="1656" customFormat="false" ht="22.35" hidden="false" customHeight="false" outlineLevel="0" collapsed="false">
      <c r="A1656" s="82" t="s">
        <v>65</v>
      </c>
      <c r="B1656" s="54" t="s">
        <v>66</v>
      </c>
      <c r="C1656" s="79" t="n">
        <v>1400000</v>
      </c>
      <c r="D1656" s="217"/>
      <c r="E1656" s="79" t="n">
        <f aca="false">SUM(C1656,D1656)</f>
        <v>1400000</v>
      </c>
    </row>
    <row r="1657" customFormat="false" ht="12.8" hidden="false" customHeight="false" outlineLevel="0" collapsed="false">
      <c r="A1657" s="87"/>
      <c r="B1657" s="54"/>
      <c r="C1657" s="79"/>
      <c r="D1657" s="88"/>
      <c r="E1657" s="79"/>
    </row>
    <row r="1658" customFormat="false" ht="68.65" hidden="false" customHeight="false" outlineLevel="0" collapsed="false">
      <c r="A1658" s="66" t="s">
        <v>1861</v>
      </c>
      <c r="B1658" s="135" t="s">
        <v>19</v>
      </c>
      <c r="C1658" s="109" t="n">
        <f aca="false">SUM(C1660:C1663)</f>
        <v>5028915</v>
      </c>
      <c r="D1658" s="110"/>
      <c r="E1658" s="109" t="n">
        <f aca="false">SUM(C1658:D1658)</f>
        <v>5028915</v>
      </c>
    </row>
    <row r="1659" customFormat="false" ht="22.35" hidden="false" customHeight="false" outlineLevel="0" collapsed="false">
      <c r="A1659" s="87" t="s">
        <v>27</v>
      </c>
      <c r="B1659" s="227"/>
      <c r="C1659" s="79" t="n">
        <f aca="false">SUM(C1660:C1663)</f>
        <v>5028915</v>
      </c>
      <c r="D1659" s="217"/>
      <c r="E1659" s="79" t="n">
        <f aca="false">SUM(C1659,D1659)</f>
        <v>5028915</v>
      </c>
    </row>
    <row r="1660" customFormat="false" ht="22.35" hidden="false" customHeight="false" outlineLevel="0" collapsed="false">
      <c r="A1660" s="82" t="s">
        <v>1095</v>
      </c>
      <c r="B1660" s="54" t="s">
        <v>1011</v>
      </c>
      <c r="C1660" s="79" t="n">
        <v>4009890</v>
      </c>
      <c r="D1660" s="217"/>
      <c r="E1660" s="79" t="n">
        <f aca="false">SUM(C1660,D1660)</f>
        <v>4009890</v>
      </c>
    </row>
    <row r="1661" customFormat="false" ht="53.7" hidden="false" customHeight="false" outlineLevel="0" collapsed="false">
      <c r="A1661" s="82" t="s">
        <v>1837</v>
      </c>
      <c r="B1661" s="54" t="s">
        <v>1838</v>
      </c>
      <c r="C1661" s="79" t="n">
        <v>370000</v>
      </c>
      <c r="D1661" s="217"/>
      <c r="E1661" s="79" t="n">
        <f aca="false">SUM(C1661,D1661)</f>
        <v>370000</v>
      </c>
    </row>
    <row r="1662" customFormat="false" ht="12.8" hidden="false" customHeight="false" outlineLevel="0" collapsed="false">
      <c r="A1662" s="82" t="s">
        <v>1097</v>
      </c>
      <c r="B1662" s="54" t="s">
        <v>1098</v>
      </c>
      <c r="C1662" s="79" t="n">
        <v>40000</v>
      </c>
      <c r="D1662" s="217"/>
      <c r="E1662" s="79" t="n">
        <f aca="false">SUM(C1662,D1662)</f>
        <v>40000</v>
      </c>
    </row>
    <row r="1663" customFormat="false" ht="43.25" hidden="false" customHeight="false" outlineLevel="0" collapsed="false">
      <c r="A1663" s="82" t="s">
        <v>325</v>
      </c>
      <c r="B1663" s="54" t="s">
        <v>326</v>
      </c>
      <c r="C1663" s="79" t="n">
        <v>609025</v>
      </c>
      <c r="D1663" s="217"/>
      <c r="E1663" s="79" t="n">
        <f aca="false">SUM(C1663,D1663)</f>
        <v>609025</v>
      </c>
    </row>
    <row r="1664" customFormat="false" ht="12.8" hidden="false" customHeight="false" outlineLevel="0" collapsed="false">
      <c r="A1664" s="87"/>
      <c r="B1664" s="54"/>
      <c r="C1664" s="79"/>
      <c r="D1664" s="88"/>
      <c r="E1664" s="79"/>
    </row>
    <row r="1665" customFormat="false" ht="68.65" hidden="false" customHeight="false" outlineLevel="0" collapsed="false">
      <c r="A1665" s="66" t="s">
        <v>1865</v>
      </c>
      <c r="B1665" s="135" t="s">
        <v>19</v>
      </c>
      <c r="C1665" s="243" t="n">
        <f aca="false">SUM(C1667:C1671)</f>
        <v>5512595</v>
      </c>
      <c r="D1665" s="253"/>
      <c r="E1665" s="243" t="n">
        <f aca="false">SUM(C1665:D1665)</f>
        <v>5512595</v>
      </c>
    </row>
    <row r="1666" customFormat="false" ht="22.35" hidden="false" customHeight="false" outlineLevel="0" collapsed="false">
      <c r="A1666" s="87" t="s">
        <v>27</v>
      </c>
      <c r="B1666" s="227"/>
      <c r="C1666" s="247" t="n">
        <f aca="false">SUM(C1667:C1671)</f>
        <v>5512595</v>
      </c>
      <c r="D1666" s="248"/>
      <c r="E1666" s="79" t="n">
        <f aca="false">SUM(C1666:D1666)</f>
        <v>5512595</v>
      </c>
    </row>
    <row r="1667" customFormat="false" ht="22.35" hidden="false" customHeight="false" outlineLevel="0" collapsed="false">
      <c r="A1667" s="82" t="s">
        <v>1095</v>
      </c>
      <c r="B1667" s="54" t="s">
        <v>1011</v>
      </c>
      <c r="C1667" s="247" t="n">
        <v>3930960</v>
      </c>
      <c r="D1667" s="266"/>
      <c r="E1667" s="79" t="n">
        <f aca="false">SUM(C1667:D1667)</f>
        <v>3930960</v>
      </c>
    </row>
    <row r="1668" customFormat="false" ht="53.7" hidden="false" customHeight="false" outlineLevel="0" collapsed="false">
      <c r="A1668" s="82" t="s">
        <v>1837</v>
      </c>
      <c r="B1668" s="54" t="s">
        <v>1838</v>
      </c>
      <c r="C1668" s="79" t="n">
        <v>345000</v>
      </c>
      <c r="D1668" s="217"/>
      <c r="E1668" s="79" t="n">
        <f aca="false">SUM(C1668,D1668)</f>
        <v>345000</v>
      </c>
    </row>
    <row r="1669" customFormat="false" ht="12.8" hidden="false" customHeight="false" outlineLevel="0" collapsed="false">
      <c r="A1669" s="87" t="s">
        <v>1097</v>
      </c>
      <c r="B1669" s="54" t="s">
        <v>1098</v>
      </c>
      <c r="C1669" s="79" t="n">
        <v>6000</v>
      </c>
      <c r="D1669" s="88"/>
      <c r="E1669" s="79" t="n">
        <f aca="false">SUM(C1669:D1669)</f>
        <v>6000</v>
      </c>
    </row>
    <row r="1670" customFormat="false" ht="43.25" hidden="false" customHeight="false" outlineLevel="0" collapsed="false">
      <c r="A1670" s="82" t="s">
        <v>325</v>
      </c>
      <c r="B1670" s="54" t="s">
        <v>326</v>
      </c>
      <c r="C1670" s="79" t="n">
        <v>945735</v>
      </c>
      <c r="D1670" s="217"/>
      <c r="E1670" s="79" t="n">
        <f aca="false">SUM(C1670,D1670)</f>
        <v>945735</v>
      </c>
    </row>
    <row r="1671" customFormat="false" ht="22.35" hidden="false" customHeight="false" outlineLevel="0" collapsed="false">
      <c r="A1671" s="82" t="s">
        <v>1120</v>
      </c>
      <c r="B1671" s="54" t="s">
        <v>1121</v>
      </c>
      <c r="C1671" s="79" t="n">
        <v>284900</v>
      </c>
      <c r="D1671" s="217"/>
      <c r="E1671" s="79" t="n">
        <f aca="false">SUM(C1671,D1671)</f>
        <v>284900</v>
      </c>
    </row>
    <row r="1672" customFormat="false" ht="12.8" hidden="false" customHeight="false" outlineLevel="0" collapsed="false">
      <c r="A1672" s="87"/>
      <c r="B1672" s="54"/>
      <c r="C1672" s="79"/>
      <c r="D1672" s="88"/>
      <c r="E1672" s="79"/>
    </row>
    <row r="1673" customFormat="false" ht="68.65" hidden="false" customHeight="false" outlineLevel="0" collapsed="false">
      <c r="A1673" s="66" t="s">
        <v>1871</v>
      </c>
      <c r="B1673" s="135" t="s">
        <v>19</v>
      </c>
      <c r="C1673" s="109" t="n">
        <f aca="false">SUM(C1675:C1682)</f>
        <v>6536245</v>
      </c>
      <c r="D1673" s="110"/>
      <c r="E1673" s="109" t="n">
        <f aca="false">SUM(C1673:D1673)</f>
        <v>6536245</v>
      </c>
    </row>
    <row r="1674" customFormat="false" ht="22.35" hidden="false" customHeight="false" outlineLevel="0" collapsed="false">
      <c r="A1674" s="87" t="s">
        <v>27</v>
      </c>
      <c r="B1674" s="227"/>
      <c r="C1674" s="79" t="n">
        <f aca="false">SUM(C1675:C1682)</f>
        <v>6536245</v>
      </c>
      <c r="D1674" s="217"/>
      <c r="E1674" s="79" t="n">
        <f aca="false">SUM(C1674:D1674)</f>
        <v>6536245</v>
      </c>
    </row>
    <row r="1675" customFormat="false" ht="22.35" hidden="false" customHeight="false" outlineLevel="0" collapsed="false">
      <c r="A1675" s="82" t="s">
        <v>1095</v>
      </c>
      <c r="B1675" s="54" t="s">
        <v>1011</v>
      </c>
      <c r="C1675" s="79" t="n">
        <v>4286070</v>
      </c>
      <c r="D1675" s="88"/>
      <c r="E1675" s="79" t="n">
        <f aca="false">SUM(C1675:D1675)</f>
        <v>4286070</v>
      </c>
    </row>
    <row r="1676" customFormat="false" ht="32.8" hidden="false" customHeight="false" outlineLevel="0" collapsed="false">
      <c r="A1676" s="87" t="s">
        <v>33</v>
      </c>
      <c r="B1676" s="54" t="s">
        <v>34</v>
      </c>
      <c r="C1676" s="79" t="n">
        <v>25500</v>
      </c>
      <c r="D1676" s="88"/>
      <c r="E1676" s="79" t="n">
        <f aca="false">SUM(C1676:D1676)</f>
        <v>25500</v>
      </c>
    </row>
    <row r="1677" customFormat="false" ht="53.7" hidden="false" customHeight="false" outlineLevel="0" collapsed="false">
      <c r="A1677" s="82" t="s">
        <v>1837</v>
      </c>
      <c r="B1677" s="54" t="s">
        <v>1838</v>
      </c>
      <c r="C1677" s="79" t="n">
        <v>345000</v>
      </c>
      <c r="D1677" s="217"/>
      <c r="E1677" s="79" t="n">
        <f aca="false">SUM(C1677,D1677)</f>
        <v>345000</v>
      </c>
    </row>
    <row r="1678" customFormat="false" ht="85.05" hidden="false" customHeight="false" outlineLevel="0" collapsed="false">
      <c r="A1678" s="82" t="s">
        <v>1875</v>
      </c>
      <c r="B1678" s="54" t="s">
        <v>1876</v>
      </c>
      <c r="C1678" s="79" t="n">
        <v>860730</v>
      </c>
      <c r="D1678" s="217"/>
      <c r="E1678" s="79" t="n">
        <f aca="false">SUM(C1678,D1678)</f>
        <v>860730</v>
      </c>
    </row>
    <row r="1679" customFormat="false" ht="43.25" hidden="false" customHeight="false" outlineLevel="0" collapsed="false">
      <c r="A1679" s="82" t="s">
        <v>325</v>
      </c>
      <c r="B1679" s="54" t="s">
        <v>326</v>
      </c>
      <c r="C1679" s="79" t="n">
        <v>609105</v>
      </c>
      <c r="D1679" s="217"/>
      <c r="E1679" s="79" t="n">
        <f aca="false">SUM(C1679,D1679)</f>
        <v>609105</v>
      </c>
    </row>
    <row r="1680" customFormat="false" ht="85.05" hidden="false" customHeight="false" outlineLevel="0" collapsed="false">
      <c r="A1680" s="82" t="s">
        <v>1879</v>
      </c>
      <c r="B1680" s="54" t="s">
        <v>1880</v>
      </c>
      <c r="C1680" s="79" t="n">
        <v>349840</v>
      </c>
      <c r="D1680" s="217"/>
      <c r="E1680" s="79" t="n">
        <f aca="false">SUM(C1680,D1680)</f>
        <v>349840</v>
      </c>
    </row>
    <row r="1681" customFormat="false" ht="12.8" hidden="false" customHeight="false" outlineLevel="0" collapsed="false">
      <c r="A1681" s="87" t="s">
        <v>1097</v>
      </c>
      <c r="B1681" s="54" t="s">
        <v>1098</v>
      </c>
      <c r="C1681" s="79" t="n">
        <v>60000</v>
      </c>
      <c r="D1681" s="88"/>
      <c r="E1681" s="79" t="n">
        <f aca="false">SUM(C1681:D1681)</f>
        <v>60000</v>
      </c>
    </row>
    <row r="1682" customFormat="false" ht="22.35" hidden="false" customHeight="false" outlineLevel="0" collapsed="false">
      <c r="A1682" s="82" t="s">
        <v>1104</v>
      </c>
      <c r="B1682" s="54" t="s">
        <v>1014</v>
      </c>
      <c r="C1682" s="79"/>
      <c r="D1682" s="217"/>
      <c r="E1682" s="79"/>
    </row>
    <row r="1683" customFormat="false" ht="12.8" hidden="false" customHeight="false" outlineLevel="0" collapsed="false">
      <c r="A1683" s="150"/>
      <c r="B1683" s="160"/>
      <c r="C1683" s="236"/>
      <c r="D1683" s="237"/>
      <c r="E1683" s="236"/>
    </row>
    <row r="1684" customFormat="false" ht="68.65" hidden="false" customHeight="false" outlineLevel="0" collapsed="false">
      <c r="A1684" s="66" t="s">
        <v>1883</v>
      </c>
      <c r="B1684" s="135" t="s">
        <v>19</v>
      </c>
      <c r="C1684" s="153" t="n">
        <f aca="false">SUM(C1686:C1691)</f>
        <v>6250715</v>
      </c>
      <c r="D1684" s="196"/>
      <c r="E1684" s="153" t="n">
        <f aca="false">SUM(C1684:D1684)</f>
        <v>6250715</v>
      </c>
    </row>
    <row r="1685" customFormat="false" ht="22.35" hidden="false" customHeight="false" outlineLevel="0" collapsed="false">
      <c r="A1685" s="87" t="s">
        <v>27</v>
      </c>
      <c r="B1685" s="227"/>
      <c r="C1685" s="79" t="n">
        <f aca="false">SUM(C1686:C1691)</f>
        <v>6250715</v>
      </c>
      <c r="D1685" s="217"/>
      <c r="E1685" s="79" t="n">
        <f aca="false">SUM(C1685:D1685)</f>
        <v>6250715</v>
      </c>
    </row>
    <row r="1686" customFormat="false" ht="22.35" hidden="false" customHeight="false" outlineLevel="0" collapsed="false">
      <c r="A1686" s="82" t="s">
        <v>1095</v>
      </c>
      <c r="B1686" s="54" t="s">
        <v>1011</v>
      </c>
      <c r="C1686" s="79" t="n">
        <v>4829920</v>
      </c>
      <c r="D1686" s="88"/>
      <c r="E1686" s="79" t="n">
        <f aca="false">SUM(C1686:D1686)</f>
        <v>4829920</v>
      </c>
    </row>
    <row r="1687" customFormat="false" ht="32.8" hidden="false" customHeight="false" outlineLevel="0" collapsed="false">
      <c r="A1687" s="87" t="s">
        <v>33</v>
      </c>
      <c r="B1687" s="54" t="s">
        <v>34</v>
      </c>
      <c r="C1687" s="79" t="n">
        <v>21000</v>
      </c>
      <c r="D1687" s="88"/>
      <c r="E1687" s="79" t="n">
        <f aca="false">SUM(C1687:D1687)</f>
        <v>21000</v>
      </c>
    </row>
    <row r="1688" customFormat="false" ht="53.7" hidden="false" customHeight="false" outlineLevel="0" collapsed="false">
      <c r="A1688" s="82" t="s">
        <v>1837</v>
      </c>
      <c r="B1688" s="54" t="s">
        <v>1838</v>
      </c>
      <c r="C1688" s="79" t="n">
        <v>409000</v>
      </c>
      <c r="D1688" s="217"/>
      <c r="E1688" s="79" t="n">
        <f aca="false">SUM(C1688,D1688)</f>
        <v>409000</v>
      </c>
    </row>
    <row r="1689" customFormat="false" ht="12.8" hidden="false" customHeight="false" outlineLevel="0" collapsed="false">
      <c r="A1689" s="82" t="s">
        <v>1097</v>
      </c>
      <c r="B1689" s="54" t="s">
        <v>1098</v>
      </c>
      <c r="C1689" s="79" t="n">
        <v>117000</v>
      </c>
      <c r="D1689" s="88"/>
      <c r="E1689" s="79" t="n">
        <f aca="false">SUM(C1689:D1689)</f>
        <v>117000</v>
      </c>
    </row>
    <row r="1690" customFormat="false" ht="43.25" hidden="false" customHeight="false" outlineLevel="0" collapsed="false">
      <c r="A1690" s="82" t="s">
        <v>325</v>
      </c>
      <c r="B1690" s="54" t="s">
        <v>326</v>
      </c>
      <c r="C1690" s="79" t="n">
        <v>843795</v>
      </c>
      <c r="D1690" s="217"/>
      <c r="E1690" s="79" t="n">
        <f aca="false">SUM(C1690,D1690)</f>
        <v>843795</v>
      </c>
    </row>
    <row r="1691" customFormat="false" ht="32.8" hidden="false" customHeight="false" outlineLevel="0" collapsed="false">
      <c r="A1691" s="82" t="s">
        <v>1889</v>
      </c>
      <c r="B1691" s="54" t="s">
        <v>1890</v>
      </c>
      <c r="C1691" s="79" t="n">
        <v>30000</v>
      </c>
      <c r="D1691" s="217"/>
      <c r="E1691" s="79" t="n">
        <f aca="false">SUM(C1691,D1691)</f>
        <v>30000</v>
      </c>
    </row>
    <row r="1692" customFormat="false" ht="12.8" hidden="false" customHeight="false" outlineLevel="0" collapsed="false">
      <c r="A1692" s="87"/>
      <c r="B1692" s="54"/>
      <c r="C1692" s="79"/>
      <c r="D1692" s="88"/>
      <c r="E1692" s="79"/>
    </row>
    <row r="1693" customFormat="false" ht="57.45" hidden="false" customHeight="false" outlineLevel="0" collapsed="false">
      <c r="A1693" s="66" t="s">
        <v>1892</v>
      </c>
      <c r="B1693" s="135" t="s">
        <v>19</v>
      </c>
      <c r="C1693" s="243" t="n">
        <f aca="false">SUM(C1695:C1701)</f>
        <v>4976333</v>
      </c>
      <c r="D1693" s="253"/>
      <c r="E1693" s="243" t="n">
        <f aca="false">SUM(C1693:D1693)</f>
        <v>4976333</v>
      </c>
    </row>
    <row r="1694" customFormat="false" ht="22.35" hidden="false" customHeight="false" outlineLevel="0" collapsed="false">
      <c r="A1694" s="82" t="s">
        <v>27</v>
      </c>
      <c r="B1694" s="227"/>
      <c r="C1694" s="247" t="n">
        <f aca="false">SUM(C1695:C1699)</f>
        <v>4970600</v>
      </c>
      <c r="D1694" s="248"/>
      <c r="E1694" s="79" t="n">
        <f aca="false">SUM(C1694:D1694)</f>
        <v>4970600</v>
      </c>
    </row>
    <row r="1695" customFormat="false" ht="22.35" hidden="false" customHeight="false" outlineLevel="0" collapsed="false">
      <c r="A1695" s="82" t="s">
        <v>1095</v>
      </c>
      <c r="B1695" s="54" t="s">
        <v>1011</v>
      </c>
      <c r="C1695" s="247" t="n">
        <v>4651700</v>
      </c>
      <c r="D1695" s="266"/>
      <c r="E1695" s="79" t="n">
        <f aca="false">SUM(C1695:D1695)</f>
        <v>4651700</v>
      </c>
    </row>
    <row r="1696" customFormat="false" ht="32.8" hidden="false" customHeight="false" outlineLevel="0" collapsed="false">
      <c r="A1696" s="82" t="s">
        <v>33</v>
      </c>
      <c r="B1696" s="54" t="s">
        <v>34</v>
      </c>
      <c r="C1696" s="247" t="n">
        <v>45000</v>
      </c>
      <c r="D1696" s="266"/>
      <c r="E1696" s="79" t="n">
        <f aca="false">SUM(C1696:D1696)</f>
        <v>45000</v>
      </c>
    </row>
    <row r="1697" customFormat="false" ht="32.8" hidden="false" customHeight="false" outlineLevel="0" collapsed="false">
      <c r="A1697" s="87" t="s">
        <v>1320</v>
      </c>
      <c r="B1697" s="54" t="s">
        <v>697</v>
      </c>
      <c r="C1697" s="79" t="n">
        <v>6000</v>
      </c>
      <c r="D1697" s="88"/>
      <c r="E1697" s="79" t="n">
        <f aca="false">SUM(C1697:D1697)</f>
        <v>6000</v>
      </c>
    </row>
    <row r="1698" customFormat="false" ht="53.7" hidden="false" customHeight="false" outlineLevel="0" collapsed="false">
      <c r="A1698" s="82" t="s">
        <v>1057</v>
      </c>
      <c r="B1698" s="54" t="s">
        <v>1058</v>
      </c>
      <c r="C1698" s="79" t="n">
        <v>400</v>
      </c>
      <c r="D1698" s="88"/>
      <c r="E1698" s="79" t="n">
        <f aca="false">SUM(C1698:D1698)</f>
        <v>400</v>
      </c>
    </row>
    <row r="1699" customFormat="false" ht="12.8" hidden="false" customHeight="false" outlineLevel="0" collapsed="false">
      <c r="A1699" s="87" t="s">
        <v>1097</v>
      </c>
      <c r="B1699" s="54" t="s">
        <v>1098</v>
      </c>
      <c r="C1699" s="79" t="n">
        <v>267500</v>
      </c>
      <c r="D1699" s="88"/>
      <c r="E1699" s="79" t="n">
        <f aca="false">SUM(C1699:D1699)</f>
        <v>267500</v>
      </c>
    </row>
    <row r="1700" customFormat="false" ht="64.15" hidden="false" customHeight="false" outlineLevel="0" collapsed="false">
      <c r="A1700" s="82" t="s">
        <v>726</v>
      </c>
      <c r="B1700" s="54" t="s">
        <v>727</v>
      </c>
      <c r="C1700" s="79" t="n">
        <v>5733</v>
      </c>
      <c r="D1700" s="88"/>
      <c r="E1700" s="79" t="n">
        <f aca="false">SUM(C1700:D1700)</f>
        <v>5733</v>
      </c>
    </row>
    <row r="1701" customFormat="false" ht="22.35" hidden="false" customHeight="false" outlineLevel="0" collapsed="false">
      <c r="A1701" s="87" t="s">
        <v>65</v>
      </c>
      <c r="B1701" s="54" t="s">
        <v>66</v>
      </c>
      <c r="C1701" s="79"/>
      <c r="D1701" s="88"/>
      <c r="E1701" s="79" t="n">
        <f aca="false">SUM(C1701:D1701)</f>
        <v>0</v>
      </c>
    </row>
    <row r="1702" customFormat="false" ht="12.8" hidden="false" customHeight="false" outlineLevel="0" collapsed="false">
      <c r="A1702" s="82"/>
      <c r="B1702" s="54"/>
      <c r="C1702" s="79"/>
      <c r="D1702" s="88"/>
      <c r="E1702" s="79"/>
    </row>
    <row r="1703" customFormat="false" ht="57.45" hidden="false" customHeight="false" outlineLevel="0" collapsed="false">
      <c r="A1703" s="66" t="s">
        <v>1899</v>
      </c>
      <c r="B1703" s="135" t="s">
        <v>19</v>
      </c>
      <c r="C1703" s="109" t="n">
        <f aca="false">SUM(C1705:C1708)</f>
        <v>5365050</v>
      </c>
      <c r="D1703" s="110"/>
      <c r="E1703" s="109" t="n">
        <f aca="false">SUM(C1703:D1703)</f>
        <v>5365050</v>
      </c>
    </row>
    <row r="1704" customFormat="false" ht="22.35" hidden="false" customHeight="false" outlineLevel="0" collapsed="false">
      <c r="A1704" s="82" t="s">
        <v>27</v>
      </c>
      <c r="B1704" s="227"/>
      <c r="C1704" s="79" t="n">
        <f aca="false">SUM(C1705:C1707)</f>
        <v>5365050</v>
      </c>
      <c r="D1704" s="217"/>
      <c r="E1704" s="79" t="n">
        <f aca="false">SUM(C1704:D1704)</f>
        <v>5365050</v>
      </c>
    </row>
    <row r="1705" customFormat="false" ht="22.35" hidden="false" customHeight="false" outlineLevel="0" collapsed="false">
      <c r="A1705" s="82" t="s">
        <v>1095</v>
      </c>
      <c r="B1705" s="54" t="s">
        <v>1011</v>
      </c>
      <c r="C1705" s="79" t="n">
        <v>5192750</v>
      </c>
      <c r="D1705" s="217"/>
      <c r="E1705" s="79" t="n">
        <f aca="false">SUM(C1705:D1705)</f>
        <v>5192750</v>
      </c>
    </row>
    <row r="1706" customFormat="false" ht="53.7" hidden="false" customHeight="false" outlineLevel="0" collapsed="false">
      <c r="A1706" s="87" t="s">
        <v>1057</v>
      </c>
      <c r="B1706" s="54" t="s">
        <v>1058</v>
      </c>
      <c r="C1706" s="79" t="n">
        <v>800</v>
      </c>
      <c r="D1706" s="88"/>
      <c r="E1706" s="79" t="n">
        <f aca="false">SUM(C1706:D1706)</f>
        <v>800</v>
      </c>
    </row>
    <row r="1707" customFormat="false" ht="12.8" hidden="false" customHeight="false" outlineLevel="0" collapsed="false">
      <c r="A1707" s="87" t="s">
        <v>1097</v>
      </c>
      <c r="B1707" s="54" t="s">
        <v>1098</v>
      </c>
      <c r="C1707" s="79" t="n">
        <v>171500</v>
      </c>
      <c r="D1707" s="88"/>
      <c r="E1707" s="79" t="n">
        <f aca="false">SUM(C1707:D1707)</f>
        <v>171500</v>
      </c>
    </row>
    <row r="1708" customFormat="false" ht="22.35" hidden="false" customHeight="false" outlineLevel="0" collapsed="false">
      <c r="A1708" s="87" t="s">
        <v>65</v>
      </c>
      <c r="B1708" s="55" t="s">
        <v>66</v>
      </c>
      <c r="C1708" s="79"/>
      <c r="D1708" s="88"/>
      <c r="E1708" s="79" t="n">
        <f aca="false">SUM(C1708:D1708)</f>
        <v>0</v>
      </c>
    </row>
    <row r="1709" customFormat="false" ht="12.8" hidden="false" customHeight="false" outlineLevel="0" collapsed="false">
      <c r="A1709" s="87"/>
      <c r="B1709" s="54"/>
      <c r="C1709" s="79"/>
      <c r="D1709" s="88"/>
      <c r="E1709" s="79"/>
    </row>
    <row r="1710" customFormat="false" ht="57.45" hidden="false" customHeight="false" outlineLevel="0" collapsed="false">
      <c r="A1710" s="66" t="s">
        <v>1904</v>
      </c>
      <c r="B1710" s="135" t="s">
        <v>19</v>
      </c>
      <c r="C1710" s="109" t="n">
        <f aca="false">SUM(C1712:C1713)</f>
        <v>2578050</v>
      </c>
      <c r="D1710" s="110"/>
      <c r="E1710" s="109" t="n">
        <f aca="false">SUM(C1710:D1710)</f>
        <v>2578050</v>
      </c>
    </row>
    <row r="1711" customFormat="false" ht="22.35" hidden="false" customHeight="false" outlineLevel="0" collapsed="false">
      <c r="A1711" s="82" t="s">
        <v>27</v>
      </c>
      <c r="B1711" s="227"/>
      <c r="C1711" s="79" t="n">
        <f aca="false">SUM(C1712:C1713)</f>
        <v>2578050</v>
      </c>
      <c r="D1711" s="217"/>
      <c r="E1711" s="79" t="n">
        <f aca="false">SUM(C1711:D1711)</f>
        <v>2578050</v>
      </c>
    </row>
    <row r="1712" customFormat="false" ht="22.35" hidden="false" customHeight="false" outlineLevel="0" collapsed="false">
      <c r="A1712" s="82" t="s">
        <v>1095</v>
      </c>
      <c r="B1712" s="54" t="s">
        <v>1011</v>
      </c>
      <c r="C1712" s="79" t="n">
        <v>2349550</v>
      </c>
      <c r="D1712" s="88"/>
      <c r="E1712" s="79" t="n">
        <f aca="false">SUM(C1712:D1712)</f>
        <v>2349550</v>
      </c>
    </row>
    <row r="1713" customFormat="false" ht="12.8" hidden="false" customHeight="false" outlineLevel="0" collapsed="false">
      <c r="A1713" s="82" t="s">
        <v>1097</v>
      </c>
      <c r="B1713" s="54" t="s">
        <v>1098</v>
      </c>
      <c r="C1713" s="247" t="n">
        <v>228500</v>
      </c>
      <c r="D1713" s="266"/>
      <c r="E1713" s="79" t="n">
        <f aca="false">SUM(C1713:D1713)</f>
        <v>228500</v>
      </c>
    </row>
    <row r="1714" customFormat="false" ht="12.8" hidden="false" customHeight="false" outlineLevel="0" collapsed="false">
      <c r="A1714" s="87"/>
      <c r="B1714" s="54"/>
      <c r="C1714" s="79"/>
      <c r="D1714" s="88"/>
      <c r="E1714" s="79"/>
    </row>
    <row r="1715" customFormat="false" ht="46.25" hidden="false" customHeight="false" outlineLevel="0" collapsed="false">
      <c r="A1715" s="66" t="s">
        <v>1907</v>
      </c>
      <c r="B1715" s="135" t="s">
        <v>19</v>
      </c>
      <c r="C1715" s="109" t="n">
        <f aca="false">SUM(C1717:C1719)</f>
        <v>2094120</v>
      </c>
      <c r="D1715" s="110"/>
      <c r="E1715" s="109" t="n">
        <f aca="false">SUM(C1715:D1715)</f>
        <v>2094120</v>
      </c>
    </row>
    <row r="1716" customFormat="false" ht="22.35" hidden="false" customHeight="false" outlineLevel="0" collapsed="false">
      <c r="A1716" s="82" t="s">
        <v>27</v>
      </c>
      <c r="B1716" s="167"/>
      <c r="C1716" s="79" t="n">
        <f aca="false">SUM(C1717:C1719)</f>
        <v>2094120</v>
      </c>
      <c r="D1716" s="217"/>
      <c r="E1716" s="79" t="n">
        <f aca="false">SUM(C1716:D1716)</f>
        <v>2094120</v>
      </c>
    </row>
    <row r="1717" customFormat="false" ht="22.35" hidden="false" customHeight="false" outlineLevel="0" collapsed="false">
      <c r="A1717" s="82" t="s">
        <v>1095</v>
      </c>
      <c r="B1717" s="54" t="s">
        <v>1011</v>
      </c>
      <c r="C1717" s="79" t="n">
        <v>1763520</v>
      </c>
      <c r="D1717" s="88"/>
      <c r="E1717" s="79" t="n">
        <f aca="false">SUM(C1717:D1717)</f>
        <v>1763520</v>
      </c>
    </row>
    <row r="1718" customFormat="false" ht="32.8" hidden="false" customHeight="false" outlineLevel="0" collapsed="false">
      <c r="A1718" s="82" t="s">
        <v>177</v>
      </c>
      <c r="B1718" s="55" t="s">
        <v>178</v>
      </c>
      <c r="C1718" s="79"/>
      <c r="D1718" s="88"/>
      <c r="E1718" s="79" t="n">
        <f aca="false">SUM(C1718:D1718)</f>
        <v>0</v>
      </c>
    </row>
    <row r="1719" customFormat="false" ht="12.8" hidden="false" customHeight="false" outlineLevel="0" collapsed="false">
      <c r="A1719" s="82" t="s">
        <v>1097</v>
      </c>
      <c r="B1719" s="54" t="s">
        <v>1098</v>
      </c>
      <c r="C1719" s="79" t="n">
        <v>330600</v>
      </c>
      <c r="D1719" s="88"/>
      <c r="E1719" s="79" t="n">
        <f aca="false">SUM(C1719:D1719)</f>
        <v>330600</v>
      </c>
    </row>
    <row r="1720" customFormat="false" ht="12.8" hidden="false" customHeight="false" outlineLevel="0" collapsed="false">
      <c r="A1720" s="82"/>
      <c r="B1720" s="54"/>
      <c r="C1720" s="79"/>
      <c r="D1720" s="88"/>
      <c r="E1720" s="79"/>
    </row>
    <row r="1721" customFormat="false" ht="57.45" hidden="false" customHeight="false" outlineLevel="0" collapsed="false">
      <c r="A1721" s="66" t="s">
        <v>1911</v>
      </c>
      <c r="B1721" s="135" t="s">
        <v>19</v>
      </c>
      <c r="C1721" s="109" t="n">
        <f aca="false">SUM(C1723:C1729)</f>
        <v>16326850</v>
      </c>
      <c r="D1721" s="110"/>
      <c r="E1721" s="109" t="n">
        <f aca="false">SUM(C1721:D1721)</f>
        <v>16326850</v>
      </c>
    </row>
    <row r="1722" customFormat="false" ht="22.35" hidden="false" customHeight="false" outlineLevel="0" collapsed="false">
      <c r="A1722" s="82" t="s">
        <v>27</v>
      </c>
      <c r="B1722" s="100"/>
      <c r="C1722" s="79" t="n">
        <f aca="false">SUM(C1723:C1727)</f>
        <v>16326850</v>
      </c>
      <c r="D1722" s="88" t="n">
        <f aca="false">SUM(D1723:D1725)</f>
        <v>0</v>
      </c>
      <c r="E1722" s="79" t="n">
        <f aca="false">SUM(C1722:D1722)</f>
        <v>16326850</v>
      </c>
    </row>
    <row r="1723" customFormat="false" ht="22.35" hidden="false" customHeight="false" outlineLevel="0" collapsed="false">
      <c r="A1723" s="82" t="s">
        <v>1095</v>
      </c>
      <c r="B1723" s="54" t="s">
        <v>1011</v>
      </c>
      <c r="C1723" s="79" t="n">
        <v>15554540</v>
      </c>
      <c r="D1723" s="88"/>
      <c r="E1723" s="79" t="n">
        <f aca="false">SUM(C1723:D1723)</f>
        <v>15554540</v>
      </c>
    </row>
    <row r="1724" customFormat="false" ht="32.8" hidden="false" customHeight="false" outlineLevel="0" collapsed="false">
      <c r="A1724" s="87" t="s">
        <v>33</v>
      </c>
      <c r="B1724" s="54" t="s">
        <v>34</v>
      </c>
      <c r="C1724" s="79" t="n">
        <v>52310</v>
      </c>
      <c r="D1724" s="88"/>
      <c r="E1724" s="79" t="n">
        <f aca="false">SUM(C1724:D1724)</f>
        <v>52310</v>
      </c>
    </row>
    <row r="1725" customFormat="false" ht="22.35" hidden="false" customHeight="false" outlineLevel="0" collapsed="false">
      <c r="A1725" s="87" t="s">
        <v>1120</v>
      </c>
      <c r="B1725" s="54" t="s">
        <v>1121</v>
      </c>
      <c r="C1725" s="79" t="n">
        <v>240000</v>
      </c>
      <c r="D1725" s="88"/>
      <c r="E1725" s="79" t="n">
        <f aca="false">SUM(C1725:D1725)</f>
        <v>240000</v>
      </c>
    </row>
    <row r="1726" customFormat="false" ht="22.35" hidden="false" customHeight="false" outlineLevel="0" collapsed="false">
      <c r="A1726" s="87" t="s">
        <v>1104</v>
      </c>
      <c r="B1726" s="54" t="s">
        <v>1014</v>
      </c>
      <c r="C1726" s="79" t="n">
        <v>480000</v>
      </c>
      <c r="D1726" s="88"/>
      <c r="E1726" s="79" t="n">
        <f aca="false">SUM(C1726:D1726)</f>
        <v>480000</v>
      </c>
    </row>
    <row r="1727" customFormat="false" ht="12.8" hidden="false" customHeight="false" outlineLevel="0" collapsed="false">
      <c r="A1727" s="82" t="s">
        <v>1097</v>
      </c>
      <c r="B1727" s="54" t="s">
        <v>1098</v>
      </c>
      <c r="C1727" s="79"/>
      <c r="D1727" s="88"/>
      <c r="E1727" s="79"/>
    </row>
    <row r="1728" customFormat="false" ht="32.8" hidden="false" customHeight="false" outlineLevel="0" collapsed="false">
      <c r="A1728" s="82" t="s">
        <v>1916</v>
      </c>
      <c r="B1728" s="54" t="s">
        <v>1917</v>
      </c>
      <c r="C1728" s="79"/>
      <c r="D1728" s="88"/>
      <c r="E1728" s="79"/>
    </row>
    <row r="1729" customFormat="false" ht="22.35" hidden="false" customHeight="false" outlineLevel="0" collapsed="false">
      <c r="A1729" s="87" t="s">
        <v>65</v>
      </c>
      <c r="B1729" s="54" t="s">
        <v>66</v>
      </c>
      <c r="C1729" s="79"/>
      <c r="D1729" s="88"/>
      <c r="E1729" s="79" t="n">
        <f aca="false">SUM(C1729:D1729)</f>
        <v>0</v>
      </c>
    </row>
    <row r="1730" customFormat="false" ht="12.8" hidden="false" customHeight="false" outlineLevel="0" collapsed="false">
      <c r="A1730" s="284"/>
      <c r="B1730" s="103"/>
      <c r="C1730" s="79"/>
      <c r="D1730" s="88"/>
      <c r="E1730" s="79"/>
    </row>
    <row r="1731" customFormat="false" ht="57.45" hidden="false" customHeight="false" outlineLevel="0" collapsed="false">
      <c r="A1731" s="66" t="s">
        <v>1919</v>
      </c>
      <c r="B1731" s="135" t="s">
        <v>19</v>
      </c>
      <c r="C1731" s="109" t="n">
        <f aca="false">SUM(C1733:C1738)</f>
        <v>5441420</v>
      </c>
      <c r="D1731" s="110"/>
      <c r="E1731" s="109" t="n">
        <f aca="false">SUM(C1731:D1731)</f>
        <v>5441420</v>
      </c>
    </row>
    <row r="1732" customFormat="false" ht="22.35" hidden="false" customHeight="false" outlineLevel="0" collapsed="false">
      <c r="A1732" s="74" t="s">
        <v>27</v>
      </c>
      <c r="B1732" s="100"/>
      <c r="C1732" s="146" t="n">
        <f aca="false">SUM(C1733:C1737)</f>
        <v>5026420</v>
      </c>
      <c r="D1732" s="147"/>
      <c r="E1732" s="146" t="n">
        <f aca="false">SUM(C1732:D1732)</f>
        <v>5026420</v>
      </c>
    </row>
    <row r="1733" customFormat="false" ht="22.35" hidden="false" customHeight="false" outlineLevel="0" collapsed="false">
      <c r="A1733" s="82" t="s">
        <v>1095</v>
      </c>
      <c r="B1733" s="54" t="s">
        <v>1011</v>
      </c>
      <c r="C1733" s="79" t="n">
        <v>3487920</v>
      </c>
      <c r="D1733" s="88"/>
      <c r="E1733" s="79" t="n">
        <f aca="false">SUM(C1733:D1733)</f>
        <v>3487920</v>
      </c>
    </row>
    <row r="1734" customFormat="false" ht="53.7" hidden="false" customHeight="false" outlineLevel="0" collapsed="false">
      <c r="A1734" s="87" t="s">
        <v>1921</v>
      </c>
      <c r="B1734" s="54" t="s">
        <v>1922</v>
      </c>
      <c r="C1734" s="79" t="n">
        <v>620000</v>
      </c>
      <c r="D1734" s="88"/>
      <c r="E1734" s="79" t="n">
        <f aca="false">SUM(C1734:D1734)</f>
        <v>620000</v>
      </c>
    </row>
    <row r="1735" customFormat="false" ht="32.8" hidden="false" customHeight="false" outlineLevel="0" collapsed="false">
      <c r="A1735" s="87" t="s">
        <v>33</v>
      </c>
      <c r="B1735" s="54" t="s">
        <v>34</v>
      </c>
      <c r="C1735" s="79" t="n">
        <v>25500</v>
      </c>
      <c r="D1735" s="88"/>
      <c r="E1735" s="79" t="n">
        <f aca="false">SUM(C1735:D1735)</f>
        <v>25500</v>
      </c>
    </row>
    <row r="1736" customFormat="false" ht="22.35" hidden="false" customHeight="false" outlineLevel="0" collapsed="false">
      <c r="A1736" s="87" t="s">
        <v>1104</v>
      </c>
      <c r="B1736" s="54" t="s">
        <v>1014</v>
      </c>
      <c r="C1736" s="79" t="n">
        <v>670000</v>
      </c>
      <c r="D1736" s="88"/>
      <c r="E1736" s="79" t="n">
        <f aca="false">SUM(C1736:D1736)</f>
        <v>670000</v>
      </c>
    </row>
    <row r="1737" customFormat="false" ht="12.8" hidden="false" customHeight="false" outlineLevel="0" collapsed="false">
      <c r="A1737" s="82" t="s">
        <v>1097</v>
      </c>
      <c r="B1737" s="54" t="s">
        <v>1098</v>
      </c>
      <c r="C1737" s="79" t="n">
        <v>223000</v>
      </c>
      <c r="D1737" s="88"/>
      <c r="E1737" s="79" t="n">
        <f aca="false">SUM(C1737:D1737)</f>
        <v>223000</v>
      </c>
    </row>
    <row r="1738" customFormat="false" ht="22.35" hidden="false" customHeight="false" outlineLevel="0" collapsed="false">
      <c r="A1738" s="87" t="s">
        <v>65</v>
      </c>
      <c r="B1738" s="54" t="s">
        <v>66</v>
      </c>
      <c r="C1738" s="79" t="n">
        <v>415000</v>
      </c>
      <c r="D1738" s="88"/>
      <c r="E1738" s="79" t="n">
        <f aca="false">SUM(C1738:D1738)</f>
        <v>415000</v>
      </c>
    </row>
    <row r="1739" customFormat="false" ht="12.8" hidden="false" customHeight="false" outlineLevel="0" collapsed="false">
      <c r="A1739" s="82"/>
      <c r="B1739" s="54"/>
      <c r="C1739" s="79"/>
      <c r="D1739" s="88"/>
      <c r="E1739" s="79"/>
    </row>
    <row r="1740" customFormat="false" ht="57.45" hidden="false" customHeight="false" outlineLevel="0" collapsed="false">
      <c r="A1740" s="66" t="s">
        <v>1927</v>
      </c>
      <c r="B1740" s="135" t="s">
        <v>19</v>
      </c>
      <c r="C1740" s="109" t="n">
        <f aca="false">SUM(C1742:C1744)</f>
        <v>2002870</v>
      </c>
      <c r="D1740" s="110"/>
      <c r="E1740" s="109" t="n">
        <f aca="false">SUM(C1740:D1740)</f>
        <v>2002870</v>
      </c>
    </row>
    <row r="1741" customFormat="false" ht="22.35" hidden="false" customHeight="false" outlineLevel="0" collapsed="false">
      <c r="A1741" s="82" t="s">
        <v>27</v>
      </c>
      <c r="B1741" s="227"/>
      <c r="C1741" s="79" t="n">
        <f aca="false">SUM(C1742:C1744)</f>
        <v>2002870</v>
      </c>
      <c r="D1741" s="217"/>
      <c r="E1741" s="79" t="n">
        <f aca="false">SUM(C1741:D1741)</f>
        <v>2002870</v>
      </c>
    </row>
    <row r="1742" customFormat="false" ht="22.35" hidden="false" customHeight="false" outlineLevel="0" collapsed="false">
      <c r="A1742" s="82" t="s">
        <v>1095</v>
      </c>
      <c r="B1742" s="54" t="s">
        <v>1011</v>
      </c>
      <c r="C1742" s="79" t="n">
        <v>1995870</v>
      </c>
      <c r="D1742" s="88"/>
      <c r="E1742" s="79" t="n">
        <f aca="false">SUM(C1742:D1742)</f>
        <v>1995870</v>
      </c>
    </row>
    <row r="1743" customFormat="false" ht="32.8" hidden="false" customHeight="false" outlineLevel="0" collapsed="false">
      <c r="A1743" s="82" t="s">
        <v>33</v>
      </c>
      <c r="B1743" s="54" t="s">
        <v>34</v>
      </c>
      <c r="C1743" s="79" t="n">
        <v>7000</v>
      </c>
      <c r="D1743" s="88"/>
      <c r="E1743" s="79" t="n">
        <f aca="false">SUM(C1743:D1743)</f>
        <v>7000</v>
      </c>
    </row>
    <row r="1744" customFormat="false" ht="12.8" hidden="false" customHeight="false" outlineLevel="0" collapsed="false">
      <c r="A1744" s="82" t="s">
        <v>1097</v>
      </c>
      <c r="B1744" s="54" t="s">
        <v>1098</v>
      </c>
      <c r="C1744" s="79"/>
      <c r="D1744" s="88"/>
      <c r="E1744" s="79"/>
    </row>
    <row r="1745" customFormat="false" ht="12.8" hidden="false" customHeight="false" outlineLevel="0" collapsed="false">
      <c r="A1745" s="82"/>
      <c r="B1745" s="103"/>
      <c r="C1745" s="79"/>
      <c r="D1745" s="88"/>
      <c r="E1745" s="79"/>
    </row>
    <row r="1746" customFormat="false" ht="57.45" hidden="false" customHeight="false" outlineLevel="0" collapsed="false">
      <c r="A1746" s="66" t="s">
        <v>1931</v>
      </c>
      <c r="B1746" s="135" t="s">
        <v>19</v>
      </c>
      <c r="C1746" s="243" t="n">
        <f aca="false">SUM(C1748:C1751)</f>
        <v>2183900</v>
      </c>
      <c r="D1746" s="253"/>
      <c r="E1746" s="243" t="n">
        <f aca="false">SUM(C1746:D1746)</f>
        <v>2183900</v>
      </c>
    </row>
    <row r="1747" customFormat="false" ht="22.35" hidden="false" customHeight="false" outlineLevel="0" collapsed="false">
      <c r="A1747" s="74" t="s">
        <v>27</v>
      </c>
      <c r="B1747" s="227"/>
      <c r="C1747" s="285" t="n">
        <f aca="false">SUM(C1748:C1751)</f>
        <v>2183900</v>
      </c>
      <c r="D1747" s="248"/>
      <c r="E1747" s="79" t="n">
        <f aca="false">SUM(C1747:D1747)</f>
        <v>2183900</v>
      </c>
    </row>
    <row r="1748" customFormat="false" ht="22.35" hidden="false" customHeight="false" outlineLevel="0" collapsed="false">
      <c r="A1748" s="82" t="s">
        <v>1095</v>
      </c>
      <c r="B1748" s="54" t="s">
        <v>1011</v>
      </c>
      <c r="C1748" s="247" t="n">
        <v>1824000</v>
      </c>
      <c r="D1748" s="266"/>
      <c r="E1748" s="79" t="n">
        <f aca="false">SUM(C1748:D1748)</f>
        <v>1824000</v>
      </c>
    </row>
    <row r="1749" customFormat="false" ht="22.35" hidden="false" customHeight="false" outlineLevel="0" collapsed="false">
      <c r="A1749" s="82" t="s">
        <v>1104</v>
      </c>
      <c r="B1749" s="54" t="s">
        <v>1014</v>
      </c>
      <c r="C1749" s="247" t="n">
        <v>165000</v>
      </c>
      <c r="D1749" s="266"/>
      <c r="E1749" s="79" t="n">
        <f aca="false">SUM(C1749:D1749)</f>
        <v>165000</v>
      </c>
    </row>
    <row r="1750" customFormat="false" ht="53.7" hidden="false" customHeight="false" outlineLevel="0" collapsed="false">
      <c r="A1750" s="82" t="s">
        <v>1057</v>
      </c>
      <c r="B1750" s="54" t="s">
        <v>1058</v>
      </c>
      <c r="C1750" s="247" t="n">
        <v>89900</v>
      </c>
      <c r="D1750" s="266"/>
      <c r="E1750" s="79" t="n">
        <f aca="false">SUM(C1750:D1750)</f>
        <v>89900</v>
      </c>
    </row>
    <row r="1751" customFormat="false" ht="32.8" hidden="false" customHeight="false" outlineLevel="0" collapsed="false">
      <c r="A1751" s="82" t="s">
        <v>33</v>
      </c>
      <c r="B1751" s="54" t="s">
        <v>34</v>
      </c>
      <c r="C1751" s="79" t="n">
        <v>105000</v>
      </c>
      <c r="D1751" s="88"/>
      <c r="E1751" s="79" t="n">
        <f aca="false">SUM(C1751:D1751)</f>
        <v>105000</v>
      </c>
    </row>
    <row r="1752" customFormat="false" ht="12.8" hidden="false" customHeight="false" outlineLevel="0" collapsed="false">
      <c r="A1752" s="82"/>
      <c r="B1752" s="54"/>
      <c r="C1752" s="79"/>
      <c r="D1752" s="88"/>
      <c r="E1752" s="79"/>
    </row>
    <row r="1753" customFormat="false" ht="57.45" hidden="false" customHeight="false" outlineLevel="0" collapsed="false">
      <c r="A1753" s="66" t="s">
        <v>1936</v>
      </c>
      <c r="B1753" s="135" t="s">
        <v>19</v>
      </c>
      <c r="C1753" s="109" t="n">
        <f aca="false">SUM(C1755:C1757)</f>
        <v>2360150</v>
      </c>
      <c r="D1753" s="110"/>
      <c r="E1753" s="109" t="n">
        <f aca="false">SUM(C1753:D1753)</f>
        <v>2360150</v>
      </c>
    </row>
    <row r="1754" customFormat="false" ht="22.35" hidden="false" customHeight="false" outlineLevel="0" collapsed="false">
      <c r="A1754" s="74" t="s">
        <v>27</v>
      </c>
      <c r="B1754" s="227"/>
      <c r="C1754" s="79" t="n">
        <f aca="false">SUM(C1755:C1757)</f>
        <v>2360150</v>
      </c>
      <c r="D1754" s="287"/>
      <c r="E1754" s="247" t="n">
        <f aca="false">SUM(C1754:D1754)</f>
        <v>2360150</v>
      </c>
    </row>
    <row r="1755" customFormat="false" ht="22.35" hidden="false" customHeight="false" outlineLevel="0" collapsed="false">
      <c r="A1755" s="82" t="s">
        <v>1095</v>
      </c>
      <c r="B1755" s="54" t="s">
        <v>1011</v>
      </c>
      <c r="C1755" s="79" t="n">
        <v>2180350</v>
      </c>
      <c r="D1755" s="88"/>
      <c r="E1755" s="247" t="n">
        <f aca="false">SUM(C1755:D1755)</f>
        <v>2180350</v>
      </c>
    </row>
    <row r="1756" customFormat="false" ht="32.8" hidden="false" customHeight="false" outlineLevel="0" collapsed="false">
      <c r="A1756" s="82" t="s">
        <v>33</v>
      </c>
      <c r="B1756" s="54" t="s">
        <v>34</v>
      </c>
      <c r="C1756" s="79" t="n">
        <f aca="false">11500+157300</f>
        <v>168800</v>
      </c>
      <c r="D1756" s="88"/>
      <c r="E1756" s="79" t="n">
        <f aca="false">SUM(C1756:D1756)</f>
        <v>168800</v>
      </c>
    </row>
    <row r="1757" customFormat="false" ht="12.8" hidden="false" customHeight="false" outlineLevel="0" collapsed="false">
      <c r="A1757" s="82" t="s">
        <v>1097</v>
      </c>
      <c r="B1757" s="54" t="s">
        <v>1098</v>
      </c>
      <c r="C1757" s="79" t="n">
        <v>11000</v>
      </c>
      <c r="D1757" s="88"/>
      <c r="E1757" s="79" t="n">
        <f aca="false">SUM(C1757:D1757)</f>
        <v>11000</v>
      </c>
    </row>
    <row r="1758" customFormat="false" ht="12.8" hidden="false" customHeight="false" outlineLevel="0" collapsed="false">
      <c r="A1758" s="126"/>
      <c r="B1758" s="160"/>
      <c r="C1758" s="131"/>
      <c r="D1758" s="151"/>
      <c r="E1758" s="243"/>
    </row>
    <row r="1759" customFormat="false" ht="57.45" hidden="false" customHeight="false" outlineLevel="0" collapsed="false">
      <c r="A1759" s="66" t="s">
        <v>1940</v>
      </c>
      <c r="B1759" s="135" t="s">
        <v>19</v>
      </c>
      <c r="C1759" s="109" t="n">
        <f aca="false">SUM(C1761:C1767)</f>
        <v>4146400</v>
      </c>
      <c r="D1759" s="110"/>
      <c r="E1759" s="109" t="n">
        <f aca="false">SUM(C1759:D1759)</f>
        <v>4146400</v>
      </c>
    </row>
    <row r="1760" customFormat="false" ht="22.35" hidden="false" customHeight="false" outlineLevel="0" collapsed="false">
      <c r="A1760" s="74" t="s">
        <v>27</v>
      </c>
      <c r="B1760" s="75"/>
      <c r="C1760" s="90" t="n">
        <f aca="false">SUM(C1761:C1766)</f>
        <v>2601400</v>
      </c>
      <c r="D1760" s="80"/>
      <c r="E1760" s="79" t="n">
        <f aca="false">SUM(C1760:D1760)</f>
        <v>2601400</v>
      </c>
    </row>
    <row r="1761" customFormat="false" ht="22.35" hidden="false" customHeight="false" outlineLevel="0" collapsed="false">
      <c r="A1761" s="82" t="s">
        <v>1095</v>
      </c>
      <c r="B1761" s="54" t="s">
        <v>1011</v>
      </c>
      <c r="C1761" s="79" t="n">
        <v>2360300</v>
      </c>
      <c r="D1761" s="88"/>
      <c r="E1761" s="79" t="n">
        <f aca="false">SUM(C1761:D1761)</f>
        <v>2360300</v>
      </c>
    </row>
    <row r="1762" customFormat="false" ht="53.7" hidden="false" customHeight="false" outlineLevel="0" collapsed="false">
      <c r="A1762" s="82" t="s">
        <v>1057</v>
      </c>
      <c r="B1762" s="54" t="s">
        <v>1058</v>
      </c>
      <c r="C1762" s="79" t="n">
        <v>76700</v>
      </c>
      <c r="D1762" s="88"/>
      <c r="E1762" s="79" t="n">
        <f aca="false">SUM(C1762:D1762)</f>
        <v>76700</v>
      </c>
    </row>
    <row r="1763" customFormat="false" ht="32.8" hidden="false" customHeight="false" outlineLevel="0" collapsed="false">
      <c r="A1763" s="82" t="s">
        <v>33</v>
      </c>
      <c r="B1763" s="54" t="s">
        <v>34</v>
      </c>
      <c r="C1763" s="79" t="n">
        <f aca="false">58000+75000</f>
        <v>133000</v>
      </c>
      <c r="D1763" s="88"/>
      <c r="E1763" s="79" t="n">
        <f aca="false">SUM(C1763:D1763)</f>
        <v>133000</v>
      </c>
    </row>
    <row r="1764" customFormat="false" ht="12.8" hidden="false" customHeight="false" outlineLevel="0" collapsed="false">
      <c r="A1764" s="82" t="s">
        <v>1097</v>
      </c>
      <c r="B1764" s="54" t="s">
        <v>1098</v>
      </c>
      <c r="C1764" s="79" t="n">
        <v>31400</v>
      </c>
      <c r="D1764" s="88"/>
      <c r="E1764" s="79" t="n">
        <f aca="false">SUM(C1764:D1764)</f>
        <v>31400</v>
      </c>
    </row>
    <row r="1765" customFormat="false" ht="32.8" hidden="false" customHeight="false" outlineLevel="0" collapsed="false">
      <c r="A1765" s="82" t="s">
        <v>1945</v>
      </c>
      <c r="B1765" s="55" t="s">
        <v>1946</v>
      </c>
      <c r="C1765" s="79"/>
      <c r="D1765" s="88"/>
      <c r="E1765" s="79" t="n">
        <f aca="false">SUM(C1765:D1765)</f>
        <v>0</v>
      </c>
    </row>
    <row r="1766" customFormat="false" ht="32.8" hidden="false" customHeight="false" outlineLevel="0" collapsed="false">
      <c r="A1766" s="82" t="s">
        <v>219</v>
      </c>
      <c r="B1766" s="55" t="s">
        <v>220</v>
      </c>
      <c r="C1766" s="79"/>
      <c r="D1766" s="88"/>
      <c r="E1766" s="79" t="n">
        <f aca="false">SUM(C1766:D1766)</f>
        <v>0</v>
      </c>
    </row>
    <row r="1767" customFormat="false" ht="22.35" hidden="false" customHeight="false" outlineLevel="0" collapsed="false">
      <c r="A1767" s="82" t="s">
        <v>65</v>
      </c>
      <c r="B1767" s="54" t="s">
        <v>66</v>
      </c>
      <c r="C1767" s="79" t="n">
        <v>1545000</v>
      </c>
      <c r="D1767" s="88"/>
      <c r="E1767" s="79" t="n">
        <f aca="false">SUM(C1767:D1767)</f>
        <v>1545000</v>
      </c>
    </row>
    <row r="1768" customFormat="false" ht="12.8" hidden="false" customHeight="false" outlineLevel="0" collapsed="false">
      <c r="A1768" s="82"/>
      <c r="B1768" s="103"/>
      <c r="C1768" s="79"/>
      <c r="D1768" s="88"/>
      <c r="E1768" s="79"/>
    </row>
    <row r="1769" customFormat="false" ht="57.45" hidden="false" customHeight="false" outlineLevel="0" collapsed="false">
      <c r="A1769" s="66" t="s">
        <v>1950</v>
      </c>
      <c r="B1769" s="135" t="s">
        <v>19</v>
      </c>
      <c r="C1769" s="109" t="n">
        <f aca="false">SUM(C1771:C1774)</f>
        <v>1709100</v>
      </c>
      <c r="D1769" s="110"/>
      <c r="E1769" s="109" t="n">
        <f aca="false">SUM(C1769:D1769)</f>
        <v>1709100</v>
      </c>
    </row>
    <row r="1770" customFormat="false" ht="22.35" hidden="false" customHeight="false" outlineLevel="0" collapsed="false">
      <c r="A1770" s="74" t="s">
        <v>27</v>
      </c>
      <c r="B1770" s="227"/>
      <c r="C1770" s="79" t="n">
        <f aca="false">SUM(C1771:C1774)</f>
        <v>1709100</v>
      </c>
      <c r="D1770" s="217"/>
      <c r="E1770" s="79" t="n">
        <f aca="false">SUM(C1770:D1770)</f>
        <v>1709100</v>
      </c>
    </row>
    <row r="1771" customFormat="false" ht="22.35" hidden="false" customHeight="false" outlineLevel="0" collapsed="false">
      <c r="A1771" s="82" t="s">
        <v>1095</v>
      </c>
      <c r="B1771" s="54" t="s">
        <v>1011</v>
      </c>
      <c r="C1771" s="79" t="n">
        <v>1647100</v>
      </c>
      <c r="D1771" s="88"/>
      <c r="E1771" s="79" t="n">
        <f aca="false">SUM(C1771:D1771)</f>
        <v>1647100</v>
      </c>
    </row>
    <row r="1772" customFormat="false" ht="32.8" hidden="false" customHeight="false" outlineLevel="0" collapsed="false">
      <c r="A1772" s="82" t="s">
        <v>33</v>
      </c>
      <c r="B1772" s="54" t="s">
        <v>34</v>
      </c>
      <c r="C1772" s="79" t="n">
        <v>56000</v>
      </c>
      <c r="D1772" s="88"/>
      <c r="E1772" s="79" t="n">
        <f aca="false">SUM(C1772:D1772)</f>
        <v>56000</v>
      </c>
    </row>
    <row r="1773" customFormat="false" ht="12.8" hidden="false" customHeight="false" outlineLevel="0" collapsed="false">
      <c r="A1773" s="82" t="s">
        <v>1097</v>
      </c>
      <c r="B1773" s="54" t="s">
        <v>1098</v>
      </c>
      <c r="C1773" s="79" t="n">
        <v>6000</v>
      </c>
      <c r="D1773" s="88"/>
      <c r="E1773" s="79" t="n">
        <f aca="false">SUM(C1773:D1773)</f>
        <v>6000</v>
      </c>
    </row>
    <row r="1774" customFormat="false" ht="22.35" hidden="false" customHeight="false" outlineLevel="0" collapsed="false">
      <c r="A1774" s="82" t="s">
        <v>1104</v>
      </c>
      <c r="B1774" s="54" t="s">
        <v>1014</v>
      </c>
      <c r="C1774" s="79"/>
      <c r="D1774" s="88"/>
      <c r="E1774" s="79"/>
    </row>
    <row r="1775" customFormat="false" ht="12.8" hidden="false" customHeight="false" outlineLevel="0" collapsed="false">
      <c r="A1775" s="82"/>
      <c r="B1775" s="54"/>
      <c r="C1775" s="79"/>
      <c r="D1775" s="88"/>
      <c r="E1775" s="79"/>
    </row>
    <row r="1776" customFormat="false" ht="57.45" hidden="false" customHeight="false" outlineLevel="0" collapsed="false">
      <c r="A1776" s="66" t="s">
        <v>1955</v>
      </c>
      <c r="B1776" s="135" t="s">
        <v>19</v>
      </c>
      <c r="C1776" s="109" t="n">
        <f aca="false">SUM(C1778:C1783)</f>
        <v>3744850</v>
      </c>
      <c r="D1776" s="110"/>
      <c r="E1776" s="109" t="n">
        <f aca="false">SUM(C1776:D1776)</f>
        <v>3744850</v>
      </c>
    </row>
    <row r="1777" customFormat="false" ht="22.35" hidden="false" customHeight="false" outlineLevel="0" collapsed="false">
      <c r="A1777" s="74" t="s">
        <v>27</v>
      </c>
      <c r="B1777" s="227"/>
      <c r="C1777" s="79" t="n">
        <f aca="false">SUM(C1778:C1781)</f>
        <v>3679850</v>
      </c>
      <c r="D1777" s="217"/>
      <c r="E1777" s="79" t="n">
        <f aca="false">SUM(C1777:D1777)</f>
        <v>3679850</v>
      </c>
    </row>
    <row r="1778" customFormat="false" ht="22.35" hidden="false" customHeight="false" outlineLevel="0" collapsed="false">
      <c r="A1778" s="82" t="s">
        <v>1095</v>
      </c>
      <c r="B1778" s="54" t="s">
        <v>1011</v>
      </c>
      <c r="C1778" s="79" t="n">
        <v>3176850</v>
      </c>
      <c r="D1778" s="88"/>
      <c r="E1778" s="79" t="n">
        <f aca="false">SUM(C1778:D1778)</f>
        <v>3176850</v>
      </c>
    </row>
    <row r="1779" customFormat="false" ht="22.35" hidden="false" customHeight="false" outlineLevel="0" collapsed="false">
      <c r="A1779" s="82" t="s">
        <v>1104</v>
      </c>
      <c r="B1779" s="54" t="s">
        <v>1014</v>
      </c>
      <c r="C1779" s="79" t="n">
        <v>175000</v>
      </c>
      <c r="D1779" s="88"/>
      <c r="E1779" s="79" t="n">
        <f aca="false">SUM(C1779:D1779)</f>
        <v>175000</v>
      </c>
    </row>
    <row r="1780" customFormat="false" ht="32.8" hidden="false" customHeight="false" outlineLevel="0" collapsed="false">
      <c r="A1780" s="82" t="s">
        <v>33</v>
      </c>
      <c r="B1780" s="54" t="s">
        <v>34</v>
      </c>
      <c r="C1780" s="79" t="n">
        <f aca="false">168000+19000</f>
        <v>187000</v>
      </c>
      <c r="D1780" s="88"/>
      <c r="E1780" s="79" t="n">
        <f aca="false">SUM(C1780:D1780)</f>
        <v>187000</v>
      </c>
    </row>
    <row r="1781" customFormat="false" ht="12.8" hidden="false" customHeight="false" outlineLevel="0" collapsed="false">
      <c r="A1781" s="82" t="s">
        <v>1097</v>
      </c>
      <c r="B1781" s="54" t="s">
        <v>1098</v>
      </c>
      <c r="C1781" s="79" t="n">
        <v>141000</v>
      </c>
      <c r="D1781" s="88"/>
      <c r="E1781" s="79" t="n">
        <f aca="false">SUM(C1781:D1781)</f>
        <v>141000</v>
      </c>
    </row>
    <row r="1782" customFormat="false" ht="32.8" hidden="false" customHeight="false" outlineLevel="0" collapsed="false">
      <c r="A1782" s="82" t="s">
        <v>62</v>
      </c>
      <c r="B1782" s="54"/>
      <c r="C1782" s="79"/>
      <c r="D1782" s="88"/>
      <c r="E1782" s="79" t="n">
        <f aca="false">SUM(C1782:D1782)</f>
        <v>0</v>
      </c>
    </row>
    <row r="1783" customFormat="false" ht="22.35" hidden="false" customHeight="false" outlineLevel="0" collapsed="false">
      <c r="A1783" s="82" t="s">
        <v>65</v>
      </c>
      <c r="B1783" s="54" t="s">
        <v>66</v>
      </c>
      <c r="C1783" s="79" t="n">
        <v>65000</v>
      </c>
      <c r="D1783" s="88"/>
      <c r="E1783" s="79" t="n">
        <f aca="false">SUM(C1783:D1783)</f>
        <v>65000</v>
      </c>
    </row>
    <row r="1784" customFormat="false" ht="12.8" hidden="false" customHeight="false" outlineLevel="0" collapsed="false">
      <c r="A1784" s="82"/>
      <c r="B1784" s="103"/>
      <c r="C1784" s="79"/>
      <c r="D1784" s="88"/>
      <c r="E1784" s="79"/>
    </row>
    <row r="1785" customFormat="false" ht="57.45" hidden="false" customHeight="false" outlineLevel="0" collapsed="false">
      <c r="A1785" s="66" t="s">
        <v>1961</v>
      </c>
      <c r="B1785" s="135" t="s">
        <v>19</v>
      </c>
      <c r="C1785" s="243" t="n">
        <f aca="false">SUM(C1787:C1791)</f>
        <v>2158410</v>
      </c>
      <c r="D1785" s="253"/>
      <c r="E1785" s="243" t="n">
        <f aca="false">SUM(C1785:D1785)</f>
        <v>2158410</v>
      </c>
    </row>
    <row r="1786" customFormat="false" ht="22.35" hidden="false" customHeight="false" outlineLevel="0" collapsed="false">
      <c r="A1786" s="74" t="s">
        <v>27</v>
      </c>
      <c r="B1786" s="227"/>
      <c r="C1786" s="247" t="n">
        <f aca="false">SUM(C1787:C1791)</f>
        <v>2158410</v>
      </c>
      <c r="D1786" s="248"/>
      <c r="E1786" s="79" t="n">
        <f aca="false">SUM(C1786:D1786)</f>
        <v>2158410</v>
      </c>
    </row>
    <row r="1787" customFormat="false" ht="22.35" hidden="false" customHeight="false" outlineLevel="0" collapsed="false">
      <c r="A1787" s="82" t="s">
        <v>1095</v>
      </c>
      <c r="B1787" s="54" t="s">
        <v>1011</v>
      </c>
      <c r="C1787" s="247" t="n">
        <v>1629910</v>
      </c>
      <c r="D1787" s="266"/>
      <c r="E1787" s="79" t="n">
        <f aca="false">SUM(C1787:D1787)</f>
        <v>1629910</v>
      </c>
    </row>
    <row r="1788" customFormat="false" ht="53.7" hidden="false" customHeight="false" outlineLevel="0" collapsed="false">
      <c r="A1788" s="82" t="s">
        <v>1057</v>
      </c>
      <c r="B1788" s="54" t="s">
        <v>1058</v>
      </c>
      <c r="C1788" s="247" t="n">
        <v>412300</v>
      </c>
      <c r="D1788" s="266"/>
      <c r="E1788" s="79" t="n">
        <f aca="false">SUM(C1788:D1788)</f>
        <v>412300</v>
      </c>
    </row>
    <row r="1789" customFormat="false" ht="32.8" hidden="false" customHeight="false" outlineLevel="0" collapsed="false">
      <c r="A1789" s="82" t="s">
        <v>33</v>
      </c>
      <c r="B1789" s="54" t="s">
        <v>34</v>
      </c>
      <c r="C1789" s="79" t="n">
        <v>116200</v>
      </c>
      <c r="D1789" s="88"/>
      <c r="E1789" s="79" t="n">
        <f aca="false">SUM(C1789:D1789)</f>
        <v>116200</v>
      </c>
    </row>
    <row r="1790" customFormat="false" ht="32.8" hidden="false" customHeight="false" outlineLevel="0" collapsed="false">
      <c r="A1790" s="82" t="s">
        <v>219</v>
      </c>
      <c r="B1790" s="55" t="s">
        <v>220</v>
      </c>
      <c r="C1790" s="79"/>
      <c r="D1790" s="88"/>
      <c r="E1790" s="79" t="n">
        <f aca="false">SUM(C1790:D1790)</f>
        <v>0</v>
      </c>
    </row>
    <row r="1791" customFormat="false" ht="22.35" hidden="false" customHeight="false" outlineLevel="0" collapsed="false">
      <c r="A1791" s="82" t="s">
        <v>1104</v>
      </c>
      <c r="B1791" s="54" t="s">
        <v>1014</v>
      </c>
      <c r="C1791" s="247"/>
      <c r="D1791" s="266"/>
      <c r="E1791" s="79"/>
    </row>
    <row r="1792" customFormat="false" ht="12.8" hidden="false" customHeight="false" outlineLevel="0" collapsed="false">
      <c r="A1792" s="82"/>
      <c r="B1792" s="54"/>
      <c r="C1792" s="79"/>
      <c r="D1792" s="88"/>
      <c r="E1792" s="79"/>
    </row>
    <row r="1793" customFormat="false" ht="57.45" hidden="false" customHeight="false" outlineLevel="0" collapsed="false">
      <c r="A1793" s="66" t="s">
        <v>1967</v>
      </c>
      <c r="B1793" s="135" t="s">
        <v>19</v>
      </c>
      <c r="C1793" s="109" t="n">
        <f aca="false">SUM(C1795:C1799)</f>
        <v>3195477</v>
      </c>
      <c r="D1793" s="110"/>
      <c r="E1793" s="109" t="n">
        <f aca="false">SUM(C1793:D1793)</f>
        <v>3195477</v>
      </c>
    </row>
    <row r="1794" customFormat="false" ht="22.35" hidden="false" customHeight="false" outlineLevel="0" collapsed="false">
      <c r="A1794" s="74" t="s">
        <v>27</v>
      </c>
      <c r="B1794" s="227"/>
      <c r="C1794" s="79" t="n">
        <f aca="false">SUM(C1795:C1799)</f>
        <v>3195477</v>
      </c>
      <c r="D1794" s="217"/>
      <c r="E1794" s="79" t="n">
        <f aca="false">SUM(C1794:D1794)</f>
        <v>3195477</v>
      </c>
    </row>
    <row r="1795" customFormat="false" ht="22.35" hidden="false" customHeight="false" outlineLevel="0" collapsed="false">
      <c r="A1795" s="82" t="s">
        <v>1095</v>
      </c>
      <c r="B1795" s="54" t="s">
        <v>1011</v>
      </c>
      <c r="C1795" s="79" t="n">
        <v>1848150</v>
      </c>
      <c r="D1795" s="88"/>
      <c r="E1795" s="79" t="n">
        <f aca="false">SUM(C1795:D1795)</f>
        <v>1848150</v>
      </c>
    </row>
    <row r="1796" customFormat="false" ht="22.35" hidden="false" customHeight="false" outlineLevel="0" collapsed="false">
      <c r="A1796" s="82" t="s">
        <v>1104</v>
      </c>
      <c r="B1796" s="54" t="s">
        <v>1014</v>
      </c>
      <c r="C1796" s="79" t="n">
        <v>25000</v>
      </c>
      <c r="D1796" s="88"/>
      <c r="E1796" s="79" t="n">
        <f aca="false">SUM(C1796:D1796)</f>
        <v>25000</v>
      </c>
    </row>
    <row r="1797" customFormat="false" ht="32.8" hidden="false" customHeight="false" outlineLevel="0" collapsed="false">
      <c r="A1797" s="82" t="s">
        <v>33</v>
      </c>
      <c r="B1797" s="54" t="s">
        <v>34</v>
      </c>
      <c r="C1797" s="79" t="n">
        <v>90727</v>
      </c>
      <c r="D1797" s="88"/>
      <c r="E1797" s="79" t="n">
        <f aca="false">SUM(C1797:D1797)</f>
        <v>90727</v>
      </c>
    </row>
    <row r="1798" customFormat="false" ht="12.8" hidden="false" customHeight="false" outlineLevel="0" collapsed="false">
      <c r="A1798" s="82" t="s">
        <v>1097</v>
      </c>
      <c r="B1798" s="54" t="s">
        <v>1098</v>
      </c>
      <c r="C1798" s="79" t="n">
        <v>423200</v>
      </c>
      <c r="D1798" s="88"/>
      <c r="E1798" s="79" t="n">
        <f aca="false">SUM(C1798:D1798)</f>
        <v>423200</v>
      </c>
    </row>
    <row r="1799" customFormat="false" ht="53.7" hidden="false" customHeight="false" outlineLevel="0" collapsed="false">
      <c r="A1799" s="82" t="s">
        <v>1057</v>
      </c>
      <c r="B1799" s="54" t="s">
        <v>1058</v>
      </c>
      <c r="C1799" s="79" t="n">
        <v>808400</v>
      </c>
      <c r="D1799" s="88"/>
      <c r="E1799" s="79" t="n">
        <f aca="false">SUM(C1799:D1799)</f>
        <v>808400</v>
      </c>
    </row>
    <row r="1800" customFormat="false" ht="12.8" hidden="false" customHeight="false" outlineLevel="0" collapsed="false">
      <c r="A1800" s="82"/>
      <c r="B1800" s="54"/>
      <c r="C1800" s="95"/>
      <c r="D1800" s="96"/>
      <c r="E1800" s="95"/>
    </row>
    <row r="1801" customFormat="false" ht="57.45" hidden="false" customHeight="false" outlineLevel="0" collapsed="false">
      <c r="A1801" s="66" t="s">
        <v>1973</v>
      </c>
      <c r="B1801" s="135" t="s">
        <v>19</v>
      </c>
      <c r="C1801" s="153" t="n">
        <f aca="false">SUM(C1803:C1809)</f>
        <v>5592850</v>
      </c>
      <c r="D1801" s="196"/>
      <c r="E1801" s="153" t="n">
        <f aca="false">SUM(C1801:D1801)</f>
        <v>5592850</v>
      </c>
    </row>
    <row r="1802" customFormat="false" ht="22.35" hidden="false" customHeight="false" outlineLevel="0" collapsed="false">
      <c r="A1802" s="74" t="s">
        <v>27</v>
      </c>
      <c r="B1802" s="75"/>
      <c r="C1802" s="90" t="n">
        <f aca="false">SUM(C1803:C1808)</f>
        <v>5460850</v>
      </c>
      <c r="D1802" s="80"/>
      <c r="E1802" s="79" t="n">
        <f aca="false">SUM(C1802:D1802)</f>
        <v>5460850</v>
      </c>
    </row>
    <row r="1803" customFormat="false" ht="22.35" hidden="false" customHeight="false" outlineLevel="0" collapsed="false">
      <c r="A1803" s="82" t="s">
        <v>1095</v>
      </c>
      <c r="B1803" s="54" t="s">
        <v>1011</v>
      </c>
      <c r="C1803" s="79" t="n">
        <v>4419370</v>
      </c>
      <c r="D1803" s="88"/>
      <c r="E1803" s="79" t="n">
        <f aca="false">SUM(C1803:D1803)</f>
        <v>4419370</v>
      </c>
    </row>
    <row r="1804" customFormat="false" ht="32.8" hidden="false" customHeight="false" outlineLevel="0" collapsed="false">
      <c r="A1804" s="82" t="s">
        <v>33</v>
      </c>
      <c r="B1804" s="54" t="s">
        <v>34</v>
      </c>
      <c r="C1804" s="79" t="n">
        <f aca="false">227500+4000+32000+48000</f>
        <v>311500</v>
      </c>
      <c r="D1804" s="88"/>
      <c r="E1804" s="79" t="n">
        <f aca="false">SUM(C1804:D1804)</f>
        <v>311500</v>
      </c>
    </row>
    <row r="1805" customFormat="false" ht="43.25" hidden="false" customHeight="false" outlineLevel="0" collapsed="false">
      <c r="A1805" s="82" t="s">
        <v>506</v>
      </c>
      <c r="B1805" s="54" t="s">
        <v>507</v>
      </c>
      <c r="C1805" s="79" t="n">
        <v>244780</v>
      </c>
      <c r="D1805" s="88"/>
      <c r="E1805" s="79" t="n">
        <f aca="false">SUM(C1805:D1805)</f>
        <v>244780</v>
      </c>
    </row>
    <row r="1806" customFormat="false" ht="12.8" hidden="false" customHeight="false" outlineLevel="0" collapsed="false">
      <c r="A1806" s="82" t="s">
        <v>1097</v>
      </c>
      <c r="B1806" s="54" t="s">
        <v>1098</v>
      </c>
      <c r="C1806" s="79" t="n">
        <v>12000</v>
      </c>
      <c r="D1806" s="88"/>
      <c r="E1806" s="79" t="n">
        <f aca="false">SUM(C1806:D1806)</f>
        <v>12000</v>
      </c>
    </row>
    <row r="1807" customFormat="false" ht="22.35" hidden="false" customHeight="false" outlineLevel="0" collapsed="false">
      <c r="A1807" s="82" t="s">
        <v>1104</v>
      </c>
      <c r="B1807" s="54" t="s">
        <v>1014</v>
      </c>
      <c r="C1807" s="79" t="n">
        <v>453200</v>
      </c>
      <c r="D1807" s="88"/>
      <c r="E1807" s="79" t="n">
        <f aca="false">SUM(C1807:D1807)</f>
        <v>453200</v>
      </c>
    </row>
    <row r="1808" customFormat="false" ht="53.7" hidden="false" customHeight="false" outlineLevel="0" collapsed="false">
      <c r="A1808" s="82" t="s">
        <v>1057</v>
      </c>
      <c r="B1808" s="54" t="s">
        <v>1058</v>
      </c>
      <c r="C1808" s="79" t="n">
        <v>20000</v>
      </c>
      <c r="D1808" s="88"/>
      <c r="E1808" s="79" t="n">
        <f aca="false">SUM(C1808:D1808)</f>
        <v>20000</v>
      </c>
    </row>
    <row r="1809" customFormat="false" ht="22.35" hidden="false" customHeight="false" outlineLevel="0" collapsed="false">
      <c r="A1809" s="82" t="s">
        <v>65</v>
      </c>
      <c r="B1809" s="54" t="s">
        <v>66</v>
      </c>
      <c r="C1809" s="79" t="n">
        <v>132000</v>
      </c>
      <c r="D1809" s="88"/>
      <c r="E1809" s="79" t="n">
        <f aca="false">SUM(C1809:D1809)</f>
        <v>132000</v>
      </c>
    </row>
    <row r="1810" customFormat="false" ht="12.8" hidden="false" customHeight="false" outlineLevel="0" collapsed="false">
      <c r="A1810" s="82"/>
      <c r="B1810" s="103"/>
      <c r="C1810" s="79"/>
      <c r="D1810" s="88"/>
      <c r="E1810" s="79"/>
    </row>
    <row r="1811" customFormat="false" ht="57.45" hidden="false" customHeight="false" outlineLevel="0" collapsed="false">
      <c r="A1811" s="105" t="s">
        <v>1981</v>
      </c>
      <c r="B1811" s="135" t="s">
        <v>19</v>
      </c>
      <c r="C1811" s="153" t="n">
        <f aca="false">SUM(C1813:C1822)</f>
        <v>15003090</v>
      </c>
      <c r="D1811" s="196"/>
      <c r="E1811" s="153" t="n">
        <f aca="false">C1811+D1811</f>
        <v>15003090</v>
      </c>
    </row>
    <row r="1812" customFormat="false" ht="22.35" hidden="false" customHeight="false" outlineLevel="0" collapsed="false">
      <c r="A1812" s="82" t="s">
        <v>27</v>
      </c>
      <c r="B1812" s="289"/>
      <c r="C1812" s="95" t="n">
        <f aca="false">SUM(C1813:C1820)</f>
        <v>12387355</v>
      </c>
      <c r="D1812" s="96"/>
      <c r="E1812" s="95" t="n">
        <f aca="false">C1812+D1812</f>
        <v>12387355</v>
      </c>
    </row>
    <row r="1813" customFormat="false" ht="22.35" hidden="false" customHeight="false" outlineLevel="0" collapsed="false">
      <c r="A1813" s="82" t="s">
        <v>1095</v>
      </c>
      <c r="B1813" s="54" t="s">
        <v>1011</v>
      </c>
      <c r="C1813" s="95" t="n">
        <v>6948710</v>
      </c>
      <c r="D1813" s="96"/>
      <c r="E1813" s="95" t="n">
        <f aca="false">C1813+D1813</f>
        <v>6948710</v>
      </c>
    </row>
    <row r="1814" customFormat="false" ht="22.35" hidden="false" customHeight="false" outlineLevel="0" collapsed="false">
      <c r="A1814" s="82" t="s">
        <v>1104</v>
      </c>
      <c r="B1814" s="54" t="s">
        <v>1014</v>
      </c>
      <c r="C1814" s="95" t="n">
        <v>4013714</v>
      </c>
      <c r="D1814" s="96"/>
      <c r="E1814" s="95" t="n">
        <f aca="false">C1814+D1814</f>
        <v>4013714</v>
      </c>
    </row>
    <row r="1815" customFormat="false" ht="43.25" hidden="false" customHeight="false" outlineLevel="0" collapsed="false">
      <c r="A1815" s="82" t="s">
        <v>506</v>
      </c>
      <c r="B1815" s="54" t="s">
        <v>507</v>
      </c>
      <c r="C1815" s="95" t="n">
        <v>76640</v>
      </c>
      <c r="D1815" s="96"/>
      <c r="E1815" s="95" t="n">
        <f aca="false">C1815+D1815</f>
        <v>76640</v>
      </c>
    </row>
    <row r="1816" customFormat="false" ht="32.8" hidden="false" customHeight="false" outlineLevel="0" collapsed="false">
      <c r="A1816" s="82" t="s">
        <v>1945</v>
      </c>
      <c r="B1816" s="54" t="s">
        <v>1946</v>
      </c>
      <c r="C1816" s="95" t="n">
        <v>1865</v>
      </c>
      <c r="D1816" s="96"/>
      <c r="E1816" s="95" t="n">
        <f aca="false">C1816+D1816</f>
        <v>1865</v>
      </c>
    </row>
    <row r="1817" customFormat="false" ht="32.8" hidden="false" customHeight="false" outlineLevel="0" collapsed="false">
      <c r="A1817" s="82" t="s">
        <v>33</v>
      </c>
      <c r="B1817" s="54" t="s">
        <v>34</v>
      </c>
      <c r="C1817" s="95" t="n">
        <f aca="false">275732+17000+145000+8000+42000+106000+130393+288001+7000</f>
        <v>1019126</v>
      </c>
      <c r="D1817" s="96"/>
      <c r="E1817" s="95" t="n">
        <f aca="false">C1817+D1817</f>
        <v>1019126</v>
      </c>
    </row>
    <row r="1818" customFormat="false" ht="12.8" hidden="false" customHeight="false" outlineLevel="0" collapsed="false">
      <c r="A1818" s="82" t="s">
        <v>1097</v>
      </c>
      <c r="B1818" s="54" t="s">
        <v>1098</v>
      </c>
      <c r="C1818" s="95" t="n">
        <v>8000</v>
      </c>
      <c r="D1818" s="96"/>
      <c r="E1818" s="95" t="n">
        <f aca="false">C1818+D1818</f>
        <v>8000</v>
      </c>
    </row>
    <row r="1819" customFormat="false" ht="32.8" hidden="false" customHeight="false" outlineLevel="0" collapsed="false">
      <c r="A1819" s="82" t="s">
        <v>219</v>
      </c>
      <c r="B1819" s="54" t="s">
        <v>220</v>
      </c>
      <c r="C1819" s="95" t="n">
        <v>319300</v>
      </c>
      <c r="D1819" s="96"/>
      <c r="E1819" s="95" t="n">
        <f aca="false">C1819+D1819</f>
        <v>319300</v>
      </c>
    </row>
    <row r="1820" customFormat="false" ht="43.25" hidden="false" customHeight="false" outlineLevel="0" collapsed="false">
      <c r="A1820" s="82" t="s">
        <v>1140</v>
      </c>
      <c r="B1820" s="55" t="s">
        <v>1020</v>
      </c>
      <c r="C1820" s="95"/>
      <c r="D1820" s="96"/>
      <c r="E1820" s="95" t="n">
        <f aca="false">C1820+D1820</f>
        <v>0</v>
      </c>
    </row>
    <row r="1821" customFormat="false" ht="32.8" hidden="false" customHeight="false" outlineLevel="0" collapsed="false">
      <c r="A1821" s="82" t="s">
        <v>62</v>
      </c>
      <c r="B1821" s="54" t="s">
        <v>63</v>
      </c>
      <c r="C1821" s="95" t="n">
        <f aca="false">25000+57735</f>
        <v>82735</v>
      </c>
      <c r="D1821" s="96"/>
      <c r="E1821" s="95" t="n">
        <f aca="false">C1821+D1821</f>
        <v>82735</v>
      </c>
    </row>
    <row r="1822" customFormat="false" ht="22.35" hidden="false" customHeight="false" outlineLevel="0" collapsed="false">
      <c r="A1822" s="82" t="s">
        <v>65</v>
      </c>
      <c r="B1822" s="54" t="s">
        <v>66</v>
      </c>
      <c r="C1822" s="95" t="n">
        <f aca="false">2615735-57735-25000</f>
        <v>2533000</v>
      </c>
      <c r="D1822" s="96"/>
      <c r="E1822" s="95" t="n">
        <f aca="false">C1822+D1822</f>
        <v>2533000</v>
      </c>
    </row>
    <row r="1823" customFormat="false" ht="12.8" hidden="false" customHeight="false" outlineLevel="0" collapsed="false">
      <c r="A1823" s="82"/>
      <c r="B1823" s="103"/>
      <c r="C1823" s="95"/>
      <c r="D1823" s="96"/>
      <c r="E1823" s="95"/>
    </row>
    <row r="1824" customFormat="false" ht="57.45" hidden="false" customHeight="false" outlineLevel="0" collapsed="false">
      <c r="A1824" s="66" t="s">
        <v>1992</v>
      </c>
      <c r="B1824" s="135" t="s">
        <v>19</v>
      </c>
      <c r="C1824" s="243" t="n">
        <f aca="false">SUM(C1826:C1830)</f>
        <v>5007200</v>
      </c>
      <c r="D1824" s="253"/>
      <c r="E1824" s="243" t="n">
        <f aca="false">SUM(C1824:D1824)</f>
        <v>5007200</v>
      </c>
    </row>
    <row r="1825" customFormat="false" ht="22.35" hidden="false" customHeight="false" outlineLevel="0" collapsed="false">
      <c r="A1825" s="74" t="s">
        <v>27</v>
      </c>
      <c r="B1825" s="75"/>
      <c r="C1825" s="90" t="n">
        <f aca="false">SUM(C1826:C1829)</f>
        <v>5007200</v>
      </c>
      <c r="D1825" s="80" t="n">
        <f aca="false">SUM(D1826:D1829)</f>
        <v>0</v>
      </c>
      <c r="E1825" s="79" t="n">
        <f aca="false">SUM(C1825:D1825)</f>
        <v>5007200</v>
      </c>
    </row>
    <row r="1826" customFormat="false" ht="22.35" hidden="false" customHeight="false" outlineLevel="0" collapsed="false">
      <c r="A1826" s="82" t="s">
        <v>1095</v>
      </c>
      <c r="B1826" s="54" t="s">
        <v>1011</v>
      </c>
      <c r="C1826" s="247" t="n">
        <v>4935200</v>
      </c>
      <c r="D1826" s="266"/>
      <c r="E1826" s="79" t="n">
        <f aca="false">SUM(C1826:D1826)</f>
        <v>4935200</v>
      </c>
    </row>
    <row r="1827" customFormat="false" ht="32.8" hidden="false" customHeight="false" outlineLevel="0" collapsed="false">
      <c r="A1827" s="82" t="s">
        <v>33</v>
      </c>
      <c r="B1827" s="54" t="s">
        <v>34</v>
      </c>
      <c r="C1827" s="79" t="n">
        <v>48000</v>
      </c>
      <c r="D1827" s="88"/>
      <c r="E1827" s="79" t="n">
        <f aca="false">SUM(C1827:D1827)</f>
        <v>48000</v>
      </c>
    </row>
    <row r="1828" customFormat="false" ht="12.8" hidden="false" customHeight="false" outlineLevel="0" collapsed="false">
      <c r="A1828" s="82" t="s">
        <v>1097</v>
      </c>
      <c r="B1828" s="54" t="s">
        <v>1098</v>
      </c>
      <c r="C1828" s="79" t="n">
        <v>24000</v>
      </c>
      <c r="D1828" s="88"/>
      <c r="E1828" s="79" t="n">
        <f aca="false">SUM(C1828:D1828)</f>
        <v>24000</v>
      </c>
    </row>
    <row r="1829" customFormat="false" ht="22.35" hidden="false" customHeight="false" outlineLevel="0" collapsed="false">
      <c r="A1829" s="82" t="s">
        <v>1104</v>
      </c>
      <c r="B1829" s="54" t="s">
        <v>1014</v>
      </c>
      <c r="C1829" s="247"/>
      <c r="D1829" s="266"/>
      <c r="E1829" s="79"/>
    </row>
    <row r="1830" customFormat="false" ht="22.35" hidden="false" customHeight="false" outlineLevel="0" collapsed="false">
      <c r="A1830" s="82" t="s">
        <v>65</v>
      </c>
      <c r="B1830" s="54" t="s">
        <v>66</v>
      </c>
      <c r="C1830" s="79"/>
      <c r="D1830" s="88"/>
      <c r="E1830" s="79" t="n">
        <f aca="false">SUM(C1830:D1830)</f>
        <v>0</v>
      </c>
    </row>
    <row r="1831" customFormat="false" ht="12.8" hidden="false" customHeight="false" outlineLevel="0" collapsed="false">
      <c r="A1831" s="82"/>
      <c r="B1831" s="103"/>
      <c r="C1831" s="79"/>
      <c r="D1831" s="88"/>
      <c r="E1831" s="79"/>
    </row>
    <row r="1832" customFormat="false" ht="79.85" hidden="false" customHeight="false" outlineLevel="0" collapsed="false">
      <c r="A1832" s="66" t="s">
        <v>1998</v>
      </c>
      <c r="B1832" s="135" t="s">
        <v>19</v>
      </c>
      <c r="C1832" s="240" t="n">
        <f aca="false">SUM(C1834:C1837)</f>
        <v>990400</v>
      </c>
      <c r="D1832" s="291"/>
      <c r="E1832" s="243" t="n">
        <f aca="false">SUM(C1832:D1832)</f>
        <v>990400</v>
      </c>
    </row>
    <row r="1833" customFormat="false" ht="22.35" hidden="false" customHeight="false" outlineLevel="0" collapsed="false">
      <c r="A1833" s="87" t="s">
        <v>27</v>
      </c>
      <c r="B1833" s="227"/>
      <c r="C1833" s="247" t="n">
        <f aca="false">SUM(C1834:C1836)</f>
        <v>960400</v>
      </c>
      <c r="D1833" s="248"/>
      <c r="E1833" s="79" t="n">
        <f aca="false">SUM(C1833:D1833)</f>
        <v>960400</v>
      </c>
    </row>
    <row r="1834" customFormat="false" ht="22.35" hidden="false" customHeight="false" outlineLevel="0" collapsed="false">
      <c r="A1834" s="82" t="s">
        <v>1095</v>
      </c>
      <c r="B1834" s="54" t="s">
        <v>1011</v>
      </c>
      <c r="C1834" s="247" t="n">
        <v>873400</v>
      </c>
      <c r="D1834" s="266"/>
      <c r="E1834" s="79" t="n">
        <f aca="false">SUM(C1834:D1834)</f>
        <v>873400</v>
      </c>
    </row>
    <row r="1835" customFormat="false" ht="32.8" hidden="false" customHeight="false" outlineLevel="0" collapsed="false">
      <c r="A1835" s="126" t="s">
        <v>33</v>
      </c>
      <c r="B1835" s="160" t="s">
        <v>34</v>
      </c>
      <c r="C1835" s="293" t="n">
        <v>52000</v>
      </c>
      <c r="D1835" s="294"/>
      <c r="E1835" s="131" t="n">
        <f aca="false">SUM(C1835:D1835)</f>
        <v>52000</v>
      </c>
    </row>
    <row r="1836" customFormat="false" ht="32.8" hidden="false" customHeight="false" outlineLevel="0" collapsed="false">
      <c r="A1836" s="82" t="s">
        <v>219</v>
      </c>
      <c r="B1836" s="54" t="s">
        <v>220</v>
      </c>
      <c r="C1836" s="247" t="n">
        <v>35000</v>
      </c>
      <c r="D1836" s="266"/>
      <c r="E1836" s="79" t="n">
        <f aca="false">SUM(C1836:D1836)</f>
        <v>35000</v>
      </c>
    </row>
    <row r="1837" customFormat="false" ht="22.35" hidden="false" customHeight="false" outlineLevel="0" collapsed="false">
      <c r="A1837" s="82" t="s">
        <v>1104</v>
      </c>
      <c r="B1837" s="54" t="s">
        <v>1014</v>
      </c>
      <c r="C1837" s="247" t="n">
        <v>30000</v>
      </c>
      <c r="D1837" s="266"/>
      <c r="E1837" s="79" t="n">
        <f aca="false">SUM(C1837:D1837)</f>
        <v>30000</v>
      </c>
    </row>
    <row r="1838" customFormat="false" ht="12.8" hidden="false" customHeight="false" outlineLevel="0" collapsed="false">
      <c r="A1838" s="82"/>
      <c r="B1838" s="54"/>
      <c r="C1838" s="247"/>
      <c r="D1838" s="266"/>
      <c r="E1838" s="79"/>
    </row>
    <row r="1839" customFormat="false" ht="46.25" hidden="false" customHeight="false" outlineLevel="0" collapsed="false">
      <c r="A1839" s="66" t="s">
        <v>2002</v>
      </c>
      <c r="B1839" s="135" t="s">
        <v>19</v>
      </c>
      <c r="C1839" s="153" t="n">
        <f aca="false">SUM(C1841:C1842)</f>
        <v>5572776</v>
      </c>
      <c r="D1839" s="196"/>
      <c r="E1839" s="153" t="n">
        <f aca="false">SUM(C1839:D1839)</f>
        <v>5572776</v>
      </c>
    </row>
    <row r="1840" customFormat="false" ht="22.35" hidden="false" customHeight="false" outlineLevel="0" collapsed="false">
      <c r="A1840" s="74" t="s">
        <v>27</v>
      </c>
      <c r="B1840" s="167"/>
      <c r="C1840" s="95" t="n">
        <f aca="false">SUM(C1841:C1842)</f>
        <v>5572776</v>
      </c>
      <c r="D1840" s="295"/>
      <c r="E1840" s="95" t="n">
        <f aca="false">SUM(C1840:D1840)</f>
        <v>5572776</v>
      </c>
    </row>
    <row r="1841" customFormat="false" ht="32.8" hidden="false" customHeight="false" outlineLevel="0" collapsed="false">
      <c r="A1841" s="82" t="s">
        <v>2003</v>
      </c>
      <c r="B1841" s="103" t="s">
        <v>2004</v>
      </c>
      <c r="C1841" s="95" t="n">
        <v>5555776</v>
      </c>
      <c r="D1841" s="96"/>
      <c r="E1841" s="95" t="n">
        <f aca="false">SUM(C1841:D1841)</f>
        <v>5555776</v>
      </c>
    </row>
    <row r="1842" customFormat="false" ht="32.8" hidden="false" customHeight="false" outlineLevel="0" collapsed="false">
      <c r="A1842" s="87" t="s">
        <v>33</v>
      </c>
      <c r="B1842" s="54" t="s">
        <v>34</v>
      </c>
      <c r="C1842" s="95" t="n">
        <v>17000</v>
      </c>
      <c r="D1842" s="96"/>
      <c r="E1842" s="95" t="n">
        <f aca="false">SUM(C1842:D1842)</f>
        <v>17000</v>
      </c>
    </row>
    <row r="1843" customFormat="false" ht="12.8" hidden="false" customHeight="false" outlineLevel="0" collapsed="false">
      <c r="A1843" s="82"/>
      <c r="B1843" s="54"/>
      <c r="C1843" s="259"/>
      <c r="D1843" s="295"/>
      <c r="E1843" s="259"/>
    </row>
    <row r="1844" customFormat="false" ht="57.45" hidden="false" customHeight="false" outlineLevel="0" collapsed="false">
      <c r="A1844" s="66" t="s">
        <v>2007</v>
      </c>
      <c r="B1844" s="135" t="s">
        <v>19</v>
      </c>
      <c r="C1844" s="158" t="n">
        <f aca="false">SUM(C1846:C1849)</f>
        <v>31363384</v>
      </c>
      <c r="D1844" s="89"/>
      <c r="E1844" s="72" t="n">
        <f aca="false">SUM(C1844:D1844)</f>
        <v>31363384</v>
      </c>
    </row>
    <row r="1845" customFormat="false" ht="22.35" hidden="false" customHeight="false" outlineLevel="0" collapsed="false">
      <c r="A1845" s="74" t="s">
        <v>27</v>
      </c>
      <c r="B1845" s="227"/>
      <c r="C1845" s="90" t="n">
        <f aca="false">SUM(C1846:C1849)</f>
        <v>31363384</v>
      </c>
      <c r="D1845" s="280"/>
      <c r="E1845" s="79" t="n">
        <f aca="false">SUM(C1845:D1845)</f>
        <v>31363384</v>
      </c>
    </row>
    <row r="1846" customFormat="false" ht="32.8" hidden="false" customHeight="false" outlineLevel="0" collapsed="false">
      <c r="A1846" s="82" t="s">
        <v>2003</v>
      </c>
      <c r="B1846" s="103" t="s">
        <v>2004</v>
      </c>
      <c r="C1846" s="79" t="n">
        <v>30904100</v>
      </c>
      <c r="D1846" s="88"/>
      <c r="E1846" s="79" t="n">
        <f aca="false">SUM(C1846:D1846)</f>
        <v>30904100</v>
      </c>
    </row>
    <row r="1847" customFormat="false" ht="32.8" hidden="false" customHeight="false" outlineLevel="0" collapsed="false">
      <c r="A1847" s="82" t="s">
        <v>219</v>
      </c>
      <c r="B1847" s="103" t="s">
        <v>220</v>
      </c>
      <c r="C1847" s="79" t="n">
        <v>10500</v>
      </c>
      <c r="D1847" s="88"/>
      <c r="E1847" s="79" t="n">
        <f aca="false">SUM(C1847:D1847)</f>
        <v>10500</v>
      </c>
    </row>
    <row r="1848" customFormat="false" ht="32.8" hidden="false" customHeight="false" outlineLevel="0" collapsed="false">
      <c r="A1848" s="87" t="s">
        <v>33</v>
      </c>
      <c r="B1848" s="54" t="s">
        <v>34</v>
      </c>
      <c r="C1848" s="79" t="n">
        <v>312264</v>
      </c>
      <c r="D1848" s="88"/>
      <c r="E1848" s="79" t="n">
        <f aca="false">SUM(C1848:D1848)</f>
        <v>312264</v>
      </c>
    </row>
    <row r="1849" customFormat="false" ht="43.25" hidden="false" customHeight="false" outlineLevel="0" collapsed="false">
      <c r="A1849" s="87" t="s">
        <v>506</v>
      </c>
      <c r="B1849" s="54" t="s">
        <v>507</v>
      </c>
      <c r="C1849" s="79" t="n">
        <v>136520</v>
      </c>
      <c r="D1849" s="88"/>
      <c r="E1849" s="79" t="n">
        <f aca="false">SUM(C1849:D1849)</f>
        <v>136520</v>
      </c>
    </row>
    <row r="1850" customFormat="false" ht="12.8" hidden="false" customHeight="false" outlineLevel="0" collapsed="false">
      <c r="A1850" s="211"/>
      <c r="B1850" s="113"/>
      <c r="C1850" s="79"/>
      <c r="D1850" s="88"/>
      <c r="E1850" s="79"/>
    </row>
    <row r="1851" customFormat="false" ht="46.25" hidden="false" customHeight="false" outlineLevel="0" collapsed="false">
      <c r="A1851" s="105" t="s">
        <v>2011</v>
      </c>
      <c r="B1851" s="135" t="s">
        <v>19</v>
      </c>
      <c r="C1851" s="218" t="n">
        <f aca="false">SUM(C1853:C1854)</f>
        <v>6745340</v>
      </c>
      <c r="D1851" s="214"/>
      <c r="E1851" s="109" t="n">
        <f aca="false">SUM(C1851:D1851)</f>
        <v>6745340</v>
      </c>
    </row>
    <row r="1852" customFormat="false" ht="22.35" hidden="false" customHeight="false" outlineLevel="0" collapsed="false">
      <c r="A1852" s="74" t="s">
        <v>27</v>
      </c>
      <c r="B1852" s="167"/>
      <c r="C1852" s="79" t="n">
        <f aca="false">SUM(C1853)</f>
        <v>6662550</v>
      </c>
      <c r="D1852" s="217"/>
      <c r="E1852" s="79" t="n">
        <f aca="false">SUM(C1852:D1852)</f>
        <v>6662550</v>
      </c>
    </row>
    <row r="1853" customFormat="false" ht="32.8" hidden="false" customHeight="false" outlineLevel="0" collapsed="false">
      <c r="A1853" s="82" t="s">
        <v>2003</v>
      </c>
      <c r="B1853" s="103" t="s">
        <v>2004</v>
      </c>
      <c r="C1853" s="79" t="n">
        <v>6662550</v>
      </c>
      <c r="D1853" s="88"/>
      <c r="E1853" s="79" t="n">
        <f aca="false">SUM(C1853:D1853)</f>
        <v>6662550</v>
      </c>
    </row>
    <row r="1854" customFormat="false" ht="43.25" hidden="false" customHeight="false" outlineLevel="0" collapsed="false">
      <c r="A1854" s="82" t="s">
        <v>506</v>
      </c>
      <c r="B1854" s="103" t="s">
        <v>507</v>
      </c>
      <c r="C1854" s="79" t="n">
        <v>82790</v>
      </c>
      <c r="D1854" s="88"/>
      <c r="E1854" s="79" t="n">
        <f aca="false">SUM(C1854:D1854)</f>
        <v>82790</v>
      </c>
    </row>
    <row r="1855" customFormat="false" ht="12.8" hidden="false" customHeight="false" outlineLevel="0" collapsed="false">
      <c r="A1855" s="211"/>
      <c r="B1855" s="113"/>
      <c r="C1855" s="79"/>
      <c r="D1855" s="88"/>
      <c r="E1855" s="79"/>
    </row>
    <row r="1856" customFormat="false" ht="46.25" hidden="false" customHeight="false" outlineLevel="0" collapsed="false">
      <c r="A1856" s="66" t="s">
        <v>2013</v>
      </c>
      <c r="B1856" s="135" t="s">
        <v>19</v>
      </c>
      <c r="C1856" s="109" t="n">
        <f aca="false">SUM(C1858:C1859)</f>
        <v>6757950</v>
      </c>
      <c r="D1856" s="110"/>
      <c r="E1856" s="109" t="n">
        <f aca="false">SUM(C1856:D1856)</f>
        <v>6757950</v>
      </c>
    </row>
    <row r="1857" customFormat="false" ht="22.35" hidden="false" customHeight="false" outlineLevel="0" collapsed="false">
      <c r="A1857" s="74" t="s">
        <v>27</v>
      </c>
      <c r="B1857" s="167"/>
      <c r="C1857" s="79" t="n">
        <f aca="false">SUM(C1858:C1859)</f>
        <v>6757950</v>
      </c>
      <c r="D1857" s="217"/>
      <c r="E1857" s="79" t="n">
        <f aca="false">SUM(C1857:D1857)</f>
        <v>6757950</v>
      </c>
    </row>
    <row r="1858" customFormat="false" ht="32.8" hidden="false" customHeight="false" outlineLevel="0" collapsed="false">
      <c r="A1858" s="82" t="s">
        <v>2003</v>
      </c>
      <c r="B1858" s="103" t="s">
        <v>2004</v>
      </c>
      <c r="C1858" s="79" t="n">
        <v>6717950</v>
      </c>
      <c r="D1858" s="88"/>
      <c r="E1858" s="79" t="n">
        <f aca="false">SUM(C1858:D1858)</f>
        <v>6717950</v>
      </c>
    </row>
    <row r="1859" customFormat="false" ht="32.8" hidden="false" customHeight="false" outlineLevel="0" collapsed="false">
      <c r="A1859" s="87" t="s">
        <v>33</v>
      </c>
      <c r="B1859" s="54" t="s">
        <v>34</v>
      </c>
      <c r="C1859" s="79" t="n">
        <v>40000</v>
      </c>
      <c r="D1859" s="88"/>
      <c r="E1859" s="79" t="n">
        <f aca="false">SUM(C1859:D1859)</f>
        <v>40000</v>
      </c>
    </row>
    <row r="1860" customFormat="false" ht="12.8" hidden="false" customHeight="false" outlineLevel="0" collapsed="false">
      <c r="A1860" s="87"/>
      <c r="B1860" s="54"/>
      <c r="C1860" s="79"/>
      <c r="D1860" s="88"/>
      <c r="E1860" s="79"/>
    </row>
    <row r="1861" customFormat="false" ht="57.45" hidden="false" customHeight="false" outlineLevel="0" collapsed="false">
      <c r="A1861" s="66" t="s">
        <v>2016</v>
      </c>
      <c r="B1861" s="135" t="s">
        <v>19</v>
      </c>
      <c r="C1861" s="153" t="n">
        <f aca="false">SUM(C1863:C1864)</f>
        <v>1030600</v>
      </c>
      <c r="D1861" s="196"/>
      <c r="E1861" s="153" t="n">
        <f aca="false">SUM(C1861:D1861)</f>
        <v>1030600</v>
      </c>
    </row>
    <row r="1862" customFormat="false" ht="22.35" hidden="false" customHeight="false" outlineLevel="0" collapsed="false">
      <c r="A1862" s="74" t="s">
        <v>27</v>
      </c>
      <c r="B1862" s="227"/>
      <c r="C1862" s="146" t="n">
        <f aca="false">SUM(C1863:C1864)</f>
        <v>1030600</v>
      </c>
      <c r="D1862" s="235"/>
      <c r="E1862" s="79" t="n">
        <f aca="false">SUM(C1862:D1862)</f>
        <v>1030600</v>
      </c>
    </row>
    <row r="1863" customFormat="false" ht="32.8" hidden="false" customHeight="false" outlineLevel="0" collapsed="false">
      <c r="A1863" s="82" t="s">
        <v>2003</v>
      </c>
      <c r="B1863" s="103" t="s">
        <v>2004</v>
      </c>
      <c r="C1863" s="79" t="n">
        <v>1025600</v>
      </c>
      <c r="D1863" s="88"/>
      <c r="E1863" s="79" t="n">
        <f aca="false">SUM(C1863:D1863)</f>
        <v>1025600</v>
      </c>
    </row>
    <row r="1864" customFormat="false" ht="32.8" hidden="false" customHeight="false" outlineLevel="0" collapsed="false">
      <c r="A1864" s="87" t="s">
        <v>33</v>
      </c>
      <c r="B1864" s="103" t="s">
        <v>34</v>
      </c>
      <c r="C1864" s="79" t="n">
        <v>5000</v>
      </c>
      <c r="D1864" s="88"/>
      <c r="E1864" s="79" t="n">
        <f aca="false">SUM(C1864:D1864)</f>
        <v>5000</v>
      </c>
    </row>
    <row r="1865" customFormat="false" ht="12.8" hidden="false" customHeight="false" outlineLevel="0" collapsed="false">
      <c r="A1865" s="82"/>
      <c r="B1865" s="103"/>
      <c r="C1865" s="79"/>
      <c r="D1865" s="88"/>
      <c r="E1865" s="79"/>
    </row>
    <row r="1866" customFormat="false" ht="46.25" hidden="false" customHeight="false" outlineLevel="0" collapsed="false">
      <c r="A1866" s="66" t="s">
        <v>2018</v>
      </c>
      <c r="B1866" s="135" t="s">
        <v>19</v>
      </c>
      <c r="C1866" s="153" t="n">
        <f aca="false">C1868</f>
        <v>8112850</v>
      </c>
      <c r="D1866" s="196"/>
      <c r="E1866" s="153" t="n">
        <f aca="false">SUM(C1866:D1866)</f>
        <v>8112850</v>
      </c>
    </row>
    <row r="1867" customFormat="false" ht="22.35" hidden="false" customHeight="false" outlineLevel="0" collapsed="false">
      <c r="A1867" s="74" t="s">
        <v>27</v>
      </c>
      <c r="B1867" s="227"/>
      <c r="C1867" s="146" t="n">
        <f aca="false">SUM(C1868)</f>
        <v>8112850</v>
      </c>
      <c r="D1867" s="235"/>
      <c r="E1867" s="79" t="n">
        <f aca="false">SUM(C1867:D1867)</f>
        <v>8112850</v>
      </c>
    </row>
    <row r="1868" customFormat="false" ht="32.8" hidden="false" customHeight="false" outlineLevel="0" collapsed="false">
      <c r="A1868" s="82" t="s">
        <v>2003</v>
      </c>
      <c r="B1868" s="103" t="s">
        <v>2004</v>
      </c>
      <c r="C1868" s="79" t="n">
        <v>8112850</v>
      </c>
      <c r="D1868" s="88"/>
      <c r="E1868" s="79" t="n">
        <f aca="false">SUM(C1868:D1868)</f>
        <v>8112850</v>
      </c>
    </row>
    <row r="1869" customFormat="false" ht="12.8" hidden="false" customHeight="false" outlineLevel="0" collapsed="false">
      <c r="A1869" s="87"/>
      <c r="B1869" s="103"/>
      <c r="C1869" s="79"/>
      <c r="D1869" s="88"/>
      <c r="E1869" s="79"/>
    </row>
    <row r="1870" customFormat="false" ht="68.65" hidden="false" customHeight="false" outlineLevel="0" collapsed="false">
      <c r="A1870" s="66" t="s">
        <v>2020</v>
      </c>
      <c r="B1870" s="135" t="s">
        <v>19</v>
      </c>
      <c r="C1870" s="109" t="n">
        <f aca="false">SUM(C1872:C1872)</f>
        <v>3434190</v>
      </c>
      <c r="D1870" s="110"/>
      <c r="E1870" s="109" t="n">
        <f aca="false">SUM(C1870:D1870)</f>
        <v>3434190</v>
      </c>
    </row>
    <row r="1871" customFormat="false" ht="22.35" hidden="false" customHeight="false" outlineLevel="0" collapsed="false">
      <c r="A1871" s="74" t="s">
        <v>27</v>
      </c>
      <c r="B1871" s="167"/>
      <c r="C1871" s="79" t="n">
        <f aca="false">SUM(C1872)</f>
        <v>3434190</v>
      </c>
      <c r="D1871" s="217"/>
      <c r="E1871" s="79" t="n">
        <f aca="false">SUM(C1871:D1871)</f>
        <v>3434190</v>
      </c>
    </row>
    <row r="1872" customFormat="false" ht="32.8" hidden="false" customHeight="false" outlineLevel="0" collapsed="false">
      <c r="A1872" s="82" t="s">
        <v>2003</v>
      </c>
      <c r="B1872" s="103" t="s">
        <v>2004</v>
      </c>
      <c r="C1872" s="79" t="n">
        <v>3434190</v>
      </c>
      <c r="D1872" s="88"/>
      <c r="E1872" s="79" t="n">
        <f aca="false">SUM(C1872:D1872)</f>
        <v>3434190</v>
      </c>
    </row>
    <row r="1873" customFormat="false" ht="12.8" hidden="false" customHeight="false" outlineLevel="0" collapsed="false">
      <c r="A1873" s="211"/>
      <c r="B1873" s="113"/>
      <c r="C1873" s="79"/>
      <c r="D1873" s="88"/>
      <c r="E1873" s="79"/>
    </row>
    <row r="1874" customFormat="false" ht="57.45" hidden="false" customHeight="false" outlineLevel="0" collapsed="false">
      <c r="A1874" s="66" t="s">
        <v>2022</v>
      </c>
      <c r="B1874" s="135" t="s">
        <v>19</v>
      </c>
      <c r="C1874" s="218" t="n">
        <f aca="false">SUM(C1876:C1878)</f>
        <v>2294780</v>
      </c>
      <c r="D1874" s="214"/>
      <c r="E1874" s="109" t="n">
        <f aca="false">SUM(C1874:D1874)</f>
        <v>2294780</v>
      </c>
    </row>
    <row r="1875" customFormat="false" ht="22.35" hidden="false" customHeight="false" outlineLevel="0" collapsed="false">
      <c r="A1875" s="74" t="s">
        <v>27</v>
      </c>
      <c r="B1875" s="167"/>
      <c r="C1875" s="79" t="n">
        <f aca="false">SUM(C1876:C1877)</f>
        <v>2244530</v>
      </c>
      <c r="D1875" s="217"/>
      <c r="E1875" s="79" t="n">
        <f aca="false">SUM(C1875:D1875)</f>
        <v>2244530</v>
      </c>
    </row>
    <row r="1876" customFormat="false" ht="32.8" hidden="false" customHeight="false" outlineLevel="0" collapsed="false">
      <c r="A1876" s="82" t="s">
        <v>2003</v>
      </c>
      <c r="B1876" s="103" t="s">
        <v>2004</v>
      </c>
      <c r="C1876" s="79" t="n">
        <v>2224530</v>
      </c>
      <c r="D1876" s="88"/>
      <c r="E1876" s="79" t="n">
        <f aca="false">SUM(C1876:D1876)</f>
        <v>2224530</v>
      </c>
    </row>
    <row r="1877" customFormat="false" ht="32.8" hidden="false" customHeight="false" outlineLevel="0" collapsed="false">
      <c r="A1877" s="82" t="s">
        <v>33</v>
      </c>
      <c r="B1877" s="54" t="s">
        <v>34</v>
      </c>
      <c r="C1877" s="79" t="n">
        <v>20000</v>
      </c>
      <c r="D1877" s="88"/>
      <c r="E1877" s="79" t="n">
        <f aca="false">SUM(C1877:D1877)</f>
        <v>20000</v>
      </c>
    </row>
    <row r="1878" customFormat="false" ht="43.25" hidden="false" customHeight="false" outlineLevel="0" collapsed="false">
      <c r="A1878" s="82" t="s">
        <v>506</v>
      </c>
      <c r="B1878" s="54" t="s">
        <v>507</v>
      </c>
      <c r="C1878" s="79" t="n">
        <v>50250</v>
      </c>
      <c r="D1878" s="88"/>
      <c r="E1878" s="79" t="n">
        <f aca="false">SUM(C1878:D1878)</f>
        <v>50250</v>
      </c>
    </row>
    <row r="1879" customFormat="false" ht="12.8" hidden="false" customHeight="false" outlineLevel="0" collapsed="false">
      <c r="A1879" s="211"/>
      <c r="B1879" s="113"/>
      <c r="C1879" s="79"/>
      <c r="D1879" s="88"/>
      <c r="E1879" s="79"/>
    </row>
    <row r="1880" customFormat="false" ht="35.05" hidden="false" customHeight="false" outlineLevel="0" collapsed="false">
      <c r="A1880" s="66" t="s">
        <v>2025</v>
      </c>
      <c r="B1880" s="135" t="s">
        <v>19</v>
      </c>
      <c r="C1880" s="109" t="n">
        <f aca="false">SUM(C1882:C1884)</f>
        <v>9729123</v>
      </c>
      <c r="D1880" s="110"/>
      <c r="E1880" s="109" t="n">
        <f aca="false">SUM(C1880:D1880)</f>
        <v>9729123</v>
      </c>
    </row>
    <row r="1881" customFormat="false" ht="22.35" hidden="false" customHeight="false" outlineLevel="0" collapsed="false">
      <c r="A1881" s="74" t="s">
        <v>27</v>
      </c>
      <c r="B1881" s="167"/>
      <c r="C1881" s="79" t="n">
        <f aca="false">SUM(C1882:C1884)</f>
        <v>9729123</v>
      </c>
      <c r="D1881" s="217"/>
      <c r="E1881" s="79" t="n">
        <f aca="false">SUM(C1881:D1881)</f>
        <v>9729123</v>
      </c>
    </row>
    <row r="1882" customFormat="false" ht="32.8" hidden="false" customHeight="false" outlineLevel="0" collapsed="false">
      <c r="A1882" s="82" t="s">
        <v>2003</v>
      </c>
      <c r="B1882" s="103" t="s">
        <v>2004</v>
      </c>
      <c r="C1882" s="79" t="n">
        <v>9642990</v>
      </c>
      <c r="D1882" s="88"/>
      <c r="E1882" s="79" t="n">
        <f aca="false">SUM(C1882:D1882)</f>
        <v>9642990</v>
      </c>
    </row>
    <row r="1883" customFormat="false" ht="43.25" hidden="false" customHeight="false" outlineLevel="0" collapsed="false">
      <c r="A1883" s="82" t="s">
        <v>506</v>
      </c>
      <c r="B1883" s="103" t="s">
        <v>507</v>
      </c>
      <c r="C1883" s="79" t="n">
        <v>83460</v>
      </c>
      <c r="D1883" s="88"/>
      <c r="E1883" s="79" t="n">
        <f aca="false">SUM(C1883:D1883)</f>
        <v>83460</v>
      </c>
    </row>
    <row r="1884" customFormat="false" ht="32.8" hidden="false" customHeight="false" outlineLevel="0" collapsed="false">
      <c r="A1884" s="87" t="s">
        <v>33</v>
      </c>
      <c r="B1884" s="54" t="s">
        <v>34</v>
      </c>
      <c r="C1884" s="79" t="n">
        <v>2673</v>
      </c>
      <c r="D1884" s="88"/>
      <c r="E1884" s="79" t="n">
        <f aca="false">SUM(C1884:D1884)</f>
        <v>2673</v>
      </c>
    </row>
    <row r="1885" customFormat="false" ht="12.8" hidden="false" customHeight="false" outlineLevel="0" collapsed="false">
      <c r="A1885" s="211"/>
      <c r="B1885" s="113"/>
      <c r="C1885" s="79"/>
      <c r="D1885" s="88"/>
      <c r="E1885" s="79"/>
    </row>
    <row r="1886" customFormat="false" ht="46.25" hidden="false" customHeight="false" outlineLevel="0" collapsed="false">
      <c r="A1886" s="66" t="s">
        <v>2028</v>
      </c>
      <c r="B1886" s="135" t="s">
        <v>19</v>
      </c>
      <c r="C1886" s="109" t="n">
        <f aca="false">SUM(C1888:C1888)</f>
        <v>7323540</v>
      </c>
      <c r="D1886" s="110"/>
      <c r="E1886" s="109" t="n">
        <f aca="false">SUM(C1886:D1886)</f>
        <v>7323540</v>
      </c>
    </row>
    <row r="1887" customFormat="false" ht="22.35" hidden="false" customHeight="false" outlineLevel="0" collapsed="false">
      <c r="A1887" s="74" t="s">
        <v>27</v>
      </c>
      <c r="B1887" s="167"/>
      <c r="C1887" s="79" t="n">
        <f aca="false">SUM(C1888)</f>
        <v>7323540</v>
      </c>
      <c r="D1887" s="217"/>
      <c r="E1887" s="79" t="n">
        <f aca="false">SUM(C1887:D1887)</f>
        <v>7323540</v>
      </c>
    </row>
    <row r="1888" customFormat="false" ht="32.8" hidden="false" customHeight="false" outlineLevel="0" collapsed="false">
      <c r="A1888" s="82" t="s">
        <v>2003</v>
      </c>
      <c r="B1888" s="103" t="s">
        <v>2004</v>
      </c>
      <c r="C1888" s="79" t="n">
        <v>7323540</v>
      </c>
      <c r="D1888" s="88"/>
      <c r="E1888" s="79" t="n">
        <f aca="false">SUM(C1888:D1888)</f>
        <v>7323540</v>
      </c>
    </row>
    <row r="1889" customFormat="false" ht="12.8" hidden="false" customHeight="false" outlineLevel="0" collapsed="false">
      <c r="A1889" s="87"/>
      <c r="B1889" s="103"/>
      <c r="C1889" s="95"/>
      <c r="D1889" s="96"/>
      <c r="E1889" s="95"/>
    </row>
    <row r="1890" customFormat="false" ht="46.25" hidden="false" customHeight="false" outlineLevel="0" collapsed="false">
      <c r="A1890" s="66" t="s">
        <v>2030</v>
      </c>
      <c r="B1890" s="135" t="s">
        <v>19</v>
      </c>
      <c r="C1890" s="153" t="n">
        <f aca="false">SUM(C1892:C1892)</f>
        <v>9105440</v>
      </c>
      <c r="D1890" s="196"/>
      <c r="E1890" s="153" t="n">
        <f aca="false">SUM(C1890:D1890)</f>
        <v>9105440</v>
      </c>
    </row>
    <row r="1891" customFormat="false" ht="22.35" hidden="false" customHeight="false" outlineLevel="0" collapsed="false">
      <c r="A1891" s="74" t="s">
        <v>27</v>
      </c>
      <c r="B1891" s="167"/>
      <c r="C1891" s="79" t="n">
        <f aca="false">SUM(C1892)</f>
        <v>9105440</v>
      </c>
      <c r="D1891" s="217"/>
      <c r="E1891" s="79" t="n">
        <f aca="false">SUM(C1891:D1891)</f>
        <v>9105440</v>
      </c>
    </row>
    <row r="1892" customFormat="false" ht="32.8" hidden="false" customHeight="false" outlineLevel="0" collapsed="false">
      <c r="A1892" s="82" t="s">
        <v>2003</v>
      </c>
      <c r="B1892" s="103" t="s">
        <v>2004</v>
      </c>
      <c r="C1892" s="79" t="n">
        <v>9105440</v>
      </c>
      <c r="D1892" s="88"/>
      <c r="E1892" s="79" t="n">
        <f aca="false">SUM(C1892:D1892)</f>
        <v>9105440</v>
      </c>
    </row>
    <row r="1893" customFormat="false" ht="12.8" hidden="false" customHeight="false" outlineLevel="0" collapsed="false">
      <c r="A1893" s="82"/>
      <c r="B1893" s="54"/>
      <c r="C1893" s="79"/>
      <c r="D1893" s="88"/>
      <c r="E1893" s="79"/>
    </row>
    <row r="1894" customFormat="false" ht="23.85" hidden="false" customHeight="false" outlineLevel="0" collapsed="false">
      <c r="A1894" s="66" t="s">
        <v>2032</v>
      </c>
      <c r="B1894" s="135" t="s">
        <v>19</v>
      </c>
      <c r="C1894" s="109" t="n">
        <f aca="false">SUM(C1896:C1898)</f>
        <v>5796360</v>
      </c>
      <c r="D1894" s="110"/>
      <c r="E1894" s="109" t="n">
        <f aca="false">SUM(C1894:D1894)</f>
        <v>5796360</v>
      </c>
    </row>
    <row r="1895" customFormat="false" ht="22.35" hidden="false" customHeight="false" outlineLevel="0" collapsed="false">
      <c r="A1895" s="74" t="s">
        <v>27</v>
      </c>
      <c r="B1895" s="54"/>
      <c r="C1895" s="79" t="n">
        <f aca="false">SUM(C1896:C1897)</f>
        <v>5796360</v>
      </c>
      <c r="D1895" s="217"/>
      <c r="E1895" s="79" t="n">
        <f aca="false">SUM(C1895:D1895)</f>
        <v>5796360</v>
      </c>
    </row>
    <row r="1896" customFormat="false" ht="32.8" hidden="false" customHeight="false" outlineLevel="0" collapsed="false">
      <c r="A1896" s="82" t="s">
        <v>2003</v>
      </c>
      <c r="B1896" s="103" t="s">
        <v>2004</v>
      </c>
      <c r="C1896" s="79" t="n">
        <v>5733220</v>
      </c>
      <c r="D1896" s="88"/>
      <c r="E1896" s="79" t="n">
        <f aca="false">SUM(C1896:D1896)</f>
        <v>5733220</v>
      </c>
    </row>
    <row r="1897" customFormat="false" ht="43.25" hidden="false" customHeight="false" outlineLevel="0" collapsed="false">
      <c r="A1897" s="165" t="s">
        <v>506</v>
      </c>
      <c r="B1897" s="103" t="s">
        <v>507</v>
      </c>
      <c r="C1897" s="79" t="n">
        <v>63140</v>
      </c>
      <c r="D1897" s="88"/>
      <c r="E1897" s="79" t="n">
        <f aca="false">SUM(C1897:D1897)</f>
        <v>63140</v>
      </c>
    </row>
    <row r="1898" customFormat="false" ht="12.8" hidden="false" customHeight="false" outlineLevel="0" collapsed="false">
      <c r="A1898" s="82"/>
      <c r="B1898" s="54"/>
      <c r="C1898" s="79"/>
      <c r="D1898" s="88"/>
      <c r="E1898" s="79"/>
    </row>
    <row r="1899" customFormat="false" ht="23.85" hidden="false" customHeight="false" outlineLevel="0" collapsed="false">
      <c r="A1899" s="66" t="s">
        <v>2034</v>
      </c>
      <c r="B1899" s="135" t="s">
        <v>19</v>
      </c>
      <c r="C1899" s="218" t="n">
        <f aca="false">SUM(C1901:C1903)</f>
        <v>3788560</v>
      </c>
      <c r="D1899" s="214"/>
      <c r="E1899" s="109" t="n">
        <f aca="false">SUM(C1899:D1899)</f>
        <v>3788560</v>
      </c>
    </row>
    <row r="1900" customFormat="false" ht="22.35" hidden="false" customHeight="false" outlineLevel="0" collapsed="false">
      <c r="A1900" s="74" t="s">
        <v>27</v>
      </c>
      <c r="B1900" s="75"/>
      <c r="C1900" s="146" t="n">
        <f aca="false">SUM(C1901:C1903)</f>
        <v>3788560</v>
      </c>
      <c r="D1900" s="235"/>
      <c r="E1900" s="95" t="n">
        <f aca="false">SUM(C1900:D1900)</f>
        <v>3788560</v>
      </c>
    </row>
    <row r="1901" customFormat="false" ht="32.8" hidden="false" customHeight="false" outlineLevel="0" collapsed="false">
      <c r="A1901" s="82" t="s">
        <v>2003</v>
      </c>
      <c r="B1901" s="103" t="s">
        <v>2004</v>
      </c>
      <c r="C1901" s="79" t="n">
        <v>3737540</v>
      </c>
      <c r="D1901" s="88"/>
      <c r="E1901" s="95" t="n">
        <f aca="false">SUM(C1901:D1901)</f>
        <v>3737540</v>
      </c>
    </row>
    <row r="1902" customFormat="false" ht="43.25" hidden="false" customHeight="false" outlineLevel="0" collapsed="false">
      <c r="A1902" s="82" t="s">
        <v>506</v>
      </c>
      <c r="B1902" s="103" t="s">
        <v>507</v>
      </c>
      <c r="C1902" s="79" t="n">
        <v>51020</v>
      </c>
      <c r="D1902" s="88"/>
      <c r="E1902" s="95" t="n">
        <f aca="false">SUM(C1902:D1902)</f>
        <v>51020</v>
      </c>
    </row>
    <row r="1903" customFormat="false" ht="32.8" hidden="false" customHeight="false" outlineLevel="0" collapsed="false">
      <c r="A1903" s="82" t="s">
        <v>33</v>
      </c>
      <c r="B1903" s="104" t="s">
        <v>34</v>
      </c>
      <c r="C1903" s="79"/>
      <c r="D1903" s="88"/>
      <c r="E1903" s="95" t="n">
        <f aca="false">SUM(C1903:D1903)</f>
        <v>0</v>
      </c>
    </row>
    <row r="1904" customFormat="false" ht="12.8" hidden="false" customHeight="false" outlineLevel="0" collapsed="false">
      <c r="A1904" s="82"/>
      <c r="B1904" s="103"/>
      <c r="C1904" s="79"/>
      <c r="D1904" s="88"/>
      <c r="E1904" s="79"/>
    </row>
    <row r="1905" customFormat="false" ht="35.05" hidden="false" customHeight="false" outlineLevel="0" collapsed="false">
      <c r="A1905" s="66" t="s">
        <v>2037</v>
      </c>
      <c r="B1905" s="135" t="s">
        <v>19</v>
      </c>
      <c r="C1905" s="109" t="n">
        <f aca="false">SUM(C1907:C1907)</f>
        <v>5171000</v>
      </c>
      <c r="D1905" s="110"/>
      <c r="E1905" s="109" t="n">
        <f aca="false">SUM(C1905:D1905)</f>
        <v>5171000</v>
      </c>
    </row>
    <row r="1906" customFormat="false" ht="22.35" hidden="false" customHeight="false" outlineLevel="0" collapsed="false">
      <c r="A1906" s="74" t="s">
        <v>27</v>
      </c>
      <c r="B1906" s="75"/>
      <c r="C1906" s="146" t="n">
        <f aca="false">SUM(C1907)</f>
        <v>5171000</v>
      </c>
      <c r="D1906" s="235"/>
      <c r="E1906" s="95" t="n">
        <f aca="false">SUM(C1906:D1906)</f>
        <v>5171000</v>
      </c>
    </row>
    <row r="1907" customFormat="false" ht="32.8" hidden="false" customHeight="false" outlineLevel="0" collapsed="false">
      <c r="A1907" s="82" t="s">
        <v>2003</v>
      </c>
      <c r="B1907" s="103" t="s">
        <v>2004</v>
      </c>
      <c r="C1907" s="79" t="n">
        <v>5171000</v>
      </c>
      <c r="D1907" s="88"/>
      <c r="E1907" s="95" t="n">
        <f aca="false">SUM(C1907:D1907)</f>
        <v>5171000</v>
      </c>
    </row>
    <row r="1908" customFormat="false" ht="12.8" hidden="false" customHeight="false" outlineLevel="0" collapsed="false">
      <c r="A1908" s="82"/>
      <c r="B1908" s="54"/>
      <c r="C1908" s="79"/>
      <c r="D1908" s="88"/>
      <c r="E1908" s="79"/>
    </row>
    <row r="1909" customFormat="false" ht="35.05" hidden="false" customHeight="false" outlineLevel="0" collapsed="false">
      <c r="A1909" s="66" t="s">
        <v>2039</v>
      </c>
      <c r="B1909" s="135" t="s">
        <v>19</v>
      </c>
      <c r="C1909" s="109" t="n">
        <f aca="false">SUM(C1911:C1911)</f>
        <v>3168900</v>
      </c>
      <c r="D1909" s="110"/>
      <c r="E1909" s="109" t="n">
        <f aca="false">SUM(C1909:D1909)</f>
        <v>3168900</v>
      </c>
    </row>
    <row r="1910" customFormat="false" ht="22.35" hidden="false" customHeight="false" outlineLevel="0" collapsed="false">
      <c r="A1910" s="74" t="s">
        <v>27</v>
      </c>
      <c r="B1910" s="75"/>
      <c r="C1910" s="146" t="n">
        <f aca="false">SUM(C1911)</f>
        <v>3168900</v>
      </c>
      <c r="D1910" s="235"/>
      <c r="E1910" s="95" t="n">
        <f aca="false">SUM(C1910:D1910)</f>
        <v>3168900</v>
      </c>
    </row>
    <row r="1911" customFormat="false" ht="32.8" hidden="false" customHeight="false" outlineLevel="0" collapsed="false">
      <c r="A1911" s="82" t="s">
        <v>2003</v>
      </c>
      <c r="B1911" s="103" t="s">
        <v>2004</v>
      </c>
      <c r="C1911" s="79" t="n">
        <v>3168900</v>
      </c>
      <c r="D1911" s="88"/>
      <c r="E1911" s="95" t="n">
        <f aca="false">SUM(C1911:D1911)</f>
        <v>3168900</v>
      </c>
    </row>
    <row r="1912" customFormat="false" ht="12.8" hidden="false" customHeight="false" outlineLevel="0" collapsed="false">
      <c r="A1912" s="82"/>
      <c r="B1912" s="54"/>
      <c r="C1912" s="79"/>
      <c r="D1912" s="88"/>
      <c r="E1912" s="79"/>
    </row>
    <row r="1913" customFormat="false" ht="46.25" hidden="false" customHeight="false" outlineLevel="0" collapsed="false">
      <c r="A1913" s="66" t="s">
        <v>2041</v>
      </c>
      <c r="B1913" s="135" t="s">
        <v>19</v>
      </c>
      <c r="C1913" s="109" t="n">
        <f aca="false">SUM(C1915:C1915)</f>
        <v>2074800</v>
      </c>
      <c r="D1913" s="110"/>
      <c r="E1913" s="109" t="n">
        <f aca="false">SUM(C1913:D1913)</f>
        <v>2074800</v>
      </c>
    </row>
    <row r="1914" customFormat="false" ht="22.35" hidden="false" customHeight="false" outlineLevel="0" collapsed="false">
      <c r="A1914" s="82" t="s">
        <v>27</v>
      </c>
      <c r="B1914" s="167"/>
      <c r="C1914" s="79" t="n">
        <f aca="false">SUM(C1915)</f>
        <v>2074800</v>
      </c>
      <c r="D1914" s="217"/>
      <c r="E1914" s="79" t="n">
        <f aca="false">SUM(C1914:D1914)</f>
        <v>2074800</v>
      </c>
    </row>
    <row r="1915" customFormat="false" ht="32.8" hidden="false" customHeight="false" outlineLevel="0" collapsed="false">
      <c r="A1915" s="82" t="s">
        <v>2003</v>
      </c>
      <c r="B1915" s="103" t="s">
        <v>2004</v>
      </c>
      <c r="C1915" s="79" t="n">
        <v>2074800</v>
      </c>
      <c r="D1915" s="88"/>
      <c r="E1915" s="79" t="n">
        <f aca="false">SUM(C1915:D1915)</f>
        <v>2074800</v>
      </c>
    </row>
    <row r="1916" customFormat="false" ht="12.8" hidden="false" customHeight="false" outlineLevel="0" collapsed="false">
      <c r="A1916" s="82"/>
      <c r="B1916" s="54"/>
      <c r="C1916" s="79"/>
      <c r="D1916" s="88"/>
      <c r="E1916" s="79"/>
    </row>
    <row r="1917" customFormat="false" ht="35.05" hidden="false" customHeight="false" outlineLevel="0" collapsed="false">
      <c r="A1917" s="66" t="s">
        <v>2043</v>
      </c>
      <c r="B1917" s="135" t="s">
        <v>19</v>
      </c>
      <c r="C1917" s="109" t="n">
        <f aca="false">SUM(C1919:C1919)</f>
        <v>4317570</v>
      </c>
      <c r="D1917" s="110"/>
      <c r="E1917" s="109" t="n">
        <f aca="false">SUM(C1917:D1917)</f>
        <v>4317570</v>
      </c>
    </row>
    <row r="1918" customFormat="false" ht="22.35" hidden="false" customHeight="false" outlineLevel="0" collapsed="false">
      <c r="A1918" s="82" t="s">
        <v>27</v>
      </c>
      <c r="B1918" s="167"/>
      <c r="C1918" s="79" t="n">
        <f aca="false">SUM(C1919)</f>
        <v>4317570</v>
      </c>
      <c r="D1918" s="217"/>
      <c r="E1918" s="79" t="n">
        <f aca="false">SUM(C1918:D1918)</f>
        <v>4317570</v>
      </c>
    </row>
    <row r="1919" customFormat="false" ht="32.8" hidden="false" customHeight="false" outlineLevel="0" collapsed="false">
      <c r="A1919" s="82" t="s">
        <v>2003</v>
      </c>
      <c r="B1919" s="103" t="s">
        <v>2004</v>
      </c>
      <c r="C1919" s="79" t="n">
        <v>4317570</v>
      </c>
      <c r="D1919" s="88"/>
      <c r="E1919" s="79" t="n">
        <f aca="false">SUM(C1919:D1919)</f>
        <v>4317570</v>
      </c>
    </row>
    <row r="1920" customFormat="false" ht="12.8" hidden="false" customHeight="false" outlineLevel="0" collapsed="false">
      <c r="A1920" s="82"/>
      <c r="B1920" s="54"/>
      <c r="C1920" s="79"/>
      <c r="D1920" s="88"/>
      <c r="E1920" s="79"/>
    </row>
    <row r="1921" customFormat="false" ht="35.05" hidden="false" customHeight="false" outlineLevel="0" collapsed="false">
      <c r="A1921" s="66" t="s">
        <v>2045</v>
      </c>
      <c r="B1921" s="135" t="s">
        <v>19</v>
      </c>
      <c r="C1921" s="109" t="n">
        <f aca="false">SUM(C1923:C1923)</f>
        <v>6199300</v>
      </c>
      <c r="D1921" s="110"/>
      <c r="E1921" s="109" t="n">
        <f aca="false">SUM(C1921:D1921)</f>
        <v>6199300</v>
      </c>
    </row>
    <row r="1922" customFormat="false" ht="22.35" hidden="false" customHeight="false" outlineLevel="0" collapsed="false">
      <c r="A1922" s="82" t="s">
        <v>27</v>
      </c>
      <c r="B1922" s="167"/>
      <c r="C1922" s="79" t="n">
        <f aca="false">SUM(C1923)</f>
        <v>6199300</v>
      </c>
      <c r="D1922" s="217"/>
      <c r="E1922" s="79" t="n">
        <f aca="false">SUM(C1922:D1922)</f>
        <v>6199300</v>
      </c>
    </row>
    <row r="1923" customFormat="false" ht="32.8" hidden="false" customHeight="false" outlineLevel="0" collapsed="false">
      <c r="A1923" s="82" t="s">
        <v>2003</v>
      </c>
      <c r="B1923" s="103" t="s">
        <v>2004</v>
      </c>
      <c r="C1923" s="79" t="n">
        <v>6199300</v>
      </c>
      <c r="D1923" s="88"/>
      <c r="E1923" s="79" t="n">
        <f aca="false">SUM(C1923:D1923)</f>
        <v>6199300</v>
      </c>
    </row>
    <row r="1924" customFormat="false" ht="12.8" hidden="false" customHeight="false" outlineLevel="0" collapsed="false">
      <c r="A1924" s="126"/>
      <c r="B1924" s="160"/>
      <c r="C1924" s="131"/>
      <c r="D1924" s="151"/>
      <c r="E1924" s="131"/>
    </row>
    <row r="1925" customFormat="false" ht="46.25" hidden="false" customHeight="false" outlineLevel="0" collapsed="false">
      <c r="A1925" s="66" t="s">
        <v>2047</v>
      </c>
      <c r="B1925" s="135" t="s">
        <v>19</v>
      </c>
      <c r="C1925" s="72" t="n">
        <f aca="false">SUM(C1927:C1930)</f>
        <v>4501200</v>
      </c>
      <c r="D1925" s="89"/>
      <c r="E1925" s="72" t="n">
        <f aca="false">SUM(C1925:D1925)</f>
        <v>4501200</v>
      </c>
    </row>
    <row r="1926" customFormat="false" ht="22.35" hidden="false" customHeight="false" outlineLevel="0" collapsed="false">
      <c r="A1926" s="82" t="s">
        <v>27</v>
      </c>
      <c r="B1926" s="167"/>
      <c r="C1926" s="84" t="n">
        <f aca="false">SUM(C1927:C1929)</f>
        <v>4501200</v>
      </c>
      <c r="D1926" s="222"/>
      <c r="E1926" s="79" t="n">
        <f aca="false">SUM(C1926:D1926)</f>
        <v>4501200</v>
      </c>
    </row>
    <row r="1927" customFormat="false" ht="32.8" hidden="false" customHeight="false" outlineLevel="0" collapsed="false">
      <c r="A1927" s="82" t="s">
        <v>2003</v>
      </c>
      <c r="B1927" s="103" t="s">
        <v>2004</v>
      </c>
      <c r="C1927" s="79" t="n">
        <v>4413500</v>
      </c>
      <c r="D1927" s="88"/>
      <c r="E1927" s="79" t="n">
        <f aca="false">SUM(C1927:D1927)</f>
        <v>4413500</v>
      </c>
    </row>
    <row r="1928" customFormat="false" ht="32.8" hidden="false" customHeight="false" outlineLevel="0" collapsed="false">
      <c r="A1928" s="82" t="s">
        <v>219</v>
      </c>
      <c r="B1928" s="103" t="s">
        <v>220</v>
      </c>
      <c r="C1928" s="79" t="n">
        <v>18500</v>
      </c>
      <c r="D1928" s="88"/>
      <c r="E1928" s="79" t="n">
        <f aca="false">SUM(C1928:D1928)</f>
        <v>18500</v>
      </c>
    </row>
    <row r="1929" customFormat="false" ht="32.8" hidden="false" customHeight="false" outlineLevel="0" collapsed="false">
      <c r="A1929" s="82" t="s">
        <v>33</v>
      </c>
      <c r="B1929" s="54" t="s">
        <v>34</v>
      </c>
      <c r="C1929" s="79" t="n">
        <f aca="false">69200</f>
        <v>69200</v>
      </c>
      <c r="D1929" s="88"/>
      <c r="E1929" s="79" t="n">
        <f aca="false">SUM(C1929:D1929)</f>
        <v>69200</v>
      </c>
    </row>
    <row r="1930" customFormat="false" ht="12.8" hidden="false" customHeight="false" outlineLevel="0" collapsed="false">
      <c r="A1930" s="82"/>
      <c r="B1930" s="54"/>
      <c r="C1930" s="79"/>
      <c r="D1930" s="88"/>
      <c r="E1930" s="79"/>
    </row>
    <row r="1931" customFormat="false" ht="57.45" hidden="false" customHeight="false" outlineLevel="0" collapsed="false">
      <c r="A1931" s="66" t="s">
        <v>2051</v>
      </c>
      <c r="B1931" s="135" t="s">
        <v>19</v>
      </c>
      <c r="C1931" s="153" t="n">
        <f aca="false">SUM(C1933:C1936)</f>
        <v>7218635</v>
      </c>
      <c r="D1931" s="196"/>
      <c r="E1931" s="109" t="n">
        <f aca="false">SUM(C1931:D1931)</f>
        <v>7218635</v>
      </c>
    </row>
    <row r="1932" customFormat="false" ht="22.35" hidden="false" customHeight="false" outlineLevel="0" collapsed="false">
      <c r="A1932" s="82" t="s">
        <v>27</v>
      </c>
      <c r="B1932" s="167"/>
      <c r="C1932" s="79" t="n">
        <f aca="false">SUM(C1933:C1936)</f>
        <v>7218635</v>
      </c>
      <c r="D1932" s="217"/>
      <c r="E1932" s="79" t="n">
        <f aca="false">SUM(C1932:D1932)</f>
        <v>7218635</v>
      </c>
    </row>
    <row r="1933" customFormat="false" ht="32.8" hidden="false" customHeight="false" outlineLevel="0" collapsed="false">
      <c r="A1933" s="82" t="s">
        <v>2003</v>
      </c>
      <c r="B1933" s="103" t="s">
        <v>2004</v>
      </c>
      <c r="C1933" s="79" t="n">
        <v>5356209</v>
      </c>
      <c r="D1933" s="88"/>
      <c r="E1933" s="79" t="n">
        <f aca="false">SUM(C1933:D1933)</f>
        <v>5356209</v>
      </c>
    </row>
    <row r="1934" customFormat="false" ht="32.8" hidden="false" customHeight="false" outlineLevel="0" collapsed="false">
      <c r="A1934" s="82" t="s">
        <v>33</v>
      </c>
      <c r="B1934" s="54" t="s">
        <v>34</v>
      </c>
      <c r="C1934" s="79" t="n">
        <v>504676</v>
      </c>
      <c r="D1934" s="88"/>
      <c r="E1934" s="79" t="n">
        <f aca="false">SUM(C1934:D1934)</f>
        <v>504676</v>
      </c>
    </row>
    <row r="1935" customFormat="false" ht="32.8" hidden="false" customHeight="false" outlineLevel="0" collapsed="false">
      <c r="A1935" s="82" t="s">
        <v>219</v>
      </c>
      <c r="B1935" s="54" t="s">
        <v>220</v>
      </c>
      <c r="C1935" s="79" t="n">
        <v>1357750</v>
      </c>
      <c r="D1935" s="88"/>
      <c r="E1935" s="79" t="n">
        <f aca="false">SUM(C1935:D1935)</f>
        <v>1357750</v>
      </c>
    </row>
    <row r="1936" customFormat="false" ht="32.8" hidden="false" customHeight="false" outlineLevel="0" collapsed="false">
      <c r="A1936" s="82" t="s">
        <v>222</v>
      </c>
      <c r="B1936" s="55" t="s">
        <v>223</v>
      </c>
      <c r="C1936" s="79"/>
      <c r="D1936" s="88"/>
      <c r="E1936" s="79"/>
    </row>
    <row r="1937" customFormat="false" ht="12.8" hidden="false" customHeight="false" outlineLevel="0" collapsed="false">
      <c r="A1937" s="87"/>
      <c r="B1937" s="103"/>
      <c r="C1937" s="79"/>
      <c r="D1937" s="88"/>
      <c r="E1937" s="79"/>
    </row>
    <row r="1938" customFormat="false" ht="57.45" hidden="false" customHeight="false" outlineLevel="0" collapsed="false">
      <c r="A1938" s="66" t="s">
        <v>2056</v>
      </c>
      <c r="B1938" s="135" t="s">
        <v>19</v>
      </c>
      <c r="C1938" s="72" t="n">
        <f aca="false">SUM(C1940:C1942)</f>
        <v>5194027</v>
      </c>
      <c r="D1938" s="89"/>
      <c r="E1938" s="72" t="n">
        <f aca="false">SUM(C1938:D1938)</f>
        <v>5194027</v>
      </c>
    </row>
    <row r="1939" customFormat="false" ht="22.35" hidden="false" customHeight="false" outlineLevel="0" collapsed="false">
      <c r="A1939" s="82" t="s">
        <v>27</v>
      </c>
      <c r="B1939" s="167"/>
      <c r="C1939" s="84" t="n">
        <f aca="false">SUM(C1940:C1942)</f>
        <v>5194027</v>
      </c>
      <c r="D1939" s="222"/>
      <c r="E1939" s="79" t="n">
        <f aca="false">SUM(C1939:D1939)</f>
        <v>5194027</v>
      </c>
    </row>
    <row r="1940" customFormat="false" ht="32.8" hidden="false" customHeight="false" outlineLevel="0" collapsed="false">
      <c r="A1940" s="82" t="s">
        <v>2003</v>
      </c>
      <c r="B1940" s="103" t="s">
        <v>2004</v>
      </c>
      <c r="C1940" s="79" t="n">
        <v>4867820</v>
      </c>
      <c r="D1940" s="88"/>
      <c r="E1940" s="79" t="n">
        <f aca="false">SUM(C1940:D1940)</f>
        <v>4867820</v>
      </c>
    </row>
    <row r="1941" customFormat="false" ht="32.8" hidden="false" customHeight="false" outlineLevel="0" collapsed="false">
      <c r="A1941" s="82" t="s">
        <v>33</v>
      </c>
      <c r="B1941" s="54" t="s">
        <v>34</v>
      </c>
      <c r="C1941" s="79" t="n">
        <v>311807</v>
      </c>
      <c r="D1941" s="88"/>
      <c r="E1941" s="79" t="n">
        <f aca="false">SUM(C1941:D1941)</f>
        <v>311807</v>
      </c>
    </row>
    <row r="1942" customFormat="false" ht="32.8" hidden="false" customHeight="false" outlineLevel="0" collapsed="false">
      <c r="A1942" s="82" t="s">
        <v>219</v>
      </c>
      <c r="B1942" s="54" t="s">
        <v>220</v>
      </c>
      <c r="C1942" s="79" t="n">
        <v>14400</v>
      </c>
      <c r="D1942" s="88"/>
      <c r="E1942" s="79" t="n">
        <f aca="false">SUM(C1942:D1942)</f>
        <v>14400</v>
      </c>
    </row>
    <row r="1943" customFormat="false" ht="12.8" hidden="false" customHeight="false" outlineLevel="0" collapsed="false">
      <c r="A1943" s="211"/>
      <c r="B1943" s="113"/>
      <c r="C1943" s="79"/>
      <c r="D1943" s="88"/>
      <c r="E1943" s="79"/>
    </row>
    <row r="1944" customFormat="false" ht="79.85" hidden="false" customHeight="false" outlineLevel="0" collapsed="false">
      <c r="A1944" s="66" t="s">
        <v>2060</v>
      </c>
      <c r="B1944" s="135" t="s">
        <v>19</v>
      </c>
      <c r="C1944" s="109" t="n">
        <f aca="false">SUM(C1946:C1947)</f>
        <v>1120100</v>
      </c>
      <c r="D1944" s="110"/>
      <c r="E1944" s="109" t="n">
        <f aca="false">SUM(C1944:D1944)</f>
        <v>1120100</v>
      </c>
    </row>
    <row r="1945" customFormat="false" ht="22.35" hidden="false" customHeight="false" outlineLevel="0" collapsed="false">
      <c r="A1945" s="82" t="s">
        <v>27</v>
      </c>
      <c r="B1945" s="167"/>
      <c r="C1945" s="79" t="n">
        <f aca="false">SUM(C1946:C1947)</f>
        <v>1120100</v>
      </c>
      <c r="D1945" s="217"/>
      <c r="E1945" s="79" t="n">
        <f aca="false">SUM(C1945:D1945)</f>
        <v>1120100</v>
      </c>
    </row>
    <row r="1946" customFormat="false" ht="32.8" hidden="false" customHeight="false" outlineLevel="0" collapsed="false">
      <c r="A1946" s="82" t="s">
        <v>2003</v>
      </c>
      <c r="B1946" s="103" t="s">
        <v>2004</v>
      </c>
      <c r="C1946" s="79" t="n">
        <v>1095100</v>
      </c>
      <c r="D1946" s="88"/>
      <c r="E1946" s="79" t="n">
        <f aca="false">SUM(C1946:D1946)</f>
        <v>1095100</v>
      </c>
    </row>
    <row r="1947" customFormat="false" ht="32.8" hidden="false" customHeight="false" outlineLevel="0" collapsed="false">
      <c r="A1947" s="82" t="s">
        <v>33</v>
      </c>
      <c r="B1947" s="54" t="s">
        <v>34</v>
      </c>
      <c r="C1947" s="79" t="n">
        <v>25000</v>
      </c>
      <c r="D1947" s="88"/>
      <c r="E1947" s="79" t="n">
        <f aca="false">SUM(C1947:D1947)</f>
        <v>25000</v>
      </c>
    </row>
    <row r="1948" customFormat="false" ht="12.8" hidden="false" customHeight="false" outlineLevel="0" collapsed="false">
      <c r="A1948" s="82"/>
      <c r="B1948" s="103"/>
      <c r="C1948" s="79"/>
      <c r="D1948" s="88"/>
      <c r="E1948" s="79"/>
    </row>
    <row r="1949" customFormat="false" ht="46.25" hidden="false" customHeight="false" outlineLevel="0" collapsed="false">
      <c r="A1949" s="66" t="s">
        <v>2063</v>
      </c>
      <c r="B1949" s="135" t="s">
        <v>19</v>
      </c>
      <c r="C1949" s="72" t="n">
        <f aca="false">SUM(C1951:C1952)</f>
        <v>9856700</v>
      </c>
      <c r="D1949" s="89"/>
      <c r="E1949" s="72" t="n">
        <f aca="false">SUM(C1949:D1949)</f>
        <v>9856700</v>
      </c>
    </row>
    <row r="1950" customFormat="false" ht="22.35" hidden="false" customHeight="false" outlineLevel="0" collapsed="false">
      <c r="A1950" s="82" t="s">
        <v>27</v>
      </c>
      <c r="B1950" s="227"/>
      <c r="C1950" s="90" t="n">
        <f aca="false">SUM(C1951:C1952)</f>
        <v>9856700</v>
      </c>
      <c r="D1950" s="280"/>
      <c r="E1950" s="79" t="n">
        <f aca="false">SUM(C1950:D1950)</f>
        <v>9856700</v>
      </c>
    </row>
    <row r="1951" customFormat="false" ht="32.8" hidden="false" customHeight="false" outlineLevel="0" collapsed="false">
      <c r="A1951" s="82" t="s">
        <v>2003</v>
      </c>
      <c r="B1951" s="103" t="s">
        <v>2004</v>
      </c>
      <c r="C1951" s="79" t="n">
        <v>9494200</v>
      </c>
      <c r="D1951" s="88"/>
      <c r="E1951" s="79" t="n">
        <f aca="false">SUM(C1951:D1951)</f>
        <v>9494200</v>
      </c>
    </row>
    <row r="1952" customFormat="false" ht="32.8" hidden="false" customHeight="false" outlineLevel="0" collapsed="false">
      <c r="A1952" s="82" t="s">
        <v>33</v>
      </c>
      <c r="B1952" s="54" t="s">
        <v>34</v>
      </c>
      <c r="C1952" s="79" t="n">
        <v>362500</v>
      </c>
      <c r="D1952" s="88"/>
      <c r="E1952" s="79" t="n">
        <f aca="false">SUM(C1952:D1952)</f>
        <v>362500</v>
      </c>
    </row>
    <row r="1953" customFormat="false" ht="12.8" hidden="false" customHeight="false" outlineLevel="0" collapsed="false">
      <c r="A1953" s="82"/>
      <c r="B1953" s="54"/>
      <c r="C1953" s="79"/>
      <c r="D1953" s="88"/>
      <c r="E1953" s="79"/>
    </row>
    <row r="1954" customFormat="false" ht="68.65" hidden="false" customHeight="false" outlineLevel="0" collapsed="false">
      <c r="A1954" s="66" t="s">
        <v>2066</v>
      </c>
      <c r="B1954" s="135" t="s">
        <v>19</v>
      </c>
      <c r="C1954" s="153" t="n">
        <f aca="false">SUM(C1956:C1959)</f>
        <v>6514937</v>
      </c>
      <c r="D1954" s="196"/>
      <c r="E1954" s="109" t="n">
        <f aca="false">SUM(C1954:D1954)</f>
        <v>6514937</v>
      </c>
    </row>
    <row r="1955" customFormat="false" ht="22.35" hidden="false" customHeight="false" outlineLevel="0" collapsed="false">
      <c r="A1955" s="82" t="s">
        <v>27</v>
      </c>
      <c r="B1955" s="167"/>
      <c r="C1955" s="79" t="n">
        <f aca="false">SUM(C1956:C1958)</f>
        <v>6514937</v>
      </c>
      <c r="D1955" s="217"/>
      <c r="E1955" s="79" t="n">
        <f aca="false">SUM(C1955:D1955)</f>
        <v>6514937</v>
      </c>
    </row>
    <row r="1956" customFormat="false" ht="32.8" hidden="false" customHeight="false" outlineLevel="0" collapsed="false">
      <c r="A1956" s="82" t="s">
        <v>2003</v>
      </c>
      <c r="B1956" s="103" t="s">
        <v>2004</v>
      </c>
      <c r="C1956" s="79" t="n">
        <v>5547640</v>
      </c>
      <c r="D1956" s="88"/>
      <c r="E1956" s="79" t="n">
        <f aca="false">SUM(C1956:D1956)</f>
        <v>5547640</v>
      </c>
    </row>
    <row r="1957" customFormat="false" ht="32.8" hidden="false" customHeight="false" outlineLevel="0" collapsed="false">
      <c r="A1957" s="82" t="s">
        <v>33</v>
      </c>
      <c r="B1957" s="54" t="s">
        <v>34</v>
      </c>
      <c r="C1957" s="79" t="n">
        <v>959497</v>
      </c>
      <c r="D1957" s="88"/>
      <c r="E1957" s="79" t="n">
        <f aca="false">SUM(C1957:D1957)</f>
        <v>959497</v>
      </c>
    </row>
    <row r="1958" customFormat="false" ht="32.8" hidden="false" customHeight="false" outlineLevel="0" collapsed="false">
      <c r="A1958" s="82" t="s">
        <v>219</v>
      </c>
      <c r="B1958" s="54" t="s">
        <v>220</v>
      </c>
      <c r="C1958" s="79" t="n">
        <v>7800</v>
      </c>
      <c r="D1958" s="88"/>
      <c r="E1958" s="79" t="n">
        <f aca="false">SUM(C1958:D1958)</f>
        <v>7800</v>
      </c>
    </row>
    <row r="1959" customFormat="false" ht="12.8" hidden="false" customHeight="false" outlineLevel="0" collapsed="false">
      <c r="A1959" s="82"/>
      <c r="B1959" s="103"/>
      <c r="C1959" s="79"/>
      <c r="D1959" s="88"/>
      <c r="E1959" s="79"/>
    </row>
    <row r="1960" customFormat="false" ht="46.25" hidden="false" customHeight="false" outlineLevel="0" collapsed="false">
      <c r="A1960" s="66" t="s">
        <v>2070</v>
      </c>
      <c r="B1960" s="135" t="s">
        <v>19</v>
      </c>
      <c r="C1960" s="109" t="n">
        <f aca="false">SUM(C1962:C1965)</f>
        <v>14342958</v>
      </c>
      <c r="D1960" s="110"/>
      <c r="E1960" s="109" t="n">
        <f aca="false">SUM(C1960:D1960)</f>
        <v>14342958</v>
      </c>
    </row>
    <row r="1961" customFormat="false" ht="22.35" hidden="false" customHeight="false" outlineLevel="0" collapsed="false">
      <c r="A1961" s="82" t="s">
        <v>27</v>
      </c>
      <c r="B1961" s="227"/>
      <c r="C1961" s="146" t="n">
        <f aca="false">SUM(C1962:C1965)</f>
        <v>14342958</v>
      </c>
      <c r="D1961" s="235"/>
      <c r="E1961" s="79" t="n">
        <f aca="false">SUM(C1961:D1961)</f>
        <v>14342958</v>
      </c>
    </row>
    <row r="1962" customFormat="false" ht="32.8" hidden="false" customHeight="false" outlineLevel="0" collapsed="false">
      <c r="A1962" s="82" t="s">
        <v>2003</v>
      </c>
      <c r="B1962" s="103" t="s">
        <v>2004</v>
      </c>
      <c r="C1962" s="79" t="n">
        <v>12475320</v>
      </c>
      <c r="D1962" s="88"/>
      <c r="E1962" s="79" t="n">
        <f aca="false">SUM(C1962:D1962)</f>
        <v>12475320</v>
      </c>
    </row>
    <row r="1963" customFormat="false" ht="32.8" hidden="false" customHeight="false" outlineLevel="0" collapsed="false">
      <c r="A1963" s="82" t="s">
        <v>33</v>
      </c>
      <c r="B1963" s="54" t="s">
        <v>34</v>
      </c>
      <c r="C1963" s="79" t="n">
        <v>1179468</v>
      </c>
      <c r="D1963" s="88"/>
      <c r="E1963" s="79" t="n">
        <f aca="false">SUM(C1963:D1963)</f>
        <v>1179468</v>
      </c>
    </row>
    <row r="1964" customFormat="false" ht="32.8" hidden="false" customHeight="false" outlineLevel="0" collapsed="false">
      <c r="A1964" s="82" t="s">
        <v>219</v>
      </c>
      <c r="B1964" s="54" t="s">
        <v>220</v>
      </c>
      <c r="C1964" s="79" t="n">
        <v>593500</v>
      </c>
      <c r="D1964" s="88"/>
      <c r="E1964" s="79" t="n">
        <f aca="false">SUM(C1964:D1964)</f>
        <v>593500</v>
      </c>
    </row>
    <row r="1965" customFormat="false" ht="43.25" hidden="false" customHeight="false" outlineLevel="0" collapsed="false">
      <c r="A1965" s="82" t="s">
        <v>506</v>
      </c>
      <c r="B1965" s="54" t="s">
        <v>507</v>
      </c>
      <c r="C1965" s="79" t="n">
        <v>94670</v>
      </c>
      <c r="D1965" s="88"/>
      <c r="E1965" s="79" t="n">
        <f aca="false">SUM(C1965:D1965)</f>
        <v>94670</v>
      </c>
    </row>
    <row r="1966" customFormat="false" ht="12.8" hidden="false" customHeight="false" outlineLevel="0" collapsed="false">
      <c r="A1966" s="82"/>
      <c r="B1966" s="103"/>
      <c r="C1966" s="79"/>
      <c r="D1966" s="88"/>
      <c r="E1966" s="79"/>
    </row>
    <row r="1967" customFormat="false" ht="68.65" hidden="false" customHeight="false" outlineLevel="0" collapsed="false">
      <c r="A1967" s="66" t="s">
        <v>2074</v>
      </c>
      <c r="B1967" s="135" t="s">
        <v>19</v>
      </c>
      <c r="C1967" s="109" t="n">
        <f aca="false">SUM(C1969:C1970)</f>
        <v>1429300</v>
      </c>
      <c r="D1967" s="110"/>
      <c r="E1967" s="109" t="n">
        <f aca="false">SUM(C1967:D1967)</f>
        <v>1429300</v>
      </c>
    </row>
    <row r="1968" customFormat="false" ht="22.35" hidden="false" customHeight="false" outlineLevel="0" collapsed="false">
      <c r="A1968" s="82" t="s">
        <v>27</v>
      </c>
      <c r="B1968" s="167"/>
      <c r="C1968" s="79" t="n">
        <f aca="false">SUM(C1969:C1970)</f>
        <v>1429300</v>
      </c>
      <c r="D1968" s="217"/>
      <c r="E1968" s="79" t="n">
        <f aca="false">SUM(C1968:D1968)</f>
        <v>1429300</v>
      </c>
    </row>
    <row r="1969" customFormat="false" ht="32.8" hidden="false" customHeight="false" outlineLevel="0" collapsed="false">
      <c r="A1969" s="82" t="s">
        <v>2003</v>
      </c>
      <c r="B1969" s="103" t="s">
        <v>2004</v>
      </c>
      <c r="C1969" s="79" t="n">
        <v>1423800</v>
      </c>
      <c r="D1969" s="88"/>
      <c r="E1969" s="79" t="n">
        <f aca="false">SUM(C1969:D1969)</f>
        <v>1423800</v>
      </c>
    </row>
    <row r="1970" customFormat="false" ht="32.8" hidden="false" customHeight="false" outlineLevel="0" collapsed="false">
      <c r="A1970" s="82" t="s">
        <v>33</v>
      </c>
      <c r="B1970" s="103" t="s">
        <v>34</v>
      </c>
      <c r="C1970" s="79" t="n">
        <v>5500</v>
      </c>
      <c r="D1970" s="88"/>
      <c r="E1970" s="79" t="n">
        <f aca="false">SUM(C1970:D1970)</f>
        <v>5500</v>
      </c>
    </row>
    <row r="1971" customFormat="false" ht="12.8" hidden="false" customHeight="false" outlineLevel="0" collapsed="false">
      <c r="A1971" s="82"/>
      <c r="B1971" s="54"/>
      <c r="C1971" s="79"/>
      <c r="D1971" s="88"/>
      <c r="E1971" s="79"/>
    </row>
    <row r="1972" customFormat="false" ht="46.25" hidden="false" customHeight="false" outlineLevel="0" collapsed="false">
      <c r="A1972" s="66" t="s">
        <v>2077</v>
      </c>
      <c r="B1972" s="135" t="s">
        <v>19</v>
      </c>
      <c r="C1972" s="298" t="n">
        <f aca="false">SUM(C1974:C1978)</f>
        <v>30799122</v>
      </c>
      <c r="D1972" s="299"/>
      <c r="E1972" s="109" t="n">
        <f aca="false">SUM(C1972:D1972)</f>
        <v>30799122</v>
      </c>
    </row>
    <row r="1973" customFormat="false" ht="22.35" hidden="false" customHeight="false" outlineLevel="0" collapsed="false">
      <c r="A1973" s="82" t="s">
        <v>27</v>
      </c>
      <c r="B1973" s="167"/>
      <c r="C1973" s="79" t="n">
        <f aca="false">SUM(C1974:C1977)</f>
        <v>30757302</v>
      </c>
      <c r="D1973" s="217"/>
      <c r="E1973" s="79" t="n">
        <f aca="false">SUM(C1973:D1973)</f>
        <v>30757302</v>
      </c>
    </row>
    <row r="1974" customFormat="false" ht="32.8" hidden="false" customHeight="false" outlineLevel="0" collapsed="false">
      <c r="A1974" s="82" t="s">
        <v>2003</v>
      </c>
      <c r="B1974" s="103" t="s">
        <v>2004</v>
      </c>
      <c r="C1974" s="79" t="n">
        <v>29549002</v>
      </c>
      <c r="D1974" s="88"/>
      <c r="E1974" s="79" t="n">
        <f aca="false">SUM(C1974:D1974)</f>
        <v>29549002</v>
      </c>
    </row>
    <row r="1975" customFormat="false" ht="32.8" hidden="false" customHeight="false" outlineLevel="0" collapsed="false">
      <c r="A1975" s="82" t="s">
        <v>222</v>
      </c>
      <c r="B1975" s="54" t="s">
        <v>223</v>
      </c>
      <c r="C1975" s="79" t="n">
        <v>200000</v>
      </c>
      <c r="D1975" s="88"/>
      <c r="E1975" s="79" t="n">
        <f aca="false">SUM(C1975:D1975)</f>
        <v>200000</v>
      </c>
    </row>
    <row r="1976" customFormat="false" ht="32.8" hidden="false" customHeight="false" outlineLevel="0" collapsed="false">
      <c r="A1976" s="82" t="s">
        <v>219</v>
      </c>
      <c r="B1976" s="54" t="s">
        <v>220</v>
      </c>
      <c r="C1976" s="79" t="n">
        <v>716800</v>
      </c>
      <c r="D1976" s="88"/>
      <c r="E1976" s="79" t="n">
        <f aca="false">SUM(C1976:D1976)</f>
        <v>716800</v>
      </c>
    </row>
    <row r="1977" customFormat="false" ht="32.8" hidden="false" customHeight="false" outlineLevel="0" collapsed="false">
      <c r="A1977" s="82" t="s">
        <v>33</v>
      </c>
      <c r="B1977" s="54" t="s">
        <v>34</v>
      </c>
      <c r="C1977" s="79" t="n">
        <v>291500</v>
      </c>
      <c r="D1977" s="88"/>
      <c r="E1977" s="79" t="n">
        <f aca="false">SUM(C1977:D1977)</f>
        <v>291500</v>
      </c>
    </row>
    <row r="1978" customFormat="false" ht="43.25" hidden="false" customHeight="false" outlineLevel="0" collapsed="false">
      <c r="A1978" s="87" t="s">
        <v>506</v>
      </c>
      <c r="B1978" s="54" t="s">
        <v>507</v>
      </c>
      <c r="C1978" s="79" t="n">
        <v>41820</v>
      </c>
      <c r="D1978" s="88"/>
      <c r="E1978" s="79" t="n">
        <f aca="false">SUM(C1978:D1978)</f>
        <v>41820</v>
      </c>
    </row>
    <row r="1979" customFormat="false" ht="12.8" hidden="false" customHeight="false" outlineLevel="0" collapsed="false">
      <c r="A1979" s="211"/>
      <c r="B1979" s="113"/>
      <c r="C1979" s="79"/>
      <c r="D1979" s="88"/>
      <c r="E1979" s="79"/>
    </row>
    <row r="1980" customFormat="false" ht="46.25" hidden="false" customHeight="false" outlineLevel="0" collapsed="false">
      <c r="A1980" s="66" t="s">
        <v>2082</v>
      </c>
      <c r="B1980" s="135" t="s">
        <v>19</v>
      </c>
      <c r="C1980" s="109" t="n">
        <f aca="false">SUM(C1982:C1987)</f>
        <v>26237040</v>
      </c>
      <c r="D1980" s="110"/>
      <c r="E1980" s="109" t="n">
        <f aca="false">SUM(C1980:D1980)</f>
        <v>26237040</v>
      </c>
    </row>
    <row r="1981" customFormat="false" ht="22.35" hidden="false" customHeight="false" outlineLevel="0" collapsed="false">
      <c r="A1981" s="74" t="s">
        <v>27</v>
      </c>
      <c r="B1981" s="167"/>
      <c r="C1981" s="172" t="n">
        <f aca="false">SUM(C1982:C1987)</f>
        <v>26237040</v>
      </c>
      <c r="D1981" s="301"/>
      <c r="E1981" s="95" t="n">
        <f aca="false">SUM(C1981:D1981)</f>
        <v>26237040</v>
      </c>
    </row>
    <row r="1982" customFormat="false" ht="32.8" hidden="false" customHeight="false" outlineLevel="0" collapsed="false">
      <c r="A1982" s="82" t="s">
        <v>2003</v>
      </c>
      <c r="B1982" s="103" t="s">
        <v>2004</v>
      </c>
      <c r="C1982" s="124" t="n">
        <v>26042000</v>
      </c>
      <c r="D1982" s="5"/>
      <c r="E1982" s="95" t="n">
        <f aca="false">SUM(C1982:D1982)</f>
        <v>26042000</v>
      </c>
    </row>
    <row r="1983" customFormat="false" ht="32.8" hidden="false" customHeight="false" outlineLevel="0" collapsed="false">
      <c r="A1983" s="82" t="s">
        <v>219</v>
      </c>
      <c r="B1983" s="54" t="s">
        <v>220</v>
      </c>
      <c r="C1983" s="84"/>
      <c r="D1983" s="5"/>
      <c r="E1983" s="95"/>
    </row>
    <row r="1984" customFormat="false" ht="43.25" hidden="false" customHeight="false" outlineLevel="0" collapsed="false">
      <c r="A1984" s="82" t="s">
        <v>506</v>
      </c>
      <c r="B1984" s="103" t="s">
        <v>507</v>
      </c>
      <c r="C1984" s="84" t="n">
        <v>195040</v>
      </c>
      <c r="D1984" s="5"/>
      <c r="E1984" s="95" t="n">
        <f aca="false">SUM(C1984:D1984)</f>
        <v>195040</v>
      </c>
    </row>
    <row r="1985" customFormat="false" ht="64.15" hidden="false" customHeight="false" outlineLevel="0" collapsed="false">
      <c r="A1985" s="82" t="s">
        <v>494</v>
      </c>
      <c r="B1985" s="55" t="s">
        <v>495</v>
      </c>
      <c r="C1985" s="84"/>
      <c r="D1985" s="5"/>
      <c r="E1985" s="95" t="n">
        <f aca="false">SUM(C1985:D1985)</f>
        <v>0</v>
      </c>
    </row>
    <row r="1986" customFormat="false" ht="32.8" hidden="false" customHeight="false" outlineLevel="0" collapsed="false">
      <c r="A1986" s="87" t="s">
        <v>219</v>
      </c>
      <c r="B1986" s="55" t="s">
        <v>220</v>
      </c>
      <c r="C1986" s="79"/>
      <c r="D1986" s="88"/>
      <c r="E1986" s="95" t="n">
        <f aca="false">SUM(C1986:D1986)</f>
        <v>0</v>
      </c>
    </row>
    <row r="1987" customFormat="false" ht="32.8" hidden="false" customHeight="false" outlineLevel="0" collapsed="false">
      <c r="A1987" s="87" t="s">
        <v>33</v>
      </c>
      <c r="B1987" s="55" t="s">
        <v>34</v>
      </c>
      <c r="C1987" s="79"/>
      <c r="D1987" s="88"/>
      <c r="E1987" s="95" t="n">
        <f aca="false">SUM(C1987:D1987)</f>
        <v>0</v>
      </c>
    </row>
    <row r="1988" customFormat="false" ht="12.8" hidden="false" customHeight="false" outlineLevel="0" collapsed="false">
      <c r="A1988" s="87"/>
      <c r="B1988" s="54"/>
      <c r="C1988" s="79"/>
      <c r="D1988" s="88"/>
      <c r="E1988" s="79"/>
    </row>
    <row r="1989" customFormat="false" ht="57.45" hidden="false" customHeight="false" outlineLevel="0" collapsed="false">
      <c r="A1989" s="66" t="s">
        <v>2087</v>
      </c>
      <c r="B1989" s="135" t="s">
        <v>19</v>
      </c>
      <c r="C1989" s="285" t="n">
        <f aca="false">SUM(C1991:C2003)</f>
        <v>44907748</v>
      </c>
      <c r="D1989" s="248" t="n">
        <f aca="false">SUM(D1991:D2003)</f>
        <v>14061565</v>
      </c>
      <c r="E1989" s="241" t="n">
        <f aca="false">SUM(C1989:D1989)</f>
        <v>58969313</v>
      </c>
    </row>
    <row r="1990" customFormat="false" ht="22.35" hidden="false" customHeight="false" outlineLevel="0" collapsed="false">
      <c r="A1990" s="87" t="s">
        <v>27</v>
      </c>
      <c r="B1990" s="303"/>
      <c r="C1990" s="307" t="n">
        <f aca="false">SUM(C1991:C2002)</f>
        <v>32006687</v>
      </c>
      <c r="D1990" s="308" t="n">
        <f aca="false">SUM(D1991:D2002)</f>
        <v>14061565</v>
      </c>
      <c r="E1990" s="309" t="n">
        <f aca="false">SUM(C1990:D1990)</f>
        <v>46068252</v>
      </c>
    </row>
    <row r="1991" customFormat="false" ht="43.25" hidden="false" customHeight="false" outlineLevel="0" collapsed="false">
      <c r="A1991" s="87" t="s">
        <v>29</v>
      </c>
      <c r="B1991" s="54" t="n">
        <v>0</v>
      </c>
      <c r="C1991" s="247"/>
      <c r="D1991" s="266" t="n">
        <v>5549026</v>
      </c>
      <c r="E1991" s="309" t="n">
        <f aca="false">SUM(C1991:D1991)</f>
        <v>5549026</v>
      </c>
    </row>
    <row r="1992" customFormat="false" ht="95.5" hidden="false" customHeight="false" outlineLevel="0" collapsed="false">
      <c r="A1992" s="87" t="s">
        <v>2088</v>
      </c>
      <c r="B1992" s="54" t="s">
        <v>2089</v>
      </c>
      <c r="C1992" s="247" t="n">
        <v>20952381</v>
      </c>
      <c r="D1992" s="266" t="n">
        <v>5594386</v>
      </c>
      <c r="E1992" s="309" t="n">
        <f aca="false">SUM(C1992:D1992)</f>
        <v>26546767</v>
      </c>
    </row>
    <row r="1993" customFormat="false" ht="53.7" hidden="false" customHeight="false" outlineLevel="0" collapsed="false">
      <c r="A1993" s="87" t="s">
        <v>2091</v>
      </c>
      <c r="B1993" s="54" t="s">
        <v>2092</v>
      </c>
      <c r="C1993" s="247" t="n">
        <f aca="false">560864+2008000</f>
        <v>2568864</v>
      </c>
      <c r="D1993" s="266" t="n">
        <v>377999</v>
      </c>
      <c r="E1993" s="309" t="n">
        <f aca="false">SUM(C1993:D1993)</f>
        <v>2946863</v>
      </c>
    </row>
    <row r="1994" customFormat="false" ht="32.8" hidden="false" customHeight="false" outlineLevel="0" collapsed="false">
      <c r="A1994" s="87" t="s">
        <v>2094</v>
      </c>
      <c r="B1994" s="54" t="s">
        <v>2095</v>
      </c>
      <c r="C1994" s="247" t="n">
        <f aca="false">5751000+560000</f>
        <v>6311000</v>
      </c>
      <c r="D1994" s="266" t="n">
        <v>1587596</v>
      </c>
      <c r="E1994" s="309" t="n">
        <f aca="false">SUM(C1994:D1994)</f>
        <v>7898596</v>
      </c>
    </row>
    <row r="1995" customFormat="false" ht="32.8" hidden="false" customHeight="false" outlineLevel="0" collapsed="false">
      <c r="A1995" s="87" t="s">
        <v>2097</v>
      </c>
      <c r="B1995" s="54" t="s">
        <v>2098</v>
      </c>
      <c r="C1995" s="247" t="n">
        <v>1742305</v>
      </c>
      <c r="D1995" s="266" t="n">
        <v>15120</v>
      </c>
      <c r="E1995" s="309" t="n">
        <f aca="false">SUM(C1995:D1995)</f>
        <v>1757425</v>
      </c>
    </row>
    <row r="1996" customFormat="false" ht="74.6" hidden="false" customHeight="false" outlineLevel="0" collapsed="false">
      <c r="A1996" s="87" t="s">
        <v>2100</v>
      </c>
      <c r="B1996" s="54" t="s">
        <v>2101</v>
      </c>
      <c r="C1996" s="247"/>
      <c r="D1996" s="266"/>
      <c r="E1996" s="309"/>
    </row>
    <row r="1997" customFormat="false" ht="32.8" hidden="false" customHeight="false" outlineLevel="0" collapsed="false">
      <c r="A1997" s="87" t="s">
        <v>2103</v>
      </c>
      <c r="B1997" s="54" t="s">
        <v>2104</v>
      </c>
      <c r="C1997" s="247" t="n">
        <v>40000</v>
      </c>
      <c r="D1997" s="266" t="n">
        <v>453599</v>
      </c>
      <c r="E1997" s="309" t="n">
        <f aca="false">SUM(C1997:D1997)</f>
        <v>493599</v>
      </c>
    </row>
    <row r="1998" customFormat="false" ht="32.8" hidden="false" customHeight="false" outlineLevel="0" collapsed="false">
      <c r="A1998" s="82" t="s">
        <v>33</v>
      </c>
      <c r="B1998" s="54" t="s">
        <v>34</v>
      </c>
      <c r="C1998" s="95" t="n">
        <v>50000</v>
      </c>
      <c r="D1998" s="96"/>
      <c r="E1998" s="309" t="n">
        <f aca="false">SUM(C1998:D1998)</f>
        <v>50000</v>
      </c>
    </row>
    <row r="1999" customFormat="false" ht="43.25" hidden="false" customHeight="false" outlineLevel="0" collapsed="false">
      <c r="A1999" s="82" t="s">
        <v>506</v>
      </c>
      <c r="B1999" s="54" t="s">
        <v>507</v>
      </c>
      <c r="C1999" s="79" t="n">
        <v>79270</v>
      </c>
      <c r="D1999" s="88" t="n">
        <v>30240</v>
      </c>
      <c r="E1999" s="309" t="n">
        <f aca="false">SUM(C1999:D1999)</f>
        <v>109510</v>
      </c>
    </row>
    <row r="2000" customFormat="false" ht="64.15" hidden="false" customHeight="false" outlineLevel="0" collapsed="false">
      <c r="A2000" s="82" t="s">
        <v>2107</v>
      </c>
      <c r="B2000" s="54" t="s">
        <v>2108</v>
      </c>
      <c r="C2000" s="79" t="n">
        <v>262867</v>
      </c>
      <c r="D2000" s="88" t="n">
        <v>453599</v>
      </c>
      <c r="E2000" s="309" t="n">
        <f aca="false">SUM(C2000:D2000)</f>
        <v>716466</v>
      </c>
    </row>
    <row r="2001" customFormat="false" ht="53.7" hidden="false" customHeight="false" outlineLevel="0" collapsed="false">
      <c r="A2001" s="87" t="s">
        <v>2110</v>
      </c>
      <c r="B2001" s="54" t="s">
        <v>2111</v>
      </c>
      <c r="C2001" s="247"/>
      <c r="D2001" s="266"/>
      <c r="E2001" s="309"/>
    </row>
    <row r="2002" customFormat="false" ht="32.8" hidden="false" customHeight="false" outlineLevel="0" collapsed="false">
      <c r="A2002" s="87" t="s">
        <v>177</v>
      </c>
      <c r="B2002" s="55" t="s">
        <v>178</v>
      </c>
      <c r="C2002" s="247"/>
      <c r="D2002" s="266"/>
      <c r="E2002" s="309" t="n">
        <f aca="false">SUM(C2002:D2002)</f>
        <v>0</v>
      </c>
    </row>
    <row r="2003" customFormat="false" ht="22.35" hidden="false" customHeight="false" outlineLevel="0" collapsed="false">
      <c r="A2003" s="150" t="s">
        <v>65</v>
      </c>
      <c r="B2003" s="160" t="s">
        <v>66</v>
      </c>
      <c r="C2003" s="131" t="n">
        <v>12901061</v>
      </c>
      <c r="D2003" s="151"/>
      <c r="E2003" s="312" t="n">
        <f aca="false">SUM(C2003:D2003)</f>
        <v>12901061</v>
      </c>
    </row>
    <row r="2004" customFormat="false" ht="12.8" hidden="false" customHeight="false" outlineLevel="0" collapsed="false">
      <c r="A2004" s="87"/>
      <c r="B2004" s="103"/>
      <c r="C2004" s="79"/>
      <c r="D2004" s="88"/>
      <c r="E2004" s="79"/>
    </row>
    <row r="2005" customFormat="false" ht="46.25" hidden="false" customHeight="false" outlineLevel="0" collapsed="false">
      <c r="A2005" s="66" t="s">
        <v>2115</v>
      </c>
      <c r="B2005" s="135" t="s">
        <v>19</v>
      </c>
      <c r="C2005" s="153" t="n">
        <f aca="false">SUM(C2007:C2019)</f>
        <v>183258840</v>
      </c>
      <c r="D2005" s="196" t="n">
        <f aca="false">SUM(D2007:D2019)</f>
        <v>37001198</v>
      </c>
      <c r="E2005" s="153" t="n">
        <f aca="false">SUM(C2005:D2005)</f>
        <v>220260038</v>
      </c>
    </row>
    <row r="2006" customFormat="false" ht="22.35" hidden="false" customHeight="false" outlineLevel="0" collapsed="false">
      <c r="A2006" s="82" t="s">
        <v>27</v>
      </c>
      <c r="B2006" s="103"/>
      <c r="C2006" s="79" t="n">
        <f aca="false">SUM(C2007:C2017)</f>
        <v>161087675</v>
      </c>
      <c r="D2006" s="88" t="n">
        <f aca="false">SUM(D2007:D2016)</f>
        <v>37001198</v>
      </c>
      <c r="E2006" s="79" t="n">
        <f aca="false">SUM(C2006:D2006)</f>
        <v>198088873</v>
      </c>
    </row>
    <row r="2007" customFormat="false" ht="43.25" hidden="false" customHeight="false" outlineLevel="0" collapsed="false">
      <c r="A2007" s="82" t="s">
        <v>29</v>
      </c>
      <c r="B2007" s="103" t="n">
        <v>0</v>
      </c>
      <c r="C2007" s="79"/>
      <c r="D2007" s="88" t="n">
        <v>4472672</v>
      </c>
      <c r="E2007" s="79" t="n">
        <f aca="false">SUM(C2007:D2007)</f>
        <v>4472672</v>
      </c>
    </row>
    <row r="2008" customFormat="false" ht="126.85" hidden="false" customHeight="false" outlineLevel="0" collapsed="false">
      <c r="A2008" s="87" t="s">
        <v>2116</v>
      </c>
      <c r="B2008" s="103" t="s">
        <v>2117</v>
      </c>
      <c r="C2008" s="79" t="n">
        <v>158926038</v>
      </c>
      <c r="D2008" s="88" t="n">
        <v>31715313</v>
      </c>
      <c r="E2008" s="79" t="n">
        <f aca="false">SUM(C2008:D2008)</f>
        <v>190641351</v>
      </c>
    </row>
    <row r="2009" customFormat="false" ht="53.7" hidden="false" customHeight="false" outlineLevel="0" collapsed="false">
      <c r="A2009" s="87" t="s">
        <v>770</v>
      </c>
      <c r="B2009" s="103" t="s">
        <v>2119</v>
      </c>
      <c r="C2009" s="79" t="n">
        <v>1459251</v>
      </c>
      <c r="D2009" s="88" t="n">
        <v>813213</v>
      </c>
      <c r="E2009" s="79" t="n">
        <f aca="false">SUM(C2009:D2009)</f>
        <v>2272464</v>
      </c>
    </row>
    <row r="2010" customFormat="false" ht="43.25" hidden="false" customHeight="false" outlineLevel="0" collapsed="false">
      <c r="A2010" s="87" t="s">
        <v>506</v>
      </c>
      <c r="B2010" s="54" t="s">
        <v>507</v>
      </c>
      <c r="C2010" s="79" t="n">
        <v>185350</v>
      </c>
      <c r="D2010" s="88"/>
      <c r="E2010" s="79" t="n">
        <f aca="false">SUM(C2010:D2010)</f>
        <v>185350</v>
      </c>
    </row>
    <row r="2011" customFormat="false" ht="85.05" hidden="false" customHeight="false" outlineLevel="0" collapsed="false">
      <c r="A2011" s="87" t="s">
        <v>2122</v>
      </c>
      <c r="B2011" s="103" t="s">
        <v>2123</v>
      </c>
      <c r="C2011" s="79" t="n">
        <v>30250</v>
      </c>
      <c r="D2011" s="88"/>
      <c r="E2011" s="79" t="n">
        <f aca="false">SUM(C2011:D2011)</f>
        <v>30250</v>
      </c>
    </row>
    <row r="2012" customFormat="false" ht="147.75" hidden="false" customHeight="false" outlineLevel="0" collapsed="false">
      <c r="A2012" s="87" t="s">
        <v>2125</v>
      </c>
      <c r="B2012" s="103" t="s">
        <v>2126</v>
      </c>
      <c r="C2012" s="79" t="n">
        <v>32130</v>
      </c>
      <c r="D2012" s="88"/>
      <c r="E2012" s="79" t="n">
        <f aca="false">SUM(C2012:D2012)</f>
        <v>32130</v>
      </c>
    </row>
    <row r="2013" customFormat="false" ht="95.5" hidden="false" customHeight="false" outlineLevel="0" collapsed="false">
      <c r="A2013" s="87" t="s">
        <v>2128</v>
      </c>
      <c r="B2013" s="54" t="s">
        <v>2129</v>
      </c>
      <c r="C2013" s="79" t="n">
        <v>25656</v>
      </c>
      <c r="D2013" s="88"/>
      <c r="E2013" s="79" t="n">
        <f aca="false">SUM(C2013:D2013)</f>
        <v>25656</v>
      </c>
    </row>
    <row r="2014" customFormat="false" ht="32.8" hidden="false" customHeight="false" outlineLevel="0" collapsed="false">
      <c r="A2014" s="87" t="s">
        <v>219</v>
      </c>
      <c r="B2014" s="54" t="s">
        <v>220</v>
      </c>
      <c r="C2014" s="79" t="n">
        <v>275000</v>
      </c>
      <c r="D2014" s="88"/>
      <c r="E2014" s="79" t="n">
        <f aca="false">SUM(C2014:D2014)</f>
        <v>275000</v>
      </c>
    </row>
    <row r="2015" customFormat="false" ht="32.8" hidden="false" customHeight="false" outlineLevel="0" collapsed="false">
      <c r="A2015" s="87" t="s">
        <v>2132</v>
      </c>
      <c r="B2015" s="103" t="s">
        <v>2133</v>
      </c>
      <c r="C2015" s="79"/>
      <c r="D2015" s="88"/>
      <c r="E2015" s="79"/>
    </row>
    <row r="2016" customFormat="false" ht="32.8" hidden="false" customHeight="false" outlineLevel="0" collapsed="false">
      <c r="A2016" s="82" t="s">
        <v>33</v>
      </c>
      <c r="B2016" s="54" t="s">
        <v>34</v>
      </c>
      <c r="C2016" s="79" t="n">
        <v>140000</v>
      </c>
      <c r="D2016" s="88"/>
      <c r="E2016" s="79" t="n">
        <f aca="false">SUM(C2016:D2016)</f>
        <v>140000</v>
      </c>
    </row>
    <row r="2017" customFormat="false" ht="85.05" hidden="false" customHeight="false" outlineLevel="0" collapsed="false">
      <c r="A2017" s="82" t="s">
        <v>2136</v>
      </c>
      <c r="B2017" s="54" t="s">
        <v>2137</v>
      </c>
      <c r="C2017" s="79" t="n">
        <v>14000</v>
      </c>
      <c r="D2017" s="88"/>
      <c r="E2017" s="79" t="n">
        <f aca="false">SUM(C2017:D2017)</f>
        <v>14000</v>
      </c>
    </row>
    <row r="2018" customFormat="false" ht="32.8" hidden="false" customHeight="false" outlineLevel="0" collapsed="false">
      <c r="A2018" s="82" t="s">
        <v>62</v>
      </c>
      <c r="B2018" s="54" t="s">
        <v>63</v>
      </c>
      <c r="C2018" s="79" t="n">
        <f aca="false">41390+29000</f>
        <v>70390</v>
      </c>
      <c r="D2018" s="88"/>
      <c r="E2018" s="79" t="n">
        <f aca="false">SUM(C2018:D2018)</f>
        <v>70390</v>
      </c>
    </row>
    <row r="2019" customFormat="false" ht="22.35" hidden="false" customHeight="false" outlineLevel="0" collapsed="false">
      <c r="A2019" s="82" t="s">
        <v>65</v>
      </c>
      <c r="B2019" s="54" t="s">
        <v>66</v>
      </c>
      <c r="C2019" s="79" t="n">
        <f aca="false">22171165-29000-41390</f>
        <v>22100775</v>
      </c>
      <c r="D2019" s="88"/>
      <c r="E2019" s="79" t="n">
        <f aca="false">SUM(C2019:D2019)</f>
        <v>22100775</v>
      </c>
    </row>
    <row r="2020" customFormat="false" ht="12.8" hidden="false" customHeight="false" outlineLevel="0" collapsed="false">
      <c r="A2020" s="82"/>
      <c r="B2020" s="54"/>
      <c r="C2020" s="79"/>
      <c r="D2020" s="88"/>
      <c r="E2020" s="79"/>
    </row>
    <row r="2021" customFormat="false" ht="46.25" hidden="false" customHeight="false" outlineLevel="0" collapsed="false">
      <c r="A2021" s="66" t="s">
        <v>2140</v>
      </c>
      <c r="B2021" s="135" t="s">
        <v>19</v>
      </c>
      <c r="C2021" s="109" t="n">
        <f aca="false">SUM(C2024:C2029)</f>
        <v>9160048</v>
      </c>
      <c r="D2021" s="110" t="n">
        <f aca="false">SUM(D2023:D2029)</f>
        <v>24058934</v>
      </c>
      <c r="E2021" s="153" t="n">
        <f aca="false">SUM(C2021:D2021)</f>
        <v>33218982</v>
      </c>
    </row>
    <row r="2022" customFormat="false" ht="22.35" hidden="false" customHeight="false" outlineLevel="0" collapsed="false">
      <c r="A2022" s="99" t="s">
        <v>27</v>
      </c>
      <c r="B2022" s="100"/>
      <c r="C2022" s="146" t="n">
        <f aca="false">SUM(C2024:C2028)</f>
        <v>7298769</v>
      </c>
      <c r="D2022" s="147" t="n">
        <f aca="false">SUM(D2023:D2028)</f>
        <v>24058934</v>
      </c>
      <c r="E2022" s="172" t="n">
        <f aca="false">SUM(C2022:D2022)</f>
        <v>31357703</v>
      </c>
    </row>
    <row r="2023" customFormat="false" ht="43.25" hidden="false" customHeight="false" outlineLevel="0" collapsed="false">
      <c r="A2023" s="87" t="s">
        <v>29</v>
      </c>
      <c r="B2023" s="103" t="n">
        <v>0</v>
      </c>
      <c r="C2023" s="79"/>
      <c r="D2023" s="88" t="n">
        <v>7570993</v>
      </c>
      <c r="E2023" s="95" t="n">
        <f aca="false">SUM(C2023:D2023)</f>
        <v>7570993</v>
      </c>
    </row>
    <row r="2024" customFormat="false" ht="22.35" hidden="false" customHeight="false" outlineLevel="0" collapsed="false">
      <c r="A2024" s="87" t="s">
        <v>2141</v>
      </c>
      <c r="B2024" s="54" t="s">
        <v>2142</v>
      </c>
      <c r="C2024" s="79" t="n">
        <v>7257769</v>
      </c>
      <c r="D2024" s="88" t="n">
        <v>16487941</v>
      </c>
      <c r="E2024" s="79" t="n">
        <f aca="false">SUM(C2024:D2024)</f>
        <v>23745710</v>
      </c>
    </row>
    <row r="2025" customFormat="false" ht="32.8" hidden="false" customHeight="false" outlineLevel="0" collapsed="false">
      <c r="A2025" s="87" t="s">
        <v>33</v>
      </c>
      <c r="B2025" s="103" t="s">
        <v>34</v>
      </c>
      <c r="C2025" s="79" t="n">
        <v>23000</v>
      </c>
      <c r="D2025" s="88"/>
      <c r="E2025" s="79" t="n">
        <f aca="false">SUM(C2025:D2025)</f>
        <v>23000</v>
      </c>
    </row>
    <row r="2026" customFormat="false" ht="43.25" hidden="false" customHeight="false" outlineLevel="0" collapsed="false">
      <c r="A2026" s="82" t="s">
        <v>506</v>
      </c>
      <c r="B2026" s="103" t="s">
        <v>507</v>
      </c>
      <c r="C2026" s="79" t="n">
        <v>18000</v>
      </c>
      <c r="D2026" s="88"/>
      <c r="E2026" s="79" t="n">
        <f aca="false">SUM(C2026:D2026)</f>
        <v>18000</v>
      </c>
    </row>
    <row r="2027" customFormat="false" ht="53.7" hidden="false" customHeight="false" outlineLevel="0" collapsed="false">
      <c r="A2027" s="87" t="s">
        <v>2110</v>
      </c>
      <c r="B2027" s="103" t="s">
        <v>2146</v>
      </c>
      <c r="C2027" s="79"/>
      <c r="D2027" s="88"/>
      <c r="E2027" s="79"/>
    </row>
    <row r="2028" customFormat="false" ht="32.8" hidden="false" customHeight="false" outlineLevel="0" collapsed="false">
      <c r="A2028" s="82" t="s">
        <v>219</v>
      </c>
      <c r="B2028" s="55" t="s">
        <v>220</v>
      </c>
      <c r="C2028" s="79"/>
      <c r="D2028" s="88"/>
      <c r="E2028" s="79" t="n">
        <f aca="false">SUM(C2028:D2028)</f>
        <v>0</v>
      </c>
    </row>
    <row r="2029" customFormat="false" ht="22.35" hidden="false" customHeight="false" outlineLevel="0" collapsed="false">
      <c r="A2029" s="87" t="s">
        <v>65</v>
      </c>
      <c r="B2029" s="54" t="s">
        <v>66</v>
      </c>
      <c r="C2029" s="79" t="n">
        <v>1861279</v>
      </c>
      <c r="D2029" s="88"/>
      <c r="E2029" s="79" t="n">
        <f aca="false">SUM(C2029:D2029)</f>
        <v>1861279</v>
      </c>
    </row>
    <row r="2030" customFormat="false" ht="12.8" hidden="false" customHeight="false" outlineLevel="0" collapsed="false">
      <c r="A2030" s="87"/>
      <c r="B2030" s="103"/>
      <c r="C2030" s="79"/>
      <c r="D2030" s="88"/>
      <c r="E2030" s="79"/>
    </row>
    <row r="2031" customFormat="false" ht="46.25" hidden="false" customHeight="false" outlineLevel="0" collapsed="false">
      <c r="A2031" s="105" t="s">
        <v>2150</v>
      </c>
      <c r="B2031" s="135" t="s">
        <v>19</v>
      </c>
      <c r="C2031" s="109" t="n">
        <f aca="false">SUM(C2033:C2057)</f>
        <v>471442604</v>
      </c>
      <c r="D2031" s="110" t="n">
        <f aca="false">SUM(D2033:D2057)</f>
        <v>91954656</v>
      </c>
      <c r="E2031" s="153" t="n">
        <f aca="false">SUM(C2031:D2031)</f>
        <v>563397260</v>
      </c>
    </row>
    <row r="2032" customFormat="false" ht="22.35" hidden="false" customHeight="false" outlineLevel="0" collapsed="false">
      <c r="A2032" s="87" t="s">
        <v>27</v>
      </c>
      <c r="B2032" s="113"/>
      <c r="C2032" s="79" t="n">
        <f aca="false">SUM(C2033:C2055)</f>
        <v>191700852</v>
      </c>
      <c r="D2032" s="88" t="n">
        <f aca="false">SUM(D2033:D2055)</f>
        <v>91954656</v>
      </c>
      <c r="E2032" s="79" t="n">
        <f aca="false">SUM(C2032:D2032)</f>
        <v>283655508</v>
      </c>
    </row>
    <row r="2033" customFormat="false" ht="43.25" hidden="false" customHeight="false" outlineLevel="0" collapsed="false">
      <c r="A2033" s="82" t="s">
        <v>29</v>
      </c>
      <c r="B2033" s="54" t="n">
        <v>0</v>
      </c>
      <c r="C2033" s="79"/>
      <c r="D2033" s="88" t="n">
        <v>24367984</v>
      </c>
      <c r="E2033" s="79" t="n">
        <f aca="false">SUM(C2033:D2033)</f>
        <v>24367984</v>
      </c>
    </row>
    <row r="2034" customFormat="false" ht="32.8" hidden="false" customHeight="false" outlineLevel="0" collapsed="false">
      <c r="A2034" s="87" t="s">
        <v>2151</v>
      </c>
      <c r="B2034" s="103" t="s">
        <v>2152</v>
      </c>
      <c r="C2034" s="79" t="n">
        <f aca="false">294000+2796000</f>
        <v>3090000</v>
      </c>
      <c r="D2034" s="88" t="n">
        <v>153258</v>
      </c>
      <c r="E2034" s="79" t="n">
        <f aca="false">SUM(C2034:D2034)</f>
        <v>3243258</v>
      </c>
    </row>
    <row r="2035" customFormat="false" ht="43.25" hidden="false" customHeight="false" outlineLevel="0" collapsed="false">
      <c r="A2035" s="87" t="s">
        <v>2154</v>
      </c>
      <c r="B2035" s="103" t="s">
        <v>2155</v>
      </c>
      <c r="C2035" s="79" t="n">
        <v>25000</v>
      </c>
      <c r="D2035" s="88" t="n">
        <v>153258</v>
      </c>
      <c r="E2035" s="79" t="n">
        <f aca="false">SUM(C2035:D2035)</f>
        <v>178258</v>
      </c>
    </row>
    <row r="2036" customFormat="false" ht="43.25" hidden="false" customHeight="false" outlineLevel="0" collapsed="false">
      <c r="A2036" s="82" t="s">
        <v>2157</v>
      </c>
      <c r="B2036" s="54" t="s">
        <v>2158</v>
      </c>
      <c r="C2036" s="124" t="n">
        <v>16451080</v>
      </c>
      <c r="D2036" s="149" t="n">
        <v>766289</v>
      </c>
      <c r="E2036" s="95" t="n">
        <f aca="false">SUM(C2036:D2036)</f>
        <v>17217369</v>
      </c>
    </row>
    <row r="2037" customFormat="false" ht="22.35" hidden="false" customHeight="false" outlineLevel="0" collapsed="false">
      <c r="A2037" s="82" t="s">
        <v>2160</v>
      </c>
      <c r="B2037" s="54" t="s">
        <v>2161</v>
      </c>
      <c r="C2037" s="95" t="n">
        <v>45817608</v>
      </c>
      <c r="D2037" s="96" t="n">
        <v>5057506</v>
      </c>
      <c r="E2037" s="95" t="n">
        <f aca="false">SUM(C2037:D2037)</f>
        <v>50875114</v>
      </c>
    </row>
    <row r="2038" customFormat="false" ht="22.35" hidden="false" customHeight="false" outlineLevel="0" collapsed="false">
      <c r="A2038" s="87" t="s">
        <v>2163</v>
      </c>
      <c r="B2038" s="103" t="s">
        <v>2164</v>
      </c>
      <c r="C2038" s="79" t="n">
        <v>44804548</v>
      </c>
      <c r="D2038" s="88" t="n">
        <v>919546</v>
      </c>
      <c r="E2038" s="79" t="n">
        <f aca="false">SUM(C2038:D2038)</f>
        <v>45724094</v>
      </c>
    </row>
    <row r="2039" customFormat="false" ht="22.35" hidden="false" customHeight="false" outlineLevel="0" collapsed="false">
      <c r="A2039" s="87" t="s">
        <v>2166</v>
      </c>
      <c r="B2039" s="103" t="s">
        <v>2167</v>
      </c>
      <c r="C2039" s="79" t="n">
        <v>20869719</v>
      </c>
      <c r="D2039" s="88" t="n">
        <v>5364021</v>
      </c>
      <c r="E2039" s="79" t="n">
        <f aca="false">SUM(C2039:D2039)</f>
        <v>26233740</v>
      </c>
    </row>
    <row r="2040" customFormat="false" ht="43.25" hidden="false" customHeight="false" outlineLevel="0" collapsed="false">
      <c r="A2040" s="87" t="s">
        <v>2169</v>
      </c>
      <c r="B2040" s="103" t="s">
        <v>2170</v>
      </c>
      <c r="C2040" s="79" t="n">
        <v>29132689</v>
      </c>
      <c r="D2040" s="88" t="n">
        <v>3524928</v>
      </c>
      <c r="E2040" s="79" t="n">
        <f aca="false">SUM(C2040:D2040)</f>
        <v>32657617</v>
      </c>
    </row>
    <row r="2041" customFormat="false" ht="53.7" hidden="false" customHeight="false" outlineLevel="0" collapsed="false">
      <c r="A2041" s="87" t="s">
        <v>2172</v>
      </c>
      <c r="B2041" s="103" t="s">
        <v>2173</v>
      </c>
      <c r="C2041" s="79" t="n">
        <v>2623319</v>
      </c>
      <c r="D2041" s="88" t="n">
        <v>1226062</v>
      </c>
      <c r="E2041" s="79" t="n">
        <f aca="false">SUM(C2041:D2041)</f>
        <v>3849381</v>
      </c>
    </row>
    <row r="2042" customFormat="false" ht="43.25" hidden="false" customHeight="false" outlineLevel="0" collapsed="false">
      <c r="A2042" s="87" t="s">
        <v>2175</v>
      </c>
      <c r="B2042" s="103" t="s">
        <v>2176</v>
      </c>
      <c r="C2042" s="95"/>
      <c r="D2042" s="96" t="n">
        <v>10728043</v>
      </c>
      <c r="E2042" s="79" t="n">
        <f aca="false">SUM(C2042:D2042)</f>
        <v>10728043</v>
      </c>
    </row>
    <row r="2043" customFormat="false" ht="43.25" hidden="false" customHeight="false" outlineLevel="0" collapsed="false">
      <c r="A2043" s="87" t="s">
        <v>2178</v>
      </c>
      <c r="B2043" s="103" t="s">
        <v>2179</v>
      </c>
      <c r="C2043" s="95"/>
      <c r="D2043" s="96" t="n">
        <v>8888950</v>
      </c>
      <c r="E2043" s="79" t="n">
        <f aca="false">SUM(C2043:D2043)</f>
        <v>8888950</v>
      </c>
    </row>
    <row r="2044" customFormat="false" ht="43.25" hidden="false" customHeight="false" outlineLevel="0" collapsed="false">
      <c r="A2044" s="87" t="s">
        <v>2181</v>
      </c>
      <c r="B2044" s="103" t="s">
        <v>2182</v>
      </c>
      <c r="C2044" s="95"/>
      <c r="D2044" s="96" t="n">
        <v>9655239</v>
      </c>
      <c r="E2044" s="79" t="n">
        <f aca="false">SUM(C2044:D2044)</f>
        <v>9655239</v>
      </c>
    </row>
    <row r="2045" customFormat="false" ht="43.25" hidden="false" customHeight="false" outlineLevel="0" collapsed="false">
      <c r="A2045" s="87" t="s">
        <v>506</v>
      </c>
      <c r="B2045" s="54" t="s">
        <v>507</v>
      </c>
      <c r="C2045" s="79" t="n">
        <v>313174</v>
      </c>
      <c r="D2045" s="88" t="n">
        <v>153258</v>
      </c>
      <c r="E2045" s="79" t="n">
        <f aca="false">SUM(C2045:D2045)</f>
        <v>466432</v>
      </c>
    </row>
    <row r="2046" customFormat="false" ht="12.8" hidden="false" customHeight="false" outlineLevel="0" collapsed="false">
      <c r="A2046" s="87" t="s">
        <v>2185</v>
      </c>
      <c r="B2046" s="54" t="s">
        <v>2186</v>
      </c>
      <c r="C2046" s="79" t="n">
        <v>236041</v>
      </c>
      <c r="D2046" s="88" t="n">
        <v>306516</v>
      </c>
      <c r="E2046" s="79" t="n">
        <f aca="false">SUM(C2046:D2046)</f>
        <v>542557</v>
      </c>
    </row>
    <row r="2047" customFormat="false" ht="32.8" hidden="false" customHeight="false" outlineLevel="0" collapsed="false">
      <c r="A2047" s="87" t="s">
        <v>219</v>
      </c>
      <c r="B2047" s="54" t="s">
        <v>220</v>
      </c>
      <c r="C2047" s="79" t="n">
        <v>1934050</v>
      </c>
      <c r="D2047" s="88"/>
      <c r="E2047" s="79" t="n">
        <f aca="false">SUM(C2047:D2047)</f>
        <v>1934050</v>
      </c>
    </row>
    <row r="2048" customFormat="false" ht="43.25" hidden="false" customHeight="false" outlineLevel="0" collapsed="false">
      <c r="A2048" s="87" t="s">
        <v>2189</v>
      </c>
      <c r="B2048" s="103" t="s">
        <v>2190</v>
      </c>
      <c r="C2048" s="79" t="n">
        <v>5550000</v>
      </c>
      <c r="D2048" s="88" t="n">
        <v>15479034</v>
      </c>
      <c r="E2048" s="79" t="n">
        <f aca="false">SUM(C2048:D2048)</f>
        <v>21029034</v>
      </c>
    </row>
    <row r="2049" customFormat="false" ht="74.6" hidden="false" customHeight="false" outlineLevel="0" collapsed="false">
      <c r="A2049" s="82" t="s">
        <v>2192</v>
      </c>
      <c r="B2049" s="54" t="s">
        <v>2193</v>
      </c>
      <c r="C2049" s="79" t="n">
        <f aca="false">64843+361741</f>
        <v>426584</v>
      </c>
      <c r="D2049" s="88" t="n">
        <v>306516</v>
      </c>
      <c r="E2049" s="79" t="n">
        <f aca="false">SUM(C2049:D2049)</f>
        <v>733100</v>
      </c>
    </row>
    <row r="2050" customFormat="false" ht="32.8" hidden="false" customHeight="false" outlineLevel="0" collapsed="false">
      <c r="A2050" s="82" t="s">
        <v>33</v>
      </c>
      <c r="B2050" s="54" t="s">
        <v>34</v>
      </c>
      <c r="C2050" s="79" t="n">
        <v>19963452</v>
      </c>
      <c r="D2050" s="88"/>
      <c r="E2050" s="79" t="n">
        <f aca="false">SUM(C2050:D2050)</f>
        <v>19963452</v>
      </c>
    </row>
    <row r="2051" customFormat="false" ht="43.25" hidden="false" customHeight="false" outlineLevel="0" collapsed="false">
      <c r="A2051" s="87" t="s">
        <v>2196</v>
      </c>
      <c r="B2051" s="103" t="s">
        <v>2197</v>
      </c>
      <c r="C2051" s="79"/>
      <c r="D2051" s="88" t="n">
        <v>4904248</v>
      </c>
      <c r="E2051" s="79" t="n">
        <f aca="false">SUM(C2051:D2051)</f>
        <v>4904248</v>
      </c>
    </row>
    <row r="2052" customFormat="false" ht="64.15" hidden="false" customHeight="false" outlineLevel="0" collapsed="false">
      <c r="A2052" s="87" t="s">
        <v>2199</v>
      </c>
      <c r="B2052" s="103" t="s">
        <v>2200</v>
      </c>
      <c r="C2052" s="79" t="n">
        <v>463588</v>
      </c>
      <c r="D2052" s="88"/>
      <c r="E2052" s="79" t="n">
        <f aca="false">SUM(C2052:D2052)</f>
        <v>463588</v>
      </c>
    </row>
    <row r="2053" customFormat="false" ht="53.7" hidden="false" customHeight="false" outlineLevel="0" collapsed="false">
      <c r="A2053" s="87" t="s">
        <v>2110</v>
      </c>
      <c r="B2053" s="103" t="s">
        <v>2201</v>
      </c>
      <c r="C2053" s="79"/>
      <c r="D2053" s="88"/>
      <c r="E2053" s="79"/>
    </row>
    <row r="2054" customFormat="false" ht="32.8" hidden="false" customHeight="false" outlineLevel="0" collapsed="false">
      <c r="A2054" s="87" t="s">
        <v>222</v>
      </c>
      <c r="B2054" s="55" t="s">
        <v>223</v>
      </c>
      <c r="C2054" s="79"/>
      <c r="D2054" s="88"/>
      <c r="E2054" s="79" t="n">
        <f aca="false">SUM(C2054:D2054)</f>
        <v>0</v>
      </c>
    </row>
    <row r="2055" customFormat="false" ht="64.15" hidden="false" customHeight="false" outlineLevel="0" collapsed="false">
      <c r="A2055" s="87" t="s">
        <v>2204</v>
      </c>
      <c r="B2055" s="55" t="s">
        <v>2205</v>
      </c>
      <c r="C2055" s="95"/>
      <c r="D2055" s="96"/>
      <c r="E2055" s="79" t="n">
        <f aca="false">SUM(C2055:D2055)</f>
        <v>0</v>
      </c>
    </row>
    <row r="2056" customFormat="false" ht="32.8" hidden="false" customHeight="false" outlineLevel="0" collapsed="false">
      <c r="A2056" s="82" t="s">
        <v>62</v>
      </c>
      <c r="B2056" s="54" t="s">
        <v>63</v>
      </c>
      <c r="C2056" s="79" t="n">
        <v>3477219</v>
      </c>
      <c r="D2056" s="88"/>
      <c r="E2056" s="79" t="n">
        <f aca="false">SUM(C2056:D2056)</f>
        <v>3477219</v>
      </c>
    </row>
    <row r="2057" customFormat="false" ht="22.35" hidden="false" customHeight="false" outlineLevel="0" collapsed="false">
      <c r="A2057" s="82" t="s">
        <v>65</v>
      </c>
      <c r="B2057" s="54" t="s">
        <v>66</v>
      </c>
      <c r="C2057" s="79" t="n">
        <f aca="false">279741752-3477219</f>
        <v>276264533</v>
      </c>
      <c r="D2057" s="88"/>
      <c r="E2057" s="79" t="n">
        <f aca="false">SUM(C2057:D2057)</f>
        <v>276264533</v>
      </c>
    </row>
    <row r="2058" customFormat="false" ht="12.8" hidden="false" customHeight="false" outlineLevel="0" collapsed="false">
      <c r="A2058" s="82"/>
      <c r="B2058" s="54"/>
      <c r="C2058" s="79"/>
      <c r="D2058" s="88"/>
      <c r="E2058" s="79"/>
    </row>
    <row r="2059" customFormat="false" ht="46.25" hidden="false" customHeight="false" outlineLevel="0" collapsed="false">
      <c r="A2059" s="105" t="s">
        <v>2209</v>
      </c>
      <c r="B2059" s="135" t="s">
        <v>19</v>
      </c>
      <c r="C2059" s="109" t="n">
        <f aca="false">SUM(C2061:C2068)</f>
        <v>482455344</v>
      </c>
      <c r="D2059" s="110" t="n">
        <f aca="false">SUM(D2061:D2068)</f>
        <v>12066786</v>
      </c>
      <c r="E2059" s="109" t="n">
        <f aca="false">SUM(C2059:D2059)</f>
        <v>494522130</v>
      </c>
    </row>
    <row r="2060" customFormat="false" ht="22.35" hidden="false" customHeight="false" outlineLevel="0" collapsed="false">
      <c r="A2060" s="87" t="s">
        <v>27</v>
      </c>
      <c r="B2060" s="167"/>
      <c r="C2060" s="79" t="n">
        <f aca="false">SUM(C2061:C2065)</f>
        <v>1133227</v>
      </c>
      <c r="D2060" s="88" t="n">
        <f aca="false">SUM(D2061:D2065)</f>
        <v>12066786</v>
      </c>
      <c r="E2060" s="79" t="n">
        <f aca="false">SUM(C2060:D2060)</f>
        <v>13200013</v>
      </c>
    </row>
    <row r="2061" customFormat="false" ht="43.25" hidden="false" customHeight="false" outlineLevel="0" collapsed="false">
      <c r="A2061" s="126" t="s">
        <v>29</v>
      </c>
      <c r="B2061" s="160" t="n">
        <v>0</v>
      </c>
      <c r="C2061" s="131"/>
      <c r="D2061" s="151" t="n">
        <v>4862735</v>
      </c>
      <c r="E2061" s="131" t="n">
        <f aca="false">SUM(C2061:D2061)</f>
        <v>4862735</v>
      </c>
    </row>
    <row r="2062" customFormat="false" ht="53.7" hidden="false" customHeight="false" outlineLevel="0" collapsed="false">
      <c r="A2062" s="87" t="s">
        <v>2110</v>
      </c>
      <c r="B2062" s="103" t="s">
        <v>2210</v>
      </c>
      <c r="C2062" s="79"/>
      <c r="D2062" s="88"/>
      <c r="E2062" s="79"/>
    </row>
    <row r="2063" customFormat="false" ht="22.35" hidden="false" customHeight="false" outlineLevel="0" collapsed="false">
      <c r="A2063" s="87" t="s">
        <v>2212</v>
      </c>
      <c r="B2063" s="103" t="s">
        <v>2213</v>
      </c>
      <c r="C2063" s="79" t="n">
        <v>818800</v>
      </c>
      <c r="D2063" s="88" t="n">
        <v>6195484</v>
      </c>
      <c r="E2063" s="79" t="n">
        <f aca="false">SUM(C2063:D2063)</f>
        <v>7014284</v>
      </c>
    </row>
    <row r="2064" customFormat="false" ht="147.75" hidden="false" customHeight="false" outlineLevel="0" collapsed="false">
      <c r="A2064" s="82" t="s">
        <v>2215</v>
      </c>
      <c r="B2064" s="54" t="s">
        <v>2216</v>
      </c>
      <c r="C2064" s="79" t="n">
        <v>231334</v>
      </c>
      <c r="D2064" s="88" t="n">
        <v>621349</v>
      </c>
      <c r="E2064" s="79" t="n">
        <f aca="false">SUM(C2064:D2064)</f>
        <v>852683</v>
      </c>
    </row>
    <row r="2065" customFormat="false" ht="74.6" hidden="false" customHeight="false" outlineLevel="0" collapsed="false">
      <c r="A2065" s="82" t="s">
        <v>2218</v>
      </c>
      <c r="B2065" s="54" t="s">
        <v>2219</v>
      </c>
      <c r="C2065" s="79" t="n">
        <v>83093</v>
      </c>
      <c r="D2065" s="88" t="n">
        <v>387218</v>
      </c>
      <c r="E2065" s="79" t="n">
        <f aca="false">SUM(C2065:D2065)</f>
        <v>470311</v>
      </c>
    </row>
    <row r="2066" customFormat="false" ht="32.8" hidden="false" customHeight="false" outlineLevel="0" collapsed="false">
      <c r="A2066" s="82" t="s">
        <v>62</v>
      </c>
      <c r="B2066" s="54" t="s">
        <v>63</v>
      </c>
      <c r="C2066" s="79" t="n">
        <f aca="false">60000+170000</f>
        <v>230000</v>
      </c>
      <c r="D2066" s="88"/>
      <c r="E2066" s="79" t="n">
        <f aca="false">SUM(C2066:D2066)</f>
        <v>230000</v>
      </c>
    </row>
    <row r="2067" customFormat="false" ht="22.35" hidden="false" customHeight="false" outlineLevel="0" collapsed="false">
      <c r="A2067" s="87" t="s">
        <v>65</v>
      </c>
      <c r="B2067" s="54" t="s">
        <v>66</v>
      </c>
      <c r="C2067" s="79" t="n">
        <f aca="false">481322117-170000-60000</f>
        <v>481092117</v>
      </c>
      <c r="D2067" s="88"/>
      <c r="E2067" s="79" t="n">
        <f aca="false">SUM(C2067:D2067)</f>
        <v>481092117</v>
      </c>
    </row>
    <row r="2068" customFormat="false" ht="12.8" hidden="false" customHeight="false" outlineLevel="0" collapsed="false">
      <c r="A2068" s="211"/>
      <c r="B2068" s="113"/>
      <c r="C2068" s="79"/>
      <c r="D2068" s="88"/>
      <c r="E2068" s="79"/>
    </row>
    <row r="2069" customFormat="false" ht="46.25" hidden="false" customHeight="false" outlineLevel="0" collapsed="false">
      <c r="A2069" s="66" t="s">
        <v>2222</v>
      </c>
      <c r="B2069" s="135" t="s">
        <v>19</v>
      </c>
      <c r="C2069" s="109" t="n">
        <f aca="false">SUM(C2071:C2086)</f>
        <v>263188549.19</v>
      </c>
      <c r="D2069" s="110" t="n">
        <f aca="false">SUM(D2071:D2086)</f>
        <v>21108271</v>
      </c>
      <c r="E2069" s="153" t="n">
        <f aca="false">SUM(C2069:D2069)</f>
        <v>284296820.19</v>
      </c>
    </row>
    <row r="2070" customFormat="false" ht="22.35" hidden="false" customHeight="false" outlineLevel="0" collapsed="false">
      <c r="A2070" s="82" t="s">
        <v>27</v>
      </c>
      <c r="B2070" s="103"/>
      <c r="C2070" s="79" t="n">
        <f aca="false">SUM(C2071:C2083)</f>
        <v>34540894.19</v>
      </c>
      <c r="D2070" s="88" t="n">
        <f aca="false">SUM(D2071:D2083)</f>
        <v>21108271</v>
      </c>
      <c r="E2070" s="79" t="n">
        <f aca="false">SUM(C2070:D2070)</f>
        <v>55649165.19</v>
      </c>
    </row>
    <row r="2071" customFormat="false" ht="43.25" hidden="false" customHeight="false" outlineLevel="0" collapsed="false">
      <c r="A2071" s="82" t="s">
        <v>29</v>
      </c>
      <c r="B2071" s="103" t="n">
        <v>0</v>
      </c>
      <c r="C2071" s="79"/>
      <c r="D2071" s="88" t="n">
        <v>3580867</v>
      </c>
      <c r="E2071" s="79" t="n">
        <f aca="false">SUM(C2071:D2071)</f>
        <v>3580867</v>
      </c>
    </row>
    <row r="2072" customFormat="false" ht="43.25" hidden="false" customHeight="false" outlineLevel="0" collapsed="false">
      <c r="A2072" s="82" t="s">
        <v>2223</v>
      </c>
      <c r="B2072" s="103" t="s">
        <v>2224</v>
      </c>
      <c r="C2072" s="79" t="n">
        <v>1012390.19</v>
      </c>
      <c r="D2072" s="88" t="n">
        <v>1884667</v>
      </c>
      <c r="E2072" s="79" t="n">
        <f aca="false">SUM(C2072:D2072)</f>
        <v>2897057.19</v>
      </c>
    </row>
    <row r="2073" customFormat="false" ht="85.05" hidden="false" customHeight="false" outlineLevel="0" collapsed="false">
      <c r="A2073" s="82" t="s">
        <v>2226</v>
      </c>
      <c r="B2073" s="103" t="s">
        <v>2227</v>
      </c>
      <c r="C2073" s="79" t="n">
        <v>13264460</v>
      </c>
      <c r="D2073" s="88" t="n">
        <v>6784802</v>
      </c>
      <c r="E2073" s="79" t="n">
        <f aca="false">SUM(C2073:D2073)</f>
        <v>20049262</v>
      </c>
    </row>
    <row r="2074" customFormat="false" ht="43.25" hidden="false" customHeight="false" outlineLevel="0" collapsed="false">
      <c r="A2074" s="82" t="s">
        <v>2229</v>
      </c>
      <c r="B2074" s="103" t="s">
        <v>2230</v>
      </c>
      <c r="C2074" s="79" t="n">
        <v>10249255</v>
      </c>
      <c r="D2074" s="88" t="n">
        <v>5088601</v>
      </c>
      <c r="E2074" s="79" t="n">
        <f aca="false">SUM(C2074:D2074)</f>
        <v>15337856</v>
      </c>
    </row>
    <row r="2075" customFormat="false" ht="32.8" hidden="false" customHeight="false" outlineLevel="0" collapsed="false">
      <c r="A2075" s="82" t="s">
        <v>2232</v>
      </c>
      <c r="B2075" s="103" t="s">
        <v>2233</v>
      </c>
      <c r="C2075" s="79"/>
      <c r="D2075" s="88" t="n">
        <v>1319267</v>
      </c>
      <c r="E2075" s="79" t="n">
        <f aca="false">SUM(C2075:D2075)</f>
        <v>1319267</v>
      </c>
    </row>
    <row r="2076" customFormat="false" ht="53.7" hidden="false" customHeight="false" outlineLevel="0" collapsed="false">
      <c r="A2076" s="82" t="s">
        <v>2110</v>
      </c>
      <c r="B2076" s="54" t="s">
        <v>2235</v>
      </c>
      <c r="C2076" s="79"/>
      <c r="D2076" s="88"/>
      <c r="E2076" s="79"/>
    </row>
    <row r="2077" customFormat="false" ht="43.25" hidden="false" customHeight="false" outlineLevel="0" collapsed="false">
      <c r="A2077" s="82" t="s">
        <v>506</v>
      </c>
      <c r="B2077" s="103" t="s">
        <v>507</v>
      </c>
      <c r="C2077" s="79" t="n">
        <v>153270</v>
      </c>
      <c r="D2077" s="88" t="n">
        <v>188467</v>
      </c>
      <c r="E2077" s="79" t="n">
        <f aca="false">SUM(C2077:D2077)</f>
        <v>341737</v>
      </c>
    </row>
    <row r="2078" customFormat="false" ht="32.8" hidden="false" customHeight="false" outlineLevel="0" collapsed="false">
      <c r="A2078" s="82" t="s">
        <v>781</v>
      </c>
      <c r="B2078" s="103" t="s">
        <v>782</v>
      </c>
      <c r="C2078" s="79" t="n">
        <v>1456334</v>
      </c>
      <c r="D2078" s="88" t="n">
        <v>1130800</v>
      </c>
      <c r="E2078" s="79" t="n">
        <f aca="false">SUM(C2078:D2078)</f>
        <v>2587134</v>
      </c>
    </row>
    <row r="2079" customFormat="false" ht="74.6" hidden="false" customHeight="false" outlineLevel="0" collapsed="false">
      <c r="A2079" s="316" t="s">
        <v>2239</v>
      </c>
      <c r="B2079" s="103"/>
      <c r="C2079" s="79"/>
      <c r="D2079" s="88"/>
      <c r="E2079" s="79" t="n">
        <f aca="false">SUM(C2079:D2079)</f>
        <v>0</v>
      </c>
    </row>
    <row r="2080" customFormat="false" ht="22.35" hidden="false" customHeight="false" outlineLevel="0" collapsed="false">
      <c r="A2080" s="82" t="s">
        <v>328</v>
      </c>
      <c r="B2080" s="103" t="s">
        <v>329</v>
      </c>
      <c r="C2080" s="79" t="n">
        <v>6300000</v>
      </c>
      <c r="D2080" s="88" t="n">
        <v>1130800</v>
      </c>
      <c r="E2080" s="79" t="n">
        <f aca="false">SUM(C2080:D2080)</f>
        <v>7430800</v>
      </c>
    </row>
    <row r="2081" customFormat="false" ht="32.8" hidden="false" customHeight="false" outlineLevel="0" collapsed="false">
      <c r="A2081" s="82" t="s">
        <v>33</v>
      </c>
      <c r="B2081" s="103" t="s">
        <v>34</v>
      </c>
      <c r="C2081" s="79" t="n">
        <v>1632623</v>
      </c>
      <c r="D2081" s="88"/>
      <c r="E2081" s="79" t="n">
        <f aca="false">SUM(C2081:D2081)</f>
        <v>1632623</v>
      </c>
    </row>
    <row r="2082" customFormat="false" ht="32.8" hidden="false" customHeight="false" outlineLevel="0" collapsed="false">
      <c r="A2082" s="82" t="s">
        <v>219</v>
      </c>
      <c r="B2082" s="103" t="s">
        <v>220</v>
      </c>
      <c r="C2082" s="79" t="n">
        <v>472562</v>
      </c>
      <c r="D2082" s="88"/>
      <c r="E2082" s="79" t="n">
        <f aca="false">SUM(C2082:D2082)</f>
        <v>472562</v>
      </c>
    </row>
    <row r="2083" customFormat="false" ht="32.8" hidden="false" customHeight="false" outlineLevel="0" collapsed="false">
      <c r="A2083" s="82" t="s">
        <v>2243</v>
      </c>
      <c r="B2083" s="103" t="s">
        <v>223</v>
      </c>
      <c r="C2083" s="79"/>
      <c r="D2083" s="88"/>
      <c r="E2083" s="79"/>
    </row>
    <row r="2084" customFormat="false" ht="53.7" hidden="false" customHeight="false" outlineLevel="0" collapsed="false">
      <c r="A2084" s="82" t="s">
        <v>2245</v>
      </c>
      <c r="B2084" s="103" t="s">
        <v>2246</v>
      </c>
      <c r="C2084" s="79"/>
      <c r="D2084" s="88"/>
      <c r="E2084" s="79"/>
    </row>
    <row r="2085" customFormat="false" ht="32.8" hidden="false" customHeight="false" outlineLevel="0" collapsed="false">
      <c r="A2085" s="82" t="s">
        <v>62</v>
      </c>
      <c r="B2085" s="54" t="s">
        <v>63</v>
      </c>
      <c r="C2085" s="79" t="n">
        <v>389600</v>
      </c>
      <c r="D2085" s="88"/>
      <c r="E2085" s="79" t="n">
        <f aca="false">SUM(C2085:D2085)</f>
        <v>389600</v>
      </c>
    </row>
    <row r="2086" customFormat="false" ht="22.35" hidden="false" customHeight="false" outlineLevel="0" collapsed="false">
      <c r="A2086" s="82" t="s">
        <v>65</v>
      </c>
      <c r="B2086" s="54" t="s">
        <v>66</v>
      </c>
      <c r="C2086" s="79" t="n">
        <f aca="false">228647655-389600</f>
        <v>228258055</v>
      </c>
      <c r="D2086" s="88"/>
      <c r="E2086" s="79" t="n">
        <f aca="false">SUM(C2086:D2086)</f>
        <v>228258055</v>
      </c>
    </row>
    <row r="2087" customFormat="false" ht="12.8" hidden="false" customHeight="false" outlineLevel="0" collapsed="false">
      <c r="A2087" s="82"/>
      <c r="B2087" s="103"/>
      <c r="C2087" s="79"/>
      <c r="D2087" s="88"/>
      <c r="E2087" s="79"/>
    </row>
    <row r="2088" customFormat="false" ht="46.25" hidden="false" customHeight="false" outlineLevel="0" collapsed="false">
      <c r="A2088" s="105" t="s">
        <v>2249</v>
      </c>
      <c r="B2088" s="135" t="s">
        <v>19</v>
      </c>
      <c r="C2088" s="109" t="n">
        <f aca="false">SUM(C2090:C2101)</f>
        <v>775744099</v>
      </c>
      <c r="D2088" s="110" t="n">
        <f aca="false">SUM(D2090:D2101)</f>
        <v>24513238</v>
      </c>
      <c r="E2088" s="153" t="n">
        <f aca="false">SUM(C2088:D2088)</f>
        <v>800257337</v>
      </c>
    </row>
    <row r="2089" customFormat="false" ht="22.35" hidden="false" customHeight="false" outlineLevel="0" collapsed="false">
      <c r="A2089" s="87" t="s">
        <v>27</v>
      </c>
      <c r="B2089" s="113"/>
      <c r="C2089" s="79" t="n">
        <f aca="false">SUM(C2090:C2099)</f>
        <v>765383252</v>
      </c>
      <c r="D2089" s="88" t="n">
        <f aca="false">SUM(D2090:D2098)</f>
        <v>22560857</v>
      </c>
      <c r="E2089" s="79" t="n">
        <f aca="false">SUM(C2089:D2089)</f>
        <v>787944109</v>
      </c>
    </row>
    <row r="2090" customFormat="false" ht="43.25" hidden="false" customHeight="false" outlineLevel="0" collapsed="false">
      <c r="A2090" s="82" t="s">
        <v>29</v>
      </c>
      <c r="B2090" s="54" t="n">
        <v>0</v>
      </c>
      <c r="C2090" s="79"/>
      <c r="D2090" s="88" t="n">
        <v>6507939</v>
      </c>
      <c r="E2090" s="79" t="n">
        <f aca="false">SUM(C2090:D2090)</f>
        <v>6507939</v>
      </c>
    </row>
    <row r="2091" customFormat="false" ht="22.35" hidden="false" customHeight="false" outlineLevel="0" collapsed="false">
      <c r="A2091" s="87" t="s">
        <v>2250</v>
      </c>
      <c r="B2091" s="103" t="s">
        <v>2251</v>
      </c>
      <c r="C2091" s="79" t="n">
        <v>744602861</v>
      </c>
      <c r="D2091" s="88" t="n">
        <v>11714291</v>
      </c>
      <c r="E2091" s="79" t="n">
        <f aca="false">SUM(C2091:D2091)</f>
        <v>756317152</v>
      </c>
    </row>
    <row r="2092" customFormat="false" ht="32.8" hidden="false" customHeight="false" outlineLevel="0" collapsed="false">
      <c r="A2092" s="87" t="s">
        <v>2253</v>
      </c>
      <c r="B2092" s="103" t="s">
        <v>2254</v>
      </c>
      <c r="C2092" s="79" t="n">
        <v>9030372</v>
      </c>
      <c r="D2092" s="88" t="n">
        <v>1301588</v>
      </c>
      <c r="E2092" s="79" t="n">
        <f aca="false">SUM(C2092:D2092)</f>
        <v>10331960</v>
      </c>
    </row>
    <row r="2093" customFormat="false" ht="32.8" hidden="false" customHeight="false" outlineLevel="0" collapsed="false">
      <c r="A2093" s="87" t="s">
        <v>2256</v>
      </c>
      <c r="B2093" s="103" t="s">
        <v>2257</v>
      </c>
      <c r="C2093" s="79" t="n">
        <v>8766500</v>
      </c>
      <c r="D2093" s="88" t="n">
        <v>1301588</v>
      </c>
      <c r="E2093" s="79" t="n">
        <f aca="false">SUM(C2093:D2093)</f>
        <v>10068088</v>
      </c>
    </row>
    <row r="2094" customFormat="false" ht="32.8" hidden="false" customHeight="false" outlineLevel="0" collapsed="false">
      <c r="A2094" s="87" t="s">
        <v>2259</v>
      </c>
      <c r="B2094" s="103" t="s">
        <v>2260</v>
      </c>
      <c r="C2094" s="79" t="n">
        <v>1107519</v>
      </c>
      <c r="D2094" s="88" t="n">
        <v>1084657</v>
      </c>
      <c r="E2094" s="79" t="n">
        <f aca="false">SUM(C2094:D2094)</f>
        <v>2192176</v>
      </c>
    </row>
    <row r="2095" customFormat="false" ht="43.25" hidden="false" customHeight="false" outlineLevel="0" collapsed="false">
      <c r="A2095" s="87" t="s">
        <v>506</v>
      </c>
      <c r="B2095" s="103" t="s">
        <v>507</v>
      </c>
      <c r="C2095" s="79" t="n">
        <v>132572</v>
      </c>
      <c r="D2095" s="88" t="n">
        <v>54233</v>
      </c>
      <c r="E2095" s="79" t="n">
        <f aca="false">SUM(C2095:D2095)</f>
        <v>186805</v>
      </c>
    </row>
    <row r="2096" customFormat="false" ht="53.7" hidden="false" customHeight="false" outlineLevel="0" collapsed="false">
      <c r="A2096" s="87" t="s">
        <v>2110</v>
      </c>
      <c r="B2096" s="103" t="s">
        <v>2263</v>
      </c>
      <c r="C2096" s="79"/>
      <c r="D2096" s="88"/>
      <c r="E2096" s="79"/>
    </row>
    <row r="2097" customFormat="false" ht="32.8" hidden="false" customHeight="false" outlineLevel="0" collapsed="false">
      <c r="A2097" s="87" t="s">
        <v>2265</v>
      </c>
      <c r="B2097" s="103" t="s">
        <v>2266</v>
      </c>
      <c r="C2097" s="79" t="n">
        <v>205000</v>
      </c>
      <c r="D2097" s="88" t="n">
        <v>433863</v>
      </c>
      <c r="E2097" s="79" t="n">
        <f aca="false">SUM(C2097:D2097)</f>
        <v>638863</v>
      </c>
    </row>
    <row r="2098" customFormat="false" ht="43.25" hidden="false" customHeight="false" outlineLevel="0" collapsed="false">
      <c r="A2098" s="87" t="s">
        <v>2268</v>
      </c>
      <c r="B2098" s="103" t="s">
        <v>2269</v>
      </c>
      <c r="C2098" s="79" t="n">
        <v>258428</v>
      </c>
      <c r="D2098" s="88" t="n">
        <v>162698</v>
      </c>
      <c r="E2098" s="79" t="n">
        <f aca="false">SUM(C2098:D2098)</f>
        <v>421126</v>
      </c>
    </row>
    <row r="2099" customFormat="false" ht="32.8" hidden="false" customHeight="false" outlineLevel="0" collapsed="false">
      <c r="A2099" s="87" t="s">
        <v>2270</v>
      </c>
      <c r="B2099" s="103" t="s">
        <v>2271</v>
      </c>
      <c r="C2099" s="79" t="n">
        <v>1280000</v>
      </c>
      <c r="D2099" s="88" t="n">
        <v>1735450</v>
      </c>
      <c r="E2099" s="79" t="n">
        <f aca="false">SUM(C2099:D2099)</f>
        <v>3015450</v>
      </c>
    </row>
    <row r="2100" customFormat="false" ht="22.35" hidden="false" customHeight="false" outlineLevel="0" collapsed="false">
      <c r="A2100" s="87" t="s">
        <v>167</v>
      </c>
      <c r="B2100" s="103" t="s">
        <v>168</v>
      </c>
      <c r="C2100" s="79"/>
      <c r="D2100" s="88" t="n">
        <v>216931</v>
      </c>
      <c r="E2100" s="79" t="n">
        <f aca="false">SUM(C2100:D2100)</f>
        <v>216931</v>
      </c>
    </row>
    <row r="2101" customFormat="false" ht="22.35" hidden="false" customHeight="false" outlineLevel="0" collapsed="false">
      <c r="A2101" s="87" t="s">
        <v>65</v>
      </c>
      <c r="B2101" s="54" t="s">
        <v>66</v>
      </c>
      <c r="C2101" s="84" t="n">
        <v>10360847</v>
      </c>
      <c r="D2101" s="85"/>
      <c r="E2101" s="79" t="n">
        <f aca="false">SUM(C2101:D2101)</f>
        <v>10360847</v>
      </c>
    </row>
    <row r="2102" customFormat="false" ht="12.8" hidden="false" customHeight="false" outlineLevel="0" collapsed="false">
      <c r="A2102" s="82"/>
      <c r="B2102" s="54"/>
      <c r="C2102" s="84"/>
      <c r="D2102" s="85"/>
      <c r="E2102" s="79"/>
    </row>
    <row r="2103" customFormat="false" ht="46.25" hidden="false" customHeight="false" outlineLevel="0" collapsed="false">
      <c r="A2103" s="105" t="s">
        <v>2273</v>
      </c>
      <c r="B2103" s="135" t="s">
        <v>19</v>
      </c>
      <c r="C2103" s="109" t="n">
        <f aca="false">SUM(C2105:C2122)</f>
        <v>155923315.74</v>
      </c>
      <c r="D2103" s="110" t="n">
        <f aca="false">SUM(D2105:D2122)</f>
        <v>36262064</v>
      </c>
      <c r="E2103" s="109" t="n">
        <f aca="false">SUM(C2103:D2103)</f>
        <v>192185379.74</v>
      </c>
    </row>
    <row r="2104" customFormat="false" ht="22.35" hidden="false" customHeight="false" outlineLevel="0" collapsed="false">
      <c r="A2104" s="99" t="s">
        <v>27</v>
      </c>
      <c r="B2104" s="167"/>
      <c r="C2104" s="79" t="n">
        <f aca="false">SUM(C2105:C2120)</f>
        <v>59416029</v>
      </c>
      <c r="D2104" s="88" t="n">
        <f aca="false">SUM(D2105:D2120)</f>
        <v>36262064</v>
      </c>
      <c r="E2104" s="79" t="n">
        <f aca="false">SUM(C2104:D2104)</f>
        <v>95678093</v>
      </c>
    </row>
    <row r="2105" customFormat="false" ht="43.25" hidden="false" customHeight="false" outlineLevel="0" collapsed="false">
      <c r="A2105" s="82" t="s">
        <v>29</v>
      </c>
      <c r="B2105" s="54" t="n">
        <v>0</v>
      </c>
      <c r="C2105" s="79"/>
      <c r="D2105" s="88" t="n">
        <v>11280901</v>
      </c>
      <c r="E2105" s="79" t="n">
        <f aca="false">SUM(C2105:D2105)</f>
        <v>11280901</v>
      </c>
    </row>
    <row r="2106" customFormat="false" ht="32.8" hidden="false" customHeight="false" outlineLevel="0" collapsed="false">
      <c r="A2106" s="87" t="s">
        <v>2274</v>
      </c>
      <c r="B2106" s="103" t="s">
        <v>2275</v>
      </c>
      <c r="C2106" s="79" t="n">
        <v>45994511</v>
      </c>
      <c r="D2106" s="88" t="n">
        <v>16396328</v>
      </c>
      <c r="E2106" s="79" t="n">
        <f aca="false">SUM(C2106:D2106)</f>
        <v>62390839</v>
      </c>
    </row>
    <row r="2107" customFormat="false" ht="32.8" hidden="false" customHeight="false" outlineLevel="0" collapsed="false">
      <c r="A2107" s="82" t="s">
        <v>2277</v>
      </c>
      <c r="B2107" s="54" t="s">
        <v>2278</v>
      </c>
      <c r="C2107" s="79" t="n">
        <v>3310000</v>
      </c>
      <c r="D2107" s="88" t="n">
        <v>1844676</v>
      </c>
      <c r="E2107" s="79" t="n">
        <f aca="false">SUM(C2107:D2107)</f>
        <v>5154676</v>
      </c>
    </row>
    <row r="2108" customFormat="false" ht="32.8" hidden="false" customHeight="false" outlineLevel="0" collapsed="false">
      <c r="A2108" s="82" t="s">
        <v>2280</v>
      </c>
      <c r="B2108" s="54" t="s">
        <v>2281</v>
      </c>
      <c r="C2108" s="79" t="n">
        <v>290483</v>
      </c>
      <c r="D2108" s="88" t="n">
        <v>1277083</v>
      </c>
      <c r="E2108" s="79" t="n">
        <f aca="false">SUM(C2108:D2108)</f>
        <v>1567566</v>
      </c>
    </row>
    <row r="2109" customFormat="false" ht="32.8" hidden="false" customHeight="false" outlineLevel="0" collapsed="false">
      <c r="A2109" s="82" t="s">
        <v>2283</v>
      </c>
      <c r="B2109" s="54" t="s">
        <v>2284</v>
      </c>
      <c r="C2109" s="79" t="n">
        <v>812100</v>
      </c>
      <c r="D2109" s="88" t="n">
        <v>1489930</v>
      </c>
      <c r="E2109" s="79" t="n">
        <f aca="false">SUM(C2109:D2109)</f>
        <v>2302030</v>
      </c>
    </row>
    <row r="2110" customFormat="false" ht="43.25" hidden="false" customHeight="false" outlineLevel="0" collapsed="false">
      <c r="A2110" s="87" t="s">
        <v>506</v>
      </c>
      <c r="B2110" s="54" t="s">
        <v>507</v>
      </c>
      <c r="C2110" s="79" t="n">
        <v>469736</v>
      </c>
      <c r="D2110" s="88" t="n">
        <v>141898</v>
      </c>
      <c r="E2110" s="79" t="n">
        <f aca="false">SUM(C2110:D2110)</f>
        <v>611634</v>
      </c>
    </row>
    <row r="2111" customFormat="false" ht="53.7" hidden="false" customHeight="false" outlineLevel="0" collapsed="false">
      <c r="A2111" s="82" t="s">
        <v>2110</v>
      </c>
      <c r="B2111" s="54" t="s">
        <v>2287</v>
      </c>
      <c r="C2111" s="79"/>
      <c r="D2111" s="88"/>
      <c r="E2111" s="79"/>
    </row>
    <row r="2112" customFormat="false" ht="22.35" hidden="false" customHeight="false" outlineLevel="0" collapsed="false">
      <c r="A2112" s="82" t="s">
        <v>2289</v>
      </c>
      <c r="B2112" s="54" t="s">
        <v>2290</v>
      </c>
      <c r="C2112" s="79" t="n">
        <v>34172</v>
      </c>
      <c r="D2112" s="88" t="n">
        <v>141898</v>
      </c>
      <c r="E2112" s="79" t="n">
        <f aca="false">SUM(C2112:D2112)</f>
        <v>176070</v>
      </c>
    </row>
    <row r="2113" customFormat="false" ht="43.25" hidden="false" customHeight="false" outlineLevel="0" collapsed="false">
      <c r="A2113" s="82" t="s">
        <v>2292</v>
      </c>
      <c r="B2113" s="54" t="s">
        <v>2293</v>
      </c>
      <c r="C2113" s="79" t="n">
        <v>493220</v>
      </c>
      <c r="D2113" s="88" t="n">
        <v>1135185</v>
      </c>
      <c r="E2113" s="79" t="n">
        <f aca="false">SUM(C2113:D2113)</f>
        <v>1628405</v>
      </c>
    </row>
    <row r="2114" customFormat="false" ht="53.7" hidden="false" customHeight="false" outlineLevel="0" collapsed="false">
      <c r="A2114" s="82" t="s">
        <v>2295</v>
      </c>
      <c r="B2114" s="54" t="s">
        <v>2296</v>
      </c>
      <c r="C2114" s="79" t="n">
        <v>1112565</v>
      </c>
      <c r="D2114" s="88" t="n">
        <v>1560879</v>
      </c>
      <c r="E2114" s="79" t="n">
        <f aca="false">SUM(C2114:D2114)</f>
        <v>2673444</v>
      </c>
    </row>
    <row r="2115" customFormat="false" ht="32.8" hidden="false" customHeight="false" outlineLevel="0" collapsed="false">
      <c r="A2115" s="82" t="s">
        <v>177</v>
      </c>
      <c r="B2115" s="54" t="s">
        <v>178</v>
      </c>
      <c r="C2115" s="79" t="n">
        <v>342627</v>
      </c>
      <c r="D2115" s="88" t="n">
        <v>212847</v>
      </c>
      <c r="E2115" s="79" t="n">
        <f aca="false">SUM(C2115:D2115)</f>
        <v>555474</v>
      </c>
    </row>
    <row r="2116" customFormat="false" ht="32.8" hidden="false" customHeight="false" outlineLevel="0" collapsed="false">
      <c r="A2116" s="82" t="s">
        <v>222</v>
      </c>
      <c r="B2116" s="54" t="s">
        <v>223</v>
      </c>
      <c r="C2116" s="79" t="n">
        <v>1110046</v>
      </c>
      <c r="D2116" s="88" t="n">
        <v>283796</v>
      </c>
      <c r="E2116" s="79" t="n">
        <f aca="false">SUM(C2116:D2116)</f>
        <v>1393842</v>
      </c>
    </row>
    <row r="2117" customFormat="false" ht="32.8" hidden="false" customHeight="false" outlineLevel="0" collapsed="false">
      <c r="A2117" s="87" t="s">
        <v>219</v>
      </c>
      <c r="B2117" s="54" t="s">
        <v>220</v>
      </c>
      <c r="C2117" s="79" t="n">
        <v>3882176</v>
      </c>
      <c r="D2117" s="88"/>
      <c r="E2117" s="79" t="n">
        <f aca="false">SUM(C2117:D2117)</f>
        <v>3882176</v>
      </c>
    </row>
    <row r="2118" customFormat="false" ht="32.8" hidden="false" customHeight="false" outlineLevel="0" collapsed="false">
      <c r="A2118" s="82" t="s">
        <v>33</v>
      </c>
      <c r="B2118" s="54" t="s">
        <v>34</v>
      </c>
      <c r="C2118" s="79" t="n">
        <v>1276318</v>
      </c>
      <c r="D2118" s="88"/>
      <c r="E2118" s="79" t="n">
        <f aca="false">SUM(C2118:D2118)</f>
        <v>1276318</v>
      </c>
    </row>
    <row r="2119" customFormat="false" ht="32.8" hidden="false" customHeight="false" outlineLevel="0" collapsed="false">
      <c r="A2119" s="82" t="s">
        <v>2302</v>
      </c>
      <c r="B2119" s="54" t="s">
        <v>2303</v>
      </c>
      <c r="C2119" s="79" t="n">
        <v>273075</v>
      </c>
      <c r="D2119" s="88" t="n">
        <v>212847</v>
      </c>
      <c r="E2119" s="79" t="n">
        <f aca="false">SUM(C2119:D2119)</f>
        <v>485922</v>
      </c>
    </row>
    <row r="2120" customFormat="false" ht="64.15" hidden="false" customHeight="false" outlineLevel="0" collapsed="false">
      <c r="A2120" s="82" t="s">
        <v>494</v>
      </c>
      <c r="B2120" s="54" t="s">
        <v>495</v>
      </c>
      <c r="C2120" s="79" t="n">
        <v>15000</v>
      </c>
      <c r="D2120" s="88" t="n">
        <v>283796</v>
      </c>
      <c r="E2120" s="79" t="n">
        <f aca="false">SUM(C2120:D2120)</f>
        <v>298796</v>
      </c>
    </row>
    <row r="2121" customFormat="false" ht="32.8" hidden="false" customHeight="false" outlineLevel="0" collapsed="false">
      <c r="A2121" s="87" t="s">
        <v>62</v>
      </c>
      <c r="B2121" s="54" t="s">
        <v>63</v>
      </c>
      <c r="C2121" s="79" t="n">
        <f aca="false">6088557</f>
        <v>6088557</v>
      </c>
      <c r="D2121" s="88"/>
      <c r="E2121" s="79" t="n">
        <f aca="false">SUM(C2121:D2121)</f>
        <v>6088557</v>
      </c>
    </row>
    <row r="2122" customFormat="false" ht="22.35" hidden="false" customHeight="false" outlineLevel="0" collapsed="false">
      <c r="A2122" s="126" t="s">
        <v>65</v>
      </c>
      <c r="B2122" s="160" t="s">
        <v>66</v>
      </c>
      <c r="C2122" s="131" t="n">
        <f aca="false">96507286.74-6088557</f>
        <v>90418729.74</v>
      </c>
      <c r="D2122" s="151"/>
      <c r="E2122" s="131" t="n">
        <f aca="false">SUM(C2122:D2122)</f>
        <v>90418729.74</v>
      </c>
    </row>
    <row r="2123" customFormat="false" ht="12.8" hidden="false" customHeight="false" outlineLevel="0" collapsed="false">
      <c r="A2123" s="87"/>
      <c r="B2123" s="103"/>
      <c r="C2123" s="79"/>
      <c r="D2123" s="88"/>
      <c r="E2123" s="79"/>
    </row>
    <row r="2124" customFormat="false" ht="68.65" hidden="false" customHeight="false" outlineLevel="0" collapsed="false">
      <c r="A2124" s="66" t="s">
        <v>2306</v>
      </c>
      <c r="B2124" s="135" t="s">
        <v>19</v>
      </c>
      <c r="C2124" s="72" t="n">
        <f aca="false">SUM(C2126:C2131)</f>
        <v>79330480.52</v>
      </c>
      <c r="D2124" s="89"/>
      <c r="E2124" s="72" t="n">
        <f aca="false">SUM(C2124:D2124)</f>
        <v>79330480.52</v>
      </c>
    </row>
    <row r="2125" customFormat="false" ht="22.35" hidden="false" customHeight="false" outlineLevel="0" collapsed="false">
      <c r="A2125" s="82" t="s">
        <v>27</v>
      </c>
      <c r="B2125" s="318"/>
      <c r="C2125" s="247" t="n">
        <f aca="false">SUM(C2126:C2129)</f>
        <v>77074944.52</v>
      </c>
      <c r="D2125" s="266"/>
      <c r="E2125" s="247" t="n">
        <f aca="false">SUM(C2125:D2125)</f>
        <v>77074944.52</v>
      </c>
    </row>
    <row r="2126" customFormat="false" ht="22.35" hidden="false" customHeight="false" outlineLevel="0" collapsed="false">
      <c r="A2126" s="87" t="s">
        <v>857</v>
      </c>
      <c r="B2126" s="103" t="s">
        <v>858</v>
      </c>
      <c r="C2126" s="79" t="n">
        <v>76455619.52</v>
      </c>
      <c r="D2126" s="88"/>
      <c r="E2126" s="79" t="n">
        <f aca="false">SUM(C2126:D2126)</f>
        <v>76455619.52</v>
      </c>
    </row>
    <row r="2127" customFormat="false" ht="32.8" hidden="false" customHeight="false" outlineLevel="0" collapsed="false">
      <c r="A2127" s="87" t="s">
        <v>33</v>
      </c>
      <c r="B2127" s="54" t="s">
        <v>34</v>
      </c>
      <c r="C2127" s="79" t="n">
        <v>484620</v>
      </c>
      <c r="D2127" s="88"/>
      <c r="E2127" s="79" t="n">
        <f aca="false">SUM(C2127:D2127)</f>
        <v>484620</v>
      </c>
    </row>
    <row r="2128" customFormat="false" ht="32.8" hidden="false" customHeight="false" outlineLevel="0" collapsed="false">
      <c r="A2128" s="87" t="s">
        <v>2243</v>
      </c>
      <c r="B2128" s="54" t="s">
        <v>223</v>
      </c>
      <c r="C2128" s="79" t="n">
        <v>68705</v>
      </c>
      <c r="D2128" s="88"/>
      <c r="E2128" s="79" t="n">
        <f aca="false">SUM(C2128:D2128)</f>
        <v>68705</v>
      </c>
    </row>
    <row r="2129" customFormat="false" ht="32.8" hidden="false" customHeight="false" outlineLevel="0" collapsed="false">
      <c r="A2129" s="87" t="s">
        <v>219</v>
      </c>
      <c r="B2129" s="103" t="s">
        <v>220</v>
      </c>
      <c r="C2129" s="79" t="n">
        <v>66000</v>
      </c>
      <c r="D2129" s="88"/>
      <c r="E2129" s="79" t="n">
        <f aca="false">SUM(C2129:D2129)</f>
        <v>66000</v>
      </c>
    </row>
    <row r="2130" customFormat="false" ht="32.8" hidden="false" customHeight="false" outlineLevel="0" collapsed="false">
      <c r="A2130" s="87" t="s">
        <v>62</v>
      </c>
      <c r="B2130" s="54" t="s">
        <v>63</v>
      </c>
      <c r="C2130" s="79" t="n">
        <f aca="false">30000+11000+20000+20000</f>
        <v>81000</v>
      </c>
      <c r="D2130" s="88"/>
      <c r="E2130" s="79" t="n">
        <f aca="false">SUM(C2130:D2130)</f>
        <v>81000</v>
      </c>
    </row>
    <row r="2131" customFormat="false" ht="22.35" hidden="false" customHeight="false" outlineLevel="0" collapsed="false">
      <c r="A2131" s="87" t="s">
        <v>65</v>
      </c>
      <c r="B2131" s="54" t="s">
        <v>66</v>
      </c>
      <c r="C2131" s="79" t="n">
        <f aca="false">2255536-81000</f>
        <v>2174536</v>
      </c>
      <c r="D2131" s="88"/>
      <c r="E2131" s="79" t="n">
        <f aca="false">SUM(C2131:D2131)</f>
        <v>2174536</v>
      </c>
    </row>
    <row r="2132" customFormat="false" ht="12.8" hidden="false" customHeight="false" outlineLevel="0" collapsed="false">
      <c r="A2132" s="87"/>
      <c r="B2132" s="103"/>
      <c r="C2132" s="79"/>
      <c r="D2132" s="88"/>
      <c r="E2132" s="79"/>
    </row>
    <row r="2133" customFormat="false" ht="57.45" hidden="false" customHeight="false" outlineLevel="0" collapsed="false">
      <c r="A2133" s="66" t="s">
        <v>2312</v>
      </c>
      <c r="B2133" s="135" t="s">
        <v>19</v>
      </c>
      <c r="C2133" s="158" t="n">
        <f aca="false">SUM(C2135:C2145)</f>
        <v>1806635</v>
      </c>
      <c r="D2133" s="159" t="n">
        <f aca="false">SUM(D2135:D2143)</f>
        <v>83627100</v>
      </c>
      <c r="E2133" s="72" t="n">
        <f aca="false">SUM(C2133:D2133)</f>
        <v>85433735</v>
      </c>
    </row>
    <row r="2134" customFormat="false" ht="22.35" hidden="false" customHeight="false" outlineLevel="0" collapsed="false">
      <c r="A2134" s="87" t="s">
        <v>27</v>
      </c>
      <c r="B2134" s="100"/>
      <c r="C2134" s="84" t="n">
        <f aca="false">SUM(C2135:C2143)</f>
        <v>1033185</v>
      </c>
      <c r="D2134" s="85" t="n">
        <f aca="false">SUM(D2135:D2143)</f>
        <v>83627100</v>
      </c>
      <c r="E2134" s="84" t="n">
        <f aca="false">SUM(C2134:D2134)</f>
        <v>84660285</v>
      </c>
    </row>
    <row r="2135" customFormat="false" ht="43.25" hidden="false" customHeight="false" outlineLevel="0" collapsed="false">
      <c r="A2135" s="87" t="s">
        <v>29</v>
      </c>
      <c r="B2135" s="103" t="n">
        <v>0</v>
      </c>
      <c r="C2135" s="84"/>
      <c r="D2135" s="85" t="n">
        <v>19932852</v>
      </c>
      <c r="E2135" s="79" t="n">
        <f aca="false">SUM(C2135:D2135)</f>
        <v>19932852</v>
      </c>
    </row>
    <row r="2136" customFormat="false" ht="74.6" hidden="false" customHeight="false" outlineLevel="0" collapsed="false">
      <c r="A2136" s="87" t="s">
        <v>2313</v>
      </c>
      <c r="B2136" s="103" t="s">
        <v>2314</v>
      </c>
      <c r="C2136" s="79" t="n">
        <v>25900</v>
      </c>
      <c r="D2136" s="88" t="n">
        <v>61474059</v>
      </c>
      <c r="E2136" s="79" t="n">
        <f aca="false">SUM(C2136:D2136)</f>
        <v>61499959</v>
      </c>
    </row>
    <row r="2137" customFormat="false" ht="95.5" hidden="false" customHeight="false" outlineLevel="0" collapsed="false">
      <c r="A2137" s="87" t="s">
        <v>671</v>
      </c>
      <c r="B2137" s="103" t="s">
        <v>419</v>
      </c>
      <c r="C2137" s="79" t="n">
        <v>1000</v>
      </c>
      <c r="D2137" s="88" t="n">
        <v>2220189</v>
      </c>
      <c r="E2137" s="79" t="n">
        <f aca="false">SUM(C2137:D2137)</f>
        <v>2221189</v>
      </c>
    </row>
    <row r="2138" customFormat="false" ht="43.25" hidden="false" customHeight="false" outlineLevel="0" collapsed="false">
      <c r="A2138" s="87" t="s">
        <v>506</v>
      </c>
      <c r="B2138" s="54" t="s">
        <v>507</v>
      </c>
      <c r="C2138" s="79" t="n">
        <v>370000</v>
      </c>
      <c r="D2138" s="88"/>
      <c r="E2138" s="79" t="n">
        <f aca="false">SUM(C2138:D2138)</f>
        <v>370000</v>
      </c>
    </row>
    <row r="2139" customFormat="false" ht="32.8" hidden="false" customHeight="false" outlineLevel="0" collapsed="false">
      <c r="A2139" s="87" t="s">
        <v>33</v>
      </c>
      <c r="B2139" s="103" t="s">
        <v>34</v>
      </c>
      <c r="C2139" s="79" t="n">
        <v>406285</v>
      </c>
      <c r="D2139" s="88"/>
      <c r="E2139" s="79" t="n">
        <f aca="false">SUM(C2139:D2139)</f>
        <v>406285</v>
      </c>
    </row>
    <row r="2140" customFormat="false" ht="64.15" hidden="false" customHeight="false" outlineLevel="0" collapsed="false">
      <c r="A2140" s="87" t="s">
        <v>2319</v>
      </c>
      <c r="B2140" s="103" t="s">
        <v>2320</v>
      </c>
      <c r="C2140" s="79" t="n">
        <v>200000</v>
      </c>
      <c r="D2140" s="88"/>
      <c r="E2140" s="79" t="n">
        <f aca="false">SUM(C2140:D2140)</f>
        <v>200000</v>
      </c>
    </row>
    <row r="2141" customFormat="false" ht="32.8" hidden="false" customHeight="false" outlineLevel="0" collapsed="false">
      <c r="A2141" s="82" t="s">
        <v>219</v>
      </c>
      <c r="B2141" s="54" t="s">
        <v>220</v>
      </c>
      <c r="C2141" s="124" t="n">
        <v>30000</v>
      </c>
      <c r="D2141" s="149"/>
      <c r="E2141" s="79" t="n">
        <f aca="false">SUM(C2141:D2141)</f>
        <v>30000</v>
      </c>
    </row>
    <row r="2142" customFormat="false" ht="32.8" hidden="false" customHeight="false" outlineLevel="0" collapsed="false">
      <c r="A2142" s="82" t="s">
        <v>222</v>
      </c>
      <c r="B2142" s="55" t="s">
        <v>223</v>
      </c>
      <c r="C2142" s="84"/>
      <c r="D2142" s="85"/>
      <c r="E2142" s="79" t="n">
        <f aca="false">SUM(C2142:D2142)</f>
        <v>0</v>
      </c>
    </row>
    <row r="2143" customFormat="false" ht="12.8" hidden="false" customHeight="false" outlineLevel="0" collapsed="false">
      <c r="A2143" s="254" t="s">
        <v>177</v>
      </c>
      <c r="B2143" s="50" t="s">
        <v>178</v>
      </c>
      <c r="C2143" s="84"/>
      <c r="D2143" s="85"/>
      <c r="E2143" s="79" t="n">
        <f aca="false">SUM(C2143:D2143)</f>
        <v>0</v>
      </c>
    </row>
    <row r="2144" customFormat="false" ht="32.8" hidden="false" customHeight="false" outlineLevel="0" collapsed="false">
      <c r="A2144" s="87" t="s">
        <v>62</v>
      </c>
      <c r="B2144" s="54" t="s">
        <v>63</v>
      </c>
      <c r="C2144" s="79" t="n">
        <v>17450</v>
      </c>
      <c r="D2144" s="88"/>
      <c r="E2144" s="79" t="n">
        <f aca="false">SUM(C2144:D2144)</f>
        <v>17450</v>
      </c>
    </row>
    <row r="2145" customFormat="false" ht="22.35" hidden="false" customHeight="false" outlineLevel="0" collapsed="false">
      <c r="A2145" s="87" t="s">
        <v>65</v>
      </c>
      <c r="B2145" s="54" t="s">
        <v>66</v>
      </c>
      <c r="C2145" s="79" t="n">
        <f aca="false">773450-17450</f>
        <v>756000</v>
      </c>
      <c r="D2145" s="88"/>
      <c r="E2145" s="79" t="n">
        <f aca="false">SUM(C2145:D2145)</f>
        <v>756000</v>
      </c>
    </row>
    <row r="2146" customFormat="false" ht="12.8" hidden="false" customHeight="false" outlineLevel="0" collapsed="false">
      <c r="A2146" s="87"/>
      <c r="B2146" s="103"/>
      <c r="C2146" s="79"/>
      <c r="D2146" s="88"/>
      <c r="E2146" s="79"/>
    </row>
    <row r="2147" customFormat="false" ht="57.45" hidden="false" customHeight="false" outlineLevel="0" collapsed="false">
      <c r="A2147" s="66" t="s">
        <v>2327</v>
      </c>
      <c r="B2147" s="135" t="s">
        <v>19</v>
      </c>
      <c r="C2147" s="158" t="n">
        <f aca="false">SUM(C2149:C2153)</f>
        <v>10578101</v>
      </c>
      <c r="D2147" s="159"/>
      <c r="E2147" s="153" t="n">
        <f aca="false">SUM(C2147:D2147)</f>
        <v>10578101</v>
      </c>
    </row>
    <row r="2148" customFormat="false" ht="22.35" hidden="false" customHeight="false" outlineLevel="0" collapsed="false">
      <c r="A2148" s="74" t="s">
        <v>27</v>
      </c>
      <c r="B2148" s="75"/>
      <c r="C2148" s="146" t="n">
        <f aca="false">SUM(C2149:C2151)</f>
        <v>10481401</v>
      </c>
      <c r="D2148" s="147"/>
      <c r="E2148" s="79" t="n">
        <f aca="false">SUM(C2148:D2148)</f>
        <v>10481401</v>
      </c>
    </row>
    <row r="2149" customFormat="false" ht="22.35" hidden="false" customHeight="false" outlineLevel="0" collapsed="false">
      <c r="A2149" s="87" t="s">
        <v>857</v>
      </c>
      <c r="B2149" s="103" t="s">
        <v>858</v>
      </c>
      <c r="C2149" s="84" t="n">
        <v>9404766</v>
      </c>
      <c r="D2149" s="85"/>
      <c r="E2149" s="84" t="n">
        <f aca="false">SUM(C2149:D2149)</f>
        <v>9404766</v>
      </c>
    </row>
    <row r="2150" customFormat="false" ht="64.15" hidden="false" customHeight="false" outlineLevel="0" collapsed="false">
      <c r="A2150" s="87" t="s">
        <v>2329</v>
      </c>
      <c r="B2150" s="103" t="s">
        <v>2330</v>
      </c>
      <c r="C2150" s="84" t="n">
        <v>1000000</v>
      </c>
      <c r="D2150" s="85"/>
      <c r="E2150" s="84" t="n">
        <f aca="false">SUM(C2150:D2150)</f>
        <v>1000000</v>
      </c>
    </row>
    <row r="2151" customFormat="false" ht="43.25" hidden="false" customHeight="false" outlineLevel="0" collapsed="false">
      <c r="A2151" s="87" t="s">
        <v>506</v>
      </c>
      <c r="B2151" s="103" t="s">
        <v>507</v>
      </c>
      <c r="C2151" s="84" t="n">
        <v>76635</v>
      </c>
      <c r="D2151" s="85"/>
      <c r="E2151" s="84" t="n">
        <f aca="false">SUM(C2151:D2151)</f>
        <v>76635</v>
      </c>
    </row>
    <row r="2152" customFormat="false" ht="85.05" hidden="false" customHeight="false" outlineLevel="0" collapsed="false">
      <c r="A2152" s="87" t="s">
        <v>2333</v>
      </c>
      <c r="B2152" s="103" t="s">
        <v>2334</v>
      </c>
      <c r="C2152" s="84" t="n">
        <v>96700</v>
      </c>
      <c r="D2152" s="85"/>
      <c r="E2152" s="84" t="n">
        <f aca="false">SUM(C2152:D2152)</f>
        <v>96700</v>
      </c>
    </row>
    <row r="2153" customFormat="false" ht="22.35" hidden="false" customHeight="false" outlineLevel="0" collapsed="false">
      <c r="A2153" s="87" t="s">
        <v>2335</v>
      </c>
      <c r="B2153" s="104" t="s">
        <v>66</v>
      </c>
      <c r="C2153" s="84"/>
      <c r="D2153" s="85"/>
      <c r="E2153" s="84" t="n">
        <f aca="false">SUM(C2153:D2153)</f>
        <v>0</v>
      </c>
    </row>
    <row r="2154" customFormat="false" ht="12.8" hidden="false" customHeight="false" outlineLevel="0" collapsed="false">
      <c r="A2154" s="87"/>
      <c r="B2154" s="103"/>
      <c r="C2154" s="79"/>
      <c r="D2154" s="88"/>
      <c r="E2154" s="79"/>
    </row>
    <row r="2155" customFormat="false" ht="57.45" hidden="false" customHeight="false" outlineLevel="0" collapsed="false">
      <c r="A2155" s="66" t="s">
        <v>2337</v>
      </c>
      <c r="B2155" s="135" t="s">
        <v>19</v>
      </c>
      <c r="C2155" s="72" t="n">
        <f aca="false">SUM(C2157:C2179)</f>
        <v>221746873.58</v>
      </c>
      <c r="D2155" s="89" t="n">
        <f aca="false">SUM(D2157:D2179)</f>
        <v>87234749</v>
      </c>
      <c r="E2155" s="72" t="n">
        <f aca="false">SUM(C2155:D2155)</f>
        <v>308981622.58</v>
      </c>
    </row>
    <row r="2156" customFormat="false" ht="22.35" hidden="false" customHeight="false" outlineLevel="0" collapsed="false">
      <c r="A2156" s="74" t="s">
        <v>27</v>
      </c>
      <c r="B2156" s="75"/>
      <c r="C2156" s="146" t="n">
        <f aca="false">SUM(C2157:C2178)</f>
        <v>193955578.58</v>
      </c>
      <c r="D2156" s="147" t="n">
        <f aca="false">SUM(D2157:D2178)</f>
        <v>87234749</v>
      </c>
      <c r="E2156" s="79" t="n">
        <f aca="false">SUM(C2156:D2156)</f>
        <v>281190327.58</v>
      </c>
    </row>
    <row r="2157" customFormat="false" ht="43.25" hidden="false" customHeight="false" outlineLevel="0" collapsed="false">
      <c r="A2157" s="82" t="s">
        <v>29</v>
      </c>
      <c r="B2157" s="54" t="n">
        <v>0</v>
      </c>
      <c r="C2157" s="79"/>
      <c r="D2157" s="88" t="n">
        <v>18975167</v>
      </c>
      <c r="E2157" s="79" t="n">
        <f aca="false">SUM(C2157:D2157)</f>
        <v>18975167</v>
      </c>
    </row>
    <row r="2158" customFormat="false" ht="74.6" hidden="false" customHeight="false" outlineLevel="0" collapsed="false">
      <c r="A2158" s="82" t="s">
        <v>2338</v>
      </c>
      <c r="B2158" s="54" t="s">
        <v>2339</v>
      </c>
      <c r="C2158" s="79" t="n">
        <v>24616466</v>
      </c>
      <c r="D2158" s="88" t="n">
        <v>11755721</v>
      </c>
      <c r="E2158" s="79" t="n">
        <f aca="false">SUM(C2158:D2158)</f>
        <v>36372187</v>
      </c>
    </row>
    <row r="2159" customFormat="false" ht="32.8" hidden="false" customHeight="false" outlineLevel="0" collapsed="false">
      <c r="A2159" s="82" t="s">
        <v>2341</v>
      </c>
      <c r="B2159" s="54" t="s">
        <v>2342</v>
      </c>
      <c r="C2159" s="79" t="n">
        <v>26484827.56</v>
      </c>
      <c r="D2159" s="88" t="n">
        <v>6986998</v>
      </c>
      <c r="E2159" s="79" t="n">
        <f aca="false">SUM(C2159:D2159)</f>
        <v>33471825.56</v>
      </c>
    </row>
    <row r="2160" customFormat="false" ht="53.7" hidden="false" customHeight="false" outlineLevel="0" collapsed="false">
      <c r="A2160" s="82" t="s">
        <v>2344</v>
      </c>
      <c r="B2160" s="54" t="s">
        <v>2345</v>
      </c>
      <c r="C2160" s="79" t="n">
        <v>42860579.23</v>
      </c>
      <c r="D2160" s="88" t="n">
        <v>3057100</v>
      </c>
      <c r="E2160" s="79" t="n">
        <f aca="false">SUM(C2160:D2160)</f>
        <v>45917679.23</v>
      </c>
    </row>
    <row r="2161" customFormat="false" ht="53.7" hidden="false" customHeight="false" outlineLevel="0" collapsed="false">
      <c r="A2161" s="82" t="s">
        <v>2347</v>
      </c>
      <c r="B2161" s="54" t="s">
        <v>2348</v>
      </c>
      <c r="C2161" s="79" t="n">
        <v>16790300.24</v>
      </c>
      <c r="D2161" s="88" t="n">
        <v>1623394</v>
      </c>
      <c r="E2161" s="79" t="n">
        <f aca="false">SUM(C2161:D2161)</f>
        <v>18413694.24</v>
      </c>
    </row>
    <row r="2162" customFormat="false" ht="53.7" hidden="false" customHeight="false" outlineLevel="0" collapsed="false">
      <c r="A2162" s="82" t="s">
        <v>2350</v>
      </c>
      <c r="B2162" s="54" t="s">
        <v>2351</v>
      </c>
      <c r="C2162" s="79" t="n">
        <f aca="false">304418+1285860</f>
        <v>1590278</v>
      </c>
      <c r="D2162" s="88" t="n">
        <v>3409741</v>
      </c>
      <c r="E2162" s="79" t="n">
        <f aca="false">SUM(C2162:D2162)</f>
        <v>5000019</v>
      </c>
    </row>
    <row r="2163" customFormat="false" ht="43.25" hidden="false" customHeight="false" outlineLevel="0" collapsed="false">
      <c r="A2163" s="87" t="s">
        <v>506</v>
      </c>
      <c r="B2163" s="54" t="s">
        <v>507</v>
      </c>
      <c r="C2163" s="79" t="n">
        <v>248047</v>
      </c>
      <c r="D2163" s="88" t="n">
        <v>3688</v>
      </c>
      <c r="E2163" s="79" t="n">
        <f aca="false">SUM(C2163:D2163)</f>
        <v>251735</v>
      </c>
    </row>
    <row r="2164" customFormat="false" ht="74.6" hidden="false" customHeight="false" outlineLevel="0" collapsed="false">
      <c r="A2164" s="82" t="s">
        <v>2354</v>
      </c>
      <c r="B2164" s="54" t="s">
        <v>2355</v>
      </c>
      <c r="C2164" s="79" t="n">
        <v>64617481.54</v>
      </c>
      <c r="D2164" s="88" t="n">
        <v>39142377</v>
      </c>
      <c r="E2164" s="79" t="n">
        <f aca="false">SUM(C2164:D2164)</f>
        <v>103759858.54</v>
      </c>
    </row>
    <row r="2165" customFormat="false" ht="22.35" hidden="false" customHeight="false" outlineLevel="0" collapsed="false">
      <c r="A2165" s="82" t="s">
        <v>753</v>
      </c>
      <c r="B2165" s="103" t="s">
        <v>754</v>
      </c>
      <c r="C2165" s="79" t="n">
        <v>2410568</v>
      </c>
      <c r="D2165" s="88"/>
      <c r="E2165" s="79" t="n">
        <f aca="false">SUM(C2165:D2165)</f>
        <v>2410568</v>
      </c>
    </row>
    <row r="2166" customFormat="false" ht="85.05" hidden="false" customHeight="false" outlineLevel="0" collapsed="false">
      <c r="A2166" s="82" t="s">
        <v>2358</v>
      </c>
      <c r="B2166" s="103" t="s">
        <v>1876</v>
      </c>
      <c r="C2166" s="79" t="n">
        <v>314097</v>
      </c>
      <c r="D2166" s="88" t="n">
        <v>68605</v>
      </c>
      <c r="E2166" s="79" t="n">
        <f aca="false">SUM(C2166:D2166)</f>
        <v>382702</v>
      </c>
    </row>
    <row r="2167" customFormat="false" ht="12.8" hidden="false" customHeight="false" outlineLevel="0" collapsed="false">
      <c r="A2167" s="87" t="s">
        <v>2360</v>
      </c>
      <c r="B2167" s="54" t="s">
        <v>2361</v>
      </c>
      <c r="C2167" s="79" t="n">
        <v>707247</v>
      </c>
      <c r="D2167" s="88" t="n">
        <v>27979</v>
      </c>
      <c r="E2167" s="79" t="n">
        <f aca="false">SUM(C2167:D2167)</f>
        <v>735226</v>
      </c>
    </row>
    <row r="2168" customFormat="false" ht="43.25" hidden="false" customHeight="false" outlineLevel="0" collapsed="false">
      <c r="A2168" s="87" t="s">
        <v>2363</v>
      </c>
      <c r="B2168" s="103" t="s">
        <v>2364</v>
      </c>
      <c r="C2168" s="79"/>
      <c r="D2168" s="88"/>
      <c r="E2168" s="79"/>
    </row>
    <row r="2169" customFormat="false" ht="12.8" hidden="false" customHeight="false" outlineLevel="0" collapsed="false">
      <c r="A2169" s="82" t="s">
        <v>750</v>
      </c>
      <c r="B2169" s="103" t="s">
        <v>751</v>
      </c>
      <c r="C2169" s="79" t="n">
        <v>1300</v>
      </c>
      <c r="D2169" s="88"/>
      <c r="E2169" s="79" t="n">
        <f aca="false">SUM(C2169:D2169)</f>
        <v>1300</v>
      </c>
    </row>
    <row r="2170" customFormat="false" ht="32.8" hidden="false" customHeight="false" outlineLevel="0" collapsed="false">
      <c r="A2170" s="82" t="s">
        <v>177</v>
      </c>
      <c r="B2170" s="103" t="s">
        <v>178</v>
      </c>
      <c r="C2170" s="79" t="n">
        <v>5333841.01</v>
      </c>
      <c r="D2170" s="88" t="n">
        <v>967804</v>
      </c>
      <c r="E2170" s="79" t="n">
        <f aca="false">SUM(C2170:D2170)</f>
        <v>6301645.01</v>
      </c>
    </row>
    <row r="2171" customFormat="false" ht="64.15" hidden="false" customHeight="false" outlineLevel="0" collapsed="false">
      <c r="A2171" s="87" t="s">
        <v>2368</v>
      </c>
      <c r="B2171" s="103" t="s">
        <v>2369</v>
      </c>
      <c r="C2171" s="79" t="n">
        <v>1300000</v>
      </c>
      <c r="D2171" s="88" t="n">
        <v>31162</v>
      </c>
      <c r="E2171" s="79" t="n">
        <f aca="false">SUM(C2171:D2171)</f>
        <v>1331162</v>
      </c>
    </row>
    <row r="2172" customFormat="false" ht="43.25" hidden="false" customHeight="false" outlineLevel="0" collapsed="false">
      <c r="A2172" s="87" t="s">
        <v>325</v>
      </c>
      <c r="B2172" s="54" t="s">
        <v>326</v>
      </c>
      <c r="C2172" s="79" t="n">
        <v>3773412</v>
      </c>
      <c r="D2172" s="88" t="n">
        <v>803054</v>
      </c>
      <c r="E2172" s="79" t="n">
        <f aca="false">SUM(C2172:D2172)</f>
        <v>4576466</v>
      </c>
    </row>
    <row r="2173" customFormat="false" ht="116.4" hidden="false" customHeight="false" outlineLevel="0" collapsed="false">
      <c r="A2173" s="87" t="s">
        <v>2372</v>
      </c>
      <c r="B2173" s="54" t="s">
        <v>2373</v>
      </c>
      <c r="C2173" s="79" t="n">
        <v>346314</v>
      </c>
      <c r="D2173" s="88" t="n">
        <v>194667</v>
      </c>
      <c r="E2173" s="79" t="n">
        <f aca="false">SUM(C2173:D2173)</f>
        <v>540981</v>
      </c>
    </row>
    <row r="2174" customFormat="false" ht="85.05" hidden="false" customHeight="false" outlineLevel="0" collapsed="false">
      <c r="A2174" s="87" t="s">
        <v>2333</v>
      </c>
      <c r="B2174" s="54" t="s">
        <v>2334</v>
      </c>
      <c r="C2174" s="79" t="n">
        <v>1745752</v>
      </c>
      <c r="D2174" s="88"/>
      <c r="E2174" s="79" t="n">
        <f aca="false">SUM(C2174:D2174)</f>
        <v>1745752</v>
      </c>
    </row>
    <row r="2175" customFormat="false" ht="32.8" hidden="false" customHeight="false" outlineLevel="0" collapsed="false">
      <c r="A2175" s="87" t="s">
        <v>219</v>
      </c>
      <c r="B2175" s="54" t="s">
        <v>220</v>
      </c>
      <c r="C2175" s="79" t="n">
        <v>96000</v>
      </c>
      <c r="D2175" s="88"/>
      <c r="E2175" s="79" t="n">
        <f aca="false">SUM(C2175:D2175)</f>
        <v>96000</v>
      </c>
    </row>
    <row r="2176" customFormat="false" ht="32.8" hidden="false" customHeight="false" outlineLevel="0" collapsed="false">
      <c r="A2176" s="87" t="s">
        <v>33</v>
      </c>
      <c r="B2176" s="54" t="s">
        <v>34</v>
      </c>
      <c r="C2176" s="79" t="n">
        <v>494923</v>
      </c>
      <c r="D2176" s="88"/>
      <c r="E2176" s="79" t="n">
        <f aca="false">SUM(C2176:D2176)</f>
        <v>494923</v>
      </c>
    </row>
    <row r="2177" customFormat="false" ht="22.35" hidden="false" customHeight="false" outlineLevel="0" collapsed="false">
      <c r="A2177" s="87" t="s">
        <v>2376</v>
      </c>
      <c r="B2177" s="54" t="s">
        <v>2377</v>
      </c>
      <c r="C2177" s="79" t="n">
        <v>224145</v>
      </c>
      <c r="D2177" s="88" t="n">
        <v>187292</v>
      </c>
      <c r="E2177" s="79" t="n">
        <f aca="false">SUM(C2177:D2177)</f>
        <v>411437</v>
      </c>
    </row>
    <row r="2178" customFormat="false" ht="43.25" hidden="false" customHeight="false" outlineLevel="0" collapsed="false">
      <c r="A2178" s="87" t="s">
        <v>2378</v>
      </c>
      <c r="B2178" s="55" t="s">
        <v>757</v>
      </c>
      <c r="C2178" s="79"/>
      <c r="D2178" s="88"/>
      <c r="E2178" s="79" t="n">
        <f aca="false">SUM(C2178:D2178)</f>
        <v>0</v>
      </c>
    </row>
    <row r="2179" customFormat="false" ht="22.35" hidden="false" customHeight="false" outlineLevel="0" collapsed="false">
      <c r="A2179" s="82" t="s">
        <v>2335</v>
      </c>
      <c r="B2179" s="54" t="s">
        <v>66</v>
      </c>
      <c r="C2179" s="79" t="n">
        <v>27791295</v>
      </c>
      <c r="D2179" s="88"/>
      <c r="E2179" s="79" t="n">
        <f aca="false">SUM(C2179:D2179)</f>
        <v>27791295</v>
      </c>
    </row>
    <row r="2180" customFormat="false" ht="12.8" hidden="false" customHeight="false" outlineLevel="0" collapsed="false">
      <c r="A2180" s="87"/>
      <c r="B2180" s="54"/>
      <c r="C2180" s="79"/>
      <c r="D2180" s="88"/>
      <c r="E2180" s="79"/>
    </row>
    <row r="2181" customFormat="false" ht="68.65" hidden="false" customHeight="false" outlineLevel="0" collapsed="false">
      <c r="A2181" s="66" t="s">
        <v>2381</v>
      </c>
      <c r="B2181" s="135" t="s">
        <v>19</v>
      </c>
      <c r="C2181" s="109" t="n">
        <f aca="false">SUM(C2183:C2185)</f>
        <v>9039670</v>
      </c>
      <c r="D2181" s="110"/>
      <c r="E2181" s="109" t="n">
        <f aca="false">SUM(C2181:D2181)</f>
        <v>9039670</v>
      </c>
    </row>
    <row r="2182" customFormat="false" ht="22.35" hidden="false" customHeight="false" outlineLevel="0" collapsed="false">
      <c r="A2182" s="74" t="s">
        <v>27</v>
      </c>
      <c r="B2182" s="75"/>
      <c r="C2182" s="146" t="n">
        <f aca="false">SUM(C2183:C2183)</f>
        <v>8819770</v>
      </c>
      <c r="D2182" s="147" t="n">
        <f aca="false">SUM(D2183)</f>
        <v>0</v>
      </c>
      <c r="E2182" s="79" t="n">
        <f aca="false">SUM(C2182:D2182)</f>
        <v>8819770</v>
      </c>
    </row>
    <row r="2183" customFormat="false" ht="22.35" hidden="false" customHeight="false" outlineLevel="0" collapsed="false">
      <c r="A2183" s="87" t="s">
        <v>2382</v>
      </c>
      <c r="B2183" s="103" t="s">
        <v>858</v>
      </c>
      <c r="C2183" s="79" t="n">
        <v>8819770</v>
      </c>
      <c r="D2183" s="88"/>
      <c r="E2183" s="79" t="n">
        <f aca="false">SUM(C2183:D2183)</f>
        <v>8819770</v>
      </c>
    </row>
    <row r="2184" customFormat="false" ht="32.8" hidden="false" customHeight="false" outlineLevel="0" collapsed="false">
      <c r="A2184" s="87" t="s">
        <v>62</v>
      </c>
      <c r="B2184" s="103"/>
      <c r="C2184" s="79"/>
      <c r="D2184" s="88"/>
      <c r="E2184" s="79" t="n">
        <f aca="false">SUM(C2184:D2184)</f>
        <v>0</v>
      </c>
    </row>
    <row r="2185" customFormat="false" ht="22.35" hidden="false" customHeight="false" outlineLevel="0" collapsed="false">
      <c r="A2185" s="150" t="s">
        <v>2335</v>
      </c>
      <c r="B2185" s="160" t="s">
        <v>66</v>
      </c>
      <c r="C2185" s="131" t="n">
        <v>219900</v>
      </c>
      <c r="D2185" s="151"/>
      <c r="E2185" s="131" t="n">
        <f aca="false">SUM(C2185:D2185)</f>
        <v>219900</v>
      </c>
    </row>
    <row r="2186" customFormat="false" ht="12.8" hidden="false" customHeight="false" outlineLevel="0" collapsed="false">
      <c r="A2186" s="211"/>
      <c r="B2186" s="113"/>
      <c r="C2186" s="79"/>
      <c r="D2186" s="88"/>
      <c r="E2186" s="79"/>
    </row>
    <row r="2187" customFormat="false" ht="57.45" hidden="false" customHeight="false" outlineLevel="0" collapsed="false">
      <c r="A2187" s="66" t="s">
        <v>2386</v>
      </c>
      <c r="B2187" s="135" t="s">
        <v>19</v>
      </c>
      <c r="C2187" s="109" t="n">
        <f aca="false">SUM(C2189:C2192)</f>
        <v>36172413.01</v>
      </c>
      <c r="D2187" s="110"/>
      <c r="E2187" s="109" t="n">
        <f aca="false">SUM(C2187:D2187)</f>
        <v>36172413.01</v>
      </c>
    </row>
    <row r="2188" customFormat="false" ht="22.35" hidden="false" customHeight="false" outlineLevel="0" collapsed="false">
      <c r="A2188" s="74" t="s">
        <v>27</v>
      </c>
      <c r="B2188" s="75"/>
      <c r="C2188" s="146" t="n">
        <f aca="false">SUM(C2189:C2191)</f>
        <v>36172413.01</v>
      </c>
      <c r="D2188" s="147"/>
      <c r="E2188" s="79" t="n">
        <f aca="false">SUM(C2188:D2188)</f>
        <v>36172413.01</v>
      </c>
    </row>
    <row r="2189" customFormat="false" ht="22.35" hidden="false" customHeight="false" outlineLevel="0" collapsed="false">
      <c r="A2189" s="87" t="s">
        <v>2382</v>
      </c>
      <c r="B2189" s="103" t="s">
        <v>858</v>
      </c>
      <c r="C2189" s="79" t="n">
        <v>35853280</v>
      </c>
      <c r="D2189" s="88"/>
      <c r="E2189" s="79" t="n">
        <f aca="false">SUM(C2189:D2189)</f>
        <v>35853280</v>
      </c>
    </row>
    <row r="2190" customFormat="false" ht="32.8" hidden="false" customHeight="false" outlineLevel="0" collapsed="false">
      <c r="A2190" s="87" t="s">
        <v>33</v>
      </c>
      <c r="B2190" s="54" t="s">
        <v>34</v>
      </c>
      <c r="C2190" s="79" t="n">
        <v>34000</v>
      </c>
      <c r="D2190" s="88"/>
      <c r="E2190" s="79" t="n">
        <f aca="false">SUM(C2190:D2190)</f>
        <v>34000</v>
      </c>
    </row>
    <row r="2191" customFormat="false" ht="32.8" hidden="false" customHeight="false" outlineLevel="0" collapsed="false">
      <c r="A2191" s="87" t="s">
        <v>177</v>
      </c>
      <c r="B2191" s="103" t="s">
        <v>178</v>
      </c>
      <c r="C2191" s="79" t="n">
        <v>285133.01</v>
      </c>
      <c r="D2191" s="88"/>
      <c r="E2191" s="79" t="n">
        <f aca="false">SUM(C2191:D2191)</f>
        <v>285133.01</v>
      </c>
    </row>
    <row r="2192" customFormat="false" ht="22.35" hidden="false" customHeight="false" outlineLevel="0" collapsed="false">
      <c r="A2192" s="82" t="s">
        <v>2335</v>
      </c>
      <c r="B2192" s="55" t="s">
        <v>66</v>
      </c>
      <c r="C2192" s="79"/>
      <c r="D2192" s="88"/>
      <c r="E2192" s="79" t="n">
        <f aca="false">SUM(C2192:D2192)</f>
        <v>0</v>
      </c>
    </row>
    <row r="2193" customFormat="false" ht="12.8" hidden="false" customHeight="false" outlineLevel="0" collapsed="false">
      <c r="A2193" s="87"/>
      <c r="B2193" s="55"/>
      <c r="C2193" s="79"/>
      <c r="D2193" s="88"/>
      <c r="E2193" s="79"/>
    </row>
    <row r="2194" customFormat="false" ht="57.45" hidden="false" customHeight="false" outlineLevel="0" collapsed="false">
      <c r="A2194" s="66" t="s">
        <v>2391</v>
      </c>
      <c r="B2194" s="135" t="s">
        <v>19</v>
      </c>
      <c r="C2194" s="109" t="n">
        <f aca="false">SUM(C2196:C2198)</f>
        <v>8089000</v>
      </c>
      <c r="D2194" s="110"/>
      <c r="E2194" s="109" t="n">
        <f aca="false">SUM(C2194:D2194)</f>
        <v>8089000</v>
      </c>
    </row>
    <row r="2195" customFormat="false" ht="22.35" hidden="false" customHeight="false" outlineLevel="0" collapsed="false">
      <c r="A2195" s="74" t="s">
        <v>27</v>
      </c>
      <c r="B2195" s="75"/>
      <c r="C2195" s="146" t="n">
        <f aca="false">SUM(C2196:C2197)</f>
        <v>8075000</v>
      </c>
      <c r="D2195" s="147" t="n">
        <f aca="false">SUM(D2196:D2196)</f>
        <v>0</v>
      </c>
      <c r="E2195" s="146" t="n">
        <f aca="false">SUM(C2195:D2195)</f>
        <v>8075000</v>
      </c>
    </row>
    <row r="2196" customFormat="false" ht="22.35" hidden="false" customHeight="false" outlineLevel="0" collapsed="false">
      <c r="A2196" s="87" t="s">
        <v>2382</v>
      </c>
      <c r="B2196" s="103" t="s">
        <v>858</v>
      </c>
      <c r="C2196" s="79" t="n">
        <v>8075000</v>
      </c>
      <c r="D2196" s="88"/>
      <c r="E2196" s="95" t="n">
        <f aca="false">SUM(C2196:D2196)</f>
        <v>8075000</v>
      </c>
    </row>
    <row r="2197" customFormat="false" ht="32.8" hidden="false" customHeight="false" outlineLevel="0" collapsed="false">
      <c r="A2197" s="87" t="s">
        <v>177</v>
      </c>
      <c r="B2197" s="104" t="s">
        <v>178</v>
      </c>
      <c r="C2197" s="79"/>
      <c r="D2197" s="88"/>
      <c r="E2197" s="95" t="n">
        <f aca="false">SUM(C2197:D2197)</f>
        <v>0</v>
      </c>
    </row>
    <row r="2198" customFormat="false" ht="22.35" hidden="false" customHeight="false" outlineLevel="0" collapsed="false">
      <c r="A2198" s="82" t="s">
        <v>2335</v>
      </c>
      <c r="B2198" s="54" t="s">
        <v>66</v>
      </c>
      <c r="C2198" s="79" t="n">
        <v>14000</v>
      </c>
      <c r="D2198" s="88"/>
      <c r="E2198" s="79" t="n">
        <f aca="false">SUM(C2198:D2198)</f>
        <v>14000</v>
      </c>
    </row>
    <row r="2199" customFormat="false" ht="12.8" hidden="false" customHeight="false" outlineLevel="0" collapsed="false">
      <c r="A2199" s="87"/>
      <c r="B2199" s="103"/>
      <c r="C2199" s="79"/>
      <c r="D2199" s="88"/>
      <c r="E2199" s="79"/>
    </row>
    <row r="2200" customFormat="false" ht="68.65" hidden="false" customHeight="false" outlineLevel="0" collapsed="false">
      <c r="A2200" s="66" t="s">
        <v>2395</v>
      </c>
      <c r="B2200" s="135" t="s">
        <v>19</v>
      </c>
      <c r="C2200" s="109" t="n">
        <f aca="false">SUM(C2202:C2206)</f>
        <v>24672860</v>
      </c>
      <c r="D2200" s="110"/>
      <c r="E2200" s="109" t="n">
        <f aca="false">SUM(C2200:D2200)</f>
        <v>24672860</v>
      </c>
    </row>
    <row r="2201" customFormat="false" ht="22.35" hidden="false" customHeight="false" outlineLevel="0" collapsed="false">
      <c r="A2201" s="74" t="s">
        <v>27</v>
      </c>
      <c r="B2201" s="75"/>
      <c r="C2201" s="146" t="n">
        <f aca="false">SUM(C2202:C2204)</f>
        <v>24672860</v>
      </c>
      <c r="D2201" s="147"/>
      <c r="E2201" s="146" t="n">
        <f aca="false">SUM(C2201:D2201)</f>
        <v>24672860</v>
      </c>
    </row>
    <row r="2202" customFormat="false" ht="22.35" hidden="false" customHeight="false" outlineLevel="0" collapsed="false">
      <c r="A2202" s="87" t="s">
        <v>857</v>
      </c>
      <c r="B2202" s="103" t="s">
        <v>858</v>
      </c>
      <c r="C2202" s="79" t="n">
        <v>24650860</v>
      </c>
      <c r="D2202" s="88"/>
      <c r="E2202" s="79" t="n">
        <f aca="false">SUM(C2202:D2202)</f>
        <v>24650860</v>
      </c>
    </row>
    <row r="2203" customFormat="false" ht="32.8" hidden="false" customHeight="false" outlineLevel="0" collapsed="false">
      <c r="A2203" s="87" t="s">
        <v>33</v>
      </c>
      <c r="B2203" s="54" t="s">
        <v>34</v>
      </c>
      <c r="C2203" s="79" t="n">
        <v>22000</v>
      </c>
      <c r="D2203" s="88"/>
      <c r="E2203" s="79" t="n">
        <f aca="false">SUM(C2203:D2203)</f>
        <v>22000</v>
      </c>
    </row>
    <row r="2204" customFormat="false" ht="32.8" hidden="false" customHeight="false" outlineLevel="0" collapsed="false">
      <c r="A2204" s="87" t="s">
        <v>177</v>
      </c>
      <c r="B2204" s="55" t="s">
        <v>178</v>
      </c>
      <c r="C2204" s="79"/>
      <c r="D2204" s="88"/>
      <c r="E2204" s="79" t="n">
        <f aca="false">SUM(C2204:D2204)</f>
        <v>0</v>
      </c>
    </row>
    <row r="2205" customFormat="false" ht="32.8" hidden="false" customHeight="false" outlineLevel="0" collapsed="false">
      <c r="A2205" s="87" t="s">
        <v>62</v>
      </c>
      <c r="B2205" s="55" t="s">
        <v>63</v>
      </c>
      <c r="C2205" s="79"/>
      <c r="D2205" s="88"/>
      <c r="E2205" s="79" t="n">
        <f aca="false">SUM(C2205:D2205)</f>
        <v>0</v>
      </c>
    </row>
    <row r="2206" customFormat="false" ht="22.35" hidden="false" customHeight="false" outlineLevel="0" collapsed="false">
      <c r="A2206" s="87" t="s">
        <v>2335</v>
      </c>
      <c r="B2206" s="55" t="s">
        <v>66</v>
      </c>
      <c r="C2206" s="79"/>
      <c r="D2206" s="88"/>
      <c r="E2206" s="79" t="n">
        <f aca="false">SUM(C2206:D2206)</f>
        <v>0</v>
      </c>
    </row>
    <row r="2207" customFormat="false" ht="12.8" hidden="false" customHeight="false" outlineLevel="0" collapsed="false">
      <c r="A2207" s="87"/>
      <c r="B2207" s="103"/>
      <c r="C2207" s="79"/>
      <c r="D2207" s="88"/>
      <c r="E2207" s="79"/>
    </row>
    <row r="2208" customFormat="false" ht="68.65" hidden="false" customHeight="false" outlineLevel="0" collapsed="false">
      <c r="A2208" s="66" t="s">
        <v>2401</v>
      </c>
      <c r="B2208" s="135" t="s">
        <v>19</v>
      </c>
      <c r="C2208" s="109" t="n">
        <f aca="false">SUM(C2210:C2213)</f>
        <v>13694196.95</v>
      </c>
      <c r="D2208" s="110"/>
      <c r="E2208" s="109" t="n">
        <f aca="false">SUM(C2208:D2208)</f>
        <v>13694196.95</v>
      </c>
    </row>
    <row r="2209" customFormat="false" ht="22.35" hidden="false" customHeight="false" outlineLevel="0" collapsed="false">
      <c r="A2209" s="74" t="s">
        <v>27</v>
      </c>
      <c r="B2209" s="167"/>
      <c r="C2209" s="79" t="n">
        <f aca="false">SUM(C2210:C2212)</f>
        <v>13694196.95</v>
      </c>
      <c r="D2209" s="217"/>
      <c r="E2209" s="79" t="n">
        <f aca="false">SUM(C2209:D2209)</f>
        <v>13694196.95</v>
      </c>
    </row>
    <row r="2210" customFormat="false" ht="22.35" hidden="false" customHeight="false" outlineLevel="0" collapsed="false">
      <c r="A2210" s="87" t="s">
        <v>2382</v>
      </c>
      <c r="B2210" s="103" t="s">
        <v>858</v>
      </c>
      <c r="C2210" s="79" t="n">
        <v>13504707.89</v>
      </c>
      <c r="D2210" s="88"/>
      <c r="E2210" s="79" t="n">
        <f aca="false">SUM(C2210:D2210)</f>
        <v>13504707.89</v>
      </c>
    </row>
    <row r="2211" customFormat="false" ht="32.8" hidden="false" customHeight="false" outlineLevel="0" collapsed="false">
      <c r="A2211" s="87" t="s">
        <v>33</v>
      </c>
      <c r="B2211" s="54" t="s">
        <v>34</v>
      </c>
      <c r="C2211" s="79" t="n">
        <v>73000</v>
      </c>
      <c r="D2211" s="88"/>
      <c r="E2211" s="79" t="n">
        <f aca="false">SUM(C2211:D2211)</f>
        <v>73000</v>
      </c>
    </row>
    <row r="2212" customFormat="false" ht="32.8" hidden="false" customHeight="false" outlineLevel="0" collapsed="false">
      <c r="A2212" s="87" t="s">
        <v>177</v>
      </c>
      <c r="B2212" s="54" t="s">
        <v>178</v>
      </c>
      <c r="C2212" s="79" t="n">
        <v>116489.06</v>
      </c>
      <c r="D2212" s="88"/>
      <c r="E2212" s="79" t="n">
        <f aca="false">SUM(C2212:D2212)</f>
        <v>116489.06</v>
      </c>
    </row>
    <row r="2213" customFormat="false" ht="22.35" hidden="false" customHeight="false" outlineLevel="0" collapsed="false">
      <c r="A2213" s="87" t="s">
        <v>2335</v>
      </c>
      <c r="B2213" s="54" t="s">
        <v>66</v>
      </c>
      <c r="C2213" s="79"/>
      <c r="D2213" s="88"/>
      <c r="E2213" s="79" t="n">
        <f aca="false">SUM(C2213:D2213)</f>
        <v>0</v>
      </c>
    </row>
    <row r="2214" customFormat="false" ht="12.8" hidden="false" customHeight="false" outlineLevel="0" collapsed="false">
      <c r="A2214" s="211"/>
      <c r="B2214" s="113"/>
      <c r="C2214" s="144"/>
      <c r="D2214" s="217"/>
      <c r="E2214" s="144"/>
    </row>
    <row r="2215" customFormat="false" ht="68.65" hidden="false" customHeight="false" outlineLevel="0" collapsed="false">
      <c r="A2215" s="66" t="s">
        <v>2406</v>
      </c>
      <c r="B2215" s="135" t="s">
        <v>19</v>
      </c>
      <c r="C2215" s="109" t="n">
        <f aca="false">SUM(C2217:C2221)</f>
        <v>32589014.6</v>
      </c>
      <c r="D2215" s="110"/>
      <c r="E2215" s="109" t="n">
        <f aca="false">SUM(C2215:D2215)</f>
        <v>32589014.6</v>
      </c>
    </row>
    <row r="2216" customFormat="false" ht="22.35" hidden="false" customHeight="false" outlineLevel="0" collapsed="false">
      <c r="A2216" s="74" t="s">
        <v>27</v>
      </c>
      <c r="B2216" s="75"/>
      <c r="C2216" s="146" t="n">
        <f aca="false">SUM(C2217:C2219)</f>
        <v>32589014.6</v>
      </c>
      <c r="D2216" s="147"/>
      <c r="E2216" s="146" t="n">
        <f aca="false">SUM(C2216:D2216)</f>
        <v>32589014.6</v>
      </c>
    </row>
    <row r="2217" customFormat="false" ht="22.35" hidden="false" customHeight="false" outlineLevel="0" collapsed="false">
      <c r="A2217" s="87" t="s">
        <v>2382</v>
      </c>
      <c r="B2217" s="103" t="s">
        <v>858</v>
      </c>
      <c r="C2217" s="79" t="n">
        <v>32521741</v>
      </c>
      <c r="D2217" s="88"/>
      <c r="E2217" s="95" t="n">
        <f aca="false">SUM(C2217:D2217)</f>
        <v>32521741</v>
      </c>
    </row>
    <row r="2218" customFormat="false" ht="32.8" hidden="false" customHeight="false" outlineLevel="0" collapsed="false">
      <c r="A2218" s="87" t="s">
        <v>33</v>
      </c>
      <c r="B2218" s="54" t="s">
        <v>34</v>
      </c>
      <c r="C2218" s="79" t="n">
        <f aca="false">15500+3000</f>
        <v>18500</v>
      </c>
      <c r="D2218" s="88"/>
      <c r="E2218" s="95" t="n">
        <f aca="false">SUM(C2218:D2218)</f>
        <v>18500</v>
      </c>
    </row>
    <row r="2219" customFormat="false" ht="32.8" hidden="false" customHeight="false" outlineLevel="0" collapsed="false">
      <c r="A2219" s="87" t="s">
        <v>177</v>
      </c>
      <c r="B2219" s="54" t="s">
        <v>178</v>
      </c>
      <c r="C2219" s="79" t="n">
        <v>48773.6</v>
      </c>
      <c r="D2219" s="88"/>
      <c r="E2219" s="95" t="n">
        <f aca="false">SUM(C2219:D2219)</f>
        <v>48773.6</v>
      </c>
    </row>
    <row r="2220" customFormat="false" ht="32.8" hidden="false" customHeight="false" outlineLevel="0" collapsed="false">
      <c r="A2220" s="87" t="s">
        <v>62</v>
      </c>
      <c r="B2220" s="54" t="s">
        <v>63</v>
      </c>
      <c r="C2220" s="79"/>
      <c r="D2220" s="88"/>
      <c r="E2220" s="95" t="n">
        <f aca="false">SUM(C2220:D2220)</f>
        <v>0</v>
      </c>
    </row>
    <row r="2221" customFormat="false" ht="22.35" hidden="false" customHeight="false" outlineLevel="0" collapsed="false">
      <c r="A2221" s="87" t="s">
        <v>2335</v>
      </c>
      <c r="B2221" s="54" t="s">
        <v>66</v>
      </c>
      <c r="C2221" s="79"/>
      <c r="D2221" s="88"/>
      <c r="E2221" s="95" t="n">
        <f aca="false">SUM(C2221:D2221)</f>
        <v>0</v>
      </c>
    </row>
    <row r="2222" customFormat="false" ht="12.8" hidden="false" customHeight="false" outlineLevel="0" collapsed="false">
      <c r="A2222" s="211"/>
      <c r="B2222" s="113"/>
      <c r="C2222" s="144"/>
      <c r="D2222" s="217"/>
      <c r="E2222" s="144"/>
    </row>
    <row r="2223" customFormat="false" ht="68.65" hidden="false" customHeight="false" outlineLevel="0" collapsed="false">
      <c r="A2223" s="66" t="s">
        <v>2412</v>
      </c>
      <c r="B2223" s="135" t="s">
        <v>19</v>
      </c>
      <c r="C2223" s="153" t="n">
        <f aca="false">SUM(C2225:C2229)</f>
        <v>18517409.4</v>
      </c>
      <c r="D2223" s="196"/>
      <c r="E2223" s="109" t="n">
        <f aca="false">SUM(C2223:D2223)</f>
        <v>18517409.4</v>
      </c>
    </row>
    <row r="2224" customFormat="false" ht="22.35" hidden="false" customHeight="false" outlineLevel="0" collapsed="false">
      <c r="A2224" s="74" t="s">
        <v>27</v>
      </c>
      <c r="B2224" s="75"/>
      <c r="C2224" s="146" t="n">
        <f aca="false">SUM(C2225:C2227)</f>
        <v>18479909.4</v>
      </c>
      <c r="D2224" s="147" t="n">
        <f aca="false">SUM(D2225:D2226)</f>
        <v>0</v>
      </c>
      <c r="E2224" s="146" t="n">
        <f aca="false">SUM(C2224:D2224)</f>
        <v>18479909.4</v>
      </c>
    </row>
    <row r="2225" customFormat="false" ht="22.35" hidden="false" customHeight="false" outlineLevel="0" collapsed="false">
      <c r="A2225" s="87" t="s">
        <v>2382</v>
      </c>
      <c r="B2225" s="103" t="s">
        <v>858</v>
      </c>
      <c r="C2225" s="79" t="n">
        <v>18464409.4</v>
      </c>
      <c r="D2225" s="88"/>
      <c r="E2225" s="79" t="n">
        <f aca="false">SUM(C2225:D2225)</f>
        <v>18464409.4</v>
      </c>
    </row>
    <row r="2226" customFormat="false" ht="32.8" hidden="false" customHeight="false" outlineLevel="0" collapsed="false">
      <c r="A2226" s="87" t="s">
        <v>33</v>
      </c>
      <c r="B2226" s="54" t="s">
        <v>34</v>
      </c>
      <c r="C2226" s="79" t="n">
        <v>15500</v>
      </c>
      <c r="D2226" s="88"/>
      <c r="E2226" s="79" t="n">
        <f aca="false">SUM(C2226:D2226)</f>
        <v>15500</v>
      </c>
    </row>
    <row r="2227" customFormat="false" ht="32.8" hidden="false" customHeight="false" outlineLevel="0" collapsed="false">
      <c r="A2227" s="87" t="s">
        <v>177</v>
      </c>
      <c r="B2227" s="55" t="s">
        <v>178</v>
      </c>
      <c r="C2227" s="79"/>
      <c r="D2227" s="88"/>
      <c r="E2227" s="79" t="n">
        <f aca="false">SUM(C2227:D2227)</f>
        <v>0</v>
      </c>
    </row>
    <row r="2228" customFormat="false" ht="32.8" hidden="false" customHeight="false" outlineLevel="0" collapsed="false">
      <c r="A2228" s="87" t="s">
        <v>62</v>
      </c>
      <c r="B2228" s="54" t="s">
        <v>63</v>
      </c>
      <c r="C2228" s="79" t="n">
        <v>37500</v>
      </c>
      <c r="D2228" s="88"/>
      <c r="E2228" s="79" t="n">
        <f aca="false">SUM(C2228:D2228)</f>
        <v>37500</v>
      </c>
    </row>
    <row r="2229" customFormat="false" ht="22.35" hidden="false" customHeight="false" outlineLevel="0" collapsed="false">
      <c r="A2229" s="87" t="s">
        <v>2335</v>
      </c>
      <c r="B2229" s="54" t="s">
        <v>66</v>
      </c>
      <c r="C2229" s="79"/>
      <c r="D2229" s="88"/>
      <c r="E2229" s="79" t="n">
        <f aca="false">SUM(C2229:D2229)</f>
        <v>0</v>
      </c>
    </row>
    <row r="2230" customFormat="false" ht="12.8" hidden="false" customHeight="false" outlineLevel="0" collapsed="false">
      <c r="A2230" s="87"/>
      <c r="B2230" s="103"/>
      <c r="C2230" s="79"/>
      <c r="D2230" s="88"/>
      <c r="E2230" s="79"/>
    </row>
    <row r="2231" customFormat="false" ht="57.45" hidden="false" customHeight="false" outlineLevel="0" collapsed="false">
      <c r="A2231" s="66" t="s">
        <v>2418</v>
      </c>
      <c r="B2231" s="135" t="s">
        <v>19</v>
      </c>
      <c r="C2231" s="109" t="n">
        <f aca="false">SUM(C2233:C2235)</f>
        <v>11082978.14</v>
      </c>
      <c r="D2231" s="110"/>
      <c r="E2231" s="109" t="n">
        <f aca="false">SUM(C2231:D2231)</f>
        <v>11082978.14</v>
      </c>
    </row>
    <row r="2232" customFormat="false" ht="22.35" hidden="false" customHeight="false" outlineLevel="0" collapsed="false">
      <c r="A2232" s="74" t="s">
        <v>27</v>
      </c>
      <c r="B2232" s="75"/>
      <c r="C2232" s="146" t="n">
        <f aca="false">SUM(C2233:C2233)</f>
        <v>11077408</v>
      </c>
      <c r="D2232" s="147" t="n">
        <f aca="false">SUM(D2233:D2233)</f>
        <v>0</v>
      </c>
      <c r="E2232" s="146" t="n">
        <f aca="false">SUM(C2232:D2232)</f>
        <v>11077408</v>
      </c>
    </row>
    <row r="2233" customFormat="false" ht="22.35" hidden="false" customHeight="false" outlineLevel="0" collapsed="false">
      <c r="A2233" s="87" t="s">
        <v>2382</v>
      </c>
      <c r="B2233" s="103" t="s">
        <v>858</v>
      </c>
      <c r="C2233" s="79" t="n">
        <v>11077408</v>
      </c>
      <c r="D2233" s="88"/>
      <c r="E2233" s="95" t="n">
        <f aca="false">SUM(C2233:D2233)</f>
        <v>11077408</v>
      </c>
    </row>
    <row r="2234" customFormat="false" ht="32.8" hidden="false" customHeight="false" outlineLevel="0" collapsed="false">
      <c r="A2234" s="87" t="s">
        <v>177</v>
      </c>
      <c r="B2234" s="54" t="s">
        <v>178</v>
      </c>
      <c r="C2234" s="79" t="n">
        <v>5570.14</v>
      </c>
      <c r="D2234" s="88"/>
      <c r="E2234" s="79" t="n">
        <f aca="false">SUM(C2234:D2234)</f>
        <v>5570.14</v>
      </c>
    </row>
    <row r="2235" customFormat="false" ht="12.8" hidden="false" customHeight="false" outlineLevel="0" collapsed="false">
      <c r="A2235" s="87"/>
      <c r="B2235" s="103"/>
      <c r="C2235" s="79"/>
      <c r="D2235" s="88"/>
      <c r="E2235" s="79"/>
    </row>
    <row r="2236" customFormat="false" ht="79.85" hidden="false" customHeight="false" outlineLevel="0" collapsed="false">
      <c r="A2236" s="66" t="s">
        <v>2421</v>
      </c>
      <c r="B2236" s="135" t="s">
        <v>19</v>
      </c>
      <c r="C2236" s="109" t="n">
        <f aca="false">SUM(C2238:C2242)</f>
        <v>16961488</v>
      </c>
      <c r="D2236" s="110"/>
      <c r="E2236" s="109" t="n">
        <f aca="false">SUM(C2236:D2236)</f>
        <v>16961488</v>
      </c>
    </row>
    <row r="2237" customFormat="false" ht="22.35" hidden="false" customHeight="false" outlineLevel="0" collapsed="false">
      <c r="A2237" s="74" t="s">
        <v>27</v>
      </c>
      <c r="B2237" s="75"/>
      <c r="C2237" s="146" t="n">
        <f aca="false">SUM(C2238:C2241)</f>
        <v>16936488</v>
      </c>
      <c r="D2237" s="147"/>
      <c r="E2237" s="146" t="n">
        <f aca="false">SUM(C2237:D2237)</f>
        <v>16936488</v>
      </c>
    </row>
    <row r="2238" customFormat="false" ht="22.35" hidden="false" customHeight="false" outlineLevel="0" collapsed="false">
      <c r="A2238" s="87" t="s">
        <v>2382</v>
      </c>
      <c r="B2238" s="103" t="s">
        <v>858</v>
      </c>
      <c r="C2238" s="79" t="n">
        <v>16933288</v>
      </c>
      <c r="D2238" s="88"/>
      <c r="E2238" s="79" t="n">
        <f aca="false">SUM(C2238:D2238)</f>
        <v>16933288</v>
      </c>
    </row>
    <row r="2239" customFormat="false" ht="32.8" hidden="false" customHeight="false" outlineLevel="0" collapsed="false">
      <c r="A2239" s="87" t="s">
        <v>33</v>
      </c>
      <c r="B2239" s="54" t="s">
        <v>34</v>
      </c>
      <c r="C2239" s="79" t="n">
        <v>3200</v>
      </c>
      <c r="D2239" s="88"/>
      <c r="E2239" s="79" t="n">
        <f aca="false">SUM(C2239:D2239)</f>
        <v>3200</v>
      </c>
    </row>
    <row r="2240" customFormat="false" ht="32.8" hidden="false" customHeight="false" outlineLevel="0" collapsed="false">
      <c r="A2240" s="87" t="s">
        <v>219</v>
      </c>
      <c r="B2240" s="55" t="s">
        <v>220</v>
      </c>
      <c r="C2240" s="79"/>
      <c r="D2240" s="88"/>
      <c r="E2240" s="79" t="n">
        <f aca="false">SUM(C2240:D2240)</f>
        <v>0</v>
      </c>
    </row>
    <row r="2241" customFormat="false" ht="32.8" hidden="false" customHeight="false" outlineLevel="0" collapsed="false">
      <c r="A2241" s="87" t="s">
        <v>177</v>
      </c>
      <c r="B2241" s="55" t="s">
        <v>178</v>
      </c>
      <c r="C2241" s="79"/>
      <c r="D2241" s="88"/>
      <c r="E2241" s="79" t="n">
        <f aca="false">SUM(C2241:D2241)</f>
        <v>0</v>
      </c>
    </row>
    <row r="2242" customFormat="false" ht="22.35" hidden="false" customHeight="false" outlineLevel="0" collapsed="false">
      <c r="A2242" s="87" t="s">
        <v>2335</v>
      </c>
      <c r="B2242" s="54" t="s">
        <v>66</v>
      </c>
      <c r="C2242" s="79" t="n">
        <v>25000</v>
      </c>
      <c r="D2242" s="88"/>
      <c r="E2242" s="79" t="n">
        <f aca="false">SUM(C2242:D2242)</f>
        <v>25000</v>
      </c>
    </row>
    <row r="2243" customFormat="false" ht="12.8" hidden="false" customHeight="false" outlineLevel="0" collapsed="false">
      <c r="A2243" s="87"/>
      <c r="B2243" s="103"/>
      <c r="C2243" s="79"/>
      <c r="D2243" s="88"/>
      <c r="E2243" s="79"/>
    </row>
    <row r="2244" customFormat="false" ht="57.45" hidden="false" customHeight="false" outlineLevel="0" collapsed="false">
      <c r="A2244" s="66" t="s">
        <v>2427</v>
      </c>
      <c r="B2244" s="135" t="s">
        <v>19</v>
      </c>
      <c r="C2244" s="109" t="n">
        <f aca="false">SUM(C2246:C2249)</f>
        <v>8779810</v>
      </c>
      <c r="D2244" s="110"/>
      <c r="E2244" s="109" t="n">
        <f aca="false">SUM(C2244:D2244)</f>
        <v>8779810</v>
      </c>
    </row>
    <row r="2245" customFormat="false" ht="22.35" hidden="false" customHeight="false" outlineLevel="0" collapsed="false">
      <c r="A2245" s="74" t="s">
        <v>27</v>
      </c>
      <c r="B2245" s="75"/>
      <c r="C2245" s="146" t="n">
        <f aca="false">SUM(C2246:C2248)</f>
        <v>8530810</v>
      </c>
      <c r="D2245" s="147" t="n">
        <f aca="false">SUM(D2246:D2246)</f>
        <v>0</v>
      </c>
      <c r="E2245" s="146" t="n">
        <f aca="false">SUM(C2245:D2245)</f>
        <v>8530810</v>
      </c>
    </row>
    <row r="2246" customFormat="false" ht="22.35" hidden="false" customHeight="false" outlineLevel="0" collapsed="false">
      <c r="A2246" s="87" t="s">
        <v>2382</v>
      </c>
      <c r="B2246" s="103" t="s">
        <v>858</v>
      </c>
      <c r="C2246" s="79" t="n">
        <v>8464810</v>
      </c>
      <c r="D2246" s="88"/>
      <c r="E2246" s="79" t="n">
        <f aca="false">SUM(C2246:D2246)</f>
        <v>8464810</v>
      </c>
    </row>
    <row r="2247" customFormat="false" ht="22.35" hidden="false" customHeight="false" outlineLevel="0" collapsed="false">
      <c r="A2247" s="87" t="s">
        <v>2429</v>
      </c>
      <c r="B2247" s="103" t="s">
        <v>2430</v>
      </c>
      <c r="C2247" s="79" t="n">
        <v>66000</v>
      </c>
      <c r="D2247" s="88"/>
      <c r="E2247" s="79" t="n">
        <f aca="false">SUM(C2247:D2247)</f>
        <v>66000</v>
      </c>
    </row>
    <row r="2248" customFormat="false" ht="32.8" hidden="false" customHeight="false" outlineLevel="0" collapsed="false">
      <c r="A2248" s="87" t="s">
        <v>177</v>
      </c>
      <c r="B2248" s="55" t="s">
        <v>178</v>
      </c>
      <c r="C2248" s="79"/>
      <c r="D2248" s="88"/>
      <c r="E2248" s="79" t="n">
        <f aca="false">SUM(C2248:D2248)</f>
        <v>0</v>
      </c>
    </row>
    <row r="2249" customFormat="false" ht="22.35" hidden="false" customHeight="false" outlineLevel="0" collapsed="false">
      <c r="A2249" s="87" t="s">
        <v>2335</v>
      </c>
      <c r="B2249" s="54" t="s">
        <v>66</v>
      </c>
      <c r="C2249" s="79" t="n">
        <f aca="false">234000+15000</f>
        <v>249000</v>
      </c>
      <c r="D2249" s="88"/>
      <c r="E2249" s="79" t="n">
        <f aca="false">SUM(C2249:D2249)</f>
        <v>249000</v>
      </c>
    </row>
    <row r="2250" customFormat="false" ht="12.8" hidden="false" customHeight="false" outlineLevel="0" collapsed="false">
      <c r="A2250" s="87"/>
      <c r="B2250" s="103"/>
      <c r="C2250" s="79"/>
      <c r="D2250" s="88"/>
      <c r="E2250" s="79"/>
    </row>
    <row r="2251" customFormat="false" ht="79.85" hidden="false" customHeight="false" outlineLevel="0" collapsed="false">
      <c r="A2251" s="66" t="s">
        <v>2433</v>
      </c>
      <c r="B2251" s="135" t="s">
        <v>19</v>
      </c>
      <c r="C2251" s="243" t="n">
        <f aca="false">SUM(C2253:C2256)</f>
        <v>8795070</v>
      </c>
      <c r="D2251" s="253"/>
      <c r="E2251" s="243" t="n">
        <f aca="false">SUM(C2251:D2251)</f>
        <v>8795070</v>
      </c>
    </row>
    <row r="2252" customFormat="false" ht="22.35" hidden="false" customHeight="false" outlineLevel="0" collapsed="false">
      <c r="A2252" s="74" t="s">
        <v>27</v>
      </c>
      <c r="B2252" s="75"/>
      <c r="C2252" s="146" t="n">
        <f aca="false">SUM(C2253:C2255)</f>
        <v>8795070</v>
      </c>
      <c r="D2252" s="147"/>
      <c r="E2252" s="172" t="n">
        <f aca="false">SUM(C2252:D2252)</f>
        <v>8795070</v>
      </c>
    </row>
    <row r="2253" customFormat="false" ht="22.35" hidden="false" customHeight="false" outlineLevel="0" collapsed="false">
      <c r="A2253" s="87" t="s">
        <v>857</v>
      </c>
      <c r="B2253" s="103" t="s">
        <v>858</v>
      </c>
      <c r="C2253" s="124" t="n">
        <v>8787070</v>
      </c>
      <c r="D2253" s="88"/>
      <c r="E2253" s="95" t="n">
        <f aca="false">SUM(C2253:D2253)</f>
        <v>8787070</v>
      </c>
    </row>
    <row r="2254" customFormat="false" ht="32.8" hidden="false" customHeight="false" outlineLevel="0" collapsed="false">
      <c r="A2254" s="87" t="s">
        <v>33</v>
      </c>
      <c r="B2254" s="54" t="s">
        <v>34</v>
      </c>
      <c r="C2254" s="84" t="n">
        <v>8000</v>
      </c>
      <c r="D2254" s="88"/>
      <c r="E2254" s="95" t="n">
        <f aca="false">SUM(C2254:D2254)</f>
        <v>8000</v>
      </c>
    </row>
    <row r="2255" customFormat="false" ht="32.8" hidden="false" customHeight="false" outlineLevel="0" collapsed="false">
      <c r="A2255" s="87" t="s">
        <v>177</v>
      </c>
      <c r="B2255" s="55" t="s">
        <v>178</v>
      </c>
      <c r="C2255" s="84"/>
      <c r="D2255" s="88"/>
      <c r="E2255" s="95" t="n">
        <f aca="false">SUM(C2255:D2255)</f>
        <v>0</v>
      </c>
    </row>
    <row r="2256" customFormat="false" ht="22.35" hidden="false" customHeight="false" outlineLevel="0" collapsed="false">
      <c r="A2256" s="87" t="s">
        <v>2335</v>
      </c>
      <c r="B2256" s="54" t="s">
        <v>66</v>
      </c>
      <c r="C2256" s="79"/>
      <c r="D2256" s="88"/>
      <c r="E2256" s="95" t="n">
        <f aca="false">SUM(C2256:D2256)</f>
        <v>0</v>
      </c>
    </row>
    <row r="2257" customFormat="false" ht="12.8" hidden="false" customHeight="false" outlineLevel="0" collapsed="false">
      <c r="A2257" s="87"/>
      <c r="B2257" s="103"/>
      <c r="C2257" s="84"/>
      <c r="D2257" s="88"/>
      <c r="E2257" s="79"/>
    </row>
    <row r="2258" customFormat="false" ht="68.65" hidden="false" customHeight="false" outlineLevel="0" collapsed="false">
      <c r="A2258" s="66" t="s">
        <v>2438</v>
      </c>
      <c r="B2258" s="135" t="s">
        <v>19</v>
      </c>
      <c r="C2258" s="243" t="n">
        <f aca="false">SUM(C2260:C2261)</f>
        <v>5294322</v>
      </c>
      <c r="D2258" s="253"/>
      <c r="E2258" s="243" t="n">
        <f aca="false">SUM(C2258:D2258)</f>
        <v>5294322</v>
      </c>
    </row>
    <row r="2259" customFormat="false" ht="22.35" hidden="false" customHeight="false" outlineLevel="0" collapsed="false">
      <c r="A2259" s="74" t="s">
        <v>27</v>
      </c>
      <c r="B2259" s="75"/>
      <c r="C2259" s="146" t="n">
        <f aca="false">SUM(C2260:C2260)</f>
        <v>5294322</v>
      </c>
      <c r="D2259" s="147"/>
      <c r="E2259" s="146" t="n">
        <f aca="false">SUM(C2259:D2259)</f>
        <v>5294322</v>
      </c>
    </row>
    <row r="2260" customFormat="false" ht="22.35" hidden="false" customHeight="false" outlineLevel="0" collapsed="false">
      <c r="A2260" s="87" t="s">
        <v>857</v>
      </c>
      <c r="B2260" s="103" t="s">
        <v>858</v>
      </c>
      <c r="C2260" s="124" t="n">
        <v>5294322</v>
      </c>
      <c r="D2260" s="88"/>
      <c r="E2260" s="309" t="n">
        <f aca="false">SUM(C2260:D2260)</f>
        <v>5294322</v>
      </c>
    </row>
    <row r="2261" customFormat="false" ht="22.35" hidden="false" customHeight="false" outlineLevel="0" collapsed="false">
      <c r="A2261" s="87" t="s">
        <v>2335</v>
      </c>
      <c r="B2261" s="104" t="s">
        <v>66</v>
      </c>
      <c r="C2261" s="124"/>
      <c r="D2261" s="88"/>
      <c r="E2261" s="309" t="n">
        <f aca="false">SUM(C2261:D2261)</f>
        <v>0</v>
      </c>
    </row>
    <row r="2262" customFormat="false" ht="12.8" hidden="false" customHeight="false" outlineLevel="0" collapsed="false">
      <c r="A2262" s="87"/>
      <c r="B2262" s="103"/>
      <c r="C2262" s="79"/>
      <c r="D2262" s="88"/>
      <c r="E2262" s="95"/>
    </row>
    <row r="2263" customFormat="false" ht="68.65" hidden="false" customHeight="false" outlineLevel="0" collapsed="false">
      <c r="A2263" s="66" t="s">
        <v>2441</v>
      </c>
      <c r="B2263" s="135" t="s">
        <v>19</v>
      </c>
      <c r="C2263" s="158" t="n">
        <f aca="false">SUM(C2265:C2270)</f>
        <v>17041331</v>
      </c>
      <c r="D2263" s="159"/>
      <c r="E2263" s="72" t="n">
        <f aca="false">SUM(C2263:D2263)</f>
        <v>17041331</v>
      </c>
    </row>
    <row r="2264" customFormat="false" ht="22.35" hidden="false" customHeight="false" outlineLevel="0" collapsed="false">
      <c r="A2264" s="82" t="s">
        <v>27</v>
      </c>
      <c r="B2264" s="167"/>
      <c r="C2264" s="84" t="n">
        <f aca="false">SUM(C2265:C2269)</f>
        <v>17041331</v>
      </c>
      <c r="D2264" s="222"/>
      <c r="E2264" s="79" t="n">
        <f aca="false">SUM(C2264:D2264)</f>
        <v>17041331</v>
      </c>
    </row>
    <row r="2265" customFormat="false" ht="22.35" hidden="false" customHeight="false" outlineLevel="0" collapsed="false">
      <c r="A2265" s="87" t="s">
        <v>2382</v>
      </c>
      <c r="B2265" s="103" t="s">
        <v>858</v>
      </c>
      <c r="C2265" s="79" t="n">
        <v>15207016</v>
      </c>
      <c r="D2265" s="88"/>
      <c r="E2265" s="79" t="n">
        <f aca="false">SUM(C2265:D2265)</f>
        <v>15207016</v>
      </c>
    </row>
    <row r="2266" customFormat="false" ht="43.25" hidden="false" customHeight="false" outlineLevel="0" collapsed="false">
      <c r="A2266" s="87" t="s">
        <v>506</v>
      </c>
      <c r="B2266" s="54" t="s">
        <v>507</v>
      </c>
      <c r="C2266" s="79" t="n">
        <v>76700</v>
      </c>
      <c r="D2266" s="88"/>
      <c r="E2266" s="79" t="n">
        <f aca="false">SUM(C2266:D2266)</f>
        <v>76700</v>
      </c>
    </row>
    <row r="2267" customFormat="false" ht="12.8" hidden="false" customHeight="false" outlineLevel="0" collapsed="false">
      <c r="A2267" s="87" t="s">
        <v>750</v>
      </c>
      <c r="B2267" s="54" t="s">
        <v>751</v>
      </c>
      <c r="C2267" s="79" t="n">
        <v>1159943</v>
      </c>
      <c r="D2267" s="88"/>
      <c r="E2267" s="79" t="n">
        <f aca="false">SUM(C2267:D2267)</f>
        <v>1159943</v>
      </c>
    </row>
    <row r="2268" customFormat="false" ht="32.8" hidden="false" customHeight="false" outlineLevel="0" collapsed="false">
      <c r="A2268" s="87" t="s">
        <v>33</v>
      </c>
      <c r="B2268" s="54" t="s">
        <v>34</v>
      </c>
      <c r="C2268" s="79" t="n">
        <v>310772</v>
      </c>
      <c r="D2268" s="88"/>
      <c r="E2268" s="79" t="n">
        <f aca="false">SUM(C2268:D2268)</f>
        <v>310772</v>
      </c>
    </row>
    <row r="2269" customFormat="false" ht="32.8" hidden="false" customHeight="false" outlineLevel="0" collapsed="false">
      <c r="A2269" s="87" t="s">
        <v>177</v>
      </c>
      <c r="B2269" s="54" t="s">
        <v>178</v>
      </c>
      <c r="C2269" s="79" t="n">
        <v>286900</v>
      </c>
      <c r="D2269" s="88"/>
      <c r="E2269" s="79" t="n">
        <f aca="false">SUM(C2269:D2269)</f>
        <v>286900</v>
      </c>
    </row>
    <row r="2270" customFormat="false" ht="22.35" hidden="false" customHeight="false" outlineLevel="0" collapsed="false">
      <c r="A2270" s="87" t="s">
        <v>65</v>
      </c>
      <c r="B2270" s="55" t="s">
        <v>66</v>
      </c>
      <c r="C2270" s="79"/>
      <c r="D2270" s="88"/>
      <c r="E2270" s="79" t="n">
        <f aca="false">SUM(C2270:D2270)</f>
        <v>0</v>
      </c>
    </row>
    <row r="2271" customFormat="false" ht="12.8" hidden="false" customHeight="false" outlineLevel="0" collapsed="false">
      <c r="A2271" s="327"/>
      <c r="B2271" s="103"/>
      <c r="C2271" s="79"/>
      <c r="D2271" s="88"/>
      <c r="E2271" s="79"/>
    </row>
    <row r="2272" customFormat="false" ht="46.25" hidden="false" customHeight="false" outlineLevel="0" collapsed="false">
      <c r="A2272" s="66" t="s">
        <v>2448</v>
      </c>
      <c r="B2272" s="135" t="s">
        <v>19</v>
      </c>
      <c r="C2272" s="109" t="n">
        <f aca="false">SUM(C2274:C2275)</f>
        <v>2180384</v>
      </c>
      <c r="D2272" s="110"/>
      <c r="E2272" s="109" t="n">
        <f aca="false">SUM(C2272:D2272)</f>
        <v>2180384</v>
      </c>
    </row>
    <row r="2273" customFormat="false" ht="22.35" hidden="false" customHeight="false" outlineLevel="0" collapsed="false">
      <c r="A2273" s="82" t="s">
        <v>27</v>
      </c>
      <c r="B2273" s="227"/>
      <c r="C2273" s="172" t="n">
        <f aca="false">SUM(C2274:C2275)</f>
        <v>2180384</v>
      </c>
      <c r="D2273" s="287"/>
      <c r="E2273" s="79" t="n">
        <f aca="false">SUM(C2273:D2273)</f>
        <v>2180384</v>
      </c>
    </row>
    <row r="2274" customFormat="false" ht="22.35" hidden="false" customHeight="false" outlineLevel="0" collapsed="false">
      <c r="A2274" s="87" t="s">
        <v>2382</v>
      </c>
      <c r="B2274" s="103" t="s">
        <v>858</v>
      </c>
      <c r="C2274" s="79" t="n">
        <v>2160384</v>
      </c>
      <c r="D2274" s="88"/>
      <c r="E2274" s="79" t="n">
        <f aca="false">SUM(C2274:D2274)</f>
        <v>2160384</v>
      </c>
    </row>
    <row r="2275" customFormat="false" ht="32.8" hidden="false" customHeight="false" outlineLevel="0" collapsed="false">
      <c r="A2275" s="87" t="s">
        <v>33</v>
      </c>
      <c r="B2275" s="54" t="s">
        <v>34</v>
      </c>
      <c r="C2275" s="79" t="n">
        <v>20000</v>
      </c>
      <c r="D2275" s="88"/>
      <c r="E2275" s="95" t="n">
        <f aca="false">SUM(C2275:D2275)</f>
        <v>20000</v>
      </c>
    </row>
    <row r="2276" customFormat="false" ht="12.8" hidden="false" customHeight="false" outlineLevel="0" collapsed="false">
      <c r="A2276" s="150"/>
      <c r="B2276" s="127"/>
      <c r="C2276" s="131"/>
      <c r="D2276" s="151"/>
      <c r="E2276" s="131"/>
    </row>
    <row r="2277" customFormat="false" ht="46.25" hidden="false" customHeight="false" outlineLevel="0" collapsed="false">
      <c r="A2277" s="66" t="s">
        <v>2451</v>
      </c>
      <c r="B2277" s="135" t="s">
        <v>19</v>
      </c>
      <c r="C2277" s="109" t="n">
        <f aca="false">SUM(C2279:C2282)</f>
        <v>3357124.88</v>
      </c>
      <c r="D2277" s="196"/>
      <c r="E2277" s="109" t="n">
        <f aca="false">SUM(C2277:D2277)</f>
        <v>3357124.88</v>
      </c>
    </row>
    <row r="2278" customFormat="false" ht="22.35" hidden="false" customHeight="false" outlineLevel="0" collapsed="false">
      <c r="A2278" s="99" t="s">
        <v>27</v>
      </c>
      <c r="B2278" s="100"/>
      <c r="C2278" s="95" t="n">
        <f aca="false">SUM(C2279:C2281)</f>
        <v>3357124.88</v>
      </c>
      <c r="D2278" s="147"/>
      <c r="E2278" s="95" t="n">
        <f aca="false">SUM(C2278:D2278)</f>
        <v>3357124.88</v>
      </c>
    </row>
    <row r="2279" customFormat="false" ht="22.35" hidden="false" customHeight="false" outlineLevel="0" collapsed="false">
      <c r="A2279" s="87" t="s">
        <v>857</v>
      </c>
      <c r="B2279" s="103" t="s">
        <v>858</v>
      </c>
      <c r="C2279" s="79" t="n">
        <v>2935905</v>
      </c>
      <c r="D2279" s="88"/>
      <c r="E2279" s="95" t="n">
        <f aca="false">SUM(C2279:D2279)</f>
        <v>2935905</v>
      </c>
    </row>
    <row r="2280" customFormat="false" ht="105.95" hidden="false" customHeight="false" outlineLevel="0" collapsed="false">
      <c r="A2280" s="87" t="s">
        <v>2453</v>
      </c>
      <c r="B2280" s="103" t="s">
        <v>2454</v>
      </c>
      <c r="C2280" s="79" t="n">
        <v>369112</v>
      </c>
      <c r="D2280" s="88"/>
      <c r="E2280" s="95" t="n">
        <f aca="false">SUM(C2280:D2280)</f>
        <v>369112</v>
      </c>
    </row>
    <row r="2281" customFormat="false" ht="32.8" hidden="false" customHeight="false" outlineLevel="0" collapsed="false">
      <c r="A2281" s="87" t="s">
        <v>177</v>
      </c>
      <c r="B2281" s="54" t="s">
        <v>178</v>
      </c>
      <c r="C2281" s="79" t="n">
        <v>52107.88</v>
      </c>
      <c r="D2281" s="88"/>
      <c r="E2281" s="95" t="n">
        <f aca="false">SUM(C2281:D2281)</f>
        <v>52107.88</v>
      </c>
    </row>
    <row r="2282" customFormat="false" ht="22.35" hidden="false" customHeight="false" outlineLevel="0" collapsed="false">
      <c r="A2282" s="87" t="s">
        <v>65</v>
      </c>
      <c r="B2282" s="103" t="s">
        <v>66</v>
      </c>
      <c r="C2282" s="79"/>
      <c r="D2282" s="88"/>
      <c r="E2282" s="95" t="n">
        <f aca="false">SUM(C2282:D2282)</f>
        <v>0</v>
      </c>
    </row>
    <row r="2283" customFormat="false" ht="12.8" hidden="false" customHeight="false" outlineLevel="0" collapsed="false">
      <c r="A2283" s="87"/>
      <c r="B2283" s="103"/>
      <c r="C2283" s="95"/>
      <c r="D2283" s="96"/>
      <c r="E2283" s="95"/>
    </row>
    <row r="2284" customFormat="false" ht="79.85" hidden="false" customHeight="false" outlineLevel="0" collapsed="false">
      <c r="A2284" s="66" t="s">
        <v>2458</v>
      </c>
      <c r="B2284" s="135" t="s">
        <v>19</v>
      </c>
      <c r="C2284" s="109" t="n">
        <f aca="false">SUM(C2286:C2288)</f>
        <v>11320993.06</v>
      </c>
      <c r="D2284" s="110"/>
      <c r="E2284" s="109" t="n">
        <f aca="false">SUM(C2284:D2284)</f>
        <v>11320993.06</v>
      </c>
    </row>
    <row r="2285" customFormat="false" ht="22.35" hidden="false" customHeight="false" outlineLevel="0" collapsed="false">
      <c r="A2285" s="74" t="s">
        <v>27</v>
      </c>
      <c r="B2285" s="75"/>
      <c r="C2285" s="146" t="n">
        <f aca="false">SUM(C2286:C2287)</f>
        <v>11320993.06</v>
      </c>
      <c r="D2285" s="147" t="n">
        <f aca="false">SUM(D2286)</f>
        <v>0</v>
      </c>
      <c r="E2285" s="146" t="n">
        <f aca="false">SUM(C2285:D2285)</f>
        <v>11320993.06</v>
      </c>
    </row>
    <row r="2286" customFormat="false" ht="22.35" hidden="false" customHeight="false" outlineLevel="0" collapsed="false">
      <c r="A2286" s="87" t="s">
        <v>857</v>
      </c>
      <c r="B2286" s="103" t="s">
        <v>858</v>
      </c>
      <c r="C2286" s="79" t="n">
        <v>11115041.16</v>
      </c>
      <c r="D2286" s="88"/>
      <c r="E2286" s="79" t="n">
        <f aca="false">SUM(C2286:D2286)</f>
        <v>11115041.16</v>
      </c>
    </row>
    <row r="2287" customFormat="false" ht="32.8" hidden="false" customHeight="false" outlineLevel="0" collapsed="false">
      <c r="A2287" s="87" t="s">
        <v>177</v>
      </c>
      <c r="B2287" s="54" t="s">
        <v>178</v>
      </c>
      <c r="C2287" s="79" t="n">
        <v>205951.9</v>
      </c>
      <c r="D2287" s="88"/>
      <c r="E2287" s="79" t="n">
        <f aca="false">SUM(C2287:D2287)</f>
        <v>205951.9</v>
      </c>
    </row>
    <row r="2288" customFormat="false" ht="22.35" hidden="false" customHeight="false" outlineLevel="0" collapsed="false">
      <c r="A2288" s="87" t="s">
        <v>65</v>
      </c>
      <c r="B2288" s="103" t="s">
        <v>66</v>
      </c>
      <c r="C2288" s="79"/>
      <c r="D2288" s="88"/>
      <c r="E2288" s="79" t="n">
        <f aca="false">SUM(C2288:D2288)</f>
        <v>0</v>
      </c>
    </row>
    <row r="2289" customFormat="false" ht="12.8" hidden="false" customHeight="false" outlineLevel="0" collapsed="false">
      <c r="A2289" s="87"/>
      <c r="B2289" s="103"/>
      <c r="C2289" s="79"/>
      <c r="D2289" s="88"/>
      <c r="E2289" s="79"/>
    </row>
    <row r="2290" customFormat="false" ht="46.25" hidden="false" customHeight="false" outlineLevel="0" collapsed="false">
      <c r="A2290" s="66" t="s">
        <v>2462</v>
      </c>
      <c r="B2290" s="135" t="s">
        <v>19</v>
      </c>
      <c r="C2290" s="158" t="n">
        <f aca="false">SUM(C2292:C2292)</f>
        <v>4692600</v>
      </c>
      <c r="D2290" s="159"/>
      <c r="E2290" s="158" t="n">
        <f aca="false">SUM(C2290:D2290)</f>
        <v>4692600</v>
      </c>
    </row>
    <row r="2291" customFormat="false" ht="22.35" hidden="false" customHeight="false" outlineLevel="0" collapsed="false">
      <c r="A2291" s="74" t="s">
        <v>27</v>
      </c>
      <c r="B2291" s="167"/>
      <c r="C2291" s="120" t="n">
        <f aca="false">SUM(C2292:C2292)</f>
        <v>4692600</v>
      </c>
      <c r="D2291" s="330"/>
      <c r="E2291" s="124" t="n">
        <f aca="false">SUM(C2291:D2291)</f>
        <v>4692600</v>
      </c>
    </row>
    <row r="2292" customFormat="false" ht="22.35" hidden="false" customHeight="false" outlineLevel="0" collapsed="false">
      <c r="A2292" s="87" t="s">
        <v>2382</v>
      </c>
      <c r="B2292" s="103" t="s">
        <v>858</v>
      </c>
      <c r="C2292" s="124" t="n">
        <v>4692600</v>
      </c>
      <c r="D2292" s="149"/>
      <c r="E2292" s="124" t="n">
        <f aca="false">SUM(C2292:D2292)</f>
        <v>4692600</v>
      </c>
    </row>
    <row r="2293" customFormat="false" ht="12.8" hidden="false" customHeight="false" outlineLevel="0" collapsed="false">
      <c r="A2293" s="87"/>
      <c r="B2293" s="103"/>
      <c r="C2293" s="79"/>
      <c r="D2293" s="88"/>
      <c r="E2293" s="79"/>
    </row>
    <row r="2294" customFormat="false" ht="46.25" hidden="false" customHeight="false" outlineLevel="0" collapsed="false">
      <c r="A2294" s="66" t="s">
        <v>2464</v>
      </c>
      <c r="B2294" s="135" t="s">
        <v>19</v>
      </c>
      <c r="C2294" s="109" t="n">
        <f aca="false">SUM(C2296:C2298)</f>
        <v>8848552.7</v>
      </c>
      <c r="D2294" s="110"/>
      <c r="E2294" s="109" t="n">
        <f aca="false">SUM(C2294:D2294)</f>
        <v>8848552.7</v>
      </c>
    </row>
    <row r="2295" customFormat="false" ht="22.35" hidden="false" customHeight="false" outlineLevel="0" collapsed="false">
      <c r="A2295" s="82" t="s">
        <v>27</v>
      </c>
      <c r="B2295" s="167"/>
      <c r="C2295" s="79" t="n">
        <f aca="false">SUM(C2296:C2297)</f>
        <v>8848552.7</v>
      </c>
      <c r="D2295" s="217"/>
      <c r="E2295" s="79" t="n">
        <f aca="false">SUM(C2295:D2295)</f>
        <v>8848552.7</v>
      </c>
    </row>
    <row r="2296" customFormat="false" ht="22.35" hidden="false" customHeight="false" outlineLevel="0" collapsed="false">
      <c r="A2296" s="87" t="s">
        <v>857</v>
      </c>
      <c r="B2296" s="103" t="s">
        <v>858</v>
      </c>
      <c r="C2296" s="79" t="n">
        <v>7919030.43</v>
      </c>
      <c r="D2296" s="88"/>
      <c r="E2296" s="79" t="n">
        <f aca="false">SUM(C2296:D2296)</f>
        <v>7919030.43</v>
      </c>
    </row>
    <row r="2297" customFormat="false" ht="32.8" hidden="false" customHeight="false" outlineLevel="0" collapsed="false">
      <c r="A2297" s="87" t="s">
        <v>177</v>
      </c>
      <c r="B2297" s="54" t="s">
        <v>178</v>
      </c>
      <c r="C2297" s="79" t="n">
        <v>929522.27</v>
      </c>
      <c r="D2297" s="88"/>
      <c r="E2297" s="79" t="n">
        <f aca="false">SUM(C2297:D2297)</f>
        <v>929522.27</v>
      </c>
    </row>
    <row r="2298" customFormat="false" ht="22.35" hidden="false" customHeight="false" outlineLevel="0" collapsed="false">
      <c r="A2298" s="87" t="s">
        <v>65</v>
      </c>
      <c r="B2298" s="103" t="s">
        <v>66</v>
      </c>
      <c r="C2298" s="79"/>
      <c r="D2298" s="88"/>
      <c r="E2298" s="79" t="n">
        <f aca="false">SUM(C2298:D2298)</f>
        <v>0</v>
      </c>
    </row>
    <row r="2299" customFormat="false" ht="12.8" hidden="false" customHeight="false" outlineLevel="0" collapsed="false">
      <c r="A2299" s="87"/>
      <c r="B2299" s="103"/>
      <c r="C2299" s="332"/>
      <c r="D2299" s="333"/>
      <c r="E2299" s="332"/>
    </row>
    <row r="2300" customFormat="false" ht="57.45" hidden="false" customHeight="false" outlineLevel="0" collapsed="false">
      <c r="A2300" s="66" t="s">
        <v>2468</v>
      </c>
      <c r="B2300" s="135" t="s">
        <v>19</v>
      </c>
      <c r="C2300" s="243" t="n">
        <f aca="false">SUM(C2302:C2303)</f>
        <v>8060771.41</v>
      </c>
      <c r="D2300" s="253"/>
      <c r="E2300" s="243" t="n">
        <f aca="false">SUM(C2300:D2300)</f>
        <v>8060771.41</v>
      </c>
    </row>
    <row r="2301" customFormat="false" ht="22.35" hidden="false" customHeight="false" outlineLevel="0" collapsed="false">
      <c r="A2301" s="82" t="s">
        <v>27</v>
      </c>
      <c r="B2301" s="303"/>
      <c r="C2301" s="307" t="n">
        <f aca="false">SUM(C2302)</f>
        <v>8060771.41</v>
      </c>
      <c r="D2301" s="308" t="n">
        <f aca="false">SUM(D2302:D2304)</f>
        <v>0</v>
      </c>
      <c r="E2301" s="307" t="n">
        <f aca="false">SUM(C2301:D2301)</f>
        <v>8060771.41</v>
      </c>
    </row>
    <row r="2302" customFormat="false" ht="22.35" hidden="false" customHeight="false" outlineLevel="0" collapsed="false">
      <c r="A2302" s="87" t="s">
        <v>857</v>
      </c>
      <c r="B2302" s="103" t="s">
        <v>858</v>
      </c>
      <c r="C2302" s="95" t="n">
        <v>8060771.41</v>
      </c>
      <c r="D2302" s="96"/>
      <c r="E2302" s="95" t="n">
        <f aca="false">SUM(C2302:D2302)</f>
        <v>8060771.41</v>
      </c>
    </row>
    <row r="2303" customFormat="false" ht="22.35" hidden="false" customHeight="false" outlineLevel="0" collapsed="false">
      <c r="A2303" s="87" t="s">
        <v>65</v>
      </c>
      <c r="B2303" s="54" t="s">
        <v>66</v>
      </c>
      <c r="C2303" s="79"/>
      <c r="D2303" s="88"/>
      <c r="E2303" s="79" t="n">
        <f aca="false">SUM(C2303:D2303)</f>
        <v>0</v>
      </c>
    </row>
    <row r="2304" customFormat="false" ht="12.8" hidden="false" customHeight="false" outlineLevel="0" collapsed="false">
      <c r="A2304" s="87"/>
      <c r="B2304" s="103"/>
      <c r="C2304" s="79"/>
      <c r="D2304" s="88"/>
      <c r="E2304" s="79"/>
    </row>
    <row r="2305" customFormat="false" ht="35.05" hidden="false" customHeight="false" outlineLevel="0" collapsed="false">
      <c r="A2305" s="66" t="s">
        <v>2471</v>
      </c>
      <c r="B2305" s="135" t="s">
        <v>19</v>
      </c>
      <c r="C2305" s="153" t="n">
        <f aca="false">SUM(C2307:C2307)</f>
        <v>22227547.42</v>
      </c>
      <c r="D2305" s="110"/>
      <c r="E2305" s="109" t="n">
        <f aca="false">SUM(C2305:D2305)</f>
        <v>22227547.42</v>
      </c>
    </row>
    <row r="2306" customFormat="false" ht="22.35" hidden="false" customHeight="false" outlineLevel="0" collapsed="false">
      <c r="A2306" s="82" t="s">
        <v>27</v>
      </c>
      <c r="B2306" s="318"/>
      <c r="C2306" s="172" t="n">
        <f aca="false">SUM(C2307)</f>
        <v>22227547.42</v>
      </c>
      <c r="D2306" s="235"/>
      <c r="E2306" s="79" t="n">
        <f aca="false">SUM(C2306:D2306)</f>
        <v>22227547.42</v>
      </c>
    </row>
    <row r="2307" customFormat="false" ht="22.35" hidden="false" customHeight="false" outlineLevel="0" collapsed="false">
      <c r="A2307" s="87" t="s">
        <v>2382</v>
      </c>
      <c r="B2307" s="103" t="s">
        <v>858</v>
      </c>
      <c r="C2307" s="79" t="n">
        <v>22227547.42</v>
      </c>
      <c r="D2307" s="88"/>
      <c r="E2307" s="79" t="n">
        <f aca="false">SUM(C2307:D2307)</f>
        <v>22227547.42</v>
      </c>
    </row>
  </sheetData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2" operator="equal" aboveAverage="0" equalAverage="0" bottom="0" percent="0" rank="0" text="" dxfId="0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3" operator="equal" aboveAverage="0" equalAverage="0" bottom="0" percent="0" rank="0" text="" dxfId="1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4" operator="equal" aboveAverage="0" equalAverage="0" bottom="0" percent="0" rank="0" text="" dxfId="2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5" operator="equal" aboveAverage="0" equalAverage="0" bottom="0" percent="0" rank="0" text="" dxfId="3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6" operator="equal" aboveAverage="0" equalAverage="0" bottom="0" percent="0" rank="0" text="" dxfId="4">
      <formula>"ogółem"</formula>
    </cfRule>
    <cfRule type="cellIs" priority="7" operator="equal" aboveAverage="0" equalAverage="0" bottom="0" percent="0" rank="0" text="" dxfId="5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8" operator="equal" aboveAverage="0" equalAverage="0" bottom="0" percent="0" rank="0" text="" dxfId="6">
      <formula>"Wydatki bieżące"</formula>
    </cfRule>
  </conditionalFormatting>
  <conditionalFormatting sqref="B52:B55">
    <cfRule type="cellIs" priority="9" operator="equal" aboveAverage="0" equalAverage="0" bottom="0" percent="0" rank="0" text="" dxfId="7">
      <formula>"ogółem"</formula>
    </cfRule>
  </conditionalFormatting>
  <conditionalFormatting sqref="A52:A55">
    <cfRule type="cellIs" priority="10" operator="equal" aboveAverage="0" equalAverage="0" bottom="0" percent="0" rank="0" text="" dxfId="8">
      <formula>"Wydatki bieżące"</formula>
    </cfRule>
  </conditionalFormatting>
  <conditionalFormatting sqref="B52:B55">
    <cfRule type="cellIs" priority="11" operator="equal" aboveAverage="0" equalAverage="0" bottom="0" percent="0" rank="0" text="" dxfId="9">
      <formula>"ogółem"</formula>
    </cfRule>
  </conditionalFormatting>
  <conditionalFormatting sqref="A52:A55">
    <cfRule type="cellIs" priority="12" operator="equal" aboveAverage="0" equalAverage="0" bottom="0" percent="0" rank="0" text="" dxfId="10">
      <formula>"Wydatki bieżące"</formula>
    </cfRule>
  </conditionalFormatting>
  <conditionalFormatting sqref="B52:B55">
    <cfRule type="cellIs" priority="13" operator="equal" aboveAverage="0" equalAverage="0" bottom="0" percent="0" rank="0" text="" dxfId="11">
      <formula>"ogółem"</formula>
    </cfRule>
    <cfRule type="cellIs" priority="14" operator="equal" aboveAverage="0" equalAverage="0" bottom="0" percent="0" rank="0" text="" dxfId="12">
      <formula>"ogółem"</formula>
    </cfRule>
  </conditionalFormatting>
  <conditionalFormatting sqref="A52:A55">
    <cfRule type="cellIs" priority="15" operator="equal" aboveAverage="0" equalAverage="0" bottom="0" percent="0" rank="0" text="" dxfId="13">
      <formula>"Wydatki bieżące"</formula>
    </cfRule>
  </conditionalFormatting>
  <conditionalFormatting sqref="A1072">
    <cfRule type="cellIs" priority="16" operator="equal" aboveAverage="0" equalAverage="0" bottom="0" percent="0" rank="0" text="" dxfId="15">
      <formula>"Wydatki bieżące"</formula>
    </cfRule>
  </conditionalFormatting>
  <conditionalFormatting sqref="A1072">
    <cfRule type="cellIs" priority="17" operator="equal" aboveAverage="0" equalAverage="0" bottom="0" percent="0" rank="0" text="" dxfId="17">
      <formula>"Wydatki bieżące"</formula>
    </cfRule>
  </conditionalFormatting>
  <conditionalFormatting sqref="A1072">
    <cfRule type="cellIs" priority="18" operator="equal" aboveAverage="0" equalAverage="0" bottom="0" percent="0" rank="0" text="" dxfId="20">
      <formula>"Wydatki bieżące"</formula>
    </cfRule>
  </conditionalFormatting>
  <conditionalFormatting sqref="A1115">
    <cfRule type="cellIs" priority="19" operator="equal" aboveAverage="0" equalAverage="0" bottom="0" percent="0" rank="0" text="" dxfId="22">
      <formula>"Wydatki bieżące"</formula>
    </cfRule>
  </conditionalFormatting>
  <conditionalFormatting sqref="A1115">
    <cfRule type="cellIs" priority="20" operator="equal" aboveAverage="0" equalAverage="0" bottom="0" percent="0" rank="0" text="" dxfId="24">
      <formula>"Wydatki bieżące"</formula>
    </cfRule>
  </conditionalFormatting>
  <conditionalFormatting sqref="A1115">
    <cfRule type="cellIs" priority="21" operator="equal" aboveAverage="0" equalAverage="0" bottom="0" percent="0" rank="0" text="" dxfId="27">
      <formula>"Wydatki bieżące"</formula>
    </cfRule>
  </conditionalFormatting>
  <conditionalFormatting sqref="A2066">
    <cfRule type="cellIs" priority="22" operator="equal" aboveAverage="0" equalAverage="0" bottom="0" percent="0" rank="0" text="" dxfId="29">
      <formula>"Wydatki bieżące"</formula>
    </cfRule>
  </conditionalFormatting>
  <conditionalFormatting sqref="A2066">
    <cfRule type="cellIs" priority="23" operator="equal" aboveAverage="0" equalAverage="0" bottom="0" percent="0" rank="0" text="" dxfId="31">
      <formula>"Wydatki bieżące"</formula>
    </cfRule>
  </conditionalFormatting>
  <conditionalFormatting sqref="A2066">
    <cfRule type="cellIs" priority="24" operator="equal" aboveAverage="0" equalAverage="0" bottom="0" percent="0" rank="0" text="" dxfId="34">
      <formula>"Wydatki bieżące"</formula>
    </cfRule>
  </conditionalFormatting>
  <conditionalFormatting sqref="B1964">
    <cfRule type="cellIs" priority="25" operator="equal" aboveAverage="0" equalAverage="0" bottom="0" percent="0" rank="0" text="" dxfId="35">
      <formula>"ogółem"</formula>
    </cfRule>
  </conditionalFormatting>
  <conditionalFormatting sqref="A1964">
    <cfRule type="cellIs" priority="26" operator="equal" aboveAverage="0" equalAverage="0" bottom="0" percent="0" rank="0" text="" dxfId="36">
      <formula>"Wydatki bieżące"</formula>
    </cfRule>
  </conditionalFormatting>
  <conditionalFormatting sqref="B1964">
    <cfRule type="cellIs" priority="27" operator="equal" aboveAverage="0" equalAverage="0" bottom="0" percent="0" rank="0" text="" dxfId="37">
      <formula>"ogółem"</formula>
    </cfRule>
  </conditionalFormatting>
  <conditionalFormatting sqref="A1964">
    <cfRule type="cellIs" priority="28" operator="equal" aboveAverage="0" equalAverage="0" bottom="0" percent="0" rank="0" text="" dxfId="38">
      <formula>"Wydatki bieżące"</formula>
    </cfRule>
  </conditionalFormatting>
  <conditionalFormatting sqref="B1964">
    <cfRule type="cellIs" priority="29" operator="equal" aboveAverage="0" equalAverage="0" bottom="0" percent="0" rank="0" text="" dxfId="39">
      <formula>"ogółem"</formula>
    </cfRule>
    <cfRule type="cellIs" priority="30" operator="equal" aboveAverage="0" equalAverage="0" bottom="0" percent="0" rank="0" text="" dxfId="40">
      <formula>"ogółem"</formula>
    </cfRule>
  </conditionalFormatting>
  <conditionalFormatting sqref="A1964">
    <cfRule type="cellIs" priority="31" operator="equal" aboveAverage="0" equalAverage="0" bottom="0" percent="0" rank="0" text="" dxfId="41">
      <formula>"Wydatki bieżące"</formula>
    </cfRule>
  </conditionalFormatting>
  <conditionalFormatting sqref="B1499">
    <cfRule type="cellIs" priority="32" operator="equal" aboveAverage="0" equalAverage="0" bottom="0" percent="0" rank="0" text="" dxfId="42">
      <formula>"ogółem"</formula>
    </cfRule>
  </conditionalFormatting>
  <conditionalFormatting sqref="A1499">
    <cfRule type="cellIs" priority="33" operator="equal" aboveAverage="0" equalAverage="0" bottom="0" percent="0" rank="0" text="" dxfId="43">
      <formula>"Wydatki bieżące"</formula>
    </cfRule>
  </conditionalFormatting>
  <conditionalFormatting sqref="B1499">
    <cfRule type="cellIs" priority="34" operator="equal" aboveAverage="0" equalAverage="0" bottom="0" percent="0" rank="0" text="" dxfId="44">
      <formula>"ogółem"</formula>
    </cfRule>
  </conditionalFormatting>
  <conditionalFormatting sqref="A1499">
    <cfRule type="cellIs" priority="35" operator="equal" aboveAverage="0" equalAverage="0" bottom="0" percent="0" rank="0" text="" dxfId="45">
      <formula>"Wydatki bieżące"</formula>
    </cfRule>
  </conditionalFormatting>
  <conditionalFormatting sqref="B1499">
    <cfRule type="cellIs" priority="36" operator="equal" aboveAverage="0" equalAverage="0" bottom="0" percent="0" rank="0" text="" dxfId="46">
      <formula>"ogółem"</formula>
    </cfRule>
    <cfRule type="cellIs" priority="37" operator="equal" aboveAverage="0" equalAverage="0" bottom="0" percent="0" rank="0" text="" dxfId="47">
      <formula>"ogółem"</formula>
    </cfRule>
  </conditionalFormatting>
  <conditionalFormatting sqref="A1499">
    <cfRule type="cellIs" priority="38" operator="equal" aboveAverage="0" equalAverage="0" bottom="0" percent="0" rank="0" text="" dxfId="48">
      <formula>"Wydatki bieżące"</formula>
    </cfRule>
  </conditionalFormatting>
  <conditionalFormatting sqref="B1848">
    <cfRule type="cellIs" priority="39" operator="equal" aboveAverage="0" equalAverage="0" bottom="0" percent="0" rank="0" text="" dxfId="49">
      <formula>"ogółem"</formula>
    </cfRule>
  </conditionalFormatting>
  <conditionalFormatting sqref="A1848">
    <cfRule type="cellIs" priority="40" operator="equal" aboveAverage="0" equalAverage="0" bottom="0" percent="0" rank="0" text="" dxfId="50">
      <formula>"Wydatki bieżące"</formula>
    </cfRule>
  </conditionalFormatting>
  <conditionalFormatting sqref="B1848">
    <cfRule type="cellIs" priority="41" operator="equal" aboveAverage="0" equalAverage="0" bottom="0" percent="0" rank="0" text="" dxfId="51">
      <formula>"ogółem"</formula>
    </cfRule>
  </conditionalFormatting>
  <conditionalFormatting sqref="A1848">
    <cfRule type="cellIs" priority="42" operator="equal" aboveAverage="0" equalAverage="0" bottom="0" percent="0" rank="0" text="" dxfId="52">
      <formula>"Wydatki bieżące"</formula>
    </cfRule>
  </conditionalFormatting>
  <conditionalFormatting sqref="B1848">
    <cfRule type="cellIs" priority="43" operator="equal" aboveAverage="0" equalAverage="0" bottom="0" percent="0" rank="0" text="" dxfId="53">
      <formula>"ogółem"</formula>
    </cfRule>
    <cfRule type="cellIs" priority="44" operator="equal" aboveAverage="0" equalAverage="0" bottom="0" percent="0" rank="0" text="" dxfId="54">
      <formula>"ogółem"</formula>
    </cfRule>
  </conditionalFormatting>
  <conditionalFormatting sqref="A1848">
    <cfRule type="cellIs" priority="45" operator="equal" aboveAverage="0" equalAverage="0" bottom="0" percent="0" rank="0" text="" dxfId="55">
      <formula>"Wydatki bieżące"</formula>
    </cfRule>
  </conditionalFormatting>
  <conditionalFormatting sqref="B1058">
    <cfRule type="cellIs" priority="46" operator="equal" aboveAverage="0" equalAverage="0" bottom="0" percent="0" rank="0" text="" dxfId="56">
      <formula>"ogółem"</formula>
    </cfRule>
  </conditionalFormatting>
  <conditionalFormatting sqref="A1058">
    <cfRule type="cellIs" priority="47" operator="equal" aboveAverage="0" equalAverage="0" bottom="0" percent="0" rank="0" text="" dxfId="57">
      <formula>"Wydatki bieżące"</formula>
    </cfRule>
  </conditionalFormatting>
  <conditionalFormatting sqref="B1058">
    <cfRule type="cellIs" priority="48" operator="equal" aboveAverage="0" equalAverage="0" bottom="0" percent="0" rank="0" text="" dxfId="58">
      <formula>"ogółem"</formula>
    </cfRule>
  </conditionalFormatting>
  <conditionalFormatting sqref="A1058">
    <cfRule type="cellIs" priority="49" operator="equal" aboveAverage="0" equalAverage="0" bottom="0" percent="0" rank="0" text="" dxfId="59">
      <formula>"Wydatki bieżące"</formula>
    </cfRule>
  </conditionalFormatting>
  <conditionalFormatting sqref="B1058">
    <cfRule type="cellIs" priority="50" operator="equal" aboveAverage="0" equalAverage="0" bottom="0" percent="0" rank="0" text="" dxfId="60">
      <formula>"ogółem"</formula>
    </cfRule>
    <cfRule type="cellIs" priority="51" operator="equal" aboveAverage="0" equalAverage="0" bottom="0" percent="0" rank="0" text="" dxfId="61">
      <formula>"ogółem"</formula>
    </cfRule>
  </conditionalFormatting>
  <conditionalFormatting sqref="A1058">
    <cfRule type="cellIs" priority="52" operator="equal" aboveAverage="0" equalAverage="0" bottom="0" percent="0" rank="0" text="" dxfId="62">
      <formula>"Wydatki bieżące"</formula>
    </cfRule>
  </conditionalFormatting>
  <conditionalFormatting sqref="B1068">
    <cfRule type="cellIs" priority="53" operator="equal" aboveAverage="0" equalAverage="0" bottom="0" percent="0" rank="0" text="" dxfId="63">
      <formula>"ogółem"</formula>
    </cfRule>
  </conditionalFormatting>
  <conditionalFormatting sqref="A1068">
    <cfRule type="cellIs" priority="54" operator="equal" aboveAverage="0" equalAverage="0" bottom="0" percent="0" rank="0" text="" dxfId="64">
      <formula>"Wydatki bieżące"</formula>
    </cfRule>
  </conditionalFormatting>
  <conditionalFormatting sqref="B1068">
    <cfRule type="cellIs" priority="55" operator="equal" aboveAverage="0" equalAverage="0" bottom="0" percent="0" rank="0" text="" dxfId="65">
      <formula>"ogółem"</formula>
    </cfRule>
  </conditionalFormatting>
  <conditionalFormatting sqref="A1068">
    <cfRule type="cellIs" priority="56" operator="equal" aboveAverage="0" equalAverage="0" bottom="0" percent="0" rank="0" text="" dxfId="66">
      <formula>"Wydatki bieżące"</formula>
    </cfRule>
  </conditionalFormatting>
  <conditionalFormatting sqref="B1068">
    <cfRule type="cellIs" priority="57" operator="equal" aboveAverage="0" equalAverage="0" bottom="0" percent="0" rank="0" text="" dxfId="67">
      <formula>"ogółem"</formula>
    </cfRule>
    <cfRule type="cellIs" priority="58" operator="equal" aboveAverage="0" equalAverage="0" bottom="0" percent="0" rank="0" text="" dxfId="68">
      <formula>"ogółem"</formula>
    </cfRule>
  </conditionalFormatting>
  <conditionalFormatting sqref="A1068">
    <cfRule type="cellIs" priority="59" operator="equal" aboveAverage="0" equalAverage="0" bottom="0" percent="0" rank="0" text="" dxfId="69">
      <formula>"Wydatki bieżące"</formula>
    </cfRule>
  </conditionalFormatting>
  <conditionalFormatting sqref="B1070">
    <cfRule type="cellIs" priority="60" operator="equal" aboveAverage="0" equalAverage="0" bottom="0" percent="0" rank="0" text="" dxfId="70">
      <formula>"ogółem"</formula>
    </cfRule>
  </conditionalFormatting>
  <conditionalFormatting sqref="B1070">
    <cfRule type="cellIs" priority="61" operator="equal" aboveAverage="0" equalAverage="0" bottom="0" percent="0" rank="0" text="" dxfId="71">
      <formula>"ogółem"</formula>
    </cfRule>
  </conditionalFormatting>
  <conditionalFormatting sqref="B1070">
    <cfRule type="cellIs" priority="62" operator="equal" aboveAverage="0" equalAverage="0" bottom="0" percent="0" rank="0" text="" dxfId="72">
      <formula>"ogółem"</formula>
    </cfRule>
    <cfRule type="cellIs" priority="63" operator="equal" aboveAverage="0" equalAverage="0" bottom="0" percent="0" rank="0" text="" dxfId="73">
      <formula>"ogółem"</formula>
    </cfRule>
  </conditionalFormatting>
  <conditionalFormatting sqref="B1134">
    <cfRule type="cellIs" priority="64" operator="equal" aboveAverage="0" equalAverage="0" bottom="0" percent="0" rank="0" text="" dxfId="74">
      <formula>"ogółem"</formula>
    </cfRule>
  </conditionalFormatting>
  <conditionalFormatting sqref="A1134">
    <cfRule type="cellIs" priority="65" operator="equal" aboveAverage="0" equalAverage="0" bottom="0" percent="0" rank="0" text="" dxfId="75">
      <formula>"Wydatki bieżące"</formula>
    </cfRule>
  </conditionalFormatting>
  <conditionalFormatting sqref="B1134">
    <cfRule type="cellIs" priority="66" operator="equal" aboveAverage="0" equalAverage="0" bottom="0" percent="0" rank="0" text="" dxfId="76">
      <formula>"ogółem"</formula>
    </cfRule>
  </conditionalFormatting>
  <conditionalFormatting sqref="A1134">
    <cfRule type="cellIs" priority="67" operator="equal" aboveAverage="0" equalAverage="0" bottom="0" percent="0" rank="0" text="" dxfId="77">
      <formula>"Wydatki bieżące"</formula>
    </cfRule>
  </conditionalFormatting>
  <conditionalFormatting sqref="B1134">
    <cfRule type="cellIs" priority="68" operator="equal" aboveAverage="0" equalAverage="0" bottom="0" percent="0" rank="0" text="" dxfId="78">
      <formula>"ogółem"</formula>
    </cfRule>
    <cfRule type="cellIs" priority="69" operator="equal" aboveAverage="0" equalAverage="0" bottom="0" percent="0" rank="0" text="" dxfId="79">
      <formula>"ogółem"</formula>
    </cfRule>
  </conditionalFormatting>
  <conditionalFormatting sqref="A1134">
    <cfRule type="cellIs" priority="70" operator="equal" aboveAverage="0" equalAverage="0" bottom="0" percent="0" rank="0" text="" dxfId="80">
      <formula>"Wydatki bieżące"</formula>
    </cfRule>
  </conditionalFormatting>
  <conditionalFormatting sqref="B1191">
    <cfRule type="cellIs" priority="71" operator="equal" aboveAverage="0" equalAverage="0" bottom="0" percent="0" rank="0" text="" dxfId="81">
      <formula>"ogółem"</formula>
    </cfRule>
  </conditionalFormatting>
  <conditionalFormatting sqref="A1191">
    <cfRule type="cellIs" priority="72" operator="equal" aboveAverage="0" equalAverage="0" bottom="0" percent="0" rank="0" text="" dxfId="82">
      <formula>"Wydatki bieżące"</formula>
    </cfRule>
  </conditionalFormatting>
  <conditionalFormatting sqref="B1191">
    <cfRule type="cellIs" priority="73" operator="equal" aboveAverage="0" equalAverage="0" bottom="0" percent="0" rank="0" text="" dxfId="83">
      <formula>"ogółem"</formula>
    </cfRule>
  </conditionalFormatting>
  <conditionalFormatting sqref="A1191">
    <cfRule type="cellIs" priority="74" operator="equal" aboveAverage="0" equalAverage="0" bottom="0" percent="0" rank="0" text="" dxfId="84">
      <formula>"Wydatki bieżące"</formula>
    </cfRule>
  </conditionalFormatting>
  <conditionalFormatting sqref="B1191">
    <cfRule type="cellIs" priority="75" operator="equal" aboveAverage="0" equalAverage="0" bottom="0" percent="0" rank="0" text="" dxfId="85">
      <formula>"ogółem"</formula>
    </cfRule>
    <cfRule type="cellIs" priority="76" operator="equal" aboveAverage="0" equalAverage="0" bottom="0" percent="0" rank="0" text="" dxfId="86">
      <formula>"ogółem"</formula>
    </cfRule>
  </conditionalFormatting>
  <conditionalFormatting sqref="A1191">
    <cfRule type="cellIs" priority="77" operator="equal" aboveAverage="0" equalAverage="0" bottom="0" percent="0" rank="0" text="" dxfId="87">
      <formula>"Wydatki bieżące"</formula>
    </cfRule>
  </conditionalFormatting>
  <conditionalFormatting sqref="B1202">
    <cfRule type="cellIs" priority="78" operator="equal" aboveAverage="0" equalAverage="0" bottom="0" percent="0" rank="0" text="" dxfId="88">
      <formula>"ogółem"</formula>
    </cfRule>
  </conditionalFormatting>
  <conditionalFormatting sqref="A1202">
    <cfRule type="cellIs" priority="79" operator="equal" aboveAverage="0" equalAverage="0" bottom="0" percent="0" rank="0" text="" dxfId="89">
      <formula>"Wydatki bieżące"</formula>
    </cfRule>
  </conditionalFormatting>
  <conditionalFormatting sqref="B1202">
    <cfRule type="cellIs" priority="80" operator="equal" aboveAverage="0" equalAverage="0" bottom="0" percent="0" rank="0" text="" dxfId="90">
      <formula>"ogółem"</formula>
    </cfRule>
  </conditionalFormatting>
  <conditionalFormatting sqref="A1202">
    <cfRule type="cellIs" priority="81" operator="equal" aboveAverage="0" equalAverage="0" bottom="0" percent="0" rank="0" text="" dxfId="91">
      <formula>"Wydatki bieżące"</formula>
    </cfRule>
  </conditionalFormatting>
  <conditionalFormatting sqref="B1202">
    <cfRule type="cellIs" priority="82" operator="equal" aboveAverage="0" equalAverage="0" bottom="0" percent="0" rank="0" text="" dxfId="92">
      <formula>"ogółem"</formula>
    </cfRule>
    <cfRule type="cellIs" priority="83" operator="equal" aboveAverage="0" equalAverage="0" bottom="0" percent="0" rank="0" text="" dxfId="93">
      <formula>"ogółem"</formula>
    </cfRule>
  </conditionalFormatting>
  <conditionalFormatting sqref="A1202">
    <cfRule type="cellIs" priority="84" operator="equal" aboveAverage="0" equalAverage="0" bottom="0" percent="0" rank="0" text="" dxfId="94">
      <formula>"Wydatki bieżące"</formula>
    </cfRule>
  </conditionalFormatting>
  <conditionalFormatting sqref="B1211">
    <cfRule type="cellIs" priority="85" operator="equal" aboveAverage="0" equalAverage="0" bottom="0" percent="0" rank="0" text="" dxfId="95">
      <formula>"ogółem"</formula>
    </cfRule>
  </conditionalFormatting>
  <conditionalFormatting sqref="A1211">
    <cfRule type="cellIs" priority="86" operator="equal" aboveAverage="0" equalAverage="0" bottom="0" percent="0" rank="0" text="" dxfId="96">
      <formula>"Wydatki bieżące"</formula>
    </cfRule>
  </conditionalFormatting>
  <conditionalFormatting sqref="B1211">
    <cfRule type="cellIs" priority="87" operator="equal" aboveAverage="0" equalAverage="0" bottom="0" percent="0" rank="0" text="" dxfId="97">
      <formula>"ogółem"</formula>
    </cfRule>
  </conditionalFormatting>
  <conditionalFormatting sqref="A1211">
    <cfRule type="cellIs" priority="88" operator="equal" aboveAverage="0" equalAverage="0" bottom="0" percent="0" rank="0" text="" dxfId="98">
      <formula>"Wydatki bieżące"</formula>
    </cfRule>
  </conditionalFormatting>
  <conditionalFormatting sqref="B1211">
    <cfRule type="cellIs" priority="89" operator="equal" aboveAverage="0" equalAverage="0" bottom="0" percent="0" rank="0" text="" dxfId="99">
      <formula>"ogółem"</formula>
    </cfRule>
    <cfRule type="cellIs" priority="90" operator="equal" aboveAverage="0" equalAverage="0" bottom="0" percent="0" rank="0" text="" dxfId="100">
      <formula>"ogółem"</formula>
    </cfRule>
  </conditionalFormatting>
  <conditionalFormatting sqref="A1211">
    <cfRule type="cellIs" priority="91" operator="equal" aboveAverage="0" equalAverage="0" bottom="0" percent="0" rank="0" text="" dxfId="101">
      <formula>"Wydatki bieżące"</formula>
    </cfRule>
  </conditionalFormatting>
  <conditionalFormatting sqref="B1212">
    <cfRule type="cellIs" priority="92" operator="equal" aboveAverage="0" equalAverage="0" bottom="0" percent="0" rank="0" text="" dxfId="102">
      <formula>"ogółem"</formula>
    </cfRule>
  </conditionalFormatting>
  <conditionalFormatting sqref="A1212">
    <cfRule type="cellIs" priority="93" operator="equal" aboveAverage="0" equalAverage="0" bottom="0" percent="0" rank="0" text="" dxfId="103">
      <formula>"Wydatki bieżące"</formula>
    </cfRule>
  </conditionalFormatting>
  <conditionalFormatting sqref="B1212">
    <cfRule type="cellIs" priority="94" operator="equal" aboveAverage="0" equalAverage="0" bottom="0" percent="0" rank="0" text="" dxfId="104">
      <formula>"ogółem"</formula>
    </cfRule>
  </conditionalFormatting>
  <conditionalFormatting sqref="A1212">
    <cfRule type="cellIs" priority="95" operator="equal" aboveAverage="0" equalAverage="0" bottom="0" percent="0" rank="0" text="" dxfId="105">
      <formula>"Wydatki bieżące"</formula>
    </cfRule>
  </conditionalFormatting>
  <conditionalFormatting sqref="B1212">
    <cfRule type="cellIs" priority="96" operator="equal" aboveAverage="0" equalAverage="0" bottom="0" percent="0" rank="0" text="" dxfId="106">
      <formula>"ogółem"</formula>
    </cfRule>
    <cfRule type="cellIs" priority="97" operator="equal" aboveAverage="0" equalAverage="0" bottom="0" percent="0" rank="0" text="" dxfId="107">
      <formula>"ogółem"</formula>
    </cfRule>
  </conditionalFormatting>
  <conditionalFormatting sqref="A1212">
    <cfRule type="cellIs" priority="98" operator="equal" aboveAverage="0" equalAverage="0" bottom="0" percent="0" rank="0" text="" dxfId="108">
      <formula>"Wydatki bieżące"</formula>
    </cfRule>
  </conditionalFormatting>
  <conditionalFormatting sqref="B1145">
    <cfRule type="cellIs" priority="99" operator="equal" aboveAverage="0" equalAverage="0" bottom="0" percent="0" rank="0" text="" dxfId="109">
      <formula>"ogółem"</formula>
    </cfRule>
  </conditionalFormatting>
  <conditionalFormatting sqref="A1145">
    <cfRule type="cellIs" priority="100" operator="equal" aboveAverage="0" equalAverage="0" bottom="0" percent="0" rank="0" text="" dxfId="110">
      <formula>"Wydatki bieżące"</formula>
    </cfRule>
  </conditionalFormatting>
  <conditionalFormatting sqref="B1145">
    <cfRule type="cellIs" priority="101" operator="equal" aboveAverage="0" equalAverage="0" bottom="0" percent="0" rank="0" text="" dxfId="111">
      <formula>"ogółem"</formula>
    </cfRule>
  </conditionalFormatting>
  <conditionalFormatting sqref="A1145">
    <cfRule type="cellIs" priority="102" operator="equal" aboveAverage="0" equalAverage="0" bottom="0" percent="0" rank="0" text="" dxfId="112">
      <formula>"Wydatki bieżące"</formula>
    </cfRule>
  </conditionalFormatting>
  <conditionalFormatting sqref="B1145">
    <cfRule type="cellIs" priority="103" operator="equal" aboveAverage="0" equalAverage="0" bottom="0" percent="0" rank="0" text="" dxfId="113">
      <formula>"ogółem"</formula>
    </cfRule>
    <cfRule type="cellIs" priority="104" operator="equal" aboveAverage="0" equalAverage="0" bottom="0" percent="0" rank="0" text="" dxfId="114">
      <formula>"ogółem"</formula>
    </cfRule>
  </conditionalFormatting>
  <conditionalFormatting sqref="A1145">
    <cfRule type="cellIs" priority="105" operator="equal" aboveAverage="0" equalAverage="0" bottom="0" percent="0" rank="0" text="" dxfId="115">
      <formula>"Wydatki bieżące"</formula>
    </cfRule>
  </conditionalFormatting>
  <conditionalFormatting sqref="B1154">
    <cfRule type="cellIs" priority="106" operator="equal" aboveAverage="0" equalAverage="0" bottom="0" percent="0" rank="0" text="" dxfId="116">
      <formula>"ogółem"</formula>
    </cfRule>
  </conditionalFormatting>
  <conditionalFormatting sqref="A1154">
    <cfRule type="cellIs" priority="107" operator="equal" aboveAverage="0" equalAverage="0" bottom="0" percent="0" rank="0" text="" dxfId="117">
      <formula>"Wydatki bieżące"</formula>
    </cfRule>
  </conditionalFormatting>
  <conditionalFormatting sqref="B1154">
    <cfRule type="cellIs" priority="108" operator="equal" aboveAverage="0" equalAverage="0" bottom="0" percent="0" rank="0" text="" dxfId="118">
      <formula>"ogółem"</formula>
    </cfRule>
  </conditionalFormatting>
  <conditionalFormatting sqref="A1154">
    <cfRule type="cellIs" priority="109" operator="equal" aboveAverage="0" equalAverage="0" bottom="0" percent="0" rank="0" text="" dxfId="119">
      <formula>"Wydatki bieżące"</formula>
    </cfRule>
  </conditionalFormatting>
  <conditionalFormatting sqref="B1154">
    <cfRule type="cellIs" priority="110" operator="equal" aboveAverage="0" equalAverage="0" bottom="0" percent="0" rank="0" text="" dxfId="120">
      <formula>"ogółem"</formula>
    </cfRule>
    <cfRule type="cellIs" priority="111" operator="equal" aboveAverage="0" equalAverage="0" bottom="0" percent="0" rank="0" text="" dxfId="121">
      <formula>"ogółem"</formula>
    </cfRule>
  </conditionalFormatting>
  <conditionalFormatting sqref="A1154">
    <cfRule type="cellIs" priority="112" operator="equal" aboveAverage="0" equalAverage="0" bottom="0" percent="0" rank="0" text="" dxfId="122">
      <formula>"Wydatki bieżące"</formula>
    </cfRule>
  </conditionalFormatting>
  <conditionalFormatting sqref="B1163">
    <cfRule type="cellIs" priority="113" operator="equal" aboveAverage="0" equalAverage="0" bottom="0" percent="0" rank="0" text="" dxfId="123">
      <formula>"ogółem"</formula>
    </cfRule>
  </conditionalFormatting>
  <conditionalFormatting sqref="A1163">
    <cfRule type="cellIs" priority="114" operator="equal" aboveAverage="0" equalAverage="0" bottom="0" percent="0" rank="0" text="" dxfId="124">
      <formula>"Wydatki bieżące"</formula>
    </cfRule>
  </conditionalFormatting>
  <conditionalFormatting sqref="B1163">
    <cfRule type="cellIs" priority="115" operator="equal" aboveAverage="0" equalAverage="0" bottom="0" percent="0" rank="0" text="" dxfId="125">
      <formula>"ogółem"</formula>
    </cfRule>
  </conditionalFormatting>
  <conditionalFormatting sqref="A1163">
    <cfRule type="cellIs" priority="116" operator="equal" aboveAverage="0" equalAverage="0" bottom="0" percent="0" rank="0" text="" dxfId="126">
      <formula>"Wydatki bieżące"</formula>
    </cfRule>
  </conditionalFormatting>
  <conditionalFormatting sqref="B1163">
    <cfRule type="cellIs" priority="117" operator="equal" aboveAverage="0" equalAverage="0" bottom="0" percent="0" rank="0" text="" dxfId="127">
      <formula>"ogółem"</formula>
    </cfRule>
    <cfRule type="cellIs" priority="118" operator="equal" aboveAverage="0" equalAverage="0" bottom="0" percent="0" rank="0" text="" dxfId="128">
      <formula>"ogółem"</formula>
    </cfRule>
  </conditionalFormatting>
  <conditionalFormatting sqref="A1163">
    <cfRule type="cellIs" priority="119" operator="equal" aboveAverage="0" equalAverage="0" bottom="0" percent="0" rank="0" text="" dxfId="129">
      <formula>"Wydatki bieżące"</formula>
    </cfRule>
  </conditionalFormatting>
  <conditionalFormatting sqref="B1171">
    <cfRule type="cellIs" priority="120" operator="equal" aboveAverage="0" equalAverage="0" bottom="0" percent="0" rank="0" text="" dxfId="130">
      <formula>"ogółem"</formula>
    </cfRule>
  </conditionalFormatting>
  <conditionalFormatting sqref="A1171">
    <cfRule type="cellIs" priority="121" operator="equal" aboveAverage="0" equalAverage="0" bottom="0" percent="0" rank="0" text="" dxfId="131">
      <formula>"Wydatki bieżące"</formula>
    </cfRule>
  </conditionalFormatting>
  <conditionalFormatting sqref="B1171">
    <cfRule type="cellIs" priority="122" operator="equal" aboveAverage="0" equalAverage="0" bottom="0" percent="0" rank="0" text="" dxfId="132">
      <formula>"ogółem"</formula>
    </cfRule>
  </conditionalFormatting>
  <conditionalFormatting sqref="A1171">
    <cfRule type="cellIs" priority="123" operator="equal" aboveAverage="0" equalAverage="0" bottom="0" percent="0" rank="0" text="" dxfId="133">
      <formula>"Wydatki bieżące"</formula>
    </cfRule>
  </conditionalFormatting>
  <conditionalFormatting sqref="B1171">
    <cfRule type="cellIs" priority="124" operator="equal" aboveAverage="0" equalAverage="0" bottom="0" percent="0" rank="0" text="" dxfId="134">
      <formula>"ogółem"</formula>
    </cfRule>
    <cfRule type="cellIs" priority="125" operator="equal" aboveAverage="0" equalAverage="0" bottom="0" percent="0" rank="0" text="" dxfId="135">
      <formula>"ogółem"</formula>
    </cfRule>
  </conditionalFormatting>
  <conditionalFormatting sqref="A1171">
    <cfRule type="cellIs" priority="126" operator="equal" aboveAverage="0" equalAverage="0" bottom="0" percent="0" rank="0" text="" dxfId="136">
      <formula>"Wydatki bieżące"</formula>
    </cfRule>
  </conditionalFormatting>
  <conditionalFormatting sqref="B1172">
    <cfRule type="cellIs" priority="127" operator="equal" aboveAverage="0" equalAverage="0" bottom="0" percent="0" rank="0" text="" dxfId="137">
      <formula>"ogółem"</formula>
    </cfRule>
  </conditionalFormatting>
  <conditionalFormatting sqref="A1180">
    <cfRule type="cellIs" priority="128" operator="equal" aboveAverage="0" equalAverage="0" bottom="0" percent="0" rank="0" text="" dxfId="138">
      <formula>"Wydatki bieżące"</formula>
    </cfRule>
  </conditionalFormatting>
  <conditionalFormatting sqref="B1172">
    <cfRule type="cellIs" priority="129" operator="equal" aboveAverage="0" equalAverage="0" bottom="0" percent="0" rank="0" text="" dxfId="139">
      <formula>"ogółem"</formula>
    </cfRule>
  </conditionalFormatting>
  <conditionalFormatting sqref="A1180">
    <cfRule type="cellIs" priority="130" operator="equal" aboveAverage="0" equalAverage="0" bottom="0" percent="0" rank="0" text="" dxfId="140">
      <formula>"Wydatki bieżące"</formula>
    </cfRule>
  </conditionalFormatting>
  <conditionalFormatting sqref="B1172">
    <cfRule type="cellIs" priority="131" operator="equal" aboveAverage="0" equalAverage="0" bottom="0" percent="0" rank="0" text="" dxfId="141">
      <formula>"ogółem"</formula>
    </cfRule>
    <cfRule type="cellIs" priority="132" operator="equal" aboveAverage="0" equalAverage="0" bottom="0" percent="0" rank="0" text="" dxfId="142">
      <formula>"ogółem"</formula>
    </cfRule>
  </conditionalFormatting>
  <conditionalFormatting sqref="A1180">
    <cfRule type="cellIs" priority="133" operator="equal" aboveAverage="0" equalAverage="0" bottom="0" percent="0" rank="0" text="" dxfId="143">
      <formula>"Wydatki bieżące"</formula>
    </cfRule>
  </conditionalFormatting>
  <conditionalFormatting sqref="A1172">
    <cfRule type="cellIs" priority="134" operator="equal" aboveAverage="0" equalAverage="0" bottom="0" percent="0" rank="0" text="" dxfId="144">
      <formula>"Wydatki bieżące"</formula>
    </cfRule>
  </conditionalFormatting>
  <conditionalFormatting sqref="A1172">
    <cfRule type="cellIs" priority="135" operator="equal" aboveAverage="0" equalAverage="0" bottom="0" percent="0" rank="0" text="" dxfId="145">
      <formula>"Wydatki bieżące"</formula>
    </cfRule>
  </conditionalFormatting>
  <conditionalFormatting sqref="A1172">
    <cfRule type="cellIs" priority="136" operator="equal" aboveAverage="0" equalAverage="0" bottom="0" percent="0" rank="0" text="" dxfId="146">
      <formula>"Wydatki bieżące"</formula>
    </cfRule>
  </conditionalFormatting>
  <conditionalFormatting sqref="B1180">
    <cfRule type="cellIs" priority="137" operator="equal" aboveAverage="0" equalAverage="0" bottom="0" percent="0" rank="0" text="" dxfId="147">
      <formula>"ogółem"</formula>
    </cfRule>
  </conditionalFormatting>
  <conditionalFormatting sqref="A662">
    <cfRule type="cellIs" priority="138" operator="equal" aboveAverage="0" equalAverage="0" bottom="0" percent="0" rank="0" text="" dxfId="148">
      <formula>"Wydatki bieżące"</formula>
    </cfRule>
  </conditionalFormatting>
  <conditionalFormatting sqref="B1180">
    <cfRule type="cellIs" priority="139" operator="equal" aboveAverage="0" equalAverage="0" bottom="0" percent="0" rank="0" text="" dxfId="149">
      <formula>"ogółem"</formula>
    </cfRule>
  </conditionalFormatting>
  <conditionalFormatting sqref="A662">
    <cfRule type="cellIs" priority="140" operator="equal" aboveAverage="0" equalAverage="0" bottom="0" percent="0" rank="0" text="" dxfId="150">
      <formula>"Wydatki bieżące"</formula>
    </cfRule>
  </conditionalFormatting>
  <conditionalFormatting sqref="B1180">
    <cfRule type="cellIs" priority="141" operator="equal" aboveAverage="0" equalAverage="0" bottom="0" percent="0" rank="0" text="" dxfId="151">
      <formula>"ogółem"</formula>
    </cfRule>
    <cfRule type="cellIs" priority="142" operator="equal" aboveAverage="0" equalAverage="0" bottom="0" percent="0" rank="0" text="" dxfId="152">
      <formula>"ogółem"</formula>
    </cfRule>
  </conditionalFormatting>
  <conditionalFormatting sqref="A662">
    <cfRule type="cellIs" priority="143" operator="equal" aboveAverage="0" equalAverage="0" bottom="0" percent="0" rank="0" text="" dxfId="153">
      <formula>"Wydatki bieżące"</formula>
    </cfRule>
  </conditionalFormatting>
  <conditionalFormatting sqref="B658:B659">
    <cfRule type="cellIs" priority="144" operator="equal" aboveAverage="0" equalAverage="0" bottom="0" percent="0" rank="0" text="" dxfId="154">
      <formula>"ogółem"</formula>
    </cfRule>
  </conditionalFormatting>
  <conditionalFormatting sqref="A658:A659">
    <cfRule type="cellIs" priority="145" operator="equal" aboveAverage="0" equalAverage="0" bottom="0" percent="0" rank="0" text="" dxfId="155">
      <formula>"Wydatki bieżące"</formula>
    </cfRule>
  </conditionalFormatting>
  <conditionalFormatting sqref="B658:B659">
    <cfRule type="cellIs" priority="146" operator="equal" aboveAverage="0" equalAverage="0" bottom="0" percent="0" rank="0" text="" dxfId="156">
      <formula>"ogółem"</formula>
    </cfRule>
  </conditionalFormatting>
  <conditionalFormatting sqref="A658:A659">
    <cfRule type="cellIs" priority="147" operator="equal" aboveAverage="0" equalAverage="0" bottom="0" percent="0" rank="0" text="" dxfId="157">
      <formula>"Wydatki bieżące"</formula>
    </cfRule>
  </conditionalFormatting>
  <conditionalFormatting sqref="B658:B659">
    <cfRule type="cellIs" priority="148" operator="equal" aboveAverage="0" equalAverage="0" bottom="0" percent="0" rank="0" text="" dxfId="158">
      <formula>"ogółem"</formula>
    </cfRule>
    <cfRule type="cellIs" priority="149" operator="equal" aboveAverage="0" equalAverage="0" bottom="0" percent="0" rank="0" text="" dxfId="159">
      <formula>"ogółem"</formula>
    </cfRule>
  </conditionalFormatting>
  <conditionalFormatting sqref="A658:A659">
    <cfRule type="cellIs" priority="150" operator="equal" aboveAverage="0" equalAverage="0" bottom="0" percent="0" rank="0" text="" dxfId="160">
      <formula>"Wydatki bieżące"</formula>
    </cfRule>
  </conditionalFormatting>
  <conditionalFormatting sqref="B660">
    <cfRule type="cellIs" priority="151" operator="equal" aboveAverage="0" equalAverage="0" bottom="0" percent="0" rank="0" text="" dxfId="161">
      <formula>"ogółem"</formula>
    </cfRule>
  </conditionalFormatting>
  <conditionalFormatting sqref="A660">
    <cfRule type="cellIs" priority="152" operator="equal" aboveAverage="0" equalAverage="0" bottom="0" percent="0" rank="0" text="" dxfId="162">
      <formula>"Wydatki bieżące"</formula>
    </cfRule>
  </conditionalFormatting>
  <conditionalFormatting sqref="B660">
    <cfRule type="cellIs" priority="153" operator="equal" aboveAverage="0" equalAverage="0" bottom="0" percent="0" rank="0" text="" dxfId="163">
      <formula>"ogółem"</formula>
    </cfRule>
  </conditionalFormatting>
  <conditionalFormatting sqref="A660">
    <cfRule type="cellIs" priority="154" operator="equal" aboveAverage="0" equalAverage="0" bottom="0" percent="0" rank="0" text="" dxfId="164">
      <formula>"Wydatki bieżące"</formula>
    </cfRule>
  </conditionalFormatting>
  <conditionalFormatting sqref="B660">
    <cfRule type="cellIs" priority="155" operator="equal" aboveAverage="0" equalAverage="0" bottom="0" percent="0" rank="0" text="" dxfId="165">
      <formula>"ogółem"</formula>
    </cfRule>
    <cfRule type="cellIs" priority="156" operator="equal" aboveAverage="0" equalAverage="0" bottom="0" percent="0" rank="0" text="" dxfId="166">
      <formula>"ogółem"</formula>
    </cfRule>
  </conditionalFormatting>
  <conditionalFormatting sqref="A660">
    <cfRule type="cellIs" priority="157" operator="equal" aboveAverage="0" equalAverage="0" bottom="0" percent="0" rank="0" text="" dxfId="167">
      <formula>"Wydatki bieżące"</formula>
    </cfRule>
  </conditionalFormatting>
  <conditionalFormatting sqref="B661">
    <cfRule type="cellIs" priority="158" operator="equal" aboveAverage="0" equalAverage="0" bottom="0" percent="0" rank="0" text="" dxfId="168">
      <formula>"ogółem"</formula>
    </cfRule>
  </conditionalFormatting>
  <conditionalFormatting sqref="A661">
    <cfRule type="cellIs" priority="159" operator="equal" aboveAverage="0" equalAverage="0" bottom="0" percent="0" rank="0" text="" dxfId="169">
      <formula>"Wydatki bieżące"</formula>
    </cfRule>
  </conditionalFormatting>
  <conditionalFormatting sqref="B661">
    <cfRule type="cellIs" priority="160" operator="equal" aboveAverage="0" equalAverage="0" bottom="0" percent="0" rank="0" text="" dxfId="170">
      <formula>"ogółem"</formula>
    </cfRule>
  </conditionalFormatting>
  <conditionalFormatting sqref="A661">
    <cfRule type="cellIs" priority="161" operator="equal" aboveAverage="0" equalAverage="0" bottom="0" percent="0" rank="0" text="" dxfId="171">
      <formula>"Wydatki bieżące"</formula>
    </cfRule>
  </conditionalFormatting>
  <conditionalFormatting sqref="B661">
    <cfRule type="cellIs" priority="162" operator="equal" aboveAverage="0" equalAverage="0" bottom="0" percent="0" rank="0" text="" dxfId="172">
      <formula>"ogółem"</formula>
    </cfRule>
    <cfRule type="cellIs" priority="163" operator="equal" aboveAverage="0" equalAverage="0" bottom="0" percent="0" rank="0" text="" dxfId="173">
      <formula>"ogółem"</formula>
    </cfRule>
  </conditionalFormatting>
  <conditionalFormatting sqref="A661">
    <cfRule type="cellIs" priority="164" operator="equal" aboveAverage="0" equalAverage="0" bottom="0" percent="0" rank="0" text="" dxfId="174">
      <formula>"Wydatki bieżące"</formula>
    </cfRule>
  </conditionalFormatting>
  <conditionalFormatting sqref="B662">
    <cfRule type="cellIs" priority="165" operator="equal" aboveAverage="0" equalAverage="0" bottom="0" percent="0" rank="0" text="" dxfId="175">
      <formula>"ogółem"</formula>
    </cfRule>
  </conditionalFormatting>
  <conditionalFormatting sqref="A1736">
    <cfRule type="cellIs" priority="166" operator="equal" aboveAverage="0" equalAverage="0" bottom="0" percent="0" rank="0" text="" dxfId="176">
      <formula>"Wydatki bieżące"</formula>
    </cfRule>
  </conditionalFormatting>
  <conditionalFormatting sqref="B662">
    <cfRule type="cellIs" priority="167" operator="equal" aboveAverage="0" equalAverage="0" bottom="0" percent="0" rank="0" text="" dxfId="177">
      <formula>"ogółem"</formula>
    </cfRule>
  </conditionalFormatting>
  <conditionalFormatting sqref="A1736">
    <cfRule type="cellIs" priority="168" operator="equal" aboveAverage="0" equalAverage="0" bottom="0" percent="0" rank="0" text="" dxfId="178">
      <formula>"Wydatki bieżące"</formula>
    </cfRule>
  </conditionalFormatting>
  <conditionalFormatting sqref="B662">
    <cfRule type="cellIs" priority="169" operator="equal" aboveAverage="0" equalAverage="0" bottom="0" percent="0" rank="0" text="" dxfId="179">
      <formula>"ogółem"</formula>
    </cfRule>
    <cfRule type="cellIs" priority="170" operator="equal" aboveAverage="0" equalAverage="0" bottom="0" percent="0" rank="0" text="" dxfId="180">
      <formula>"ogółem"</formula>
    </cfRule>
  </conditionalFormatting>
  <conditionalFormatting sqref="A1736">
    <cfRule type="cellIs" priority="171" operator="equal" aboveAverage="0" equalAverage="0" bottom="0" percent="0" rank="0" text="" dxfId="181">
      <formula>"Wydatki bieżące"</formula>
    </cfRule>
  </conditionalFormatting>
  <conditionalFormatting sqref="B1807">
    <cfRule type="cellIs" priority="172" operator="equal" aboveAverage="0" equalAverage="0" bottom="0" percent="0" rank="0" text="" dxfId="182">
      <formula>"ogółem"</formula>
    </cfRule>
  </conditionalFormatting>
  <conditionalFormatting sqref="B1807">
    <cfRule type="cellIs" priority="173" operator="equal" aboveAverage="0" equalAverage="0" bottom="0" percent="0" rank="0" text="" dxfId="183">
      <formula>"ogółem"</formula>
    </cfRule>
  </conditionalFormatting>
  <conditionalFormatting sqref="B1807">
    <cfRule type="cellIs" priority="174" operator="equal" aboveAverage="0" equalAverage="0" bottom="0" percent="0" rank="0" text="" dxfId="184">
      <formula>"ogółem"</formula>
    </cfRule>
    <cfRule type="cellIs" priority="175" operator="equal" aboveAverage="0" equalAverage="0" bottom="0" percent="0" rank="0" text="" dxfId="185">
      <formula>"ogółem"</formula>
    </cfRule>
  </conditionalFormatting>
  <conditionalFormatting sqref="B1736">
    <cfRule type="cellIs" priority="176" operator="equal" aboveAverage="0" equalAverage="0" bottom="0" percent="0" rank="0" text="" dxfId="186">
      <formula>"ogółem"</formula>
    </cfRule>
  </conditionalFormatting>
  <conditionalFormatting sqref="A1737">
    <cfRule type="cellIs" priority="177" operator="equal" aboveAverage="0" equalAverage="0" bottom="0" percent="0" rank="0" text="" dxfId="187">
      <formula>"Wydatki bieżące"</formula>
    </cfRule>
  </conditionalFormatting>
  <conditionalFormatting sqref="B1736">
    <cfRule type="cellIs" priority="178" operator="equal" aboveAverage="0" equalAverage="0" bottom="0" percent="0" rank="0" text="" dxfId="188">
      <formula>"ogółem"</formula>
    </cfRule>
  </conditionalFormatting>
  <conditionalFormatting sqref="A1737">
    <cfRule type="cellIs" priority="179" operator="equal" aboveAverage="0" equalAverage="0" bottom="0" percent="0" rank="0" text="" dxfId="189">
      <formula>"Wydatki bieżące"</formula>
    </cfRule>
  </conditionalFormatting>
  <conditionalFormatting sqref="B1736">
    <cfRule type="cellIs" priority="180" operator="equal" aboveAverage="0" equalAverage="0" bottom="0" percent="0" rank="0" text="" dxfId="190">
      <formula>"ogółem"</formula>
    </cfRule>
    <cfRule type="cellIs" priority="181" operator="equal" aboveAverage="0" equalAverage="0" bottom="0" percent="0" rank="0" text="" dxfId="191">
      <formula>"ogółem"</formula>
    </cfRule>
  </conditionalFormatting>
  <conditionalFormatting sqref="A1737">
    <cfRule type="cellIs" priority="182" operator="equal" aboveAverage="0" equalAverage="0" bottom="0" percent="0" rank="0" text="" dxfId="192">
      <formula>"Wydatki bieżące"</formula>
    </cfRule>
  </conditionalFormatting>
  <conditionalFormatting sqref="B1737">
    <cfRule type="cellIs" priority="183" operator="equal" aboveAverage="0" equalAverage="0" bottom="0" percent="0" rank="0" text="" dxfId="193">
      <formula>"ogółem"</formula>
    </cfRule>
  </conditionalFormatting>
  <conditionalFormatting sqref="B1737">
    <cfRule type="cellIs" priority="184" operator="equal" aboveAverage="0" equalAverage="0" bottom="0" percent="0" rank="0" text="" dxfId="194">
      <formula>"ogółem"</formula>
    </cfRule>
  </conditionalFormatting>
  <conditionalFormatting sqref="B1737">
    <cfRule type="cellIs" priority="185" operator="equal" aboveAverage="0" equalAverage="0" bottom="0" percent="0" rank="0" text="" dxfId="195">
      <formula>"ogółem"</formula>
    </cfRule>
    <cfRule type="cellIs" priority="186" operator="equal" aboveAverage="0" equalAverage="0" bottom="0" percent="0" rank="0" text="" dxfId="196">
      <formula>"ogółem"</formula>
    </cfRule>
  </conditionalFormatting>
  <conditionalFormatting sqref="B1527">
    <cfRule type="cellIs" priority="187" operator="equal" aboveAverage="0" equalAverage="0" bottom="0" percent="0" rank="0" text="" dxfId="197">
      <formula>"ogółem"</formula>
    </cfRule>
  </conditionalFormatting>
  <conditionalFormatting sqref="A1527">
    <cfRule type="cellIs" priority="188" operator="equal" aboveAverage="0" equalAverage="0" bottom="0" percent="0" rank="0" text="" dxfId="198">
      <formula>"Wydatki bieżące"</formula>
    </cfRule>
  </conditionalFormatting>
  <conditionalFormatting sqref="B1527">
    <cfRule type="cellIs" priority="189" operator="equal" aboveAverage="0" equalAverage="0" bottom="0" percent="0" rank="0" text="" dxfId="199">
      <formula>"ogółem"</formula>
    </cfRule>
  </conditionalFormatting>
  <conditionalFormatting sqref="A1527">
    <cfRule type="cellIs" priority="190" operator="equal" aboveAverage="0" equalAverage="0" bottom="0" percent="0" rank="0" text="" dxfId="200">
      <formula>"Wydatki bieżące"</formula>
    </cfRule>
  </conditionalFormatting>
  <conditionalFormatting sqref="B1527">
    <cfRule type="cellIs" priority="191" operator="equal" aboveAverage="0" equalAverage="0" bottom="0" percent="0" rank="0" text="" dxfId="201">
      <formula>"ogółem"</formula>
    </cfRule>
    <cfRule type="cellIs" priority="192" operator="equal" aboveAverage="0" equalAverage="0" bottom="0" percent="0" rank="0" text="" dxfId="202">
      <formula>"ogółem"</formula>
    </cfRule>
  </conditionalFormatting>
  <conditionalFormatting sqref="A1527">
    <cfRule type="cellIs" priority="193" operator="equal" aboveAverage="0" equalAverage="0" bottom="0" percent="0" rank="0" text="" dxfId="203">
      <formula>"Wydatki bieżące"</formula>
    </cfRule>
  </conditionalFormatting>
  <conditionalFormatting sqref="B1547">
    <cfRule type="cellIs" priority="194" operator="equal" aboveAverage="0" equalAverage="0" bottom="0" percent="0" rank="0" text="" dxfId="204">
      <formula>"ogółem"</formula>
    </cfRule>
  </conditionalFormatting>
  <conditionalFormatting sqref="A1547">
    <cfRule type="cellIs" priority="195" operator="equal" aboveAverage="0" equalAverage="0" bottom="0" percent="0" rank="0" text="" dxfId="205">
      <formula>"Wydatki bieżące"</formula>
    </cfRule>
  </conditionalFormatting>
  <conditionalFormatting sqref="B1547">
    <cfRule type="cellIs" priority="196" operator="equal" aboveAverage="0" equalAverage="0" bottom="0" percent="0" rank="0" text="" dxfId="206">
      <formula>"ogółem"</formula>
    </cfRule>
  </conditionalFormatting>
  <conditionalFormatting sqref="A1547">
    <cfRule type="cellIs" priority="197" operator="equal" aboveAverage="0" equalAverage="0" bottom="0" percent="0" rank="0" text="" dxfId="207">
      <formula>"Wydatki bieżące"</formula>
    </cfRule>
  </conditionalFormatting>
  <conditionalFormatting sqref="B1547">
    <cfRule type="cellIs" priority="198" operator="equal" aboveAverage="0" equalAverage="0" bottom="0" percent="0" rank="0" text="" dxfId="208">
      <formula>"ogółem"</formula>
    </cfRule>
    <cfRule type="cellIs" priority="199" operator="equal" aboveAverage="0" equalAverage="0" bottom="0" percent="0" rank="0" text="" dxfId="209">
      <formula>"ogółem"</formula>
    </cfRule>
  </conditionalFormatting>
  <conditionalFormatting sqref="A1547">
    <cfRule type="cellIs" priority="200" operator="equal" aboveAverage="0" equalAverage="0" bottom="0" percent="0" rank="0" text="" dxfId="210">
      <formula>"Wydatki bieżące"</formula>
    </cfRule>
  </conditionalFormatting>
  <conditionalFormatting sqref="B1560">
    <cfRule type="cellIs" priority="201" operator="equal" aboveAverage="0" equalAverage="0" bottom="0" percent="0" rank="0" text="" dxfId="211">
      <formula>"ogółem"</formula>
    </cfRule>
  </conditionalFormatting>
  <conditionalFormatting sqref="A1560">
    <cfRule type="cellIs" priority="202" operator="equal" aboveAverage="0" equalAverage="0" bottom="0" percent="0" rank="0" text="" dxfId="212">
      <formula>"Wydatki bieżące"</formula>
    </cfRule>
  </conditionalFormatting>
  <conditionalFormatting sqref="B1560">
    <cfRule type="cellIs" priority="203" operator="equal" aboveAverage="0" equalAverage="0" bottom="0" percent="0" rank="0" text="" dxfId="213">
      <formula>"ogółem"</formula>
    </cfRule>
  </conditionalFormatting>
  <conditionalFormatting sqref="A1560">
    <cfRule type="cellIs" priority="204" operator="equal" aboveAverage="0" equalAverage="0" bottom="0" percent="0" rank="0" text="" dxfId="214">
      <formula>"Wydatki bieżące"</formula>
    </cfRule>
  </conditionalFormatting>
  <conditionalFormatting sqref="B1560">
    <cfRule type="cellIs" priority="205" operator="equal" aboveAverage="0" equalAverage="0" bottom="0" percent="0" rank="0" text="" dxfId="215">
      <formula>"ogółem"</formula>
    </cfRule>
    <cfRule type="cellIs" priority="206" operator="equal" aboveAverage="0" equalAverage="0" bottom="0" percent="0" rank="0" text="" dxfId="216">
      <formula>"ogółem"</formula>
    </cfRule>
  </conditionalFormatting>
  <conditionalFormatting sqref="A1560">
    <cfRule type="cellIs" priority="207" operator="equal" aboveAverage="0" equalAverage="0" bottom="0" percent="0" rank="0" text="" dxfId="217">
      <formula>"Wydatki bieżące"</formula>
    </cfRule>
  </conditionalFormatting>
  <conditionalFormatting sqref="B1561">
    <cfRule type="cellIs" priority="208" operator="equal" aboveAverage="0" equalAverage="0" bottom="0" percent="0" rank="0" text="" dxfId="218">
      <formula>"ogółem"</formula>
    </cfRule>
  </conditionalFormatting>
  <conditionalFormatting sqref="A1561">
    <cfRule type="cellIs" priority="209" operator="equal" aboveAverage="0" equalAverage="0" bottom="0" percent="0" rank="0" text="" dxfId="219">
      <formula>"Wydatki bieżące"</formula>
    </cfRule>
  </conditionalFormatting>
  <conditionalFormatting sqref="B1561">
    <cfRule type="cellIs" priority="210" operator="equal" aboveAverage="0" equalAverage="0" bottom="0" percent="0" rank="0" text="" dxfId="220">
      <formula>"ogółem"</formula>
    </cfRule>
  </conditionalFormatting>
  <conditionalFormatting sqref="A1561">
    <cfRule type="cellIs" priority="211" operator="equal" aboveAverage="0" equalAverage="0" bottom="0" percent="0" rank="0" text="" dxfId="221">
      <formula>"Wydatki bieżące"</formula>
    </cfRule>
  </conditionalFormatting>
  <conditionalFormatting sqref="B1561">
    <cfRule type="cellIs" priority="212" operator="equal" aboveAverage="0" equalAverage="0" bottom="0" percent="0" rank="0" text="" dxfId="222">
      <formula>"ogółem"</formula>
    </cfRule>
    <cfRule type="cellIs" priority="213" operator="equal" aboveAverage="0" equalAverage="0" bottom="0" percent="0" rank="0" text="" dxfId="223">
      <formula>"ogółem"</formula>
    </cfRule>
  </conditionalFormatting>
  <conditionalFormatting sqref="A1561">
    <cfRule type="cellIs" priority="214" operator="equal" aboveAverage="0" equalAverage="0" bottom="0" percent="0" rank="0" text="" dxfId="224">
      <formula>"Wydatki bieżące"</formula>
    </cfRule>
  </conditionalFormatting>
  <conditionalFormatting sqref="B1559">
    <cfRule type="cellIs" priority="215" operator="equal" aboveAverage="0" equalAverage="0" bottom="0" percent="0" rank="0" text="" dxfId="225">
      <formula>"ogółem"</formula>
    </cfRule>
  </conditionalFormatting>
  <conditionalFormatting sqref="A1559">
    <cfRule type="cellIs" priority="216" operator="equal" aboveAverage="0" equalAverage="0" bottom="0" percent="0" rank="0" text="" dxfId="226">
      <formula>"Wydatki bieżące"</formula>
    </cfRule>
  </conditionalFormatting>
  <conditionalFormatting sqref="B1559">
    <cfRule type="cellIs" priority="217" operator="equal" aboveAverage="0" equalAverage="0" bottom="0" percent="0" rank="0" text="" dxfId="227">
      <formula>"ogółem"</formula>
    </cfRule>
  </conditionalFormatting>
  <conditionalFormatting sqref="A1559">
    <cfRule type="cellIs" priority="218" operator="equal" aboveAverage="0" equalAverage="0" bottom="0" percent="0" rank="0" text="" dxfId="228">
      <formula>"Wydatki bieżące"</formula>
    </cfRule>
  </conditionalFormatting>
  <conditionalFormatting sqref="B1559">
    <cfRule type="cellIs" priority="219" operator="equal" aboveAverage="0" equalAverage="0" bottom="0" percent="0" rank="0" text="" dxfId="229">
      <formula>"ogółem"</formula>
    </cfRule>
    <cfRule type="cellIs" priority="220" operator="equal" aboveAverage="0" equalAverage="0" bottom="0" percent="0" rank="0" text="" dxfId="230">
      <formula>"ogółem"</formula>
    </cfRule>
  </conditionalFormatting>
  <conditionalFormatting sqref="A1559">
    <cfRule type="cellIs" priority="221" operator="equal" aboveAverage="0" equalAverage="0" bottom="0" percent="0" rank="0" text="" dxfId="231">
      <formula>"Wydatki bieżące"</formula>
    </cfRule>
  </conditionalFormatting>
  <conditionalFormatting sqref="B1572">
    <cfRule type="cellIs" priority="222" operator="equal" aboveAverage="0" equalAverage="0" bottom="0" percent="0" rank="0" text="" dxfId="232">
      <formula>"ogółem"</formula>
    </cfRule>
  </conditionalFormatting>
  <conditionalFormatting sqref="A1572">
    <cfRule type="cellIs" priority="223" operator="equal" aboveAverage="0" equalAverage="0" bottom="0" percent="0" rank="0" text="" dxfId="233">
      <formula>"Wydatki bieżące"</formula>
    </cfRule>
  </conditionalFormatting>
  <conditionalFormatting sqref="B1572">
    <cfRule type="cellIs" priority="224" operator="equal" aboveAverage="0" equalAverage="0" bottom="0" percent="0" rank="0" text="" dxfId="234">
      <formula>"ogółem"</formula>
    </cfRule>
  </conditionalFormatting>
  <conditionalFormatting sqref="A1572">
    <cfRule type="cellIs" priority="225" operator="equal" aboveAverage="0" equalAverage="0" bottom="0" percent="0" rank="0" text="" dxfId="235">
      <formula>"Wydatki bieżące"</formula>
    </cfRule>
  </conditionalFormatting>
  <conditionalFormatting sqref="B1572">
    <cfRule type="cellIs" priority="226" operator="equal" aboveAverage="0" equalAverage="0" bottom="0" percent="0" rank="0" text="" dxfId="236">
      <formula>"ogółem"</formula>
    </cfRule>
    <cfRule type="cellIs" priority="227" operator="equal" aboveAverage="0" equalAverage="0" bottom="0" percent="0" rank="0" text="" dxfId="237">
      <formula>"ogółem"</formula>
    </cfRule>
  </conditionalFormatting>
  <conditionalFormatting sqref="A1572">
    <cfRule type="cellIs" priority="228" operator="equal" aboveAverage="0" equalAverage="0" bottom="0" percent="0" rank="0" text="" dxfId="238">
      <formula>"Wydatki bieżące"</formula>
    </cfRule>
  </conditionalFormatting>
  <conditionalFormatting sqref="B1573">
    <cfRule type="cellIs" priority="229" operator="equal" aboveAverage="0" equalAverage="0" bottom="0" percent="0" rank="0" text="" dxfId="239">
      <formula>"ogółem"</formula>
    </cfRule>
  </conditionalFormatting>
  <conditionalFormatting sqref="A1573">
    <cfRule type="cellIs" priority="230" operator="equal" aboveAverage="0" equalAverage="0" bottom="0" percent="0" rank="0" text="" dxfId="240">
      <formula>"Wydatki bieżące"</formula>
    </cfRule>
  </conditionalFormatting>
  <conditionalFormatting sqref="B1573">
    <cfRule type="cellIs" priority="231" operator="equal" aboveAverage="0" equalAverage="0" bottom="0" percent="0" rank="0" text="" dxfId="241">
      <formula>"ogółem"</formula>
    </cfRule>
  </conditionalFormatting>
  <conditionalFormatting sqref="A1573">
    <cfRule type="cellIs" priority="232" operator="equal" aboveAverage="0" equalAverage="0" bottom="0" percent="0" rank="0" text="" dxfId="242">
      <formula>"Wydatki bieżące"</formula>
    </cfRule>
  </conditionalFormatting>
  <conditionalFormatting sqref="B1573">
    <cfRule type="cellIs" priority="233" operator="equal" aboveAverage="0" equalAverage="0" bottom="0" percent="0" rank="0" text="" dxfId="243">
      <formula>"ogółem"</formula>
    </cfRule>
    <cfRule type="cellIs" priority="234" operator="equal" aboveAverage="0" equalAverage="0" bottom="0" percent="0" rank="0" text="" dxfId="244">
      <formula>"ogółem"</formula>
    </cfRule>
  </conditionalFormatting>
  <conditionalFormatting sqref="A1573">
    <cfRule type="cellIs" priority="235" operator="equal" aboveAverage="0" equalAverage="0" bottom="0" percent="0" rank="0" text="" dxfId="245">
      <formula>"Wydatki bieżące"</formula>
    </cfRule>
  </conditionalFormatting>
  <conditionalFormatting sqref="B1574">
    <cfRule type="cellIs" priority="236" operator="equal" aboveAverage="0" equalAverage="0" bottom="0" percent="0" rank="0" text="" dxfId="246">
      <formula>"ogółem"</formula>
    </cfRule>
  </conditionalFormatting>
  <conditionalFormatting sqref="A1574">
    <cfRule type="cellIs" priority="237" operator="equal" aboveAverage="0" equalAverage="0" bottom="0" percent="0" rank="0" text="" dxfId="247">
      <formula>"Wydatki bieżące"</formula>
    </cfRule>
  </conditionalFormatting>
  <conditionalFormatting sqref="B1574">
    <cfRule type="cellIs" priority="238" operator="equal" aboveAverage="0" equalAverage="0" bottom="0" percent="0" rank="0" text="" dxfId="248">
      <formula>"ogółem"</formula>
    </cfRule>
  </conditionalFormatting>
  <conditionalFormatting sqref="A1574">
    <cfRule type="cellIs" priority="239" operator="equal" aboveAverage="0" equalAverage="0" bottom="0" percent="0" rank="0" text="" dxfId="249">
      <formula>"Wydatki bieżące"</formula>
    </cfRule>
  </conditionalFormatting>
  <conditionalFormatting sqref="B1574">
    <cfRule type="cellIs" priority="240" operator="equal" aboveAverage="0" equalAverage="0" bottom="0" percent="0" rank="0" text="" dxfId="250">
      <formula>"ogółem"</formula>
    </cfRule>
    <cfRule type="cellIs" priority="241" operator="equal" aboveAverage="0" equalAverage="0" bottom="0" percent="0" rank="0" text="" dxfId="251">
      <formula>"ogółem"</formula>
    </cfRule>
  </conditionalFormatting>
  <conditionalFormatting sqref="A1574">
    <cfRule type="cellIs" priority="242" operator="equal" aboveAverage="0" equalAverage="0" bottom="0" percent="0" rank="0" text="" dxfId="252">
      <formula>"Wydatki bieżące"</formula>
    </cfRule>
  </conditionalFormatting>
  <conditionalFormatting sqref="B1583">
    <cfRule type="cellIs" priority="243" operator="equal" aboveAverage="0" equalAverage="0" bottom="0" percent="0" rank="0" text="" dxfId="253">
      <formula>"ogółem"</formula>
    </cfRule>
  </conditionalFormatting>
  <conditionalFormatting sqref="A1583">
    <cfRule type="cellIs" priority="244" operator="equal" aboveAverage="0" equalAverage="0" bottom="0" percent="0" rank="0" text="" dxfId="254">
      <formula>"Wydatki bieżące"</formula>
    </cfRule>
  </conditionalFormatting>
  <conditionalFormatting sqref="B1583">
    <cfRule type="cellIs" priority="245" operator="equal" aboveAverage="0" equalAverage="0" bottom="0" percent="0" rank="0" text="" dxfId="255">
      <formula>"ogółem"</formula>
    </cfRule>
  </conditionalFormatting>
  <conditionalFormatting sqref="A1583">
    <cfRule type="cellIs" priority="246" operator="equal" aboveAverage="0" equalAverage="0" bottom="0" percent="0" rank="0" text="" dxfId="256">
      <formula>"Wydatki bieżące"</formula>
    </cfRule>
  </conditionalFormatting>
  <conditionalFormatting sqref="B1583">
    <cfRule type="cellIs" priority="247" operator="equal" aboveAverage="0" equalAverage="0" bottom="0" percent="0" rank="0" text="" dxfId="257">
      <formula>"ogółem"</formula>
    </cfRule>
    <cfRule type="cellIs" priority="248" operator="equal" aboveAverage="0" equalAverage="0" bottom="0" percent="0" rank="0" text="" dxfId="258">
      <formula>"ogółem"</formula>
    </cfRule>
  </conditionalFormatting>
  <conditionalFormatting sqref="A1583">
    <cfRule type="cellIs" priority="249" operator="equal" aboveAverage="0" equalAverage="0" bottom="0" percent="0" rank="0" text="" dxfId="259">
      <formula>"Wydatki bieżące"</formula>
    </cfRule>
  </conditionalFormatting>
  <conditionalFormatting sqref="B1596">
    <cfRule type="cellIs" priority="250" operator="equal" aboveAverage="0" equalAverage="0" bottom="0" percent="0" rank="0" text="" dxfId="260">
      <formula>"ogółem"</formula>
    </cfRule>
  </conditionalFormatting>
  <conditionalFormatting sqref="A1596">
    <cfRule type="cellIs" priority="251" operator="equal" aboveAverage="0" equalAverage="0" bottom="0" percent="0" rank="0" text="" dxfId="261">
      <formula>"Wydatki bieżące"</formula>
    </cfRule>
  </conditionalFormatting>
  <conditionalFormatting sqref="B1596">
    <cfRule type="cellIs" priority="252" operator="equal" aboveAverage="0" equalAverage="0" bottom="0" percent="0" rank="0" text="" dxfId="262">
      <formula>"ogółem"</formula>
    </cfRule>
  </conditionalFormatting>
  <conditionalFormatting sqref="A1596">
    <cfRule type="cellIs" priority="253" operator="equal" aboveAverage="0" equalAverage="0" bottom="0" percent="0" rank="0" text="" dxfId="263">
      <formula>"Wydatki bieżące"</formula>
    </cfRule>
  </conditionalFormatting>
  <conditionalFormatting sqref="B1596">
    <cfRule type="cellIs" priority="254" operator="equal" aboveAverage="0" equalAverage="0" bottom="0" percent="0" rank="0" text="" dxfId="264">
      <formula>"ogółem"</formula>
    </cfRule>
    <cfRule type="cellIs" priority="255" operator="equal" aboveAverage="0" equalAverage="0" bottom="0" percent="0" rank="0" text="" dxfId="265">
      <formula>"ogółem"</formula>
    </cfRule>
  </conditionalFormatting>
  <conditionalFormatting sqref="A1596">
    <cfRule type="cellIs" priority="256" operator="equal" aboveAverage="0" equalAverage="0" bottom="0" percent="0" rank="0" text="" dxfId="266">
      <formula>"Wydatki bieżące"</formula>
    </cfRule>
  </conditionalFormatting>
  <conditionalFormatting sqref="B1609">
    <cfRule type="cellIs" priority="257" operator="equal" aboveAverage="0" equalAverage="0" bottom="0" percent="0" rank="0" text="" dxfId="267">
      <formula>"ogółem"</formula>
    </cfRule>
  </conditionalFormatting>
  <conditionalFormatting sqref="A1609">
    <cfRule type="cellIs" priority="258" operator="equal" aboveAverage="0" equalAverage="0" bottom="0" percent="0" rank="0" text="" dxfId="268">
      <formula>"Wydatki bieżące"</formula>
    </cfRule>
  </conditionalFormatting>
  <conditionalFormatting sqref="B1609">
    <cfRule type="cellIs" priority="259" operator="equal" aboveAverage="0" equalAverage="0" bottom="0" percent="0" rank="0" text="" dxfId="269">
      <formula>"ogółem"</formula>
    </cfRule>
  </conditionalFormatting>
  <conditionalFormatting sqref="A1609">
    <cfRule type="cellIs" priority="260" operator="equal" aboveAverage="0" equalAverage="0" bottom="0" percent="0" rank="0" text="" dxfId="270">
      <formula>"Wydatki bieżące"</formula>
    </cfRule>
  </conditionalFormatting>
  <conditionalFormatting sqref="B1609">
    <cfRule type="cellIs" priority="261" operator="equal" aboveAverage="0" equalAverage="0" bottom="0" percent="0" rank="0" text="" dxfId="271">
      <formula>"ogółem"</formula>
    </cfRule>
    <cfRule type="cellIs" priority="262" operator="equal" aboveAverage="0" equalAverage="0" bottom="0" percent="0" rank="0" text="" dxfId="272">
      <formula>"ogółem"</formula>
    </cfRule>
  </conditionalFormatting>
  <conditionalFormatting sqref="A1609">
    <cfRule type="cellIs" priority="263" operator="equal" aboveAverage="0" equalAverage="0" bottom="0" percent="0" rank="0" text="" dxfId="273">
      <formula>"Wydatki bieżące"</formula>
    </cfRule>
  </conditionalFormatting>
  <conditionalFormatting sqref="B718">
    <cfRule type="cellIs" priority="264" operator="equal" aboveAverage="0" equalAverage="0" bottom="0" percent="0" rank="0" text="" dxfId="274">
      <formula>"ogółem"</formula>
    </cfRule>
  </conditionalFormatting>
  <conditionalFormatting sqref="A718">
    <cfRule type="cellIs" priority="265" operator="equal" aboveAverage="0" equalAverage="0" bottom="0" percent="0" rank="0" text="" dxfId="275">
      <formula>"Wydatki bieżące"</formula>
    </cfRule>
  </conditionalFormatting>
  <conditionalFormatting sqref="B718">
    <cfRule type="cellIs" priority="266" operator="equal" aboveAverage="0" equalAverage="0" bottom="0" percent="0" rank="0" text="" dxfId="276">
      <formula>"ogółem"</formula>
    </cfRule>
  </conditionalFormatting>
  <conditionalFormatting sqref="A718">
    <cfRule type="cellIs" priority="267" operator="equal" aboveAverage="0" equalAverage="0" bottom="0" percent="0" rank="0" text="" dxfId="277">
      <formula>"Wydatki bieżące"</formula>
    </cfRule>
  </conditionalFormatting>
  <conditionalFormatting sqref="B718">
    <cfRule type="cellIs" priority="268" operator="equal" aboveAverage="0" equalAverage="0" bottom="0" percent="0" rank="0" text="" dxfId="278">
      <formula>"ogółem"</formula>
    </cfRule>
    <cfRule type="cellIs" priority="269" operator="equal" aboveAverage="0" equalAverage="0" bottom="0" percent="0" rank="0" text="" dxfId="279">
      <formula>"ogółem"</formula>
    </cfRule>
  </conditionalFormatting>
  <conditionalFormatting sqref="A718">
    <cfRule type="cellIs" priority="270" operator="equal" aboveAverage="0" equalAverage="0" bottom="0" percent="0" rank="0" text="" dxfId="280">
      <formula>"Wydatki bieżące"</formula>
    </cfRule>
  </conditionalFormatting>
  <conditionalFormatting sqref="B868:B869">
    <cfRule type="cellIs" priority="271" operator="equal" aboveAverage="0" equalAverage="0" bottom="0" percent="0" rank="0" text="" dxfId="281">
      <formula>"ogółem"</formula>
    </cfRule>
  </conditionalFormatting>
  <conditionalFormatting sqref="A868">
    <cfRule type="cellIs" priority="272" operator="equal" aboveAverage="0" equalAverage="0" bottom="0" percent="0" rank="0" text="" dxfId="282">
      <formula>"Wydatki bieżące"</formula>
    </cfRule>
  </conditionalFormatting>
  <conditionalFormatting sqref="B868:B869">
    <cfRule type="cellIs" priority="273" operator="equal" aboveAverage="0" equalAverage="0" bottom="0" percent="0" rank="0" text="" dxfId="283">
      <formula>"ogółem"</formula>
    </cfRule>
  </conditionalFormatting>
  <conditionalFormatting sqref="A868">
    <cfRule type="cellIs" priority="274" operator="equal" aboveAverage="0" equalAverage="0" bottom="0" percent="0" rank="0" text="" dxfId="284">
      <formula>"Wydatki bieżące"</formula>
    </cfRule>
  </conditionalFormatting>
  <conditionalFormatting sqref="B868:B869">
    <cfRule type="cellIs" priority="275" operator="equal" aboveAverage="0" equalAverage="0" bottom="0" percent="0" rank="0" text="" dxfId="285">
      <formula>"ogółem"</formula>
    </cfRule>
    <cfRule type="cellIs" priority="276" operator="equal" aboveAverage="0" equalAverage="0" bottom="0" percent="0" rank="0" text="" dxfId="286">
      <formula>"ogółem"</formula>
    </cfRule>
  </conditionalFormatting>
  <conditionalFormatting sqref="A868">
    <cfRule type="cellIs" priority="277" operator="equal" aboveAverage="0" equalAverage="0" bottom="0" percent="0" rank="0" text="" dxfId="287">
      <formula>"Wydatki bieżące"</formula>
    </cfRule>
  </conditionalFormatting>
  <conditionalFormatting sqref="B766">
    <cfRule type="cellIs" priority="278" operator="equal" aboveAverage="0" equalAverage="0" bottom="0" percent="0" rank="0" text="" dxfId="288">
      <formula>"ogółem"</formula>
    </cfRule>
  </conditionalFormatting>
  <conditionalFormatting sqref="A766">
    <cfRule type="cellIs" priority="279" operator="equal" aboveAverage="0" equalAverage="0" bottom="0" percent="0" rank="0" text="" dxfId="289">
      <formula>"Wydatki bieżące"</formula>
    </cfRule>
  </conditionalFormatting>
  <conditionalFormatting sqref="B766">
    <cfRule type="cellIs" priority="280" operator="equal" aboveAverage="0" equalAverage="0" bottom="0" percent="0" rank="0" text="" dxfId="290">
      <formula>"ogółem"</formula>
    </cfRule>
  </conditionalFormatting>
  <conditionalFormatting sqref="A766">
    <cfRule type="cellIs" priority="281" operator="equal" aboveAverage="0" equalAverage="0" bottom="0" percent="0" rank="0" text="" dxfId="291">
      <formula>"Wydatki bieżące"</formula>
    </cfRule>
  </conditionalFormatting>
  <conditionalFormatting sqref="B766">
    <cfRule type="cellIs" priority="282" operator="equal" aboveAverage="0" equalAverage="0" bottom="0" percent="0" rank="0" text="" dxfId="292">
      <formula>"ogółem"</formula>
    </cfRule>
    <cfRule type="cellIs" priority="283" operator="equal" aboveAverage="0" equalAverage="0" bottom="0" percent="0" rank="0" text="" dxfId="293">
      <formula>"ogółem"</formula>
    </cfRule>
  </conditionalFormatting>
  <conditionalFormatting sqref="A766">
    <cfRule type="cellIs" priority="284" operator="equal" aboveAverage="0" equalAverage="0" bottom="0" percent="0" rank="0" text="" dxfId="294">
      <formula>"Wydatki bieżące"</formula>
    </cfRule>
  </conditionalFormatting>
  <conditionalFormatting sqref="B767">
    <cfRule type="cellIs" priority="285" operator="equal" aboveAverage="0" equalAverage="0" bottom="0" percent="0" rank="0" text="" dxfId="295">
      <formula>"ogółem"</formula>
    </cfRule>
  </conditionalFormatting>
  <conditionalFormatting sqref="A767">
    <cfRule type="cellIs" priority="286" operator="equal" aboveAverage="0" equalAverage="0" bottom="0" percent="0" rank="0" text="" dxfId="296">
      <formula>"Wydatki bieżące"</formula>
    </cfRule>
  </conditionalFormatting>
  <conditionalFormatting sqref="B767">
    <cfRule type="cellIs" priority="287" operator="equal" aboveAverage="0" equalAverage="0" bottom="0" percent="0" rank="0" text="" dxfId="297">
      <formula>"ogółem"</formula>
    </cfRule>
  </conditionalFormatting>
  <conditionalFormatting sqref="A767">
    <cfRule type="cellIs" priority="288" operator="equal" aboveAverage="0" equalAverage="0" bottom="0" percent="0" rank="0" text="" dxfId="298">
      <formula>"Wydatki bieżące"</formula>
    </cfRule>
  </conditionalFormatting>
  <conditionalFormatting sqref="B767">
    <cfRule type="cellIs" priority="289" operator="equal" aboveAverage="0" equalAverage="0" bottom="0" percent="0" rank="0" text="" dxfId="299">
      <formula>"ogółem"</formula>
    </cfRule>
    <cfRule type="cellIs" priority="290" operator="equal" aboveAverage="0" equalAverage="0" bottom="0" percent="0" rank="0" text="" dxfId="300">
      <formula>"ogółem"</formula>
    </cfRule>
  </conditionalFormatting>
  <conditionalFormatting sqref="A767">
    <cfRule type="cellIs" priority="291" operator="equal" aboveAverage="0" equalAverage="0" bottom="0" percent="0" rank="0" text="" dxfId="301">
      <formula>"Wydatki bieżące"</formula>
    </cfRule>
  </conditionalFormatting>
  <conditionalFormatting sqref="B778">
    <cfRule type="cellIs" priority="292" operator="equal" aboveAverage="0" equalAverage="0" bottom="0" percent="0" rank="0" text="" dxfId="302">
      <formula>"ogółem"</formula>
    </cfRule>
  </conditionalFormatting>
  <conditionalFormatting sqref="A778">
    <cfRule type="cellIs" priority="293" operator="equal" aboveAverage="0" equalAverage="0" bottom="0" percent="0" rank="0" text="" dxfId="303">
      <formula>"Wydatki bieżące"</formula>
    </cfRule>
  </conditionalFormatting>
  <conditionalFormatting sqref="B778">
    <cfRule type="cellIs" priority="294" operator="equal" aboveAverage="0" equalAverage="0" bottom="0" percent="0" rank="0" text="" dxfId="304">
      <formula>"ogółem"</formula>
    </cfRule>
  </conditionalFormatting>
  <conditionalFormatting sqref="A778">
    <cfRule type="cellIs" priority="295" operator="equal" aboveAverage="0" equalAverage="0" bottom="0" percent="0" rank="0" text="" dxfId="305">
      <formula>"Wydatki bieżące"</formula>
    </cfRule>
  </conditionalFormatting>
  <conditionalFormatting sqref="B778">
    <cfRule type="cellIs" priority="296" operator="equal" aboveAverage="0" equalAverage="0" bottom="0" percent="0" rank="0" text="" dxfId="306">
      <formula>"ogółem"</formula>
    </cfRule>
    <cfRule type="cellIs" priority="297" operator="equal" aboveAverage="0" equalAverage="0" bottom="0" percent="0" rank="0" text="" dxfId="307">
      <formula>"ogółem"</formula>
    </cfRule>
  </conditionalFormatting>
  <conditionalFormatting sqref="A778">
    <cfRule type="cellIs" priority="298" operator="equal" aboveAverage="0" equalAverage="0" bottom="0" percent="0" rank="0" text="" dxfId="308">
      <formula>"Wydatki bieżące"</formula>
    </cfRule>
  </conditionalFormatting>
  <conditionalFormatting sqref="B779">
    <cfRule type="cellIs" priority="299" operator="equal" aboveAverage="0" equalAverage="0" bottom="0" percent="0" rank="0" text="" dxfId="309">
      <formula>"ogółem"</formula>
    </cfRule>
  </conditionalFormatting>
  <conditionalFormatting sqref="A779">
    <cfRule type="cellIs" priority="300" operator="equal" aboveAverage="0" equalAverage="0" bottom="0" percent="0" rank="0" text="" dxfId="310">
      <formula>"Wydatki bieżące"</formula>
    </cfRule>
  </conditionalFormatting>
  <conditionalFormatting sqref="B779">
    <cfRule type="cellIs" priority="301" operator="equal" aboveAverage="0" equalAverage="0" bottom="0" percent="0" rank="0" text="" dxfId="311">
      <formula>"ogółem"</formula>
    </cfRule>
  </conditionalFormatting>
  <conditionalFormatting sqref="A779">
    <cfRule type="cellIs" priority="302" operator="equal" aboveAverage="0" equalAverage="0" bottom="0" percent="0" rank="0" text="" dxfId="312">
      <formula>"Wydatki bieżące"</formula>
    </cfRule>
  </conditionalFormatting>
  <conditionalFormatting sqref="B779">
    <cfRule type="cellIs" priority="303" operator="equal" aboveAverage="0" equalAverage="0" bottom="0" percent="0" rank="0" text="" dxfId="313">
      <formula>"ogółem"</formula>
    </cfRule>
    <cfRule type="cellIs" priority="304" operator="equal" aboveAverage="0" equalAverage="0" bottom="0" percent="0" rank="0" text="" dxfId="314">
      <formula>"ogółem"</formula>
    </cfRule>
  </conditionalFormatting>
  <conditionalFormatting sqref="A779">
    <cfRule type="cellIs" priority="305" operator="equal" aboveAverage="0" equalAverage="0" bottom="0" percent="0" rank="0" text="" dxfId="315">
      <formula>"Wydatki bieżące"</formula>
    </cfRule>
  </conditionalFormatting>
  <conditionalFormatting sqref="B793">
    <cfRule type="cellIs" priority="306" operator="equal" aboveAverage="0" equalAverage="0" bottom="0" percent="0" rank="0" text="" dxfId="316">
      <formula>"ogółem"</formula>
    </cfRule>
  </conditionalFormatting>
  <conditionalFormatting sqref="A793">
    <cfRule type="cellIs" priority="307" operator="equal" aboveAverage="0" equalAverage="0" bottom="0" percent="0" rank="0" text="" dxfId="317">
      <formula>"Wydatki bieżące"</formula>
    </cfRule>
  </conditionalFormatting>
  <conditionalFormatting sqref="B793">
    <cfRule type="cellIs" priority="308" operator="equal" aboveAverage="0" equalAverage="0" bottom="0" percent="0" rank="0" text="" dxfId="318">
      <formula>"ogółem"</formula>
    </cfRule>
  </conditionalFormatting>
  <conditionalFormatting sqref="A793">
    <cfRule type="cellIs" priority="309" operator="equal" aboveAverage="0" equalAverage="0" bottom="0" percent="0" rank="0" text="" dxfId="319">
      <formula>"Wydatki bieżące"</formula>
    </cfRule>
  </conditionalFormatting>
  <conditionalFormatting sqref="B793">
    <cfRule type="cellIs" priority="310" operator="equal" aboveAverage="0" equalAverage="0" bottom="0" percent="0" rank="0" text="" dxfId="320">
      <formula>"ogółem"</formula>
    </cfRule>
    <cfRule type="cellIs" priority="311" operator="equal" aboveAverage="0" equalAverage="0" bottom="0" percent="0" rank="0" text="" dxfId="321">
      <formula>"ogółem"</formula>
    </cfRule>
  </conditionalFormatting>
  <conditionalFormatting sqref="A793">
    <cfRule type="cellIs" priority="312" operator="equal" aboveAverage="0" equalAverage="0" bottom="0" percent="0" rank="0" text="" dxfId="322">
      <formula>"Wydatki bieżące"</formula>
    </cfRule>
  </conditionalFormatting>
  <conditionalFormatting sqref="B794">
    <cfRule type="cellIs" priority="313" operator="equal" aboveAverage="0" equalAverage="0" bottom="0" percent="0" rank="0" text="" dxfId="323">
      <formula>"ogółem"</formula>
    </cfRule>
  </conditionalFormatting>
  <conditionalFormatting sqref="A794">
    <cfRule type="cellIs" priority="314" operator="equal" aboveAverage="0" equalAverage="0" bottom="0" percent="0" rank="0" text="" dxfId="324">
      <formula>"Wydatki bieżące"</formula>
    </cfRule>
  </conditionalFormatting>
  <conditionalFormatting sqref="B794">
    <cfRule type="cellIs" priority="315" operator="equal" aboveAverage="0" equalAverage="0" bottom="0" percent="0" rank="0" text="" dxfId="325">
      <formula>"ogółem"</formula>
    </cfRule>
  </conditionalFormatting>
  <conditionalFormatting sqref="A794">
    <cfRule type="cellIs" priority="316" operator="equal" aboveAverage="0" equalAverage="0" bottom="0" percent="0" rank="0" text="" dxfId="326">
      <formula>"Wydatki bieżące"</formula>
    </cfRule>
  </conditionalFormatting>
  <conditionalFormatting sqref="B794">
    <cfRule type="cellIs" priority="317" operator="equal" aboveAverage="0" equalAverage="0" bottom="0" percent="0" rank="0" text="" dxfId="327">
      <formula>"ogółem"</formula>
    </cfRule>
    <cfRule type="cellIs" priority="318" operator="equal" aboveAverage="0" equalAverage="0" bottom="0" percent="0" rank="0" text="" dxfId="328">
      <formula>"ogółem"</formula>
    </cfRule>
  </conditionalFormatting>
  <conditionalFormatting sqref="A794">
    <cfRule type="cellIs" priority="319" operator="equal" aboveAverage="0" equalAverage="0" bottom="0" percent="0" rank="0" text="" dxfId="329">
      <formula>"Wydatki bieżące"</formula>
    </cfRule>
  </conditionalFormatting>
  <conditionalFormatting sqref="B806:B807">
    <cfRule type="cellIs" priority="320" operator="equal" aboveAverage="0" equalAverage="0" bottom="0" percent="0" rank="0" text="" dxfId="330">
      <formula>"ogółem"</formula>
    </cfRule>
  </conditionalFormatting>
  <conditionalFormatting sqref="A806:A807">
    <cfRule type="cellIs" priority="321" operator="equal" aboveAverage="0" equalAverage="0" bottom="0" percent="0" rank="0" text="" dxfId="331">
      <formula>"Wydatki bieżące"</formula>
    </cfRule>
  </conditionalFormatting>
  <conditionalFormatting sqref="B806:B807">
    <cfRule type="cellIs" priority="322" operator="equal" aboveAverage="0" equalAverage="0" bottom="0" percent="0" rank="0" text="" dxfId="332">
      <formula>"ogółem"</formula>
    </cfRule>
  </conditionalFormatting>
  <conditionalFormatting sqref="A806:A807">
    <cfRule type="cellIs" priority="323" operator="equal" aboveAverage="0" equalAverage="0" bottom="0" percent="0" rank="0" text="" dxfId="333">
      <formula>"Wydatki bieżące"</formula>
    </cfRule>
  </conditionalFormatting>
  <conditionalFormatting sqref="B806:B807">
    <cfRule type="cellIs" priority="324" operator="equal" aboveAverage="0" equalAverage="0" bottom="0" percent="0" rank="0" text="" dxfId="334">
      <formula>"ogółem"</formula>
    </cfRule>
    <cfRule type="cellIs" priority="325" operator="equal" aboveAverage="0" equalAverage="0" bottom="0" percent="0" rank="0" text="" dxfId="335">
      <formula>"ogółem"</formula>
    </cfRule>
  </conditionalFormatting>
  <conditionalFormatting sqref="A806:A807">
    <cfRule type="cellIs" priority="326" operator="equal" aboveAverage="0" equalAverage="0" bottom="0" percent="0" rank="0" text="" dxfId="336">
      <formula>"Wydatki bieżące"</formula>
    </cfRule>
  </conditionalFormatting>
  <conditionalFormatting sqref="B781">
    <cfRule type="cellIs" priority="327" operator="equal" aboveAverage="0" equalAverage="0" bottom="0" percent="0" rank="0" text="" dxfId="337">
      <formula>"ogółem"</formula>
    </cfRule>
  </conditionalFormatting>
  <conditionalFormatting sqref="A781">
    <cfRule type="cellIs" priority="328" operator="equal" aboveAverage="0" equalAverage="0" bottom="0" percent="0" rank="0" text="" dxfId="338">
      <formula>"Wydatki bieżące"</formula>
    </cfRule>
  </conditionalFormatting>
  <conditionalFormatting sqref="B781">
    <cfRule type="cellIs" priority="329" operator="equal" aboveAverage="0" equalAverage="0" bottom="0" percent="0" rank="0" text="" dxfId="339">
      <formula>"ogółem"</formula>
    </cfRule>
  </conditionalFormatting>
  <conditionalFormatting sqref="A781">
    <cfRule type="cellIs" priority="330" operator="equal" aboveAverage="0" equalAverage="0" bottom="0" percent="0" rank="0" text="" dxfId="340">
      <formula>"Wydatki bieżące"</formula>
    </cfRule>
  </conditionalFormatting>
  <conditionalFormatting sqref="B781">
    <cfRule type="cellIs" priority="331" operator="equal" aboveAverage="0" equalAverage="0" bottom="0" percent="0" rank="0" text="" dxfId="341">
      <formula>"ogółem"</formula>
    </cfRule>
    <cfRule type="cellIs" priority="332" operator="equal" aboveAverage="0" equalAverage="0" bottom="0" percent="0" rank="0" text="" dxfId="342">
      <formula>"ogółem"</formula>
    </cfRule>
  </conditionalFormatting>
  <conditionalFormatting sqref="A781">
    <cfRule type="cellIs" priority="333" operator="equal" aboveAverage="0" equalAverage="0" bottom="0" percent="0" rank="0" text="" dxfId="343">
      <formula>"Wydatki bieżące"</formula>
    </cfRule>
  </conditionalFormatting>
  <conditionalFormatting sqref="B782">
    <cfRule type="cellIs" priority="334" operator="equal" aboveAverage="0" equalAverage="0" bottom="0" percent="0" rank="0" text="" dxfId="344">
      <formula>"ogółem"</formula>
    </cfRule>
  </conditionalFormatting>
  <conditionalFormatting sqref="A782">
    <cfRule type="cellIs" priority="335" operator="equal" aboveAverage="0" equalAverage="0" bottom="0" percent="0" rank="0" text="" dxfId="345">
      <formula>"Wydatki bieżące"</formula>
    </cfRule>
  </conditionalFormatting>
  <conditionalFormatting sqref="B782">
    <cfRule type="cellIs" priority="336" operator="equal" aboveAverage="0" equalAverage="0" bottom="0" percent="0" rank="0" text="" dxfId="346">
      <formula>"ogółem"</formula>
    </cfRule>
  </conditionalFormatting>
  <conditionalFormatting sqref="A782">
    <cfRule type="cellIs" priority="337" operator="equal" aboveAverage="0" equalAverage="0" bottom="0" percent="0" rank="0" text="" dxfId="347">
      <formula>"Wydatki bieżące"</formula>
    </cfRule>
  </conditionalFormatting>
  <conditionalFormatting sqref="B782">
    <cfRule type="cellIs" priority="338" operator="equal" aboveAverage="0" equalAverage="0" bottom="0" percent="0" rank="0" text="" dxfId="348">
      <formula>"ogółem"</formula>
    </cfRule>
    <cfRule type="cellIs" priority="339" operator="equal" aboveAverage="0" equalAverage="0" bottom="0" percent="0" rank="0" text="" dxfId="349">
      <formula>"ogółem"</formula>
    </cfRule>
  </conditionalFormatting>
  <conditionalFormatting sqref="A782">
    <cfRule type="cellIs" priority="340" operator="equal" aboveAverage="0" equalAverage="0" bottom="0" percent="0" rank="0" text="" dxfId="350">
      <formula>"Wydatki bieżące"</formula>
    </cfRule>
  </conditionalFormatting>
  <conditionalFormatting sqref="B792">
    <cfRule type="cellIs" priority="341" operator="equal" aboveAverage="0" equalAverage="0" bottom="0" percent="0" rank="0" text="" dxfId="351">
      <formula>"ogółem"</formula>
    </cfRule>
  </conditionalFormatting>
  <conditionalFormatting sqref="A792">
    <cfRule type="cellIs" priority="342" operator="equal" aboveAverage="0" equalAverage="0" bottom="0" percent="0" rank="0" text="" dxfId="352">
      <formula>"Wydatki bieżące"</formula>
    </cfRule>
  </conditionalFormatting>
  <conditionalFormatting sqref="B792">
    <cfRule type="cellIs" priority="343" operator="equal" aboveAverage="0" equalAverage="0" bottom="0" percent="0" rank="0" text="" dxfId="353">
      <formula>"ogółem"</formula>
    </cfRule>
  </conditionalFormatting>
  <conditionalFormatting sqref="A792">
    <cfRule type="cellIs" priority="344" operator="equal" aboveAverage="0" equalAverage="0" bottom="0" percent="0" rank="0" text="" dxfId="354">
      <formula>"Wydatki bieżące"</formula>
    </cfRule>
  </conditionalFormatting>
  <conditionalFormatting sqref="B792">
    <cfRule type="cellIs" priority="345" operator="equal" aboveAverage="0" equalAverage="0" bottom="0" percent="0" rank="0" text="" dxfId="355">
      <formula>"ogółem"</formula>
    </cfRule>
    <cfRule type="cellIs" priority="346" operator="equal" aboveAverage="0" equalAverage="0" bottom="0" percent="0" rank="0" text="" dxfId="356">
      <formula>"ogółem"</formula>
    </cfRule>
  </conditionalFormatting>
  <conditionalFormatting sqref="A792">
    <cfRule type="cellIs" priority="347" operator="equal" aboveAverage="0" equalAverage="0" bottom="0" percent="0" rank="0" text="" dxfId="357">
      <formula>"Wydatki bieżące"</formula>
    </cfRule>
  </conditionalFormatting>
  <conditionalFormatting sqref="B818">
    <cfRule type="cellIs" priority="348" operator="equal" aboveAverage="0" equalAverage="0" bottom="0" percent="0" rank="0" text="" dxfId="358">
      <formula>"ogółem"</formula>
    </cfRule>
  </conditionalFormatting>
  <conditionalFormatting sqref="A818">
    <cfRule type="cellIs" priority="349" operator="equal" aboveAverage="0" equalAverage="0" bottom="0" percent="0" rank="0" text="" dxfId="359">
      <formula>"Wydatki bieżące"</formula>
    </cfRule>
  </conditionalFormatting>
  <conditionalFormatting sqref="B818">
    <cfRule type="cellIs" priority="350" operator="equal" aboveAverage="0" equalAverage="0" bottom="0" percent="0" rank="0" text="" dxfId="360">
      <formula>"ogółem"</formula>
    </cfRule>
  </conditionalFormatting>
  <conditionalFormatting sqref="A818">
    <cfRule type="cellIs" priority="351" operator="equal" aboveAverage="0" equalAverage="0" bottom="0" percent="0" rank="0" text="" dxfId="361">
      <formula>"Wydatki bieżące"</formula>
    </cfRule>
  </conditionalFormatting>
  <conditionalFormatting sqref="B818">
    <cfRule type="cellIs" priority="352" operator="equal" aboveAverage="0" equalAverage="0" bottom="0" percent="0" rank="0" text="" dxfId="362">
      <formula>"ogółem"</formula>
    </cfRule>
    <cfRule type="cellIs" priority="353" operator="equal" aboveAverage="0" equalAverage="0" bottom="0" percent="0" rank="0" text="" dxfId="363">
      <formula>"ogółem"</formula>
    </cfRule>
  </conditionalFormatting>
  <conditionalFormatting sqref="A818">
    <cfRule type="cellIs" priority="354" operator="equal" aboveAverage="0" equalAverage="0" bottom="0" percent="0" rank="0" text="" dxfId="364">
      <formula>"Wydatki bieżące"</formula>
    </cfRule>
  </conditionalFormatting>
  <conditionalFormatting sqref="B832">
    <cfRule type="cellIs" priority="355" operator="equal" aboveAverage="0" equalAverage="0" bottom="0" percent="0" rank="0" text="" dxfId="365">
      <formula>"ogółem"</formula>
    </cfRule>
  </conditionalFormatting>
  <conditionalFormatting sqref="A832">
    <cfRule type="cellIs" priority="356" operator="equal" aboveAverage="0" equalAverage="0" bottom="0" percent="0" rank="0" text="" dxfId="366">
      <formula>"Wydatki bieżące"</formula>
    </cfRule>
  </conditionalFormatting>
  <conditionalFormatting sqref="B832">
    <cfRule type="cellIs" priority="357" operator="equal" aboveAverage="0" equalAverage="0" bottom="0" percent="0" rank="0" text="" dxfId="367">
      <formula>"ogółem"</formula>
    </cfRule>
  </conditionalFormatting>
  <conditionalFormatting sqref="A832">
    <cfRule type="cellIs" priority="358" operator="equal" aboveAverage="0" equalAverage="0" bottom="0" percent="0" rank="0" text="" dxfId="368">
      <formula>"Wydatki bieżące"</formula>
    </cfRule>
  </conditionalFormatting>
  <conditionalFormatting sqref="B832">
    <cfRule type="cellIs" priority="359" operator="equal" aboveAverage="0" equalAverage="0" bottom="0" percent="0" rank="0" text="" dxfId="369">
      <formula>"ogółem"</formula>
    </cfRule>
    <cfRule type="cellIs" priority="360" operator="equal" aboveAverage="0" equalAverage="0" bottom="0" percent="0" rank="0" text="" dxfId="370">
      <formula>"ogółem"</formula>
    </cfRule>
  </conditionalFormatting>
  <conditionalFormatting sqref="A832">
    <cfRule type="cellIs" priority="361" operator="equal" aboveAverage="0" equalAverage="0" bottom="0" percent="0" rank="0" text="" dxfId="371">
      <formula>"Wydatki bieżące"</formula>
    </cfRule>
  </conditionalFormatting>
  <conditionalFormatting sqref="B833">
    <cfRule type="cellIs" priority="362" operator="equal" aboveAverage="0" equalAverage="0" bottom="0" percent="0" rank="0" text="" dxfId="372">
      <formula>"ogółem"</formula>
    </cfRule>
  </conditionalFormatting>
  <conditionalFormatting sqref="A833">
    <cfRule type="cellIs" priority="363" operator="equal" aboveAverage="0" equalAverage="0" bottom="0" percent="0" rank="0" text="" dxfId="373">
      <formula>"Wydatki bieżące"</formula>
    </cfRule>
  </conditionalFormatting>
  <conditionalFormatting sqref="B833">
    <cfRule type="cellIs" priority="364" operator="equal" aboveAverage="0" equalAverage="0" bottom="0" percent="0" rank="0" text="" dxfId="374">
      <formula>"ogółem"</formula>
    </cfRule>
  </conditionalFormatting>
  <conditionalFormatting sqref="A833">
    <cfRule type="cellIs" priority="365" operator="equal" aboveAverage="0" equalAverage="0" bottom="0" percent="0" rank="0" text="" dxfId="375">
      <formula>"Wydatki bieżące"</formula>
    </cfRule>
  </conditionalFormatting>
  <conditionalFormatting sqref="B833">
    <cfRule type="cellIs" priority="366" operator="equal" aboveAverage="0" equalAverage="0" bottom="0" percent="0" rank="0" text="" dxfId="376">
      <formula>"ogółem"</formula>
    </cfRule>
    <cfRule type="cellIs" priority="367" operator="equal" aboveAverage="0" equalAverage="0" bottom="0" percent="0" rank="0" text="" dxfId="377">
      <formula>"ogółem"</formula>
    </cfRule>
  </conditionalFormatting>
  <conditionalFormatting sqref="A833">
    <cfRule type="cellIs" priority="368" operator="equal" aboveAverage="0" equalAverage="0" bottom="0" percent="0" rank="0" text="" dxfId="378">
      <formula>"Wydatki bieżące"</formula>
    </cfRule>
  </conditionalFormatting>
  <conditionalFormatting sqref="B819">
    <cfRule type="cellIs" priority="369" operator="equal" aboveAverage="0" equalAverage="0" bottom="0" percent="0" rank="0" text="" dxfId="379">
      <formula>"ogółem"</formula>
    </cfRule>
  </conditionalFormatting>
  <conditionalFormatting sqref="A819">
    <cfRule type="cellIs" priority="370" operator="equal" aboveAverage="0" equalAverage="0" bottom="0" percent="0" rank="0" text="" dxfId="380">
      <formula>"Wydatki bieżące"</formula>
    </cfRule>
  </conditionalFormatting>
  <conditionalFormatting sqref="B819">
    <cfRule type="cellIs" priority="371" operator="equal" aboveAverage="0" equalAverage="0" bottom="0" percent="0" rank="0" text="" dxfId="381">
      <formula>"ogółem"</formula>
    </cfRule>
  </conditionalFormatting>
  <conditionalFormatting sqref="A819">
    <cfRule type="cellIs" priority="372" operator="equal" aboveAverage="0" equalAverage="0" bottom="0" percent="0" rank="0" text="" dxfId="382">
      <formula>"Wydatki bieżące"</formula>
    </cfRule>
  </conditionalFormatting>
  <conditionalFormatting sqref="B819">
    <cfRule type="cellIs" priority="373" operator="equal" aboveAverage="0" equalAverage="0" bottom="0" percent="0" rank="0" text="" dxfId="383">
      <formula>"ogółem"</formula>
    </cfRule>
    <cfRule type="cellIs" priority="374" operator="equal" aboveAverage="0" equalAverage="0" bottom="0" percent="0" rank="0" text="" dxfId="384">
      <formula>"ogółem"</formula>
    </cfRule>
  </conditionalFormatting>
  <conditionalFormatting sqref="A819">
    <cfRule type="cellIs" priority="375" operator="equal" aboveAverage="0" equalAverage="0" bottom="0" percent="0" rank="0" text="" dxfId="385">
      <formula>"Wydatki bieżące"</formula>
    </cfRule>
  </conditionalFormatting>
  <conditionalFormatting sqref="A834">
    <cfRule type="cellIs" priority="376" operator="equal" aboveAverage="0" equalAverage="0" bottom="0" percent="0" rank="0" text="" dxfId="386">
      <formula>"Wydatki bieżące"</formula>
    </cfRule>
  </conditionalFormatting>
  <conditionalFormatting sqref="B820">
    <cfRule type="cellIs" priority="377" operator="equal" aboveAverage="0" equalAverage="0" bottom="0" percent="0" rank="0" text="" dxfId="387">
      <formula>"ogółem"</formula>
    </cfRule>
  </conditionalFormatting>
  <conditionalFormatting sqref="A820">
    <cfRule type="cellIs" priority="378" operator="equal" aboveAverage="0" equalAverage="0" bottom="0" percent="0" rank="0" text="" dxfId="388">
      <formula>"Wydatki bieżące"</formula>
    </cfRule>
  </conditionalFormatting>
  <conditionalFormatting sqref="B820">
    <cfRule type="cellIs" priority="379" operator="equal" aboveAverage="0" equalAverage="0" bottom="0" percent="0" rank="0" text="" dxfId="389">
      <formula>"ogółem"</formula>
    </cfRule>
  </conditionalFormatting>
  <conditionalFormatting sqref="A820">
    <cfRule type="cellIs" priority="380" operator="equal" aboveAverage="0" equalAverage="0" bottom="0" percent="0" rank="0" text="" dxfId="390">
      <formula>"Wydatki bieżące"</formula>
    </cfRule>
  </conditionalFormatting>
  <conditionalFormatting sqref="B820">
    <cfRule type="cellIs" priority="381" operator="equal" aboveAverage="0" equalAverage="0" bottom="0" percent="0" rank="0" text="" dxfId="391">
      <formula>"ogółem"</formula>
    </cfRule>
    <cfRule type="cellIs" priority="382" operator="equal" aboveAverage="0" equalAverage="0" bottom="0" percent="0" rank="0" text="" dxfId="392">
      <formula>"ogółem"</formula>
    </cfRule>
  </conditionalFormatting>
  <conditionalFormatting sqref="A820">
    <cfRule type="cellIs" priority="383" operator="equal" aboveAverage="0" equalAverage="0" bottom="0" percent="0" rank="0" text="" dxfId="393">
      <formula>"Wydatki bieżące"</formula>
    </cfRule>
  </conditionalFormatting>
  <conditionalFormatting sqref="B834">
    <cfRule type="cellIs" priority="384" operator="equal" aboveAverage="0" equalAverage="0" bottom="0" percent="0" rank="0" text="" dxfId="394">
      <formula>"ogółem"</formula>
    </cfRule>
  </conditionalFormatting>
  <conditionalFormatting sqref="A834">
    <cfRule type="cellIs" priority="385" operator="equal" aboveAverage="0" equalAverage="0" bottom="0" percent="0" rank="0" text="" dxfId="395">
      <formula>"Wydatki bieżące"</formula>
    </cfRule>
  </conditionalFormatting>
  <conditionalFormatting sqref="B834">
    <cfRule type="cellIs" priority="386" operator="equal" aboveAverage="0" equalAverage="0" bottom="0" percent="0" rank="0" text="" dxfId="396">
      <formula>"ogółem"</formula>
    </cfRule>
  </conditionalFormatting>
  <conditionalFormatting sqref="A834">
    <cfRule type="cellIs" priority="387" operator="equal" aboveAverage="0" equalAverage="0" bottom="0" percent="0" rank="0" text="" dxfId="397">
      <formula>"Wydatki bieżące"</formula>
    </cfRule>
  </conditionalFormatting>
  <conditionalFormatting sqref="B834">
    <cfRule type="cellIs" priority="388" operator="equal" aboveAverage="0" equalAverage="0" bottom="0" percent="0" rank="0" text="" dxfId="398">
      <formula>"ogółem"</formula>
    </cfRule>
    <cfRule type="cellIs" priority="389" operator="equal" aboveAverage="0" equalAverage="0" bottom="0" percent="0" rank="0" text="" dxfId="399">
      <formula>"ogółem"</formula>
    </cfRule>
  </conditionalFormatting>
  <conditionalFormatting sqref="B844">
    <cfRule type="cellIs" priority="390" operator="equal" aboveAverage="0" equalAverage="0" bottom="0" percent="0" rank="0" text="" dxfId="400">
      <formula>"ogółem"</formula>
    </cfRule>
  </conditionalFormatting>
  <conditionalFormatting sqref="A844">
    <cfRule type="cellIs" priority="391" operator="equal" aboveAverage="0" equalAverage="0" bottom="0" percent="0" rank="0" text="" dxfId="401">
      <formula>"Wydatki bieżące"</formula>
    </cfRule>
  </conditionalFormatting>
  <conditionalFormatting sqref="B844">
    <cfRule type="cellIs" priority="392" operator="equal" aboveAverage="0" equalAverage="0" bottom="0" percent="0" rank="0" text="" dxfId="402">
      <formula>"ogółem"</formula>
    </cfRule>
  </conditionalFormatting>
  <conditionalFormatting sqref="A844">
    <cfRule type="cellIs" priority="393" operator="equal" aboveAverage="0" equalAverage="0" bottom="0" percent="0" rank="0" text="" dxfId="403">
      <formula>"Wydatki bieżące"</formula>
    </cfRule>
  </conditionalFormatting>
  <conditionalFormatting sqref="B844">
    <cfRule type="cellIs" priority="394" operator="equal" aboveAverage="0" equalAverage="0" bottom="0" percent="0" rank="0" text="" dxfId="404">
      <formula>"ogółem"</formula>
    </cfRule>
    <cfRule type="cellIs" priority="395" operator="equal" aboveAverage="0" equalAverage="0" bottom="0" percent="0" rank="0" text="" dxfId="405">
      <formula>"ogółem"</formula>
    </cfRule>
  </conditionalFormatting>
  <conditionalFormatting sqref="A844">
    <cfRule type="cellIs" priority="396" operator="equal" aboveAverage="0" equalAverage="0" bottom="0" percent="0" rank="0" text="" dxfId="406">
      <formula>"Wydatki bieżące"</formula>
    </cfRule>
  </conditionalFormatting>
  <conditionalFormatting sqref="B845">
    <cfRule type="cellIs" priority="397" operator="equal" aboveAverage="0" equalAverage="0" bottom="0" percent="0" rank="0" text="" dxfId="407">
      <formula>"ogółem"</formula>
    </cfRule>
  </conditionalFormatting>
  <conditionalFormatting sqref="A845">
    <cfRule type="cellIs" priority="398" operator="equal" aboveAverage="0" equalAverage="0" bottom="0" percent="0" rank="0" text="" dxfId="408">
      <formula>"Wydatki bieżące"</formula>
    </cfRule>
  </conditionalFormatting>
  <conditionalFormatting sqref="B845">
    <cfRule type="cellIs" priority="399" operator="equal" aboveAverage="0" equalAverage="0" bottom="0" percent="0" rank="0" text="" dxfId="409">
      <formula>"ogółem"</formula>
    </cfRule>
  </conditionalFormatting>
  <conditionalFormatting sqref="A845">
    <cfRule type="cellIs" priority="400" operator="equal" aboveAverage="0" equalAverage="0" bottom="0" percent="0" rank="0" text="" dxfId="410">
      <formula>"Wydatki bieżące"</formula>
    </cfRule>
  </conditionalFormatting>
  <conditionalFormatting sqref="B845">
    <cfRule type="cellIs" priority="401" operator="equal" aboveAverage="0" equalAverage="0" bottom="0" percent="0" rank="0" text="" dxfId="411">
      <formula>"ogółem"</formula>
    </cfRule>
    <cfRule type="cellIs" priority="402" operator="equal" aboveAverage="0" equalAverage="0" bottom="0" percent="0" rank="0" text="" dxfId="412">
      <formula>"ogółem"</formula>
    </cfRule>
  </conditionalFormatting>
  <conditionalFormatting sqref="A845">
    <cfRule type="cellIs" priority="403" operator="equal" aboveAverage="0" equalAverage="0" bottom="0" percent="0" rank="0" text="" dxfId="413">
      <formula>"Wydatki bieżące"</formula>
    </cfRule>
  </conditionalFormatting>
  <conditionalFormatting sqref="B846">
    <cfRule type="cellIs" priority="404" operator="equal" aboveAverage="0" equalAverage="0" bottom="0" percent="0" rank="0" text="" dxfId="414">
      <formula>"ogółem"</formula>
    </cfRule>
  </conditionalFormatting>
  <conditionalFormatting sqref="A846">
    <cfRule type="cellIs" priority="405" operator="equal" aboveAverage="0" equalAverage="0" bottom="0" percent="0" rank="0" text="" dxfId="415">
      <formula>"Wydatki bieżące"</formula>
    </cfRule>
  </conditionalFormatting>
  <conditionalFormatting sqref="B846">
    <cfRule type="cellIs" priority="406" operator="equal" aboveAverage="0" equalAverage="0" bottom="0" percent="0" rank="0" text="" dxfId="416">
      <formula>"ogółem"</formula>
    </cfRule>
  </conditionalFormatting>
  <conditionalFormatting sqref="A846">
    <cfRule type="cellIs" priority="407" operator="equal" aboveAverage="0" equalAverage="0" bottom="0" percent="0" rank="0" text="" dxfId="417">
      <formula>"Wydatki bieżące"</formula>
    </cfRule>
  </conditionalFormatting>
  <conditionalFormatting sqref="B846">
    <cfRule type="cellIs" priority="408" operator="equal" aboveAverage="0" equalAverage="0" bottom="0" percent="0" rank="0" text="" dxfId="418">
      <formula>"ogółem"</formula>
    </cfRule>
    <cfRule type="cellIs" priority="409" operator="equal" aboveAverage="0" equalAverage="0" bottom="0" percent="0" rank="0" text="" dxfId="419">
      <formula>"ogółem"</formula>
    </cfRule>
  </conditionalFormatting>
  <conditionalFormatting sqref="A846">
    <cfRule type="cellIs" priority="410" operator="equal" aboveAverage="0" equalAverage="0" bottom="0" percent="0" rank="0" text="" dxfId="420">
      <formula>"Wydatki bieżące"</formula>
    </cfRule>
  </conditionalFormatting>
  <conditionalFormatting sqref="B1236">
    <cfRule type="cellIs" priority="411" operator="equal" aboveAverage="0" equalAverage="0" bottom="0" percent="0" rank="0" text="" dxfId="421">
      <formula>"ogółem"</formula>
    </cfRule>
  </conditionalFormatting>
  <conditionalFormatting sqref="A1236">
    <cfRule type="cellIs" priority="412" operator="equal" aboveAverage="0" equalAverage="0" bottom="0" percent="0" rank="0" text="" dxfId="422">
      <formula>"Wydatki bieżące"</formula>
    </cfRule>
  </conditionalFormatting>
  <conditionalFormatting sqref="B1236">
    <cfRule type="cellIs" priority="413" operator="equal" aboveAverage="0" equalAverage="0" bottom="0" percent="0" rank="0" text="" dxfId="423">
      <formula>"ogółem"</formula>
    </cfRule>
  </conditionalFormatting>
  <conditionalFormatting sqref="A1236">
    <cfRule type="cellIs" priority="414" operator="equal" aboveAverage="0" equalAverage="0" bottom="0" percent="0" rank="0" text="" dxfId="424">
      <formula>"Wydatki bieżące"</formula>
    </cfRule>
  </conditionalFormatting>
  <conditionalFormatting sqref="B1236">
    <cfRule type="cellIs" priority="415" operator="equal" aboveAverage="0" equalAverage="0" bottom="0" percent="0" rank="0" text="" dxfId="425">
      <formula>"ogółem"</formula>
    </cfRule>
    <cfRule type="cellIs" priority="416" operator="equal" aboveAverage="0" equalAverage="0" bottom="0" percent="0" rank="0" text="" dxfId="426">
      <formula>"ogółem"</formula>
    </cfRule>
  </conditionalFormatting>
  <conditionalFormatting sqref="A1236">
    <cfRule type="cellIs" priority="417" operator="equal" aboveAverage="0" equalAverage="0" bottom="0" percent="0" rank="0" text="" dxfId="427">
      <formula>"Wydatki bieżące"</formula>
    </cfRule>
  </conditionalFormatting>
  <conditionalFormatting sqref="B1225">
    <cfRule type="cellIs" priority="418" operator="equal" aboveAverage="0" equalAverage="0" bottom="0" percent="0" rank="0" text="" dxfId="428">
      <formula>"ogółem"</formula>
    </cfRule>
  </conditionalFormatting>
  <conditionalFormatting sqref="A1225">
    <cfRule type="cellIs" priority="419" operator="equal" aboveAverage="0" equalAverage="0" bottom="0" percent="0" rank="0" text="" dxfId="429">
      <formula>"Wydatki bieżące"</formula>
    </cfRule>
  </conditionalFormatting>
  <conditionalFormatting sqref="B1225">
    <cfRule type="cellIs" priority="420" operator="equal" aboveAverage="0" equalAverage="0" bottom="0" percent="0" rank="0" text="" dxfId="430">
      <formula>"ogółem"</formula>
    </cfRule>
  </conditionalFormatting>
  <conditionalFormatting sqref="A1225">
    <cfRule type="cellIs" priority="421" operator="equal" aboveAverage="0" equalAverage="0" bottom="0" percent="0" rank="0" text="" dxfId="431">
      <formula>"Wydatki bieżące"</formula>
    </cfRule>
  </conditionalFormatting>
  <conditionalFormatting sqref="B1225">
    <cfRule type="cellIs" priority="422" operator="equal" aboveAverage="0" equalAverage="0" bottom="0" percent="0" rank="0" text="" dxfId="432">
      <formula>"ogółem"</formula>
    </cfRule>
    <cfRule type="cellIs" priority="423" operator="equal" aboveAverage="0" equalAverage="0" bottom="0" percent="0" rank="0" text="" dxfId="433">
      <formula>"ogółem"</formula>
    </cfRule>
  </conditionalFormatting>
  <conditionalFormatting sqref="A1225">
    <cfRule type="cellIs" priority="424" operator="equal" aboveAverage="0" equalAverage="0" bottom="0" percent="0" rank="0" text="" dxfId="434">
      <formula>"Wydatki bieżące"</formula>
    </cfRule>
  </conditionalFormatting>
  <conditionalFormatting sqref="B1237">
    <cfRule type="cellIs" priority="425" operator="equal" aboveAverage="0" equalAverage="0" bottom="0" percent="0" rank="0" text="" dxfId="435">
      <formula>"ogółem"</formula>
    </cfRule>
  </conditionalFormatting>
  <conditionalFormatting sqref="A1237">
    <cfRule type="cellIs" priority="426" operator="equal" aboveAverage="0" equalAverage="0" bottom="0" percent="0" rank="0" text="" dxfId="436">
      <formula>"Wydatki bieżące"</formula>
    </cfRule>
  </conditionalFormatting>
  <conditionalFormatting sqref="B1237">
    <cfRule type="cellIs" priority="427" operator="equal" aboveAverage="0" equalAverage="0" bottom="0" percent="0" rank="0" text="" dxfId="437">
      <formula>"ogółem"</formula>
    </cfRule>
  </conditionalFormatting>
  <conditionalFormatting sqref="A1237">
    <cfRule type="cellIs" priority="428" operator="equal" aboveAverage="0" equalAverage="0" bottom="0" percent="0" rank="0" text="" dxfId="438">
      <formula>"Wydatki bieżące"</formula>
    </cfRule>
  </conditionalFormatting>
  <conditionalFormatting sqref="B1237">
    <cfRule type="cellIs" priority="429" operator="equal" aboveAverage="0" equalAverage="0" bottom="0" percent="0" rank="0" text="" dxfId="439">
      <formula>"ogółem"</formula>
    </cfRule>
    <cfRule type="cellIs" priority="430" operator="equal" aboveAverage="0" equalAverage="0" bottom="0" percent="0" rank="0" text="" dxfId="440">
      <formula>"ogółem"</formula>
    </cfRule>
  </conditionalFormatting>
  <conditionalFormatting sqref="A1237">
    <cfRule type="cellIs" priority="431" operator="equal" aboveAverage="0" equalAverage="0" bottom="0" percent="0" rank="0" text="" dxfId="441">
      <formula>"Wydatki bieżące"</formula>
    </cfRule>
  </conditionalFormatting>
  <conditionalFormatting sqref="B1250">
    <cfRule type="cellIs" priority="432" operator="equal" aboveAverage="0" equalAverage="0" bottom="0" percent="0" rank="0" text="" dxfId="442">
      <formula>"ogółem"</formula>
    </cfRule>
  </conditionalFormatting>
  <conditionalFormatting sqref="A1250">
    <cfRule type="cellIs" priority="433" operator="equal" aboveAverage="0" equalAverage="0" bottom="0" percent="0" rank="0" text="" dxfId="443">
      <formula>"Wydatki bieżące"</formula>
    </cfRule>
  </conditionalFormatting>
  <conditionalFormatting sqref="B1250">
    <cfRule type="cellIs" priority="434" operator="equal" aboveAverage="0" equalAverage="0" bottom="0" percent="0" rank="0" text="" dxfId="444">
      <formula>"ogółem"</formula>
    </cfRule>
  </conditionalFormatting>
  <conditionalFormatting sqref="A1250">
    <cfRule type="cellIs" priority="435" operator="equal" aboveAverage="0" equalAverage="0" bottom="0" percent="0" rank="0" text="" dxfId="445">
      <formula>"Wydatki bieżące"</formula>
    </cfRule>
  </conditionalFormatting>
  <conditionalFormatting sqref="B1250">
    <cfRule type="cellIs" priority="436" operator="equal" aboveAverage="0" equalAverage="0" bottom="0" percent="0" rank="0" text="" dxfId="446">
      <formula>"ogółem"</formula>
    </cfRule>
    <cfRule type="cellIs" priority="437" operator="equal" aboveAverage="0" equalAverage="0" bottom="0" percent="0" rank="0" text="" dxfId="447">
      <formula>"ogółem"</formula>
    </cfRule>
  </conditionalFormatting>
  <conditionalFormatting sqref="A1250">
    <cfRule type="cellIs" priority="438" operator="equal" aboveAverage="0" equalAverage="0" bottom="0" percent="0" rank="0" text="" dxfId="448">
      <formula>"Wydatki bieżące"</formula>
    </cfRule>
  </conditionalFormatting>
  <conditionalFormatting sqref="B1251">
    <cfRule type="cellIs" priority="439" operator="equal" aboveAverage="0" equalAverage="0" bottom="0" percent="0" rank="0" text="" dxfId="449">
      <formula>"ogółem"</formula>
    </cfRule>
  </conditionalFormatting>
  <conditionalFormatting sqref="A1332">
    <cfRule type="cellIs" priority="440" operator="equal" aboveAverage="0" equalAverage="0" bottom="0" percent="0" rank="0" text="" dxfId="450">
      <formula>"Wydatki bieżące"</formula>
    </cfRule>
  </conditionalFormatting>
  <conditionalFormatting sqref="B1251">
    <cfRule type="cellIs" priority="441" operator="equal" aboveAverage="0" equalAverage="0" bottom="0" percent="0" rank="0" text="" dxfId="451">
      <formula>"ogółem"</formula>
    </cfRule>
  </conditionalFormatting>
  <conditionalFormatting sqref="A1332">
    <cfRule type="cellIs" priority="442" operator="equal" aboveAverage="0" equalAverage="0" bottom="0" percent="0" rank="0" text="" dxfId="452">
      <formula>"Wydatki bieżące"</formula>
    </cfRule>
  </conditionalFormatting>
  <conditionalFormatting sqref="B1251">
    <cfRule type="cellIs" priority="443" operator="equal" aboveAverage="0" equalAverage="0" bottom="0" percent="0" rank="0" text="" dxfId="453">
      <formula>"ogółem"</formula>
    </cfRule>
    <cfRule type="cellIs" priority="444" operator="equal" aboveAverage="0" equalAverage="0" bottom="0" percent="0" rank="0" text="" dxfId="454">
      <formula>"ogółem"</formula>
    </cfRule>
  </conditionalFormatting>
  <conditionalFormatting sqref="A1332">
    <cfRule type="cellIs" priority="445" operator="equal" aboveAverage="0" equalAverage="0" bottom="0" percent="0" rank="0" text="" dxfId="455">
      <formula>"Wydatki bieżące"</formula>
    </cfRule>
  </conditionalFormatting>
  <conditionalFormatting sqref="A1251">
    <cfRule type="cellIs" priority="446" operator="equal" aboveAverage="0" equalAverage="0" bottom="0" percent="0" rank="0" text="" dxfId="456">
      <formula>"Wydatki bieżące"</formula>
    </cfRule>
  </conditionalFormatting>
  <conditionalFormatting sqref="A1251">
    <cfRule type="cellIs" priority="447" operator="equal" aboveAverage="0" equalAverage="0" bottom="0" percent="0" rank="0" text="" dxfId="457">
      <formula>"Wydatki bieżące"</formula>
    </cfRule>
  </conditionalFormatting>
  <conditionalFormatting sqref="A1251">
    <cfRule type="cellIs" priority="448" operator="equal" aboveAverage="0" equalAverage="0" bottom="0" percent="0" rank="0" text="" dxfId="458">
      <formula>"Wydatki bieżące"</formula>
    </cfRule>
  </conditionalFormatting>
  <conditionalFormatting sqref="B1265:B1266">
    <cfRule type="cellIs" priority="449" operator="equal" aboveAverage="0" equalAverage="0" bottom="0" percent="0" rank="0" text="" dxfId="459">
      <formula>"ogółem"</formula>
    </cfRule>
  </conditionalFormatting>
  <conditionalFormatting sqref="A1265">
    <cfRule type="cellIs" priority="450" operator="equal" aboveAverage="0" equalAverage="0" bottom="0" percent="0" rank="0" text="" dxfId="460">
      <formula>"Wydatki bieżące"</formula>
    </cfRule>
  </conditionalFormatting>
  <conditionalFormatting sqref="B1265:B1266">
    <cfRule type="cellIs" priority="451" operator="equal" aboveAverage="0" equalAverage="0" bottom="0" percent="0" rank="0" text="" dxfId="461">
      <formula>"ogółem"</formula>
    </cfRule>
  </conditionalFormatting>
  <conditionalFormatting sqref="A1265">
    <cfRule type="cellIs" priority="452" operator="equal" aboveAverage="0" equalAverage="0" bottom="0" percent="0" rank="0" text="" dxfId="462">
      <formula>"Wydatki bieżące"</formula>
    </cfRule>
  </conditionalFormatting>
  <conditionalFormatting sqref="B1265:B1266">
    <cfRule type="cellIs" priority="453" operator="equal" aboveAverage="0" equalAverage="0" bottom="0" percent="0" rank="0" text="" dxfId="463">
      <formula>"ogółem"</formula>
    </cfRule>
    <cfRule type="cellIs" priority="454" operator="equal" aboveAverage="0" equalAverage="0" bottom="0" percent="0" rank="0" text="" dxfId="464">
      <formula>"ogółem"</formula>
    </cfRule>
  </conditionalFormatting>
  <conditionalFormatting sqref="A1265">
    <cfRule type="cellIs" priority="455" operator="equal" aboveAverage="0" equalAverage="0" bottom="0" percent="0" rank="0" text="" dxfId="465">
      <formula>"Wydatki bieżące"</formula>
    </cfRule>
  </conditionalFormatting>
  <conditionalFormatting sqref="B1332">
    <cfRule type="cellIs" priority="456" operator="equal" aboveAverage="0" equalAverage="0" bottom="0" percent="0" rank="0" text="" dxfId="466">
      <formula>"ogółem"</formula>
    </cfRule>
  </conditionalFormatting>
  <conditionalFormatting sqref="A1372">
    <cfRule type="cellIs" priority="457" operator="equal" aboveAverage="0" equalAverage="0" bottom="0" percent="0" rank="0" text="" dxfId="467">
      <formula>"Wydatki bieżące"</formula>
    </cfRule>
  </conditionalFormatting>
  <conditionalFormatting sqref="B1332">
    <cfRule type="cellIs" priority="458" operator="equal" aboveAverage="0" equalAverage="0" bottom="0" percent="0" rank="0" text="" dxfId="468">
      <formula>"ogółem"</formula>
    </cfRule>
  </conditionalFormatting>
  <conditionalFormatting sqref="A1372">
    <cfRule type="cellIs" priority="459" operator="equal" aboveAverage="0" equalAverage="0" bottom="0" percent="0" rank="0" text="" dxfId="469">
      <formula>"Wydatki bieżące"</formula>
    </cfRule>
  </conditionalFormatting>
  <conditionalFormatting sqref="B1332">
    <cfRule type="cellIs" priority="460" operator="equal" aboveAverage="0" equalAverage="0" bottom="0" percent="0" rank="0" text="" dxfId="470">
      <formula>"ogółem"</formula>
    </cfRule>
    <cfRule type="cellIs" priority="461" operator="equal" aboveAverage="0" equalAverage="0" bottom="0" percent="0" rank="0" text="" dxfId="471">
      <formula>"ogółem"</formula>
    </cfRule>
  </conditionalFormatting>
  <conditionalFormatting sqref="A1372">
    <cfRule type="cellIs" priority="462" operator="equal" aboveAverage="0" equalAverage="0" bottom="0" percent="0" rank="0" text="" dxfId="472">
      <formula>"Wydatki bieżące"</formula>
    </cfRule>
  </conditionalFormatting>
  <conditionalFormatting sqref="B1280">
    <cfRule type="cellIs" priority="463" operator="equal" aboveAverage="0" equalAverage="0" bottom="0" percent="0" rank="0" text="" dxfId="473">
      <formula>"ogółem"</formula>
    </cfRule>
  </conditionalFormatting>
  <conditionalFormatting sqref="A1280">
    <cfRule type="cellIs" priority="464" operator="equal" aboveAverage="0" equalAverage="0" bottom="0" percent="0" rank="0" text="" dxfId="474">
      <formula>"Wydatki bieżące"</formula>
    </cfRule>
  </conditionalFormatting>
  <conditionalFormatting sqref="B1280">
    <cfRule type="cellIs" priority="465" operator="equal" aboveAverage="0" equalAverage="0" bottom="0" percent="0" rank="0" text="" dxfId="475">
      <formula>"ogółem"</formula>
    </cfRule>
  </conditionalFormatting>
  <conditionalFormatting sqref="A1280">
    <cfRule type="cellIs" priority="466" operator="equal" aboveAverage="0" equalAverage="0" bottom="0" percent="0" rank="0" text="" dxfId="476">
      <formula>"Wydatki bieżące"</formula>
    </cfRule>
  </conditionalFormatting>
  <conditionalFormatting sqref="B1280">
    <cfRule type="cellIs" priority="467" operator="equal" aboveAverage="0" equalAverage="0" bottom="0" percent="0" rank="0" text="" dxfId="477">
      <formula>"ogółem"</formula>
    </cfRule>
    <cfRule type="cellIs" priority="468" operator="equal" aboveAverage="0" equalAverage="0" bottom="0" percent="0" rank="0" text="" dxfId="478">
      <formula>"ogółem"</formula>
    </cfRule>
  </conditionalFormatting>
  <conditionalFormatting sqref="A1280">
    <cfRule type="cellIs" priority="469" operator="equal" aboveAverage="0" equalAverage="0" bottom="0" percent="0" rank="0" text="" dxfId="479">
      <formula>"Wydatki bieżące"</formula>
    </cfRule>
  </conditionalFormatting>
  <conditionalFormatting sqref="B1293">
    <cfRule type="cellIs" priority="470" operator="equal" aboveAverage="0" equalAverage="0" bottom="0" percent="0" rank="0" text="" dxfId="480">
      <formula>"ogółem"</formula>
    </cfRule>
  </conditionalFormatting>
  <conditionalFormatting sqref="A1293">
    <cfRule type="cellIs" priority="471" operator="equal" aboveAverage="0" equalAverage="0" bottom="0" percent="0" rank="0" text="" dxfId="481">
      <formula>"Wydatki bieżące"</formula>
    </cfRule>
  </conditionalFormatting>
  <conditionalFormatting sqref="B1293">
    <cfRule type="cellIs" priority="472" operator="equal" aboveAverage="0" equalAverage="0" bottom="0" percent="0" rank="0" text="" dxfId="482">
      <formula>"ogółem"</formula>
    </cfRule>
  </conditionalFormatting>
  <conditionalFormatting sqref="A1293">
    <cfRule type="cellIs" priority="473" operator="equal" aboveAverage="0" equalAverage="0" bottom="0" percent="0" rank="0" text="" dxfId="483">
      <formula>"Wydatki bieżące"</formula>
    </cfRule>
  </conditionalFormatting>
  <conditionalFormatting sqref="B1293">
    <cfRule type="cellIs" priority="474" operator="equal" aboveAverage="0" equalAverage="0" bottom="0" percent="0" rank="0" text="" dxfId="484">
      <formula>"ogółem"</formula>
    </cfRule>
    <cfRule type="cellIs" priority="475" operator="equal" aboveAverage="0" equalAverage="0" bottom="0" percent="0" rank="0" text="" dxfId="485">
      <formula>"ogółem"</formula>
    </cfRule>
  </conditionalFormatting>
  <conditionalFormatting sqref="A1293">
    <cfRule type="cellIs" priority="476" operator="equal" aboveAverage="0" equalAverage="0" bottom="0" percent="0" rank="0" text="" dxfId="486">
      <formula>"Wydatki bieżące"</formula>
    </cfRule>
  </conditionalFormatting>
  <conditionalFormatting sqref="B1303">
    <cfRule type="cellIs" priority="477" operator="equal" aboveAverage="0" equalAverage="0" bottom="0" percent="0" rank="0" text="" dxfId="487">
      <formula>"ogółem"</formula>
    </cfRule>
  </conditionalFormatting>
  <conditionalFormatting sqref="A1303">
    <cfRule type="cellIs" priority="478" operator="equal" aboveAverage="0" equalAverage="0" bottom="0" percent="0" rank="0" text="" dxfId="488">
      <formula>"Wydatki bieżące"</formula>
    </cfRule>
  </conditionalFormatting>
  <conditionalFormatting sqref="B1303">
    <cfRule type="cellIs" priority="479" operator="equal" aboveAverage="0" equalAverage="0" bottom="0" percent="0" rank="0" text="" dxfId="489">
      <formula>"ogółem"</formula>
    </cfRule>
  </conditionalFormatting>
  <conditionalFormatting sqref="A1303">
    <cfRule type="cellIs" priority="480" operator="equal" aboveAverage="0" equalAverage="0" bottom="0" percent="0" rank="0" text="" dxfId="490">
      <formula>"Wydatki bieżące"</formula>
    </cfRule>
  </conditionalFormatting>
  <conditionalFormatting sqref="B1303">
    <cfRule type="cellIs" priority="481" operator="equal" aboveAverage="0" equalAverage="0" bottom="0" percent="0" rank="0" text="" dxfId="491">
      <formula>"ogółem"</formula>
    </cfRule>
    <cfRule type="cellIs" priority="482" operator="equal" aboveAverage="0" equalAverage="0" bottom="0" percent="0" rank="0" text="" dxfId="492">
      <formula>"ogółem"</formula>
    </cfRule>
  </conditionalFormatting>
  <conditionalFormatting sqref="A1303">
    <cfRule type="cellIs" priority="483" operator="equal" aboveAverage="0" equalAverage="0" bottom="0" percent="0" rank="0" text="" dxfId="493">
      <formula>"Wydatki bieżące"</formula>
    </cfRule>
  </conditionalFormatting>
  <conditionalFormatting sqref="B1318:B1319">
    <cfRule type="cellIs" priority="484" operator="equal" aboveAverage="0" equalAverage="0" bottom="0" percent="0" rank="0" text="" dxfId="494">
      <formula>"ogółem"</formula>
    </cfRule>
  </conditionalFormatting>
  <conditionalFormatting sqref="A1318">
    <cfRule type="cellIs" priority="485" operator="equal" aboveAverage="0" equalAverage="0" bottom="0" percent="0" rank="0" text="" dxfId="495">
      <formula>"Wydatki bieżące"</formula>
    </cfRule>
  </conditionalFormatting>
  <conditionalFormatting sqref="B1318:B1319">
    <cfRule type="cellIs" priority="486" operator="equal" aboveAverage="0" equalAverage="0" bottom="0" percent="0" rank="0" text="" dxfId="496">
      <formula>"ogółem"</formula>
    </cfRule>
  </conditionalFormatting>
  <conditionalFormatting sqref="A1318">
    <cfRule type="cellIs" priority="487" operator="equal" aboveAverage="0" equalAverage="0" bottom="0" percent="0" rank="0" text="" dxfId="497">
      <formula>"Wydatki bieżące"</formula>
    </cfRule>
  </conditionalFormatting>
  <conditionalFormatting sqref="B1318:B1319">
    <cfRule type="cellIs" priority="488" operator="equal" aboveAverage="0" equalAverage="0" bottom="0" percent="0" rank="0" text="" dxfId="498">
      <formula>"ogółem"</formula>
    </cfRule>
    <cfRule type="cellIs" priority="489" operator="equal" aboveAverage="0" equalAverage="0" bottom="0" percent="0" rank="0" text="" dxfId="499">
      <formula>"ogółem"</formula>
    </cfRule>
  </conditionalFormatting>
  <conditionalFormatting sqref="A1318">
    <cfRule type="cellIs" priority="490" operator="equal" aboveAverage="0" equalAverage="0" bottom="0" percent="0" rank="0" text="" dxfId="500">
      <formula>"Wydatki bieżące"</formula>
    </cfRule>
  </conditionalFormatting>
  <conditionalFormatting sqref="B1331">
    <cfRule type="cellIs" priority="491" operator="equal" aboveAverage="0" equalAverage="0" bottom="0" percent="0" rank="0" text="" dxfId="501">
      <formula>"ogółem"</formula>
    </cfRule>
  </conditionalFormatting>
  <conditionalFormatting sqref="A1331">
    <cfRule type="cellIs" priority="492" operator="equal" aboveAverage="0" equalAverage="0" bottom="0" percent="0" rank="0" text="" dxfId="502">
      <formula>"Wydatki bieżące"</formula>
    </cfRule>
  </conditionalFormatting>
  <conditionalFormatting sqref="B1331">
    <cfRule type="cellIs" priority="493" operator="equal" aboveAverage="0" equalAverage="0" bottom="0" percent="0" rank="0" text="" dxfId="503">
      <formula>"ogółem"</formula>
    </cfRule>
  </conditionalFormatting>
  <conditionalFormatting sqref="A1331">
    <cfRule type="cellIs" priority="494" operator="equal" aboveAverage="0" equalAverage="0" bottom="0" percent="0" rank="0" text="" dxfId="504">
      <formula>"Wydatki bieżące"</formula>
    </cfRule>
  </conditionalFormatting>
  <conditionalFormatting sqref="B1331">
    <cfRule type="cellIs" priority="495" operator="equal" aboveAverage="0" equalAverage="0" bottom="0" percent="0" rank="0" text="" dxfId="505">
      <formula>"ogółem"</formula>
    </cfRule>
    <cfRule type="cellIs" priority="496" operator="equal" aboveAverage="0" equalAverage="0" bottom="0" percent="0" rank="0" text="" dxfId="506">
      <formula>"ogółem"</formula>
    </cfRule>
  </conditionalFormatting>
  <conditionalFormatting sqref="A1331">
    <cfRule type="cellIs" priority="497" operator="equal" aboveAverage="0" equalAverage="0" bottom="0" percent="0" rank="0" text="" dxfId="507">
      <formula>"Wydatki bieżące"</formula>
    </cfRule>
  </conditionalFormatting>
  <conditionalFormatting sqref="B1372">
    <cfRule type="cellIs" priority="498" operator="equal" aboveAverage="0" equalAverage="0" bottom="0" percent="0" rank="0" text="" dxfId="508">
      <formula>"ogółem"</formula>
    </cfRule>
  </conditionalFormatting>
  <conditionalFormatting sqref="B1372">
    <cfRule type="cellIs" priority="499" operator="equal" aboveAverage="0" equalAverage="0" bottom="0" percent="0" rank="0" text="" dxfId="509">
      <formula>"ogółem"</formula>
    </cfRule>
  </conditionalFormatting>
  <conditionalFormatting sqref="B1372">
    <cfRule type="cellIs" priority="500" operator="equal" aboveAverage="0" equalAverage="0" bottom="0" percent="0" rank="0" text="" dxfId="510">
      <formula>"ogółem"</formula>
    </cfRule>
    <cfRule type="cellIs" priority="501" operator="equal" aboveAverage="0" equalAverage="0" bottom="0" percent="0" rank="0" text="" dxfId="511">
      <formula>"ogółem"</formula>
    </cfRule>
  </conditionalFormatting>
  <conditionalFormatting sqref="A1333">
    <cfRule type="cellIs" priority="502" operator="equal" aboveAverage="0" equalAverage="0" bottom="0" percent="0" rank="0" text="" dxfId="512">
      <formula>"Wydatki bieżące"</formula>
    </cfRule>
  </conditionalFormatting>
  <conditionalFormatting sqref="A1333">
    <cfRule type="cellIs" priority="503" operator="equal" aboveAverage="0" equalAverage="0" bottom="0" percent="0" rank="0" text="" dxfId="513">
      <formula>"Wydatki bieżące"</formula>
    </cfRule>
  </conditionalFormatting>
  <conditionalFormatting sqref="A1333">
    <cfRule type="cellIs" priority="504" operator="equal" aboveAverage="0" equalAverage="0" bottom="0" percent="0" rank="0" text="" dxfId="514">
      <formula>"Wydatki bieżące"</formula>
    </cfRule>
  </conditionalFormatting>
  <conditionalFormatting sqref="B1333:B1334">
    <cfRule type="cellIs" priority="505" operator="equal" aboveAverage="0" equalAverage="0" bottom="0" percent="0" rank="0" text="" dxfId="515">
      <formula>"ogółem"</formula>
    </cfRule>
  </conditionalFormatting>
  <conditionalFormatting sqref="B1333:B1334">
    <cfRule type="cellIs" priority="506" operator="equal" aboveAverage="0" equalAverage="0" bottom="0" percent="0" rank="0" text="" dxfId="516">
      <formula>"ogółem"</formula>
    </cfRule>
  </conditionalFormatting>
  <conditionalFormatting sqref="B1333:B1334">
    <cfRule type="cellIs" priority="507" operator="equal" aboveAverage="0" equalAverage="0" bottom="0" percent="0" rank="0" text="" dxfId="517">
      <formula>"ogółem"</formula>
    </cfRule>
    <cfRule type="cellIs" priority="508" operator="equal" aboveAverage="0" equalAverage="0" bottom="0" percent="0" rank="0" text="" dxfId="518">
      <formula>"ogółem"</formula>
    </cfRule>
  </conditionalFormatting>
  <conditionalFormatting sqref="A1345">
    <cfRule type="cellIs" priority="509" operator="equal" aboveAverage="0" equalAverage="0" bottom="0" percent="0" rank="0" text="" dxfId="519">
      <formula>"Wydatki bieżące"</formula>
    </cfRule>
  </conditionalFormatting>
  <conditionalFormatting sqref="A1345">
    <cfRule type="cellIs" priority="510" operator="equal" aboveAverage="0" equalAverage="0" bottom="0" percent="0" rank="0" text="" dxfId="520">
      <formula>"Wydatki bieżące"</formula>
    </cfRule>
  </conditionalFormatting>
  <conditionalFormatting sqref="A1345">
    <cfRule type="cellIs" priority="511" operator="equal" aboveAverage="0" equalAverage="0" bottom="0" percent="0" rank="0" text="" dxfId="521">
      <formula>"Wydatki bieżące"</formula>
    </cfRule>
  </conditionalFormatting>
  <conditionalFormatting sqref="B1345">
    <cfRule type="cellIs" priority="512" operator="equal" aboveAverage="0" equalAverage="0" bottom="0" percent="0" rank="0" text="" dxfId="522">
      <formula>"ogółem"</formula>
    </cfRule>
  </conditionalFormatting>
  <conditionalFormatting sqref="B1345">
    <cfRule type="cellIs" priority="513" operator="equal" aboveAverage="0" equalAverage="0" bottom="0" percent="0" rank="0" text="" dxfId="523">
      <formula>"ogółem"</formula>
    </cfRule>
  </conditionalFormatting>
  <conditionalFormatting sqref="B1345">
    <cfRule type="cellIs" priority="514" operator="equal" aboveAverage="0" equalAverage="0" bottom="0" percent="0" rank="0" text="" dxfId="524">
      <formula>"ogółem"</formula>
    </cfRule>
    <cfRule type="cellIs" priority="515" operator="equal" aboveAverage="0" equalAverage="0" bottom="0" percent="0" rank="0" text="" dxfId="525">
      <formula>"ogółem"</formula>
    </cfRule>
  </conditionalFormatting>
  <conditionalFormatting sqref="B1473">
    <cfRule type="cellIs" priority="516" operator="equal" aboveAverage="0" equalAverage="0" bottom="0" percent="0" rank="0" text="" dxfId="526">
      <formula>"ogółem"</formula>
    </cfRule>
  </conditionalFormatting>
  <conditionalFormatting sqref="A1473">
    <cfRule type="cellIs" priority="517" operator="equal" aboveAverage="0" equalAverage="0" bottom="0" percent="0" rank="0" text="" dxfId="527">
      <formula>"Wydatki bieżące"</formula>
    </cfRule>
  </conditionalFormatting>
  <conditionalFormatting sqref="B1473">
    <cfRule type="cellIs" priority="518" operator="equal" aboveAverage="0" equalAverage="0" bottom="0" percent="0" rank="0" text="" dxfId="528">
      <formula>"ogółem"</formula>
    </cfRule>
  </conditionalFormatting>
  <conditionalFormatting sqref="A1473">
    <cfRule type="cellIs" priority="519" operator="equal" aboveAverage="0" equalAverage="0" bottom="0" percent="0" rank="0" text="" dxfId="529">
      <formula>"Wydatki bieżące"</formula>
    </cfRule>
  </conditionalFormatting>
  <conditionalFormatting sqref="B1473">
    <cfRule type="cellIs" priority="520" operator="equal" aboveAverage="0" equalAverage="0" bottom="0" percent="0" rank="0" text="" dxfId="530">
      <formula>"ogółem"</formula>
    </cfRule>
    <cfRule type="cellIs" priority="521" operator="equal" aboveAverage="0" equalAverage="0" bottom="0" percent="0" rank="0" text="" dxfId="531">
      <formula>"ogółem"</formula>
    </cfRule>
  </conditionalFormatting>
  <conditionalFormatting sqref="A1473">
    <cfRule type="cellIs" priority="522" operator="equal" aboveAverage="0" equalAverage="0" bottom="0" percent="0" rank="0" text="" dxfId="532">
      <formula>"Wydatki bieżące"</formula>
    </cfRule>
  </conditionalFormatting>
  <conditionalFormatting sqref="B1474">
    <cfRule type="cellIs" priority="523" operator="equal" aboveAverage="0" equalAverage="0" bottom="0" percent="0" rank="0" text="" dxfId="533">
      <formula>"ogółem"</formula>
    </cfRule>
  </conditionalFormatting>
  <conditionalFormatting sqref="A1474">
    <cfRule type="cellIs" priority="524" operator="equal" aboveAverage="0" equalAverage="0" bottom="0" percent="0" rank="0" text="" dxfId="534">
      <formula>"Wydatki bieżące"</formula>
    </cfRule>
  </conditionalFormatting>
  <conditionalFormatting sqref="B1474">
    <cfRule type="cellIs" priority="525" operator="equal" aboveAverage="0" equalAverage="0" bottom="0" percent="0" rank="0" text="" dxfId="535">
      <formula>"ogółem"</formula>
    </cfRule>
  </conditionalFormatting>
  <conditionalFormatting sqref="A1474">
    <cfRule type="cellIs" priority="526" operator="equal" aboveAverage="0" equalAverage="0" bottom="0" percent="0" rank="0" text="" dxfId="536">
      <formula>"Wydatki bieżące"</formula>
    </cfRule>
  </conditionalFormatting>
  <conditionalFormatting sqref="B1474">
    <cfRule type="cellIs" priority="527" operator="equal" aboveAverage="0" equalAverage="0" bottom="0" percent="0" rank="0" text="" dxfId="537">
      <formula>"ogółem"</formula>
    </cfRule>
    <cfRule type="cellIs" priority="528" operator="equal" aboveAverage="0" equalAverage="0" bottom="0" percent="0" rank="0" text="" dxfId="538">
      <formula>"ogółem"</formula>
    </cfRule>
  </conditionalFormatting>
  <conditionalFormatting sqref="A1474">
    <cfRule type="cellIs" priority="529" operator="equal" aboveAverage="0" equalAverage="0" bottom="0" percent="0" rank="0" text="" dxfId="539">
      <formula>"Wydatki bieżące"</formula>
    </cfRule>
  </conditionalFormatting>
  <conditionalFormatting sqref="B1475">
    <cfRule type="cellIs" priority="530" operator="equal" aboveAverage="0" equalAverage="0" bottom="0" percent="0" rank="0" text="" dxfId="540">
      <formula>"ogółem"</formula>
    </cfRule>
  </conditionalFormatting>
  <conditionalFormatting sqref="A1475">
    <cfRule type="cellIs" priority="531" operator="equal" aboveAverage="0" equalAverage="0" bottom="0" percent="0" rank="0" text="" dxfId="541">
      <formula>"Wydatki bieżące"</formula>
    </cfRule>
  </conditionalFormatting>
  <conditionalFormatting sqref="B1475">
    <cfRule type="cellIs" priority="532" operator="equal" aboveAverage="0" equalAverage="0" bottom="0" percent="0" rank="0" text="" dxfId="542">
      <formula>"ogółem"</formula>
    </cfRule>
  </conditionalFormatting>
  <conditionalFormatting sqref="A1475">
    <cfRule type="cellIs" priority="533" operator="equal" aboveAverage="0" equalAverage="0" bottom="0" percent="0" rank="0" text="" dxfId="543">
      <formula>"Wydatki bieżące"</formula>
    </cfRule>
  </conditionalFormatting>
  <conditionalFormatting sqref="B1475">
    <cfRule type="cellIs" priority="534" operator="equal" aboveAverage="0" equalAverage="0" bottom="0" percent="0" rank="0" text="" dxfId="544">
      <formula>"ogółem"</formula>
    </cfRule>
    <cfRule type="cellIs" priority="535" operator="equal" aboveAverage="0" equalAverage="0" bottom="0" percent="0" rank="0" text="" dxfId="545">
      <formula>"ogółem"</formula>
    </cfRule>
  </conditionalFormatting>
  <conditionalFormatting sqref="A1475">
    <cfRule type="cellIs" priority="536" operator="equal" aboveAverage="0" equalAverage="0" bottom="0" percent="0" rank="0" text="" dxfId="546">
      <formula>"Wydatki bieżące"</formula>
    </cfRule>
  </conditionalFormatting>
  <conditionalFormatting sqref="A1360">
    <cfRule type="cellIs" priority="537" operator="equal" aboveAverage="0" equalAverage="0" bottom="0" percent="0" rank="0" text="" dxfId="547">
      <formula>"Wydatki bieżące"</formula>
    </cfRule>
  </conditionalFormatting>
  <conditionalFormatting sqref="A1360">
    <cfRule type="cellIs" priority="538" operator="equal" aboveAverage="0" equalAverage="0" bottom="0" percent="0" rank="0" text="" dxfId="548">
      <formula>"Wydatki bieżące"</formula>
    </cfRule>
  </conditionalFormatting>
  <conditionalFormatting sqref="A1360">
    <cfRule type="cellIs" priority="539" operator="equal" aboveAverage="0" equalAverage="0" bottom="0" percent="0" rank="0" text="" dxfId="549">
      <formula>"Wydatki bieżące"</formula>
    </cfRule>
  </conditionalFormatting>
  <conditionalFormatting sqref="B1360">
    <cfRule type="cellIs" priority="540" operator="equal" aboveAverage="0" equalAverage="0" bottom="0" percent="0" rank="0" text="" dxfId="550">
      <formula>"ogółem"</formula>
    </cfRule>
  </conditionalFormatting>
  <conditionalFormatting sqref="B1360">
    <cfRule type="cellIs" priority="541" operator="equal" aboveAverage="0" equalAverage="0" bottom="0" percent="0" rank="0" text="" dxfId="551">
      <formula>"ogółem"</formula>
    </cfRule>
  </conditionalFormatting>
  <conditionalFormatting sqref="B1360">
    <cfRule type="cellIs" priority="542" operator="equal" aboveAverage="0" equalAverage="0" bottom="0" percent="0" rank="0" text="" dxfId="552">
      <formula>"ogółem"</formula>
    </cfRule>
    <cfRule type="cellIs" priority="543" operator="equal" aboveAverage="0" equalAverage="0" bottom="0" percent="0" rank="0" text="" dxfId="553">
      <formula>"ogółem"</formula>
    </cfRule>
  </conditionalFormatting>
  <conditionalFormatting sqref="A1371">
    <cfRule type="cellIs" priority="544" operator="equal" aboveAverage="0" equalAverage="0" bottom="0" percent="0" rank="0" text="" dxfId="554">
      <formula>"Wydatki bieżące"</formula>
    </cfRule>
  </conditionalFormatting>
  <conditionalFormatting sqref="A1371">
    <cfRule type="cellIs" priority="545" operator="equal" aboveAverage="0" equalAverage="0" bottom="0" percent="0" rank="0" text="" dxfId="555">
      <formula>"Wydatki bieżące"</formula>
    </cfRule>
  </conditionalFormatting>
  <conditionalFormatting sqref="A1371">
    <cfRule type="cellIs" priority="546" operator="equal" aboveAverage="0" equalAverage="0" bottom="0" percent="0" rank="0" text="" dxfId="556">
      <formula>"Wydatki bieżące"</formula>
    </cfRule>
  </conditionalFormatting>
  <conditionalFormatting sqref="B1371">
    <cfRule type="cellIs" priority="547" operator="equal" aboveAverage="0" equalAverage="0" bottom="0" percent="0" rank="0" text="" dxfId="557">
      <formula>"ogółem"</formula>
    </cfRule>
  </conditionalFormatting>
  <conditionalFormatting sqref="B1371">
    <cfRule type="cellIs" priority="548" operator="equal" aboveAverage="0" equalAverage="0" bottom="0" percent="0" rank="0" text="" dxfId="558">
      <formula>"ogółem"</formula>
    </cfRule>
  </conditionalFormatting>
  <conditionalFormatting sqref="B1371">
    <cfRule type="cellIs" priority="549" operator="equal" aboveAverage="0" equalAverage="0" bottom="0" percent="0" rank="0" text="" dxfId="559">
      <formula>"ogółem"</formula>
    </cfRule>
    <cfRule type="cellIs" priority="550" operator="equal" aboveAverage="0" equalAverage="0" bottom="0" percent="0" rank="0" text="" dxfId="560">
      <formula>"ogółem"</formula>
    </cfRule>
  </conditionalFormatting>
  <conditionalFormatting sqref="A1384">
    <cfRule type="cellIs" priority="551" operator="equal" aboveAverage="0" equalAverage="0" bottom="0" percent="0" rank="0" text="" dxfId="561">
      <formula>"Wydatki bieżące"</formula>
    </cfRule>
  </conditionalFormatting>
  <conditionalFormatting sqref="A1384">
    <cfRule type="cellIs" priority="552" operator="equal" aboveAverage="0" equalAverage="0" bottom="0" percent="0" rank="0" text="" dxfId="562">
      <formula>"Wydatki bieżące"</formula>
    </cfRule>
  </conditionalFormatting>
  <conditionalFormatting sqref="A1384">
    <cfRule type="cellIs" priority="553" operator="equal" aboveAverage="0" equalAverage="0" bottom="0" percent="0" rank="0" text="" dxfId="563">
      <formula>"Wydatki bieżące"</formula>
    </cfRule>
  </conditionalFormatting>
  <conditionalFormatting sqref="B1384:B1386">
    <cfRule type="cellIs" priority="554" operator="equal" aboveAverage="0" equalAverage="0" bottom="0" percent="0" rank="0" text="" dxfId="564">
      <formula>"ogółem"</formula>
    </cfRule>
  </conditionalFormatting>
  <conditionalFormatting sqref="B1384:B1386">
    <cfRule type="cellIs" priority="555" operator="equal" aboveAverage="0" equalAverage="0" bottom="0" percent="0" rank="0" text="" dxfId="565">
      <formula>"ogółem"</formula>
    </cfRule>
  </conditionalFormatting>
  <conditionalFormatting sqref="B1384:B1386">
    <cfRule type="cellIs" priority="556" operator="equal" aboveAverage="0" equalAverage="0" bottom="0" percent="0" rank="0" text="" dxfId="566">
      <formula>"ogółem"</formula>
    </cfRule>
    <cfRule type="cellIs" priority="557" operator="equal" aboveAverage="0" equalAverage="0" bottom="0" percent="0" rank="0" text="" dxfId="567">
      <formula>"ogółem"</formula>
    </cfRule>
  </conditionalFormatting>
  <conditionalFormatting sqref="A1397">
    <cfRule type="cellIs" priority="558" operator="equal" aboveAverage="0" equalAverage="0" bottom="0" percent="0" rank="0" text="" dxfId="568">
      <formula>"Wydatki bieżące"</formula>
    </cfRule>
  </conditionalFormatting>
  <conditionalFormatting sqref="A1397">
    <cfRule type="cellIs" priority="559" operator="equal" aboveAverage="0" equalAverage="0" bottom="0" percent="0" rank="0" text="" dxfId="569">
      <formula>"Wydatki bieżące"</formula>
    </cfRule>
  </conditionalFormatting>
  <conditionalFormatting sqref="A1397">
    <cfRule type="cellIs" priority="560" operator="equal" aboveAverage="0" equalAverage="0" bottom="0" percent="0" rank="0" text="" dxfId="570">
      <formula>"Wydatki bieżące"</formula>
    </cfRule>
  </conditionalFormatting>
  <conditionalFormatting sqref="B1397:B1398">
    <cfRule type="cellIs" priority="561" operator="equal" aboveAverage="0" equalAverage="0" bottom="0" percent="0" rank="0" text="" dxfId="571">
      <formula>"ogółem"</formula>
    </cfRule>
  </conditionalFormatting>
  <conditionalFormatting sqref="B1397:B1398">
    <cfRule type="cellIs" priority="562" operator="equal" aboveAverage="0" equalAverage="0" bottom="0" percent="0" rank="0" text="" dxfId="572">
      <formula>"ogółem"</formula>
    </cfRule>
  </conditionalFormatting>
  <conditionalFormatting sqref="B1397:B1398">
    <cfRule type="cellIs" priority="563" operator="equal" aboveAverage="0" equalAverage="0" bottom="0" percent="0" rank="0" text="" dxfId="573">
      <formula>"ogółem"</formula>
    </cfRule>
    <cfRule type="cellIs" priority="564" operator="equal" aboveAverage="0" equalAverage="0" bottom="0" percent="0" rank="0" text="" dxfId="574">
      <formula>"ogółem"</formula>
    </cfRule>
  </conditionalFormatting>
  <conditionalFormatting sqref="A1410">
    <cfRule type="cellIs" priority="565" operator="equal" aboveAverage="0" equalAverage="0" bottom="0" percent="0" rank="0" text="" dxfId="575">
      <formula>"Wydatki bieżące"</formula>
    </cfRule>
  </conditionalFormatting>
  <conditionalFormatting sqref="A1410">
    <cfRule type="cellIs" priority="566" operator="equal" aboveAverage="0" equalAverage="0" bottom="0" percent="0" rank="0" text="" dxfId="576">
      <formula>"Wydatki bieżące"</formula>
    </cfRule>
  </conditionalFormatting>
  <conditionalFormatting sqref="A1410">
    <cfRule type="cellIs" priority="567" operator="equal" aboveAverage="0" equalAverage="0" bottom="0" percent="0" rank="0" text="" dxfId="577">
      <formula>"Wydatki bieżące"</formula>
    </cfRule>
  </conditionalFormatting>
  <conditionalFormatting sqref="B1410">
    <cfRule type="cellIs" priority="568" operator="equal" aboveAverage="0" equalAverage="0" bottom="0" percent="0" rank="0" text="" dxfId="578">
      <formula>"ogółem"</formula>
    </cfRule>
  </conditionalFormatting>
  <conditionalFormatting sqref="B1410">
    <cfRule type="cellIs" priority="569" operator="equal" aboveAverage="0" equalAverage="0" bottom="0" percent="0" rank="0" text="" dxfId="579">
      <formula>"ogółem"</formula>
    </cfRule>
  </conditionalFormatting>
  <conditionalFormatting sqref="B1410">
    <cfRule type="cellIs" priority="570" operator="equal" aboveAverage="0" equalAverage="0" bottom="0" percent="0" rank="0" text="" dxfId="580">
      <formula>"ogółem"</formula>
    </cfRule>
    <cfRule type="cellIs" priority="571" operator="equal" aboveAverage="0" equalAverage="0" bottom="0" percent="0" rank="0" text="" dxfId="581">
      <formula>"ogółem"</formula>
    </cfRule>
  </conditionalFormatting>
  <conditionalFormatting sqref="B995:B996">
    <cfRule type="cellIs" priority="572" operator="equal" aboveAverage="0" equalAverage="0" bottom="0" percent="0" rank="0" text="" dxfId="582">
      <formula>"ogółem"</formula>
    </cfRule>
  </conditionalFormatting>
  <conditionalFormatting sqref="A995:A996">
    <cfRule type="cellIs" priority="573" operator="equal" aboveAverage="0" equalAverage="0" bottom="0" percent="0" rank="0" text="" dxfId="583">
      <formula>"Wydatki bieżące"</formula>
    </cfRule>
  </conditionalFormatting>
  <conditionalFormatting sqref="B995:B996">
    <cfRule type="cellIs" priority="574" operator="equal" aboveAverage="0" equalAverage="0" bottom="0" percent="0" rank="0" text="" dxfId="584">
      <formula>"ogółem"</formula>
    </cfRule>
  </conditionalFormatting>
  <conditionalFormatting sqref="A995:A996">
    <cfRule type="cellIs" priority="575" operator="equal" aboveAverage="0" equalAverage="0" bottom="0" percent="0" rank="0" text="" dxfId="585">
      <formula>"Wydatki bieżące"</formula>
    </cfRule>
  </conditionalFormatting>
  <conditionalFormatting sqref="B995:B996">
    <cfRule type="cellIs" priority="576" operator="equal" aboveAverage="0" equalAverage="0" bottom="0" percent="0" rank="0" text="" dxfId="586">
      <formula>"ogółem"</formula>
    </cfRule>
    <cfRule type="cellIs" priority="577" operator="equal" aboveAverage="0" equalAverage="0" bottom="0" percent="0" rank="0" text="" dxfId="587">
      <formula>"ogółem"</formula>
    </cfRule>
  </conditionalFormatting>
  <conditionalFormatting sqref="A995:A996">
    <cfRule type="cellIs" priority="578" operator="equal" aboveAverage="0" equalAverage="0" bottom="0" percent="0" rank="0" text="" dxfId="588">
      <formula>"Wydatki bieżące"</formula>
    </cfRule>
  </conditionalFormatting>
  <conditionalFormatting sqref="B997">
    <cfRule type="cellIs" priority="579" operator="equal" aboveAverage="0" equalAverage="0" bottom="0" percent="0" rank="0" text="" dxfId="589">
      <formula>"ogółem"</formula>
    </cfRule>
  </conditionalFormatting>
  <conditionalFormatting sqref="A997">
    <cfRule type="cellIs" priority="580" operator="equal" aboveAverage="0" equalAverage="0" bottom="0" percent="0" rank="0" text="" dxfId="590">
      <formula>"Wydatki bieżące"</formula>
    </cfRule>
  </conditionalFormatting>
  <conditionalFormatting sqref="B997">
    <cfRule type="cellIs" priority="581" operator="equal" aboveAverage="0" equalAverage="0" bottom="0" percent="0" rank="0" text="" dxfId="591">
      <formula>"ogółem"</formula>
    </cfRule>
  </conditionalFormatting>
  <conditionalFormatting sqref="A997">
    <cfRule type="cellIs" priority="582" operator="equal" aboveAverage="0" equalAverage="0" bottom="0" percent="0" rank="0" text="" dxfId="592">
      <formula>"Wydatki bieżące"</formula>
    </cfRule>
  </conditionalFormatting>
  <conditionalFormatting sqref="B997">
    <cfRule type="cellIs" priority="583" operator="equal" aboveAverage="0" equalAverage="0" bottom="0" percent="0" rank="0" text="" dxfId="593">
      <formula>"ogółem"</formula>
    </cfRule>
    <cfRule type="cellIs" priority="584" operator="equal" aboveAverage="0" equalAverage="0" bottom="0" percent="0" rank="0" text="" dxfId="594">
      <formula>"ogółem"</formula>
    </cfRule>
  </conditionalFormatting>
  <conditionalFormatting sqref="A997">
    <cfRule type="cellIs" priority="585" operator="equal" aboveAverage="0" equalAverage="0" bottom="0" percent="0" rank="0" text="" dxfId="595">
      <formula>"Wydatki bieżące"</formula>
    </cfRule>
  </conditionalFormatting>
  <conditionalFormatting sqref="B962:B963">
    <cfRule type="cellIs" priority="586" operator="equal" aboveAverage="0" equalAverage="0" bottom="0" percent="0" rank="0" text="" dxfId="596">
      <formula>"ogółem"</formula>
    </cfRule>
  </conditionalFormatting>
  <conditionalFormatting sqref="A962:A963">
    <cfRule type="cellIs" priority="587" operator="equal" aboveAverage="0" equalAverage="0" bottom="0" percent="0" rank="0" text="" dxfId="597">
      <formula>"Wydatki bieżące"</formula>
    </cfRule>
  </conditionalFormatting>
  <conditionalFormatting sqref="B962:B963">
    <cfRule type="cellIs" priority="588" operator="equal" aboveAverage="0" equalAverage="0" bottom="0" percent="0" rank="0" text="" dxfId="598">
      <formula>"ogółem"</formula>
    </cfRule>
  </conditionalFormatting>
  <conditionalFormatting sqref="A962:A963">
    <cfRule type="cellIs" priority="589" operator="equal" aboveAverage="0" equalAverage="0" bottom="0" percent="0" rank="0" text="" dxfId="599">
      <formula>"Wydatki bieżące"</formula>
    </cfRule>
  </conditionalFormatting>
  <conditionalFormatting sqref="B962:B963">
    <cfRule type="cellIs" priority="590" operator="equal" aboveAverage="0" equalAverage="0" bottom="0" percent="0" rank="0" text="" dxfId="600">
      <formula>"ogółem"</formula>
    </cfRule>
    <cfRule type="cellIs" priority="591" operator="equal" aboveAverage="0" equalAverage="0" bottom="0" percent="0" rank="0" text="" dxfId="601">
      <formula>"ogółem"</formula>
    </cfRule>
  </conditionalFormatting>
  <conditionalFormatting sqref="A962:A963">
    <cfRule type="cellIs" priority="592" operator="equal" aboveAverage="0" equalAverage="0" bottom="0" percent="0" rank="0" text="" dxfId="602">
      <formula>"Wydatki bieżące"</formula>
    </cfRule>
  </conditionalFormatting>
  <conditionalFormatting sqref="A881">
    <cfRule type="cellIs" priority="593" operator="equal" aboveAverage="0" equalAverage="0" bottom="0" percent="0" rank="0" text="" dxfId="603">
      <formula>"Wydatki bieżące"</formula>
    </cfRule>
  </conditionalFormatting>
  <conditionalFormatting sqref="B964">
    <cfRule type="cellIs" priority="594" operator="equal" aboveAverage="0" equalAverage="0" bottom="0" percent="0" rank="0" text="" dxfId="604">
      <formula>"ogółem"</formula>
    </cfRule>
  </conditionalFormatting>
  <conditionalFormatting sqref="A964">
    <cfRule type="cellIs" priority="595" operator="equal" aboveAverage="0" equalAverage="0" bottom="0" percent="0" rank="0" text="" dxfId="605">
      <formula>"Wydatki bieżące"</formula>
    </cfRule>
  </conditionalFormatting>
  <conditionalFormatting sqref="B964">
    <cfRule type="cellIs" priority="596" operator="equal" aboveAverage="0" equalAverage="0" bottom="0" percent="0" rank="0" text="" dxfId="606">
      <formula>"ogółem"</formula>
    </cfRule>
  </conditionalFormatting>
  <conditionalFormatting sqref="A964">
    <cfRule type="cellIs" priority="597" operator="equal" aboveAverage="0" equalAverage="0" bottom="0" percent="0" rank="0" text="" dxfId="607">
      <formula>"Wydatki bieżące"</formula>
    </cfRule>
  </conditionalFormatting>
  <conditionalFormatting sqref="B964">
    <cfRule type="cellIs" priority="598" operator="equal" aboveAverage="0" equalAverage="0" bottom="0" percent="0" rank="0" text="" dxfId="608">
      <formula>"ogółem"</formula>
    </cfRule>
    <cfRule type="cellIs" priority="599" operator="equal" aboveAverage="0" equalAverage="0" bottom="0" percent="0" rank="0" text="" dxfId="609">
      <formula>"ogółem"</formula>
    </cfRule>
  </conditionalFormatting>
  <conditionalFormatting sqref="A964">
    <cfRule type="cellIs" priority="600" operator="equal" aboveAverage="0" equalAverage="0" bottom="0" percent="0" rank="0" text="" dxfId="610">
      <formula>"Wydatki bieżące"</formula>
    </cfRule>
  </conditionalFormatting>
  <conditionalFormatting sqref="B974:B975">
    <cfRule type="cellIs" priority="601" operator="equal" aboveAverage="0" equalAverage="0" bottom="0" percent="0" rank="0" text="" dxfId="611">
      <formula>"ogółem"</formula>
    </cfRule>
  </conditionalFormatting>
  <conditionalFormatting sqref="A974:A975">
    <cfRule type="cellIs" priority="602" operator="equal" aboveAverage="0" equalAverage="0" bottom="0" percent="0" rank="0" text="" dxfId="612">
      <formula>"Wydatki bieżące"</formula>
    </cfRule>
  </conditionalFormatting>
  <conditionalFormatting sqref="B974:B975">
    <cfRule type="cellIs" priority="603" operator="equal" aboveAverage="0" equalAverage="0" bottom="0" percent="0" rank="0" text="" dxfId="613">
      <formula>"ogółem"</formula>
    </cfRule>
  </conditionalFormatting>
  <conditionalFormatting sqref="A974:A975">
    <cfRule type="cellIs" priority="604" operator="equal" aboveAverage="0" equalAverage="0" bottom="0" percent="0" rank="0" text="" dxfId="614">
      <formula>"Wydatki bieżące"</formula>
    </cfRule>
  </conditionalFormatting>
  <conditionalFormatting sqref="B974:B975">
    <cfRule type="cellIs" priority="605" operator="equal" aboveAverage="0" equalAverage="0" bottom="0" percent="0" rank="0" text="" dxfId="615">
      <formula>"ogółem"</formula>
    </cfRule>
    <cfRule type="cellIs" priority="606" operator="equal" aboveAverage="0" equalAverage="0" bottom="0" percent="0" rank="0" text="" dxfId="616">
      <formula>"ogółem"</formula>
    </cfRule>
  </conditionalFormatting>
  <conditionalFormatting sqref="A974:A975">
    <cfRule type="cellIs" priority="607" operator="equal" aboveAverage="0" equalAverage="0" bottom="0" percent="0" rank="0" text="" dxfId="617">
      <formula>"Wydatki bieżące"</formula>
    </cfRule>
  </conditionalFormatting>
  <conditionalFormatting sqref="A1422">
    <cfRule type="cellIs" priority="608" operator="equal" aboveAverage="0" equalAverage="0" bottom="0" percent="0" rank="0" text="" dxfId="618">
      <formula>"Wydatki bieżące"</formula>
    </cfRule>
  </conditionalFormatting>
  <conditionalFormatting sqref="A1422">
    <cfRule type="cellIs" priority="609" operator="equal" aboveAverage="0" equalAverage="0" bottom="0" percent="0" rank="0" text="" dxfId="619">
      <formula>"Wydatki bieżące"</formula>
    </cfRule>
  </conditionalFormatting>
  <conditionalFormatting sqref="A1422">
    <cfRule type="cellIs" priority="610" operator="equal" aboveAverage="0" equalAverage="0" bottom="0" percent="0" rank="0" text="" dxfId="620">
      <formula>"Wydatki bieżące"</formula>
    </cfRule>
  </conditionalFormatting>
  <conditionalFormatting sqref="B1422">
    <cfRule type="cellIs" priority="611" operator="equal" aboveAverage="0" equalAverage="0" bottom="0" percent="0" rank="0" text="" dxfId="621">
      <formula>"ogółem"</formula>
    </cfRule>
  </conditionalFormatting>
  <conditionalFormatting sqref="B1422">
    <cfRule type="cellIs" priority="612" operator="equal" aboveAverage="0" equalAverage="0" bottom="0" percent="0" rank="0" text="" dxfId="622">
      <formula>"ogółem"</formula>
    </cfRule>
  </conditionalFormatting>
  <conditionalFormatting sqref="B1422">
    <cfRule type="cellIs" priority="613" operator="equal" aboveAverage="0" equalAverage="0" bottom="0" percent="0" rank="0" text="" dxfId="623">
      <formula>"ogółem"</formula>
    </cfRule>
    <cfRule type="cellIs" priority="614" operator="equal" aboveAverage="0" equalAverage="0" bottom="0" percent="0" rank="0" text="" dxfId="624">
      <formula>"ogółem"</formula>
    </cfRule>
  </conditionalFormatting>
  <conditionalFormatting sqref="B881">
    <cfRule type="cellIs" priority="615" operator="equal" aboveAverage="0" equalAverage="0" bottom="0" percent="0" rank="0" text="" dxfId="625">
      <formula>"ogółem"</formula>
    </cfRule>
  </conditionalFormatting>
  <conditionalFormatting sqref="A881">
    <cfRule type="cellIs" priority="616" operator="equal" aboveAverage="0" equalAverage="0" bottom="0" percent="0" rank="0" text="" dxfId="626">
      <formula>"Wydatki bieżące"</formula>
    </cfRule>
  </conditionalFormatting>
  <conditionalFormatting sqref="B881">
    <cfRule type="cellIs" priority="617" operator="equal" aboveAverage="0" equalAverage="0" bottom="0" percent="0" rank="0" text="" dxfId="627">
      <formula>"ogółem"</formula>
    </cfRule>
  </conditionalFormatting>
  <conditionalFormatting sqref="A881">
    <cfRule type="cellIs" priority="618" operator="equal" aboveAverage="0" equalAverage="0" bottom="0" percent="0" rank="0" text="" dxfId="628">
      <formula>"Wydatki bieżące"</formula>
    </cfRule>
  </conditionalFormatting>
  <conditionalFormatting sqref="B881">
    <cfRule type="cellIs" priority="619" operator="equal" aboveAverage="0" equalAverage="0" bottom="0" percent="0" rank="0" text="" dxfId="629">
      <formula>"ogółem"</formula>
    </cfRule>
    <cfRule type="cellIs" priority="620" operator="equal" aboveAverage="0" equalAverage="0" bottom="0" percent="0" rank="0" text="" dxfId="630">
      <formula>"ogółem"</formula>
    </cfRule>
  </conditionalFormatting>
  <conditionalFormatting sqref="A919">
    <cfRule type="cellIs" priority="621" operator="equal" aboveAverage="0" equalAverage="0" bottom="0" percent="0" rank="0" text="" dxfId="631">
      <formula>"Wydatki bieżące"</formula>
    </cfRule>
  </conditionalFormatting>
  <conditionalFormatting sqref="B906">
    <cfRule type="cellIs" priority="622" operator="equal" aboveAverage="0" equalAverage="0" bottom="0" percent="0" rank="0" text="" dxfId="632">
      <formula>"ogółem"</formula>
    </cfRule>
  </conditionalFormatting>
  <conditionalFormatting sqref="A906">
    <cfRule type="cellIs" priority="623" operator="equal" aboveAverage="0" equalAverage="0" bottom="0" percent="0" rank="0" text="" dxfId="633">
      <formula>"Wydatki bieżące"</formula>
    </cfRule>
  </conditionalFormatting>
  <conditionalFormatting sqref="B906">
    <cfRule type="cellIs" priority="624" operator="equal" aboveAverage="0" equalAverage="0" bottom="0" percent="0" rank="0" text="" dxfId="634">
      <formula>"ogółem"</formula>
    </cfRule>
  </conditionalFormatting>
  <conditionalFormatting sqref="A906">
    <cfRule type="cellIs" priority="625" operator="equal" aboveAverage="0" equalAverage="0" bottom="0" percent="0" rank="0" text="" dxfId="635">
      <formula>"Wydatki bieżące"</formula>
    </cfRule>
  </conditionalFormatting>
  <conditionalFormatting sqref="B906">
    <cfRule type="cellIs" priority="626" operator="equal" aboveAverage="0" equalAverage="0" bottom="0" percent="0" rank="0" text="" dxfId="636">
      <formula>"ogółem"</formula>
    </cfRule>
    <cfRule type="cellIs" priority="627" operator="equal" aboveAverage="0" equalAverage="0" bottom="0" percent="0" rank="0" text="" dxfId="637">
      <formula>"ogółem"</formula>
    </cfRule>
  </conditionalFormatting>
  <conditionalFormatting sqref="A906">
    <cfRule type="cellIs" priority="628" operator="equal" aboveAverage="0" equalAverage="0" bottom="0" percent="0" rank="0" text="" dxfId="638">
      <formula>"Wydatki bieżące"</formula>
    </cfRule>
  </conditionalFormatting>
  <conditionalFormatting sqref="A907">
    <cfRule type="cellIs" priority="629" operator="equal" aboveAverage="0" equalAverage="0" bottom="0" percent="0" rank="0" text="" dxfId="639">
      <formula>"Wydatki bieżące"</formula>
    </cfRule>
  </conditionalFormatting>
  <conditionalFormatting sqref="B907">
    <cfRule type="cellIs" priority="630" operator="equal" aboveAverage="0" equalAverage="0" bottom="0" percent="0" rank="0" text="" dxfId="640">
      <formula>"ogółem"</formula>
    </cfRule>
  </conditionalFormatting>
  <conditionalFormatting sqref="A907">
    <cfRule type="cellIs" priority="631" operator="equal" aboveAverage="0" equalAverage="0" bottom="0" percent="0" rank="0" text="" dxfId="641">
      <formula>"Wydatki bieżące"</formula>
    </cfRule>
  </conditionalFormatting>
  <conditionalFormatting sqref="B907">
    <cfRule type="cellIs" priority="632" operator="equal" aboveAverage="0" equalAverage="0" bottom="0" percent="0" rank="0" text="" dxfId="642">
      <formula>"ogółem"</formula>
    </cfRule>
  </conditionalFormatting>
  <conditionalFormatting sqref="A907">
    <cfRule type="cellIs" priority="633" operator="equal" aboveAverage="0" equalAverage="0" bottom="0" percent="0" rank="0" text="" dxfId="643">
      <formula>"Wydatki bieżące"</formula>
    </cfRule>
  </conditionalFormatting>
  <conditionalFormatting sqref="B907">
    <cfRule type="cellIs" priority="634" operator="equal" aboveAverage="0" equalAverage="0" bottom="0" percent="0" rank="0" text="" dxfId="644">
      <formula>"ogółem"</formula>
    </cfRule>
    <cfRule type="cellIs" priority="635" operator="equal" aboveAverage="0" equalAverage="0" bottom="0" percent="0" rank="0" text="" dxfId="645">
      <formula>"ogółem"</formula>
    </cfRule>
  </conditionalFormatting>
  <conditionalFormatting sqref="B908:B910">
    <cfRule type="cellIs" priority="636" operator="equal" aboveAverage="0" equalAverage="0" bottom="0" percent="0" rank="0" text="" dxfId="646">
      <formula>"ogółem"</formula>
    </cfRule>
  </conditionalFormatting>
  <conditionalFormatting sqref="A908">
    <cfRule type="cellIs" priority="637" operator="equal" aboveAverage="0" equalAverage="0" bottom="0" percent="0" rank="0" text="" dxfId="647">
      <formula>"Wydatki bieżące"</formula>
    </cfRule>
  </conditionalFormatting>
  <conditionalFormatting sqref="B908:B910">
    <cfRule type="cellIs" priority="638" operator="equal" aboveAverage="0" equalAverage="0" bottom="0" percent="0" rank="0" text="" dxfId="648">
      <formula>"ogółem"</formula>
    </cfRule>
  </conditionalFormatting>
  <conditionalFormatting sqref="A908">
    <cfRule type="cellIs" priority="639" operator="equal" aboveAverage="0" equalAverage="0" bottom="0" percent="0" rank="0" text="" dxfId="649">
      <formula>"Wydatki bieżące"</formula>
    </cfRule>
  </conditionalFormatting>
  <conditionalFormatting sqref="B908:B910">
    <cfRule type="cellIs" priority="640" operator="equal" aboveAverage="0" equalAverage="0" bottom="0" percent="0" rank="0" text="" dxfId="650">
      <formula>"ogółem"</formula>
    </cfRule>
    <cfRule type="cellIs" priority="641" operator="equal" aboveAverage="0" equalAverage="0" bottom="0" percent="0" rank="0" text="" dxfId="651">
      <formula>"ogółem"</formula>
    </cfRule>
  </conditionalFormatting>
  <conditionalFormatting sqref="A908">
    <cfRule type="cellIs" priority="642" operator="equal" aboveAverage="0" equalAverage="0" bottom="0" percent="0" rank="0" text="" dxfId="652">
      <formula>"Wydatki bieżące"</formula>
    </cfRule>
  </conditionalFormatting>
  <conditionalFormatting sqref="A918">
    <cfRule type="cellIs" priority="643" operator="equal" aboveAverage="0" equalAverage="0" bottom="0" percent="0" rank="0" text="" dxfId="653">
      <formula>"Wydatki bieżące"</formula>
    </cfRule>
  </conditionalFormatting>
  <conditionalFormatting sqref="B918">
    <cfRule type="cellIs" priority="644" operator="equal" aboveAverage="0" equalAverage="0" bottom="0" percent="0" rank="0" text="" dxfId="654">
      <formula>"ogółem"</formula>
    </cfRule>
  </conditionalFormatting>
  <conditionalFormatting sqref="A918">
    <cfRule type="cellIs" priority="645" operator="equal" aboveAverage="0" equalAverage="0" bottom="0" percent="0" rank="0" text="" dxfId="655">
      <formula>"Wydatki bieżące"</formula>
    </cfRule>
  </conditionalFormatting>
  <conditionalFormatting sqref="B918">
    <cfRule type="cellIs" priority="646" operator="equal" aboveAverage="0" equalAverage="0" bottom="0" percent="0" rank="0" text="" dxfId="656">
      <formula>"ogółem"</formula>
    </cfRule>
  </conditionalFormatting>
  <conditionalFormatting sqref="A918">
    <cfRule type="cellIs" priority="647" operator="equal" aboveAverage="0" equalAverage="0" bottom="0" percent="0" rank="0" text="" dxfId="657">
      <formula>"Wydatki bieżące"</formula>
    </cfRule>
  </conditionalFormatting>
  <conditionalFormatting sqref="B918">
    <cfRule type="cellIs" priority="648" operator="equal" aboveAverage="0" equalAverage="0" bottom="0" percent="0" rank="0" text="" dxfId="658">
      <formula>"ogółem"</formula>
    </cfRule>
    <cfRule type="cellIs" priority="649" operator="equal" aboveAverage="0" equalAverage="0" bottom="0" percent="0" rank="0" text="" dxfId="659">
      <formula>"ogółem"</formula>
    </cfRule>
  </conditionalFormatting>
  <conditionalFormatting sqref="B919">
    <cfRule type="cellIs" priority="650" operator="equal" aboveAverage="0" equalAverage="0" bottom="0" percent="0" rank="0" text="" dxfId="660">
      <formula>"ogółem"</formula>
    </cfRule>
  </conditionalFormatting>
  <conditionalFormatting sqref="A919">
    <cfRule type="cellIs" priority="651" operator="equal" aboveAverage="0" equalAverage="0" bottom="0" percent="0" rank="0" text="" dxfId="661">
      <formula>"Wydatki bieżące"</formula>
    </cfRule>
  </conditionalFormatting>
  <conditionalFormatting sqref="B919">
    <cfRule type="cellIs" priority="652" operator="equal" aboveAverage="0" equalAverage="0" bottom="0" percent="0" rank="0" text="" dxfId="662">
      <formula>"ogółem"</formula>
    </cfRule>
  </conditionalFormatting>
  <conditionalFormatting sqref="A919">
    <cfRule type="cellIs" priority="653" operator="equal" aboveAverage="0" equalAverage="0" bottom="0" percent="0" rank="0" text="" dxfId="663">
      <formula>"Wydatki bieżące"</formula>
    </cfRule>
  </conditionalFormatting>
  <conditionalFormatting sqref="B919">
    <cfRule type="cellIs" priority="654" operator="equal" aboveAverage="0" equalAverage="0" bottom="0" percent="0" rank="0" text="" dxfId="664">
      <formula>"ogółem"</formula>
    </cfRule>
    <cfRule type="cellIs" priority="655" operator="equal" aboveAverage="0" equalAverage="0" bottom="0" percent="0" rank="0" text="" dxfId="665">
      <formula>"ogółem"</formula>
    </cfRule>
  </conditionalFormatting>
  <conditionalFormatting sqref="B929:B930">
    <cfRule type="cellIs" priority="656" operator="equal" aboveAverage="0" equalAverage="0" bottom="0" percent="0" rank="0" text="" dxfId="666">
      <formula>"ogółem"</formula>
    </cfRule>
  </conditionalFormatting>
  <conditionalFormatting sqref="A929:A930">
    <cfRule type="cellIs" priority="657" operator="equal" aboveAverage="0" equalAverage="0" bottom="0" percent="0" rank="0" text="" dxfId="667">
      <formula>"Wydatki bieżące"</formula>
    </cfRule>
  </conditionalFormatting>
  <conditionalFormatting sqref="B929:B930">
    <cfRule type="cellIs" priority="658" operator="equal" aboveAverage="0" equalAverage="0" bottom="0" percent="0" rank="0" text="" dxfId="668">
      <formula>"ogółem"</formula>
    </cfRule>
  </conditionalFormatting>
  <conditionalFormatting sqref="A929:A930">
    <cfRule type="cellIs" priority="659" operator="equal" aboveAverage="0" equalAverage="0" bottom="0" percent="0" rank="0" text="" dxfId="669">
      <formula>"Wydatki bieżące"</formula>
    </cfRule>
  </conditionalFormatting>
  <conditionalFormatting sqref="B929:B930">
    <cfRule type="cellIs" priority="660" operator="equal" aboveAverage="0" equalAverage="0" bottom="0" percent="0" rank="0" text="" dxfId="670">
      <formula>"ogółem"</formula>
    </cfRule>
    <cfRule type="cellIs" priority="661" operator="equal" aboveAverage="0" equalAverage="0" bottom="0" percent="0" rank="0" text="" dxfId="671">
      <formula>"ogółem"</formula>
    </cfRule>
  </conditionalFormatting>
  <conditionalFormatting sqref="A929:A930">
    <cfRule type="cellIs" priority="662" operator="equal" aboveAverage="0" equalAverage="0" bottom="0" percent="0" rank="0" text="" dxfId="672">
      <formula>"Wydatki bieżące"</formula>
    </cfRule>
  </conditionalFormatting>
  <conditionalFormatting sqref="A931">
    <cfRule type="cellIs" priority="663" operator="equal" aboveAverage="0" equalAverage="0" bottom="0" percent="0" rank="0" text="" dxfId="673">
      <formula>"Wydatki bieżące"</formula>
    </cfRule>
  </conditionalFormatting>
  <conditionalFormatting sqref="B931">
    <cfRule type="cellIs" priority="664" operator="equal" aboveAverage="0" equalAverage="0" bottom="0" percent="0" rank="0" text="" dxfId="674">
      <formula>"ogółem"</formula>
    </cfRule>
  </conditionalFormatting>
  <conditionalFormatting sqref="A931">
    <cfRule type="cellIs" priority="665" operator="equal" aboveAverage="0" equalAverage="0" bottom="0" percent="0" rank="0" text="" dxfId="675">
      <formula>"Wydatki bieżące"</formula>
    </cfRule>
  </conditionalFormatting>
  <conditionalFormatting sqref="B931">
    <cfRule type="cellIs" priority="666" operator="equal" aboveAverage="0" equalAverage="0" bottom="0" percent="0" rank="0" text="" dxfId="676">
      <formula>"ogółem"</formula>
    </cfRule>
  </conditionalFormatting>
  <conditionalFormatting sqref="A931">
    <cfRule type="cellIs" priority="667" operator="equal" aboveAverage="0" equalAverage="0" bottom="0" percent="0" rank="0" text="" dxfId="677">
      <formula>"Wydatki bieżące"</formula>
    </cfRule>
  </conditionalFormatting>
  <conditionalFormatting sqref="B931">
    <cfRule type="cellIs" priority="668" operator="equal" aboveAverage="0" equalAverage="0" bottom="0" percent="0" rank="0" text="" dxfId="678">
      <formula>"ogółem"</formula>
    </cfRule>
    <cfRule type="cellIs" priority="669" operator="equal" aboveAverage="0" equalAverage="0" bottom="0" percent="0" rank="0" text="" dxfId="679">
      <formula>"ogółem"</formula>
    </cfRule>
  </conditionalFormatting>
  <conditionalFormatting sqref="B949">
    <cfRule type="cellIs" priority="670" operator="equal" aboveAverage="0" equalAverage="0" bottom="0" percent="0" rank="0" text="" dxfId="680">
      <formula>"ogółem"</formula>
    </cfRule>
  </conditionalFormatting>
  <conditionalFormatting sqref="A949">
    <cfRule type="cellIs" priority="671" operator="equal" aboveAverage="0" equalAverage="0" bottom="0" percent="0" rank="0" text="" dxfId="681">
      <formula>"Wydatki bieżące"</formula>
    </cfRule>
  </conditionalFormatting>
  <conditionalFormatting sqref="B949">
    <cfRule type="cellIs" priority="672" operator="equal" aboveAverage="0" equalAverage="0" bottom="0" percent="0" rank="0" text="" dxfId="682">
      <formula>"ogółem"</formula>
    </cfRule>
  </conditionalFormatting>
  <conditionalFormatting sqref="A949">
    <cfRule type="cellIs" priority="673" operator="equal" aboveAverage="0" equalAverage="0" bottom="0" percent="0" rank="0" text="" dxfId="683">
      <formula>"Wydatki bieżące"</formula>
    </cfRule>
  </conditionalFormatting>
  <conditionalFormatting sqref="B949">
    <cfRule type="cellIs" priority="674" operator="equal" aboveAverage="0" equalAverage="0" bottom="0" percent="0" rank="0" text="" dxfId="684">
      <formula>"ogółem"</formula>
    </cfRule>
    <cfRule type="cellIs" priority="675" operator="equal" aboveAverage="0" equalAverage="0" bottom="0" percent="0" rank="0" text="" dxfId="685">
      <formula>"ogółem"</formula>
    </cfRule>
  </conditionalFormatting>
  <conditionalFormatting sqref="A949">
    <cfRule type="cellIs" priority="676" operator="equal" aboveAverage="0" equalAverage="0" bottom="0" percent="0" rank="0" text="" dxfId="686">
      <formula>"Wydatki bieżące"</formula>
    </cfRule>
  </conditionalFormatting>
  <conditionalFormatting sqref="A950">
    <cfRule type="cellIs" priority="677" operator="equal" aboveAverage="0" equalAverage="0" bottom="0" percent="0" rank="0" text="" dxfId="687">
      <formula>"Wydatki bieżące"</formula>
    </cfRule>
  </conditionalFormatting>
  <conditionalFormatting sqref="B950:B953">
    <cfRule type="cellIs" priority="678" operator="equal" aboveAverage="0" equalAverage="0" bottom="0" percent="0" rank="0" text="" dxfId="688">
      <formula>"ogółem"</formula>
    </cfRule>
  </conditionalFormatting>
  <conditionalFormatting sqref="A950">
    <cfRule type="cellIs" priority="679" operator="equal" aboveAverage="0" equalAverage="0" bottom="0" percent="0" rank="0" text="" dxfId="689">
      <formula>"Wydatki bieżące"</formula>
    </cfRule>
  </conditionalFormatting>
  <conditionalFormatting sqref="B950:B953">
    <cfRule type="cellIs" priority="680" operator="equal" aboveAverage="0" equalAverage="0" bottom="0" percent="0" rank="0" text="" dxfId="690">
      <formula>"ogółem"</formula>
    </cfRule>
  </conditionalFormatting>
  <conditionalFormatting sqref="A950">
    <cfRule type="cellIs" priority="681" operator="equal" aboveAverage="0" equalAverage="0" bottom="0" percent="0" rank="0" text="" dxfId="691">
      <formula>"Wydatki bieżące"</formula>
    </cfRule>
  </conditionalFormatting>
  <conditionalFormatting sqref="B950:B953">
    <cfRule type="cellIs" priority="682" operator="equal" aboveAverage="0" equalAverage="0" bottom="0" percent="0" rank="0" text="" dxfId="692">
      <formula>"ogółem"</formula>
    </cfRule>
    <cfRule type="cellIs" priority="683" operator="equal" aboveAverage="0" equalAverage="0" bottom="0" percent="0" rank="0" text="" dxfId="693">
      <formula>"ogółem"</formula>
    </cfRule>
  </conditionalFormatting>
  <conditionalFormatting sqref="B954">
    <cfRule type="cellIs" priority="684" operator="equal" aboveAverage="0" equalAverage="0" bottom="0" percent="0" rank="0" text="" dxfId="694">
      <formula>"ogółem"</formula>
    </cfRule>
  </conditionalFormatting>
  <conditionalFormatting sqref="A954">
    <cfRule type="cellIs" priority="685" operator="equal" aboveAverage="0" equalAverage="0" bottom="0" percent="0" rank="0" text="" dxfId="695">
      <formula>"Wydatki bieżące"</formula>
    </cfRule>
  </conditionalFormatting>
  <conditionalFormatting sqref="B954">
    <cfRule type="cellIs" priority="686" operator="equal" aboveAverage="0" equalAverage="0" bottom="0" percent="0" rank="0" text="" dxfId="696">
      <formula>"ogółem"</formula>
    </cfRule>
  </conditionalFormatting>
  <conditionalFormatting sqref="A954">
    <cfRule type="cellIs" priority="687" operator="equal" aboveAverage="0" equalAverage="0" bottom="0" percent="0" rank="0" text="" dxfId="697">
      <formula>"Wydatki bieżące"</formula>
    </cfRule>
  </conditionalFormatting>
  <conditionalFormatting sqref="B954">
    <cfRule type="cellIs" priority="688" operator="equal" aboveAverage="0" equalAverage="0" bottom="0" percent="0" rank="0" text="" dxfId="698">
      <formula>"ogółem"</formula>
    </cfRule>
    <cfRule type="cellIs" priority="689" operator="equal" aboveAverage="0" equalAverage="0" bottom="0" percent="0" rank="0" text="" dxfId="699">
      <formula>"ogółem"</formula>
    </cfRule>
  </conditionalFormatting>
  <conditionalFormatting sqref="A954">
    <cfRule type="cellIs" priority="690" operator="equal" aboveAverage="0" equalAverage="0" bottom="0" percent="0" rank="0" text="" dxfId="700">
      <formula>"Wydatki bieżące"</formula>
    </cfRule>
  </conditionalFormatting>
  <conditionalFormatting sqref="B893:B897">
    <cfRule type="cellIs" priority="691" operator="equal" aboveAverage="0" equalAverage="0" bottom="0" percent="0" rank="0" text="" dxfId="701">
      <formula>"ogółem"</formula>
    </cfRule>
  </conditionalFormatting>
  <conditionalFormatting sqref="A893:A895">
    <cfRule type="cellIs" priority="692" operator="equal" aboveAverage="0" equalAverage="0" bottom="0" percent="0" rank="0" text="" dxfId="702">
      <formula>"Wydatki bieżące"</formula>
    </cfRule>
  </conditionalFormatting>
  <conditionalFormatting sqref="B893:B897">
    <cfRule type="cellIs" priority="693" operator="equal" aboveAverage="0" equalAverage="0" bottom="0" percent="0" rank="0" text="" dxfId="703">
      <formula>"ogółem"</formula>
    </cfRule>
  </conditionalFormatting>
  <conditionalFormatting sqref="A893:A895">
    <cfRule type="cellIs" priority="694" operator="equal" aboveAverage="0" equalAverage="0" bottom="0" percent="0" rank="0" text="" dxfId="704">
      <formula>"Wydatki bieżące"</formula>
    </cfRule>
  </conditionalFormatting>
  <conditionalFormatting sqref="B893:B897">
    <cfRule type="cellIs" priority="695" operator="equal" aboveAverage="0" equalAverage="0" bottom="0" percent="0" rank="0" text="" dxfId="705">
      <formula>"ogółem"</formula>
    </cfRule>
    <cfRule type="cellIs" priority="696" operator="equal" aboveAverage="0" equalAverage="0" bottom="0" percent="0" rank="0" text="" dxfId="706">
      <formula>"ogółem"</formula>
    </cfRule>
  </conditionalFormatting>
  <conditionalFormatting sqref="A893:A895">
    <cfRule type="cellIs" priority="697" operator="equal" aboveAverage="0" equalAverage="0" bottom="0" percent="0" rank="0" text="" dxfId="707">
      <formula>"Wydatki bieżące"</formula>
    </cfRule>
  </conditionalFormatting>
  <conditionalFormatting sqref="A1434">
    <cfRule type="cellIs" priority="698" operator="equal" aboveAverage="0" equalAverage="0" bottom="0" percent="0" rank="0" text="" dxfId="708">
      <formula>"Wydatki bieżące"</formula>
    </cfRule>
  </conditionalFormatting>
  <conditionalFormatting sqref="A1434">
    <cfRule type="cellIs" priority="699" operator="equal" aboveAverage="0" equalAverage="0" bottom="0" percent="0" rank="0" text="" dxfId="709">
      <formula>"Wydatki bieżące"</formula>
    </cfRule>
  </conditionalFormatting>
  <conditionalFormatting sqref="A1434">
    <cfRule type="cellIs" priority="700" operator="equal" aboveAverage="0" equalAverage="0" bottom="0" percent="0" rank="0" text="" dxfId="710">
      <formula>"Wydatki bieżące"</formula>
    </cfRule>
  </conditionalFormatting>
  <conditionalFormatting sqref="B1434:B1436">
    <cfRule type="cellIs" priority="701" operator="equal" aboveAverage="0" equalAverage="0" bottom="0" percent="0" rank="0" text="" dxfId="711">
      <formula>"ogółem"</formula>
    </cfRule>
  </conditionalFormatting>
  <conditionalFormatting sqref="B1434:B1436">
    <cfRule type="cellIs" priority="702" operator="equal" aboveAverage="0" equalAverage="0" bottom="0" percent="0" rank="0" text="" dxfId="712">
      <formula>"ogółem"</formula>
    </cfRule>
  </conditionalFormatting>
  <conditionalFormatting sqref="B1434:B1436">
    <cfRule type="cellIs" priority="703" operator="equal" aboveAverage="0" equalAverage="0" bottom="0" percent="0" rank="0" text="" dxfId="713">
      <formula>"ogółem"</formula>
    </cfRule>
    <cfRule type="cellIs" priority="704" operator="equal" aboveAverage="0" equalAverage="0" bottom="0" percent="0" rank="0" text="" dxfId="714">
      <formula>"ogółem"</formula>
    </cfRule>
  </conditionalFormatting>
  <conditionalFormatting sqref="A1444">
    <cfRule type="cellIs" priority="705" operator="equal" aboveAverage="0" equalAverage="0" bottom="0" percent="0" rank="0" text="" dxfId="715">
      <formula>"Wydatki bieżące"</formula>
    </cfRule>
  </conditionalFormatting>
  <conditionalFormatting sqref="A1444">
    <cfRule type="cellIs" priority="706" operator="equal" aboveAverage="0" equalAverage="0" bottom="0" percent="0" rank="0" text="" dxfId="716">
      <formula>"Wydatki bieżące"</formula>
    </cfRule>
  </conditionalFormatting>
  <conditionalFormatting sqref="A1444">
    <cfRule type="cellIs" priority="707" operator="equal" aboveAverage="0" equalAverage="0" bottom="0" percent="0" rank="0" text="" dxfId="717">
      <formula>"Wydatki bieżące"</formula>
    </cfRule>
  </conditionalFormatting>
  <conditionalFormatting sqref="B1444">
    <cfRule type="cellIs" priority="708" operator="equal" aboveAverage="0" equalAverage="0" bottom="0" percent="0" rank="0" text="" dxfId="718">
      <formula>"ogółem"</formula>
    </cfRule>
  </conditionalFormatting>
  <conditionalFormatting sqref="B1444">
    <cfRule type="cellIs" priority="709" operator="equal" aboveAverage="0" equalAverage="0" bottom="0" percent="0" rank="0" text="" dxfId="719">
      <formula>"ogółem"</formula>
    </cfRule>
  </conditionalFormatting>
  <conditionalFormatting sqref="B1444">
    <cfRule type="cellIs" priority="710" operator="equal" aboveAverage="0" equalAverage="0" bottom="0" percent="0" rank="0" text="" dxfId="720">
      <formula>"ogółem"</formula>
    </cfRule>
    <cfRule type="cellIs" priority="711" operator="equal" aboveAverage="0" equalAverage="0" bottom="0" percent="0" rank="0" text="" dxfId="721">
      <formula>"ogółem"</formula>
    </cfRule>
  </conditionalFormatting>
  <conditionalFormatting sqref="A1445">
    <cfRule type="cellIs" priority="712" operator="equal" aboveAverage="0" equalAverage="0" bottom="0" percent="0" rank="0" text="" dxfId="722">
      <formula>"Wydatki bieżące"</formula>
    </cfRule>
  </conditionalFormatting>
  <conditionalFormatting sqref="A1445">
    <cfRule type="cellIs" priority="713" operator="equal" aboveAverage="0" equalAverage="0" bottom="0" percent="0" rank="0" text="" dxfId="723">
      <formula>"Wydatki bieżące"</formula>
    </cfRule>
  </conditionalFormatting>
  <conditionalFormatting sqref="A1445">
    <cfRule type="cellIs" priority="714" operator="equal" aboveAverage="0" equalAverage="0" bottom="0" percent="0" rank="0" text="" dxfId="724">
      <formula>"Wydatki bieżące"</formula>
    </cfRule>
  </conditionalFormatting>
  <conditionalFormatting sqref="B1445">
    <cfRule type="cellIs" priority="715" operator="equal" aboveAverage="0" equalAverage="0" bottom="0" percent="0" rank="0" text="" dxfId="725">
      <formula>"ogółem"</formula>
    </cfRule>
  </conditionalFormatting>
  <conditionalFormatting sqref="B1445">
    <cfRule type="cellIs" priority="716" operator="equal" aboveAverage="0" equalAverage="0" bottom="0" percent="0" rank="0" text="" dxfId="726">
      <formula>"ogółem"</formula>
    </cfRule>
  </conditionalFormatting>
  <conditionalFormatting sqref="B1445">
    <cfRule type="cellIs" priority="717" operator="equal" aboveAverage="0" equalAverage="0" bottom="0" percent="0" rank="0" text="" dxfId="727">
      <formula>"ogółem"</formula>
    </cfRule>
    <cfRule type="cellIs" priority="718" operator="equal" aboveAverage="0" equalAverage="0" bottom="0" percent="0" rank="0" text="" dxfId="728">
      <formula>"ogółem"</formula>
    </cfRule>
  </conditionalFormatting>
  <conditionalFormatting sqref="B1537">
    <cfRule type="cellIs" priority="719" operator="equal" aboveAverage="0" equalAverage="0" bottom="0" percent="0" rank="0" text="" dxfId="729">
      <formula>"ogółem"</formula>
    </cfRule>
  </conditionalFormatting>
  <conditionalFormatting sqref="A1537">
    <cfRule type="cellIs" priority="720" operator="equal" aboveAverage="0" equalAverage="0" bottom="0" percent="0" rank="0" text="" dxfId="730">
      <formula>"Wydatki bieżące"</formula>
    </cfRule>
  </conditionalFormatting>
  <conditionalFormatting sqref="B1537">
    <cfRule type="cellIs" priority="721" operator="equal" aboveAverage="0" equalAverage="0" bottom="0" percent="0" rank="0" text="" dxfId="731">
      <formula>"ogółem"</formula>
    </cfRule>
  </conditionalFormatting>
  <conditionalFormatting sqref="A1537">
    <cfRule type="cellIs" priority="722" operator="equal" aboveAverage="0" equalAverage="0" bottom="0" percent="0" rank="0" text="" dxfId="732">
      <formula>"Wydatki bieżące"</formula>
    </cfRule>
  </conditionalFormatting>
  <conditionalFormatting sqref="B1537">
    <cfRule type="cellIs" priority="723" operator="equal" aboveAverage="0" equalAverage="0" bottom="0" percent="0" rank="0" text="" dxfId="733">
      <formula>"ogółem"</formula>
    </cfRule>
    <cfRule type="cellIs" priority="724" operator="equal" aboveAverage="0" equalAverage="0" bottom="0" percent="0" rank="0" text="" dxfId="734">
      <formula>"ogółem"</formula>
    </cfRule>
  </conditionalFormatting>
  <conditionalFormatting sqref="A1537">
    <cfRule type="cellIs" priority="725" operator="equal" aboveAverage="0" equalAverage="0" bottom="0" percent="0" rank="0" text="" dxfId="735">
      <formula>"Wydatki bieżące"</formula>
    </cfRule>
  </conditionalFormatting>
  <conditionalFormatting sqref="B1538">
    <cfRule type="cellIs" priority="726" operator="equal" aboveAverage="0" equalAverage="0" bottom="0" percent="0" rank="0" text="" dxfId="736">
      <formula>"ogółem"</formula>
    </cfRule>
  </conditionalFormatting>
  <conditionalFormatting sqref="A1538">
    <cfRule type="cellIs" priority="727" operator="equal" aboveAverage="0" equalAverage="0" bottom="0" percent="0" rank="0" text="" dxfId="737">
      <formula>"Wydatki bieżące"</formula>
    </cfRule>
  </conditionalFormatting>
  <conditionalFormatting sqref="B1538">
    <cfRule type="cellIs" priority="728" operator="equal" aboveAverage="0" equalAverage="0" bottom="0" percent="0" rank="0" text="" dxfId="738">
      <formula>"ogółem"</formula>
    </cfRule>
  </conditionalFormatting>
  <conditionalFormatting sqref="A1538">
    <cfRule type="cellIs" priority="729" operator="equal" aboveAverage="0" equalAverage="0" bottom="0" percent="0" rank="0" text="" dxfId="739">
      <formula>"Wydatki bieżące"</formula>
    </cfRule>
  </conditionalFormatting>
  <conditionalFormatting sqref="B1538">
    <cfRule type="cellIs" priority="730" operator="equal" aboveAverage="0" equalAverage="0" bottom="0" percent="0" rank="0" text="" dxfId="740">
      <formula>"ogółem"</formula>
    </cfRule>
    <cfRule type="cellIs" priority="731" operator="equal" aboveAverage="0" equalAverage="0" bottom="0" percent="0" rank="0" text="" dxfId="741">
      <formula>"ogółem"</formula>
    </cfRule>
  </conditionalFormatting>
  <conditionalFormatting sqref="A1538">
    <cfRule type="cellIs" priority="732" operator="equal" aboveAverage="0" equalAverage="0" bottom="0" percent="0" rank="0" text="" dxfId="742">
      <formula>"Wydatki bieżące"</formula>
    </cfRule>
  </conditionalFormatting>
  <conditionalFormatting sqref="A1462">
    <cfRule type="cellIs" priority="733" operator="equal" aboveAverage="0" equalAverage="0" bottom="0" percent="0" rank="0" text="" dxfId="743">
      <formula>"Wydatki bieżące"</formula>
    </cfRule>
  </conditionalFormatting>
  <conditionalFormatting sqref="A1462">
    <cfRule type="cellIs" priority="734" operator="equal" aboveAverage="0" equalAverage="0" bottom="0" percent="0" rank="0" text="" dxfId="744">
      <formula>"Wydatki bieżące"</formula>
    </cfRule>
  </conditionalFormatting>
  <conditionalFormatting sqref="A1462">
    <cfRule type="cellIs" priority="735" operator="equal" aboveAverage="0" equalAverage="0" bottom="0" percent="0" rank="0" text="" dxfId="745">
      <formula>"Wydatki bieżące"</formula>
    </cfRule>
  </conditionalFormatting>
  <conditionalFormatting sqref="B1462:B1463">
    <cfRule type="cellIs" priority="736" operator="equal" aboveAverage="0" equalAverage="0" bottom="0" percent="0" rank="0" text="" dxfId="746">
      <formula>"ogółem"</formula>
    </cfRule>
  </conditionalFormatting>
  <conditionalFormatting sqref="B1462:B1463">
    <cfRule type="cellIs" priority="737" operator="equal" aboveAverage="0" equalAverage="0" bottom="0" percent="0" rank="0" text="" dxfId="747">
      <formula>"ogółem"</formula>
    </cfRule>
  </conditionalFormatting>
  <conditionalFormatting sqref="B1462:B1463">
    <cfRule type="cellIs" priority="738" operator="equal" aboveAverage="0" equalAverage="0" bottom="0" percent="0" rank="0" text="" dxfId="748">
      <formula>"ogółem"</formula>
    </cfRule>
    <cfRule type="cellIs" priority="739" operator="equal" aboveAverage="0" equalAverage="0" bottom="0" percent="0" rank="0" text="" dxfId="749">
      <formula>"ogółem"</formula>
    </cfRule>
  </conditionalFormatting>
  <conditionalFormatting sqref="A1454">
    <cfRule type="cellIs" priority="740" operator="equal" aboveAverage="0" equalAverage="0" bottom="0" percent="0" rank="0" text="" dxfId="750">
      <formula>"Wydatki bieżące"</formula>
    </cfRule>
  </conditionalFormatting>
  <conditionalFormatting sqref="A1454">
    <cfRule type="cellIs" priority="741" operator="equal" aboveAverage="0" equalAverage="0" bottom="0" percent="0" rank="0" text="" dxfId="751">
      <formula>"Wydatki bieżące"</formula>
    </cfRule>
  </conditionalFormatting>
  <conditionalFormatting sqref="A1454">
    <cfRule type="cellIs" priority="742" operator="equal" aboveAverage="0" equalAverage="0" bottom="0" percent="0" rank="0" text="" dxfId="752">
      <formula>"Wydatki bieżące"</formula>
    </cfRule>
  </conditionalFormatting>
  <conditionalFormatting sqref="B1454">
    <cfRule type="cellIs" priority="743" operator="equal" aboveAverage="0" equalAverage="0" bottom="0" percent="0" rank="0" text="" dxfId="753">
      <formula>"ogółem"</formula>
    </cfRule>
  </conditionalFormatting>
  <conditionalFormatting sqref="B1454">
    <cfRule type="cellIs" priority="744" operator="equal" aboveAverage="0" equalAverage="0" bottom="0" percent="0" rank="0" text="" dxfId="754">
      <formula>"ogółem"</formula>
    </cfRule>
  </conditionalFormatting>
  <conditionalFormatting sqref="B1454">
    <cfRule type="cellIs" priority="745" operator="equal" aboveAverage="0" equalAverage="0" bottom="0" percent="0" rank="0" text="" dxfId="755">
      <formula>"ogółem"</formula>
    </cfRule>
    <cfRule type="cellIs" priority="746" operator="equal" aboveAverage="0" equalAverage="0" bottom="0" percent="0" rank="0" text="" dxfId="756">
      <formula>"ogółem"</formula>
    </cfRule>
  </conditionalFormatting>
  <conditionalFormatting sqref="B1072">
    <cfRule type="cellIs" priority="747" operator="equal" aboveAverage="0" equalAverage="0" bottom="0" percent="0" rank="0" text="" dxfId="757">
      <formula>"ogółem"</formula>
    </cfRule>
  </conditionalFormatting>
  <conditionalFormatting sqref="B1072">
    <cfRule type="cellIs" priority="748" operator="equal" aboveAverage="0" equalAverage="0" bottom="0" percent="0" rank="0" text="" dxfId="758">
      <formula>"ogółem"</formula>
    </cfRule>
  </conditionalFormatting>
  <conditionalFormatting sqref="B1072">
    <cfRule type="cellIs" priority="749" operator="equal" aboveAverage="0" equalAverage="0" bottom="0" percent="0" rank="0" text="" dxfId="759">
      <formula>"ogółem"</formula>
    </cfRule>
    <cfRule type="cellIs" priority="750" operator="equal" aboveAverage="0" equalAverage="0" bottom="0" percent="0" rank="0" text="" dxfId="760">
      <formula>"ogółem"</formula>
    </cfRule>
  </conditionalFormatting>
  <conditionalFormatting sqref="B1107">
    <cfRule type="cellIs" priority="751" operator="equal" aboveAverage="0" equalAverage="0" bottom="0" percent="0" rank="0" text="" dxfId="761">
      <formula>"ogółem"</formula>
    </cfRule>
  </conditionalFormatting>
  <conditionalFormatting sqref="B1107">
    <cfRule type="cellIs" priority="752" operator="equal" aboveAverage="0" equalAverage="0" bottom="0" percent="0" rank="0" text="" dxfId="762">
      <formula>"ogółem"</formula>
    </cfRule>
  </conditionalFormatting>
  <conditionalFormatting sqref="B1107">
    <cfRule type="cellIs" priority="753" operator="equal" aboveAverage="0" equalAverage="0" bottom="0" percent="0" rank="0" text="" dxfId="763">
      <formula>"ogółem"</formula>
    </cfRule>
    <cfRule type="cellIs" priority="754" operator="equal" aboveAverage="0" equalAverage="0" bottom="0" percent="0" rank="0" text="" dxfId="764">
      <formula>"ogółem"</formula>
    </cfRule>
  </conditionalFormatting>
  <conditionalFormatting sqref="B1115">
    <cfRule type="cellIs" priority="755" operator="equal" aboveAverage="0" equalAverage="0" bottom="0" percent="0" rank="0" text="" dxfId="765">
      <formula>"ogółem"</formula>
    </cfRule>
  </conditionalFormatting>
  <conditionalFormatting sqref="B1115">
    <cfRule type="cellIs" priority="756" operator="equal" aboveAverage="0" equalAverage="0" bottom="0" percent="0" rank="0" text="" dxfId="766">
      <formula>"ogółem"</formula>
    </cfRule>
  </conditionalFormatting>
  <conditionalFormatting sqref="B1115">
    <cfRule type="cellIs" priority="757" operator="equal" aboveAverage="0" equalAverage="0" bottom="0" percent="0" rank="0" text="" dxfId="767">
      <formula>"ogółem"</formula>
    </cfRule>
    <cfRule type="cellIs" priority="758" operator="equal" aboveAverage="0" equalAverage="0" bottom="0" percent="0" rank="0" text="" dxfId="768">
      <formula>"ogółem"</formula>
    </cfRule>
  </conditionalFormatting>
  <conditionalFormatting sqref="B1146">
    <cfRule type="cellIs" priority="759" operator="equal" aboveAverage="0" equalAverage="0" bottom="0" percent="0" rank="0" text="" dxfId="769">
      <formula>"ogółem"</formula>
    </cfRule>
  </conditionalFormatting>
  <conditionalFormatting sqref="B1146">
    <cfRule type="cellIs" priority="760" operator="equal" aboveAverage="0" equalAverage="0" bottom="0" percent="0" rank="0" text="" dxfId="770">
      <formula>"ogółem"</formula>
    </cfRule>
  </conditionalFormatting>
  <conditionalFormatting sqref="B1146">
    <cfRule type="cellIs" priority="761" operator="equal" aboveAverage="0" equalAverage="0" bottom="0" percent="0" rank="0" text="" dxfId="771">
      <formula>"ogółem"</formula>
    </cfRule>
    <cfRule type="cellIs" priority="762" operator="equal" aboveAverage="0" equalAverage="0" bottom="0" percent="0" rank="0" text="" dxfId="772">
      <formula>"ogółem"</formula>
    </cfRule>
  </conditionalFormatting>
  <conditionalFormatting sqref="B1182">
    <cfRule type="cellIs" priority="763" operator="equal" aboveAverage="0" equalAverage="0" bottom="0" percent="0" rank="0" text="" dxfId="773">
      <formula>"ogółem"</formula>
    </cfRule>
  </conditionalFormatting>
  <conditionalFormatting sqref="B1182">
    <cfRule type="cellIs" priority="764" operator="equal" aboveAverage="0" equalAverage="0" bottom="0" percent="0" rank="0" text="" dxfId="774">
      <formula>"ogółem"</formula>
    </cfRule>
  </conditionalFormatting>
  <conditionalFormatting sqref="B1182">
    <cfRule type="cellIs" priority="765" operator="equal" aboveAverage="0" equalAverage="0" bottom="0" percent="0" rank="0" text="" dxfId="775">
      <formula>"ogółem"</formula>
    </cfRule>
    <cfRule type="cellIs" priority="766" operator="equal" aboveAverage="0" equalAverage="0" bottom="0" percent="0" rank="0" text="" dxfId="776">
      <formula>"ogółem"</formula>
    </cfRule>
  </conditionalFormatting>
  <conditionalFormatting sqref="B1213">
    <cfRule type="cellIs" priority="767" operator="equal" aboveAverage="0" equalAverage="0" bottom="0" percent="0" rank="0" text="" dxfId="777">
      <formula>"ogółem"</formula>
    </cfRule>
  </conditionalFormatting>
  <conditionalFormatting sqref="B1213">
    <cfRule type="cellIs" priority="768" operator="equal" aboveAverage="0" equalAverage="0" bottom="0" percent="0" rank="0" text="" dxfId="778">
      <formula>"ogółem"</formula>
    </cfRule>
  </conditionalFormatting>
  <conditionalFormatting sqref="B1213">
    <cfRule type="cellIs" priority="769" operator="equal" aboveAverage="0" equalAverage="0" bottom="0" percent="0" rank="0" text="" dxfId="779">
      <formula>"ogółem"</formula>
    </cfRule>
    <cfRule type="cellIs" priority="770" operator="equal" aboveAverage="0" equalAverage="0" bottom="0" percent="0" rank="0" text="" dxfId="780">
      <formula>"ogółem"</formula>
    </cfRule>
  </conditionalFormatting>
  <conditionalFormatting sqref="B1423">
    <cfRule type="cellIs" priority="771" operator="equal" aboveAverage="0" equalAverage="0" bottom="0" percent="0" rank="0" text="" dxfId="781">
      <formula>"ogółem"</formula>
    </cfRule>
  </conditionalFormatting>
  <conditionalFormatting sqref="B1423">
    <cfRule type="cellIs" priority="772" operator="equal" aboveAverage="0" equalAverage="0" bottom="0" percent="0" rank="0" text="" dxfId="782">
      <formula>"ogółem"</formula>
    </cfRule>
  </conditionalFormatting>
  <conditionalFormatting sqref="B1423">
    <cfRule type="cellIs" priority="773" operator="equal" aboveAverage="0" equalAverage="0" bottom="0" percent="0" rank="0" text="" dxfId="783">
      <formula>"ogółem"</formula>
    </cfRule>
    <cfRule type="cellIs" priority="774" operator="equal" aboveAverage="0" equalAverage="0" bottom="0" percent="0" rank="0" text="" dxfId="784">
      <formula>"ogółem"</formula>
    </cfRule>
  </conditionalFormatting>
  <conditionalFormatting sqref="B1598">
    <cfRule type="cellIs" priority="775" operator="equal" aboveAverage="0" equalAverage="0" bottom="0" percent="0" rank="0" text="" dxfId="785">
      <formula>"ogółem"</formula>
    </cfRule>
  </conditionalFormatting>
  <conditionalFormatting sqref="B1598">
    <cfRule type="cellIs" priority="776" operator="equal" aboveAverage="0" equalAverage="0" bottom="0" percent="0" rank="0" text="" dxfId="786">
      <formula>"ogółem"</formula>
    </cfRule>
  </conditionalFormatting>
  <conditionalFormatting sqref="B1598">
    <cfRule type="cellIs" priority="777" operator="equal" aboveAverage="0" equalAverage="0" bottom="0" percent="0" rank="0" text="" dxfId="787">
      <formula>"ogółem"</formula>
    </cfRule>
    <cfRule type="cellIs" priority="778" operator="equal" aboveAverage="0" equalAverage="0" bottom="0" percent="0" rank="0" text="" dxfId="788">
      <formula>"ogółem"</formula>
    </cfRule>
  </conditionalFormatting>
  <conditionalFormatting sqref="B2066:B2067">
    <cfRule type="cellIs" priority="779" operator="equal" aboveAverage="0" equalAverage="0" bottom="0" percent="0" rank="0" text="" dxfId="789">
      <formula>"ogółem"</formula>
    </cfRule>
  </conditionalFormatting>
  <conditionalFormatting sqref="B2066:B2067">
    <cfRule type="cellIs" priority="780" operator="equal" aboveAverage="0" equalAverage="0" bottom="0" percent="0" rank="0" text="" dxfId="790">
      <formula>"ogółem"</formula>
    </cfRule>
  </conditionalFormatting>
  <conditionalFormatting sqref="B2066:B2067">
    <cfRule type="cellIs" priority="781" operator="equal" aboveAverage="0" equalAverage="0" bottom="0" percent="0" rank="0" text="" dxfId="791">
      <formula>"ogółem"</formula>
    </cfRule>
    <cfRule type="cellIs" priority="782" operator="equal" aboveAverage="0" equalAverage="0" bottom="0" percent="0" rank="0" text="" dxfId="792">
      <formula>"ogółem"</formula>
    </cfRule>
  </conditionalFormatting>
  <conditionalFormatting sqref="B2085:B2086">
    <cfRule type="cellIs" priority="783" operator="equal" aboveAverage="0" equalAverage="0" bottom="0" percent="0" rank="0" text="" dxfId="793">
      <formula>"ogółem"</formula>
    </cfRule>
  </conditionalFormatting>
  <conditionalFormatting sqref="B2085:B2086">
    <cfRule type="cellIs" priority="784" operator="equal" aboveAverage="0" equalAverage="0" bottom="0" percent="0" rank="0" text="" dxfId="794">
      <formula>"ogółem"</formula>
    </cfRule>
  </conditionalFormatting>
  <conditionalFormatting sqref="B2085:B2086">
    <cfRule type="cellIs" priority="785" operator="equal" aboveAverage="0" equalAverage="0" bottom="0" percent="0" rank="0" text="" dxfId="795">
      <formula>"ogółem"</formula>
    </cfRule>
    <cfRule type="cellIs" priority="786" operator="equal" aboveAverage="0" equalAverage="0" bottom="0" percent="0" rank="0" text="" dxfId="796">
      <formula>"ogółem"</formula>
    </cfRule>
  </conditionalFormatting>
  <conditionalFormatting sqref="B2101">
    <cfRule type="cellIs" priority="787" operator="equal" aboveAverage="0" equalAverage="0" bottom="0" percent="0" rank="0" text="" dxfId="797">
      <formula>"ogółem"</formula>
    </cfRule>
  </conditionalFormatting>
  <conditionalFormatting sqref="B2101">
    <cfRule type="cellIs" priority="788" operator="equal" aboveAverage="0" equalAverage="0" bottom="0" percent="0" rank="0" text="" dxfId="798">
      <formula>"ogółem"</formula>
    </cfRule>
  </conditionalFormatting>
  <conditionalFormatting sqref="B2101">
    <cfRule type="cellIs" priority="789" operator="equal" aboveAverage="0" equalAverage="0" bottom="0" percent="0" rank="0" text="" dxfId="799">
      <formula>"ogółem"</formula>
    </cfRule>
    <cfRule type="cellIs" priority="790" operator="equal" aboveAverage="0" equalAverage="0" bottom="0" percent="0" rank="0" text="" dxfId="800">
      <formula>"ogółem"</formula>
    </cfRule>
  </conditionalFormatting>
  <conditionalFormatting sqref="B2121:B2122">
    <cfRule type="cellIs" priority="791" operator="equal" aboveAverage="0" equalAverage="0" bottom="0" percent="0" rank="0" text="" dxfId="801">
      <formula>"ogółem"</formula>
    </cfRule>
  </conditionalFormatting>
  <conditionalFormatting sqref="B2121:B2122">
    <cfRule type="cellIs" priority="792" operator="equal" aboveAverage="0" equalAverage="0" bottom="0" percent="0" rank="0" text="" dxfId="802">
      <formula>"ogółem"</formula>
    </cfRule>
  </conditionalFormatting>
  <conditionalFormatting sqref="B2121:B2122">
    <cfRule type="cellIs" priority="793" operator="equal" aboveAverage="0" equalAverage="0" bottom="0" percent="0" rank="0" text="" dxfId="803">
      <formula>"ogółem"</formula>
    </cfRule>
    <cfRule type="cellIs" priority="794" operator="equal" aboveAverage="0" equalAverage="0" bottom="0" percent="0" rank="0" text="" dxfId="804">
      <formula>"ogółem"</formula>
    </cfRule>
  </conditionalFormatting>
  <conditionalFormatting sqref="B2130:B2131">
    <cfRule type="cellIs" priority="795" operator="equal" aboveAverage="0" equalAverage="0" bottom="0" percent="0" rank="0" text="" dxfId="805">
      <formula>"ogółem"</formula>
    </cfRule>
  </conditionalFormatting>
  <conditionalFormatting sqref="B2130:B2131">
    <cfRule type="cellIs" priority="796" operator="equal" aboveAverage="0" equalAverage="0" bottom="0" percent="0" rank="0" text="" dxfId="806">
      <formula>"ogółem"</formula>
    </cfRule>
  </conditionalFormatting>
  <conditionalFormatting sqref="B2130:B2131">
    <cfRule type="cellIs" priority="797" operator="equal" aboveAverage="0" equalAverage="0" bottom="0" percent="0" rank="0" text="" dxfId="807">
      <formula>"ogółem"</formula>
    </cfRule>
    <cfRule type="cellIs" priority="798" operator="equal" aboveAverage="0" equalAverage="0" bottom="0" percent="0" rank="0" text="" dxfId="808">
      <formula>"ogółem"</formula>
    </cfRule>
  </conditionalFormatting>
  <conditionalFormatting sqref="B2144:B2145">
    <cfRule type="cellIs" priority="799" operator="equal" aboveAverage="0" equalAverage="0" bottom="0" percent="0" rank="0" text="" dxfId="809">
      <formula>"ogółem"</formula>
    </cfRule>
  </conditionalFormatting>
  <conditionalFormatting sqref="B2144:B2145">
    <cfRule type="cellIs" priority="800" operator="equal" aboveAverage="0" equalAverage="0" bottom="0" percent="0" rank="0" text="" dxfId="810">
      <formula>"ogółem"</formula>
    </cfRule>
  </conditionalFormatting>
  <conditionalFormatting sqref="B2144:B2145">
    <cfRule type="cellIs" priority="801" operator="equal" aboveAverage="0" equalAverage="0" bottom="0" percent="0" rank="0" text="" dxfId="811">
      <formula>"ogółem"</formula>
    </cfRule>
    <cfRule type="cellIs" priority="802" operator="equal" aboveAverage="0" equalAverage="0" bottom="0" percent="0" rank="0" text="" dxfId="812">
      <formula>"ogółem"</formula>
    </cfRule>
  </conditionalFormatting>
  <conditionalFormatting sqref="B2179">
    <cfRule type="cellIs" priority="803" operator="equal" aboveAverage="0" equalAverage="0" bottom="0" percent="0" rank="0" text="" dxfId="813">
      <formula>"ogółem"</formula>
    </cfRule>
  </conditionalFormatting>
  <conditionalFormatting sqref="B2179">
    <cfRule type="cellIs" priority="804" operator="equal" aboveAverage="0" equalAverage="0" bottom="0" percent="0" rank="0" text="" dxfId="814">
      <formula>"ogółem"</formula>
    </cfRule>
  </conditionalFormatting>
  <conditionalFormatting sqref="B2179">
    <cfRule type="cellIs" priority="805" operator="equal" aboveAverage="0" equalAverage="0" bottom="0" percent="0" rank="0" text="" dxfId="815">
      <formula>"ogółem"</formula>
    </cfRule>
    <cfRule type="cellIs" priority="806" operator="equal" aboveAverage="0" equalAverage="0" bottom="0" percent="0" rank="0" text="" dxfId="816">
      <formula>"ogółem"</formula>
    </cfRule>
  </conditionalFormatting>
  <conditionalFormatting sqref="B2185">
    <cfRule type="cellIs" priority="807" operator="equal" aboveAverage="0" equalAverage="0" bottom="0" percent="0" rank="0" text="" dxfId="817">
      <formula>"ogółem"</formula>
    </cfRule>
  </conditionalFormatting>
  <conditionalFormatting sqref="B2185">
    <cfRule type="cellIs" priority="808" operator="equal" aboveAverage="0" equalAverage="0" bottom="0" percent="0" rank="0" text="" dxfId="818">
      <formula>"ogółem"</formula>
    </cfRule>
  </conditionalFormatting>
  <conditionalFormatting sqref="B2185">
    <cfRule type="cellIs" priority="809" operator="equal" aboveAverage="0" equalAverage="0" bottom="0" percent="0" rank="0" text="" dxfId="819">
      <formula>"ogółem"</formula>
    </cfRule>
    <cfRule type="cellIs" priority="810" operator="equal" aboveAverage="0" equalAverage="0" bottom="0" percent="0" rank="0" text="" dxfId="820">
      <formula>"ogółem"</formula>
    </cfRule>
  </conditionalFormatting>
  <conditionalFormatting sqref="B1028">
    <cfRule type="cellIs" priority="811" operator="equal" aboveAverage="0" equalAverage="0" bottom="0" percent="0" rank="0" text="" dxfId="821">
      <formula>"ogółem"</formula>
    </cfRule>
  </conditionalFormatting>
  <conditionalFormatting sqref="A1028">
    <cfRule type="cellIs" priority="812" operator="equal" aboveAverage="0" equalAverage="0" bottom="0" percent="0" rank="0" text="" dxfId="822">
      <formula>"Wydatki bieżące"</formula>
    </cfRule>
  </conditionalFormatting>
  <conditionalFormatting sqref="B1028">
    <cfRule type="cellIs" priority="813" operator="equal" aboveAverage="0" equalAverage="0" bottom="0" percent="0" rank="0" text="" dxfId="823">
      <formula>"ogółem"</formula>
    </cfRule>
  </conditionalFormatting>
  <conditionalFormatting sqref="A1028">
    <cfRule type="cellIs" priority="814" operator="equal" aboveAverage="0" equalAverage="0" bottom="0" percent="0" rank="0" text="" dxfId="824">
      <formula>"Wydatki bieżące"</formula>
    </cfRule>
  </conditionalFormatting>
  <conditionalFormatting sqref="B1028">
    <cfRule type="cellIs" priority="815" operator="equal" aboveAverage="0" equalAverage="0" bottom="0" percent="0" rank="0" text="" dxfId="825">
      <formula>"ogółem"</formula>
    </cfRule>
    <cfRule type="cellIs" priority="816" operator="equal" aboveAverage="0" equalAverage="0" bottom="0" percent="0" rank="0" text="" dxfId="826">
      <formula>"ogółem"</formula>
    </cfRule>
  </conditionalFormatting>
  <conditionalFormatting sqref="A1028">
    <cfRule type="cellIs" priority="817" operator="equal" aboveAverage="0" equalAverage="0" bottom="0" percent="0" rank="0" text="" dxfId="827">
      <formula>"Wydatki bieżące"</formula>
    </cfRule>
  </conditionalFormatting>
  <conditionalFormatting sqref="B1727:B1728">
    <cfRule type="cellIs" priority="818" operator="equal" aboveAverage="0" equalAverage="0" bottom="0" percent="0" rank="0" text="" dxfId="828">
      <formula>"ogółem"</formula>
    </cfRule>
  </conditionalFormatting>
  <conditionalFormatting sqref="A1727:A1728">
    <cfRule type="cellIs" priority="819" operator="equal" aboveAverage="0" equalAverage="0" bottom="0" percent="0" rank="0" text="" dxfId="829">
      <formula>"Wydatki bieżące"</formula>
    </cfRule>
  </conditionalFormatting>
  <conditionalFormatting sqref="B1727:B1728">
    <cfRule type="cellIs" priority="820" operator="equal" aboveAverage="0" equalAverage="0" bottom="0" percent="0" rank="0" text="" dxfId="830">
      <formula>"ogółem"</formula>
    </cfRule>
  </conditionalFormatting>
  <conditionalFormatting sqref="A1727:A1728">
    <cfRule type="cellIs" priority="821" operator="equal" aboveAverage="0" equalAverage="0" bottom="0" percent="0" rank="0" text="" dxfId="831">
      <formula>"Wydatki bieżące"</formula>
    </cfRule>
  </conditionalFormatting>
  <conditionalFormatting sqref="B1727:B1728">
    <cfRule type="cellIs" priority="822" operator="equal" aboveAverage="0" equalAverage="0" bottom="0" percent="0" rank="0" text="" dxfId="832">
      <formula>"ogółem"</formula>
    </cfRule>
    <cfRule type="cellIs" priority="823" operator="equal" aboveAverage="0" equalAverage="0" bottom="0" percent="0" rank="0" text="" dxfId="833">
      <formula>"ogółem"</formula>
    </cfRule>
  </conditionalFormatting>
  <conditionalFormatting sqref="A1727:A1728">
    <cfRule type="cellIs" priority="824" operator="equal" aboveAverage="0" equalAverage="0" bottom="0" percent="0" rank="0" text="" dxfId="834">
      <formula>"Wydatki bieżące"</formula>
    </cfRule>
  </conditionalFormatting>
  <conditionalFormatting sqref="B1744">
    <cfRule type="cellIs" priority="825" operator="equal" aboveAverage="0" equalAverage="0" bottom="0" percent="0" rank="0" text="" dxfId="835">
      <formula>"ogółem"</formula>
    </cfRule>
  </conditionalFormatting>
  <conditionalFormatting sqref="A1744">
    <cfRule type="cellIs" priority="826" operator="equal" aboveAverage="0" equalAverage="0" bottom="0" percent="0" rank="0" text="" dxfId="836">
      <formula>"Wydatki bieżące"</formula>
    </cfRule>
  </conditionalFormatting>
  <conditionalFormatting sqref="B1744">
    <cfRule type="cellIs" priority="827" operator="equal" aboveAverage="0" equalAverage="0" bottom="0" percent="0" rank="0" text="" dxfId="837">
      <formula>"ogółem"</formula>
    </cfRule>
  </conditionalFormatting>
  <conditionalFormatting sqref="A1744">
    <cfRule type="cellIs" priority="828" operator="equal" aboveAverage="0" equalAverage="0" bottom="0" percent="0" rank="0" text="" dxfId="838">
      <formula>"Wydatki bieżące"</formula>
    </cfRule>
  </conditionalFormatting>
  <conditionalFormatting sqref="B1744">
    <cfRule type="cellIs" priority="829" operator="equal" aboveAverage="0" equalAverage="0" bottom="0" percent="0" rank="0" text="" dxfId="839">
      <formula>"ogółem"</formula>
    </cfRule>
    <cfRule type="cellIs" priority="830" operator="equal" aboveAverage="0" equalAverage="0" bottom="0" percent="0" rank="0" text="" dxfId="840">
      <formula>"ogółem"</formula>
    </cfRule>
  </conditionalFormatting>
  <conditionalFormatting sqref="A1744">
    <cfRule type="cellIs" priority="831" operator="equal" aboveAverage="0" equalAverage="0" bottom="0" percent="0" rank="0" text="" dxfId="841">
      <formula>"Wydatki bieżące"</formula>
    </cfRule>
  </conditionalFormatting>
  <conditionalFormatting sqref="B1655">
    <cfRule type="cellIs" priority="832" operator="equal" aboveAverage="0" equalAverage="0" bottom="0" percent="0" rank="0" text="" dxfId="842">
      <formula>"ogółem"</formula>
    </cfRule>
  </conditionalFormatting>
  <conditionalFormatting sqref="A1655">
    <cfRule type="cellIs" priority="833" operator="equal" aboveAverage="0" equalAverage="0" bottom="0" percent="0" rank="0" text="" dxfId="843">
      <formula>"Wydatki bieżące"</formula>
    </cfRule>
  </conditionalFormatting>
  <conditionalFormatting sqref="B1655">
    <cfRule type="cellIs" priority="834" operator="equal" aboveAverage="0" equalAverage="0" bottom="0" percent="0" rank="0" text="" dxfId="844">
      <formula>"ogółem"</formula>
    </cfRule>
  </conditionalFormatting>
  <conditionalFormatting sqref="A1655">
    <cfRule type="cellIs" priority="835" operator="equal" aboveAverage="0" equalAverage="0" bottom="0" percent="0" rank="0" text="" dxfId="845">
      <formula>"Wydatki bieżące"</formula>
    </cfRule>
  </conditionalFormatting>
  <conditionalFormatting sqref="B1655">
    <cfRule type="cellIs" priority="836" operator="equal" aboveAverage="0" equalAverage="0" bottom="0" percent="0" rank="0" text="" dxfId="846">
      <formula>"ogółem"</formula>
    </cfRule>
    <cfRule type="cellIs" priority="837" operator="equal" aboveAverage="0" equalAverage="0" bottom="0" percent="0" rank="0" text="" dxfId="847">
      <formula>"ogółem"</formula>
    </cfRule>
  </conditionalFormatting>
  <conditionalFormatting sqref="A1655">
    <cfRule type="cellIs" priority="838" operator="equal" aboveAverage="0" equalAverage="0" bottom="0" percent="0" rank="0" text="" dxfId="848">
      <formula>"Wydatki bieżące"</formula>
    </cfRule>
  </conditionalFormatting>
  <conditionalFormatting sqref="B740">
    <cfRule type="cellIs" priority="839" operator="equal" aboveAverage="0" equalAverage="0" bottom="0" percent="0" rank="0" text="" dxfId="849">
      <formula>"ogółem"</formula>
    </cfRule>
  </conditionalFormatting>
  <conditionalFormatting sqref="A740">
    <cfRule type="cellIs" priority="840" operator="equal" aboveAverage="0" equalAverage="0" bottom="0" percent="0" rank="0" text="" dxfId="850">
      <formula>"Wydatki bieżące"</formula>
    </cfRule>
  </conditionalFormatting>
  <conditionalFormatting sqref="B740">
    <cfRule type="cellIs" priority="841" operator="equal" aboveAverage="0" equalAverage="0" bottom="0" percent="0" rank="0" text="" dxfId="851">
      <formula>"ogółem"</formula>
    </cfRule>
  </conditionalFormatting>
  <conditionalFormatting sqref="A740">
    <cfRule type="cellIs" priority="842" operator="equal" aboveAverage="0" equalAverage="0" bottom="0" percent="0" rank="0" text="" dxfId="852">
      <formula>"Wydatki bieżące"</formula>
    </cfRule>
  </conditionalFormatting>
  <conditionalFormatting sqref="B740">
    <cfRule type="cellIs" priority="843" operator="equal" aboveAverage="0" equalAverage="0" bottom="0" percent="0" rank="0" text="" dxfId="853">
      <formula>"ogółem"</formula>
    </cfRule>
    <cfRule type="cellIs" priority="844" operator="equal" aboveAverage="0" equalAverage="0" bottom="0" percent="0" rank="0" text="" dxfId="854">
      <formula>"ogółem"</formula>
    </cfRule>
  </conditionalFormatting>
  <conditionalFormatting sqref="A740">
    <cfRule type="cellIs" priority="845" operator="equal" aboveAverage="0" equalAverage="0" bottom="0" percent="0" rank="0" text="" dxfId="855">
      <formula>"Wydatki bieżące"</formula>
    </cfRule>
  </conditionalFormatting>
  <conditionalFormatting sqref="B828">
    <cfRule type="cellIs" priority="846" operator="equal" aboveAverage="0" equalAverage="0" bottom="0" percent="0" rank="0" text="" dxfId="856">
      <formula>"ogółem"</formula>
    </cfRule>
  </conditionalFormatting>
  <conditionalFormatting sqref="A828">
    <cfRule type="cellIs" priority="847" operator="equal" aboveAverage="0" equalAverage="0" bottom="0" percent="0" rank="0" text="" dxfId="857">
      <formula>"Wydatki bieżące"</formula>
    </cfRule>
  </conditionalFormatting>
  <conditionalFormatting sqref="B828">
    <cfRule type="cellIs" priority="848" operator="equal" aboveAverage="0" equalAverage="0" bottom="0" percent="0" rank="0" text="" dxfId="858">
      <formula>"ogółem"</formula>
    </cfRule>
  </conditionalFormatting>
  <conditionalFormatting sqref="A828">
    <cfRule type="cellIs" priority="849" operator="equal" aboveAverage="0" equalAverage="0" bottom="0" percent="0" rank="0" text="" dxfId="859">
      <formula>"Wydatki bieżące"</formula>
    </cfRule>
  </conditionalFormatting>
  <conditionalFormatting sqref="B828">
    <cfRule type="cellIs" priority="850" operator="equal" aboveAverage="0" equalAverage="0" bottom="0" percent="0" rank="0" text="" dxfId="860">
      <formula>"ogółem"</formula>
    </cfRule>
    <cfRule type="cellIs" priority="851" operator="equal" aboveAverage="0" equalAverage="0" bottom="0" percent="0" rank="0" text="" dxfId="861">
      <formula>"ogółem"</formula>
    </cfRule>
  </conditionalFormatting>
  <conditionalFormatting sqref="A828">
    <cfRule type="cellIs" priority="852" operator="equal" aboveAverage="0" equalAverage="0" bottom="0" percent="0" rank="0" text="" dxfId="862">
      <formula>"Wydatki bieżące"</formula>
    </cfRule>
  </conditionalFormatting>
  <conditionalFormatting sqref="B1069">
    <cfRule type="cellIs" priority="853" operator="equal" aboveAverage="0" equalAverage="0" bottom="0" percent="0" rank="0" text="" dxfId="863">
      <formula>"ogółem"</formula>
    </cfRule>
  </conditionalFormatting>
  <conditionalFormatting sqref="A1069">
    <cfRule type="cellIs" priority="854" operator="equal" aboveAverage="0" equalAverage="0" bottom="0" percent="0" rank="0" text="" dxfId="864">
      <formula>"Wydatki bieżące"</formula>
    </cfRule>
  </conditionalFormatting>
  <conditionalFormatting sqref="B1069">
    <cfRule type="cellIs" priority="855" operator="equal" aboveAverage="0" equalAverage="0" bottom="0" percent="0" rank="0" text="" dxfId="865">
      <formula>"ogółem"</formula>
    </cfRule>
  </conditionalFormatting>
  <conditionalFormatting sqref="A1069">
    <cfRule type="cellIs" priority="856" operator="equal" aboveAverage="0" equalAverage="0" bottom="0" percent="0" rank="0" text="" dxfId="866">
      <formula>"Wydatki bieżące"</formula>
    </cfRule>
  </conditionalFormatting>
  <conditionalFormatting sqref="B1069">
    <cfRule type="cellIs" priority="857" operator="equal" aboveAverage="0" equalAverage="0" bottom="0" percent="0" rank="0" text="" dxfId="867">
      <formula>"ogółem"</formula>
    </cfRule>
    <cfRule type="cellIs" priority="858" operator="equal" aboveAverage="0" equalAverage="0" bottom="0" percent="0" rank="0" text="" dxfId="868">
      <formula>"ogółem"</formula>
    </cfRule>
  </conditionalFormatting>
  <conditionalFormatting sqref="A1069">
    <cfRule type="cellIs" priority="859" operator="equal" aboveAverage="0" equalAverage="0" bottom="0" percent="0" rank="0" text="" dxfId="869">
      <formula>"Wydatki bieżące"</formula>
    </cfRule>
  </conditionalFormatting>
  <conditionalFormatting sqref="B1113">
    <cfRule type="cellIs" priority="860" operator="equal" aboveAverage="0" equalAverage="0" bottom="0" percent="0" rank="0" text="" dxfId="870">
      <formula>"ogółem"</formula>
    </cfRule>
  </conditionalFormatting>
  <conditionalFormatting sqref="A1113">
    <cfRule type="cellIs" priority="861" operator="equal" aboveAverage="0" equalAverage="0" bottom="0" percent="0" rank="0" text="" dxfId="871">
      <formula>"Wydatki bieżące"</formula>
    </cfRule>
  </conditionalFormatting>
  <conditionalFormatting sqref="B1113">
    <cfRule type="cellIs" priority="862" operator="equal" aboveAverage="0" equalAverage="0" bottom="0" percent="0" rank="0" text="" dxfId="872">
      <formula>"ogółem"</formula>
    </cfRule>
  </conditionalFormatting>
  <conditionalFormatting sqref="A1113">
    <cfRule type="cellIs" priority="863" operator="equal" aboveAverage="0" equalAverage="0" bottom="0" percent="0" rank="0" text="" dxfId="873">
      <formula>"Wydatki bieżące"</formula>
    </cfRule>
  </conditionalFormatting>
  <conditionalFormatting sqref="B1113">
    <cfRule type="cellIs" priority="864" operator="equal" aboveAverage="0" equalAverage="0" bottom="0" percent="0" rank="0" text="" dxfId="874">
      <formula>"ogółem"</formula>
    </cfRule>
    <cfRule type="cellIs" priority="865" operator="equal" aboveAverage="0" equalAverage="0" bottom="0" percent="0" rank="0" text="" dxfId="875">
      <formula>"ogółem"</formula>
    </cfRule>
  </conditionalFormatting>
  <conditionalFormatting sqref="A1113">
    <cfRule type="cellIs" priority="866" operator="equal" aboveAverage="0" equalAverage="0" bottom="0" percent="0" rank="0" text="" dxfId="876">
      <formula>"Wydatki bieżące"</formula>
    </cfRule>
  </conditionalFormatting>
  <conditionalFormatting sqref="A1123">
    <cfRule type="cellIs" priority="867" operator="equal" aboveAverage="0" equalAverage="0" bottom="0" percent="0" rank="0" text="" dxfId="877">
      <formula>"Wydatki bieżące"</formula>
    </cfRule>
  </conditionalFormatting>
  <conditionalFormatting sqref="B1123">
    <cfRule type="cellIs" priority="868" operator="equal" aboveAverage="0" equalAverage="0" bottom="0" percent="0" rank="0" text="" dxfId="878">
      <formula>"ogółem"</formula>
    </cfRule>
  </conditionalFormatting>
  <conditionalFormatting sqref="A1123">
    <cfRule type="cellIs" priority="869" operator="equal" aboveAverage="0" equalAverage="0" bottom="0" percent="0" rank="0" text="" dxfId="879">
      <formula>"Wydatki bieżące"</formula>
    </cfRule>
  </conditionalFormatting>
  <conditionalFormatting sqref="B1123">
    <cfRule type="cellIs" priority="870" operator="equal" aboveAverage="0" equalAverage="0" bottom="0" percent="0" rank="0" text="" dxfId="880">
      <formula>"ogółem"</formula>
    </cfRule>
  </conditionalFormatting>
  <conditionalFormatting sqref="A1123">
    <cfRule type="cellIs" priority="871" operator="equal" aboveAverage="0" equalAverage="0" bottom="0" percent="0" rank="0" text="" dxfId="881">
      <formula>"Wydatki bieżące"</formula>
    </cfRule>
  </conditionalFormatting>
  <conditionalFormatting sqref="B1123">
    <cfRule type="cellIs" priority="872" operator="equal" aboveAverage="0" equalAverage="0" bottom="0" percent="0" rank="0" text="" dxfId="882">
      <formula>"ogółem"</formula>
    </cfRule>
    <cfRule type="cellIs" priority="873" operator="equal" aboveAverage="0" equalAverage="0" bottom="0" percent="0" rank="0" text="" dxfId="883">
      <formula>"ogółem"</formula>
    </cfRule>
  </conditionalFormatting>
  <conditionalFormatting sqref="A1189">
    <cfRule type="cellIs" priority="874" operator="equal" aboveAverage="0" equalAverage="0" bottom="0" percent="0" rank="0" text="" dxfId="884">
      <formula>"Wydatki bieżące"</formula>
    </cfRule>
  </conditionalFormatting>
  <conditionalFormatting sqref="B1188">
    <cfRule type="cellIs" priority="875" operator="equal" aboveAverage="0" equalAverage="0" bottom="0" percent="0" rank="0" text="" dxfId="885">
      <formula>"ogółem"</formula>
    </cfRule>
  </conditionalFormatting>
  <conditionalFormatting sqref="A1188">
    <cfRule type="cellIs" priority="876" operator="equal" aboveAverage="0" equalAverage="0" bottom="0" percent="0" rank="0" text="" dxfId="886">
      <formula>"Wydatki bieżące"</formula>
    </cfRule>
  </conditionalFormatting>
  <conditionalFormatting sqref="B1188">
    <cfRule type="cellIs" priority="877" operator="equal" aboveAverage="0" equalAverage="0" bottom="0" percent="0" rank="0" text="" dxfId="887">
      <formula>"ogółem"</formula>
    </cfRule>
  </conditionalFormatting>
  <conditionalFormatting sqref="A1188">
    <cfRule type="cellIs" priority="878" operator="equal" aboveAverage="0" equalAverage="0" bottom="0" percent="0" rank="0" text="" dxfId="888">
      <formula>"Wydatki bieżące"</formula>
    </cfRule>
  </conditionalFormatting>
  <conditionalFormatting sqref="B1188">
    <cfRule type="cellIs" priority="879" operator="equal" aboveAverage="0" equalAverage="0" bottom="0" percent="0" rank="0" text="" dxfId="889">
      <formula>"ogółem"</formula>
    </cfRule>
    <cfRule type="cellIs" priority="880" operator="equal" aboveAverage="0" equalAverage="0" bottom="0" percent="0" rank="0" text="" dxfId="890">
      <formula>"ogółem"</formula>
    </cfRule>
  </conditionalFormatting>
  <conditionalFormatting sqref="A1188">
    <cfRule type="cellIs" priority="881" operator="equal" aboveAverage="0" equalAverage="0" bottom="0" percent="0" rank="0" text="" dxfId="891">
      <formula>"Wydatki bieżące"</formula>
    </cfRule>
  </conditionalFormatting>
  <conditionalFormatting sqref="B1189">
    <cfRule type="cellIs" priority="882" operator="equal" aboveAverage="0" equalAverage="0" bottom="0" percent="0" rank="0" text="" dxfId="892">
      <formula>"ogółem"</formula>
    </cfRule>
  </conditionalFormatting>
  <conditionalFormatting sqref="A1189">
    <cfRule type="cellIs" priority="883" operator="equal" aboveAverage="0" equalAverage="0" bottom="0" percent="0" rank="0" text="" dxfId="893">
      <formula>"Wydatki bieżące"</formula>
    </cfRule>
  </conditionalFormatting>
  <conditionalFormatting sqref="B1189">
    <cfRule type="cellIs" priority="884" operator="equal" aboveAverage="0" equalAverage="0" bottom="0" percent="0" rank="0" text="" dxfId="894">
      <formula>"ogółem"</formula>
    </cfRule>
  </conditionalFormatting>
  <conditionalFormatting sqref="A1189">
    <cfRule type="cellIs" priority="885" operator="equal" aboveAverage="0" equalAverage="0" bottom="0" percent="0" rank="0" text="" dxfId="895">
      <formula>"Wydatki bieżące"</formula>
    </cfRule>
  </conditionalFormatting>
  <conditionalFormatting sqref="B1189">
    <cfRule type="cellIs" priority="886" operator="equal" aboveAverage="0" equalAverage="0" bottom="0" percent="0" rank="0" text="" dxfId="896">
      <formula>"ogółem"</formula>
    </cfRule>
    <cfRule type="cellIs" priority="887" operator="equal" aboveAverage="0" equalAverage="0" bottom="0" percent="0" rank="0" text="" dxfId="897">
      <formula>"ogółem"</formula>
    </cfRule>
  </conditionalFormatting>
  <conditionalFormatting sqref="A1151">
    <cfRule type="cellIs" priority="888" operator="equal" aboveAverage="0" equalAverage="0" bottom="0" percent="0" rank="0" text="" dxfId="898">
      <formula>"Wydatki bieżące"</formula>
    </cfRule>
  </conditionalFormatting>
  <conditionalFormatting sqref="B1151">
    <cfRule type="cellIs" priority="889" operator="equal" aboveAverage="0" equalAverage="0" bottom="0" percent="0" rank="0" text="" dxfId="899">
      <formula>"ogółem"</formula>
    </cfRule>
  </conditionalFormatting>
  <conditionalFormatting sqref="A1151">
    <cfRule type="cellIs" priority="890" operator="equal" aboveAverage="0" equalAverage="0" bottom="0" percent="0" rank="0" text="" dxfId="900">
      <formula>"Wydatki bieżące"</formula>
    </cfRule>
  </conditionalFormatting>
  <conditionalFormatting sqref="B1151">
    <cfRule type="cellIs" priority="891" operator="equal" aboveAverage="0" equalAverage="0" bottom="0" percent="0" rank="0" text="" dxfId="901">
      <formula>"ogółem"</formula>
    </cfRule>
  </conditionalFormatting>
  <conditionalFormatting sqref="A1151">
    <cfRule type="cellIs" priority="892" operator="equal" aboveAverage="0" equalAverage="0" bottom="0" percent="0" rank="0" text="" dxfId="902">
      <formula>"Wydatki bieżące"</formula>
    </cfRule>
  </conditionalFormatting>
  <conditionalFormatting sqref="B1151">
    <cfRule type="cellIs" priority="893" operator="equal" aboveAverage="0" equalAverage="0" bottom="0" percent="0" rank="0" text="" dxfId="903">
      <formula>"ogółem"</formula>
    </cfRule>
    <cfRule type="cellIs" priority="894" operator="equal" aboveAverage="0" equalAverage="0" bottom="0" percent="0" rank="0" text="" dxfId="904">
      <formula>"ogółem"</formula>
    </cfRule>
  </conditionalFormatting>
  <conditionalFormatting sqref="A1339">
    <cfRule type="cellIs" priority="895" operator="equal" aboveAverage="0" equalAverage="0" bottom="0" percent="0" rank="0" text="" dxfId="905">
      <formula>"Wydatki bieżące"</formula>
    </cfRule>
  </conditionalFormatting>
  <conditionalFormatting sqref="B1339">
    <cfRule type="cellIs" priority="896" operator="equal" aboveAverage="0" equalAverage="0" bottom="0" percent="0" rank="0" text="" dxfId="906">
      <formula>"ogółem"</formula>
    </cfRule>
  </conditionalFormatting>
  <conditionalFormatting sqref="A1339">
    <cfRule type="cellIs" priority="897" operator="equal" aboveAverage="0" equalAverage="0" bottom="0" percent="0" rank="0" text="" dxfId="907">
      <formula>"Wydatki bieżące"</formula>
    </cfRule>
  </conditionalFormatting>
  <conditionalFormatting sqref="B1339">
    <cfRule type="cellIs" priority="898" operator="equal" aboveAverage="0" equalAverage="0" bottom="0" percent="0" rank="0" text="" dxfId="908">
      <formula>"ogółem"</formula>
    </cfRule>
  </conditionalFormatting>
  <conditionalFormatting sqref="A1339">
    <cfRule type="cellIs" priority="899" operator="equal" aboveAverage="0" equalAverage="0" bottom="0" percent="0" rank="0" text="" dxfId="909">
      <formula>"Wydatki bieżące"</formula>
    </cfRule>
  </conditionalFormatting>
  <conditionalFormatting sqref="B1339">
    <cfRule type="cellIs" priority="900" operator="equal" aboveAverage="0" equalAverage="0" bottom="0" percent="0" rank="0" text="" dxfId="910">
      <formula>"ogółem"</formula>
    </cfRule>
    <cfRule type="cellIs" priority="901" operator="equal" aboveAverage="0" equalAverage="0" bottom="0" percent="0" rank="0" text="" dxfId="911">
      <formula>"ogółem"</formula>
    </cfRule>
  </conditionalFormatting>
  <conditionalFormatting sqref="A1353">
    <cfRule type="cellIs" priority="902" operator="equal" aboveAverage="0" equalAverage="0" bottom="0" percent="0" rank="0" text="" dxfId="912">
      <formula>"Wydatki bieżące"</formula>
    </cfRule>
  </conditionalFormatting>
  <conditionalFormatting sqref="B1353">
    <cfRule type="cellIs" priority="903" operator="equal" aboveAverage="0" equalAverage="0" bottom="0" percent="0" rank="0" text="" dxfId="913">
      <formula>"ogółem"</formula>
    </cfRule>
  </conditionalFormatting>
  <conditionalFormatting sqref="A1353">
    <cfRule type="cellIs" priority="904" operator="equal" aboveAverage="0" equalAverage="0" bottom="0" percent="0" rank="0" text="" dxfId="914">
      <formula>"Wydatki bieżące"</formula>
    </cfRule>
  </conditionalFormatting>
  <conditionalFormatting sqref="B1353">
    <cfRule type="cellIs" priority="905" operator="equal" aboveAverage="0" equalAverage="0" bottom="0" percent="0" rank="0" text="" dxfId="915">
      <formula>"ogółem"</formula>
    </cfRule>
  </conditionalFormatting>
  <conditionalFormatting sqref="A1353">
    <cfRule type="cellIs" priority="906" operator="equal" aboveAverage="0" equalAverage="0" bottom="0" percent="0" rank="0" text="" dxfId="916">
      <formula>"Wydatki bieżące"</formula>
    </cfRule>
  </conditionalFormatting>
  <conditionalFormatting sqref="B1353">
    <cfRule type="cellIs" priority="907" operator="equal" aboveAverage="0" equalAverage="0" bottom="0" percent="0" rank="0" text="" dxfId="917">
      <formula>"ogółem"</formula>
    </cfRule>
    <cfRule type="cellIs" priority="908" operator="equal" aboveAverage="0" equalAverage="0" bottom="0" percent="0" rank="0" text="" dxfId="918">
      <formula>"ogółem"</formula>
    </cfRule>
  </conditionalFormatting>
  <conditionalFormatting sqref="B1403">
    <cfRule type="cellIs" priority="909" operator="equal" aboveAverage="0" equalAverage="0" bottom="0" percent="0" rank="0" text="" dxfId="919">
      <formula>"ogółem"</formula>
    </cfRule>
  </conditionalFormatting>
  <conditionalFormatting sqref="A1403">
    <cfRule type="cellIs" priority="910" operator="equal" aboveAverage="0" equalAverage="0" bottom="0" percent="0" rank="0" text="" dxfId="920">
      <formula>"Wydatki bieżące"</formula>
    </cfRule>
  </conditionalFormatting>
  <conditionalFormatting sqref="B1403">
    <cfRule type="cellIs" priority="911" operator="equal" aboveAverage="0" equalAverage="0" bottom="0" percent="0" rank="0" text="" dxfId="921">
      <formula>"ogółem"</formula>
    </cfRule>
  </conditionalFormatting>
  <conditionalFormatting sqref="A1403">
    <cfRule type="cellIs" priority="912" operator="equal" aboveAverage="0" equalAverage="0" bottom="0" percent="0" rank="0" text="" dxfId="922">
      <formula>"Wydatki bieżące"</formula>
    </cfRule>
  </conditionalFormatting>
  <conditionalFormatting sqref="B1403">
    <cfRule type="cellIs" priority="913" operator="equal" aboveAverage="0" equalAverage="0" bottom="0" percent="0" rank="0" text="" dxfId="923">
      <formula>"ogółem"</formula>
    </cfRule>
    <cfRule type="cellIs" priority="914" operator="equal" aboveAverage="0" equalAverage="0" bottom="0" percent="0" rank="0" text="" dxfId="924">
      <formula>"ogółem"</formula>
    </cfRule>
  </conditionalFormatting>
  <conditionalFormatting sqref="A1403">
    <cfRule type="cellIs" priority="915" operator="equal" aboveAverage="0" equalAverage="0" bottom="0" percent="0" rank="0" text="" dxfId="925">
      <formula>"Wydatki bieżące"</formula>
    </cfRule>
  </conditionalFormatting>
  <conditionalFormatting sqref="B1417">
    <cfRule type="cellIs" priority="916" operator="equal" aboveAverage="0" equalAverage="0" bottom="0" percent="0" rank="0" text="" dxfId="926">
      <formula>"ogółem"</formula>
    </cfRule>
  </conditionalFormatting>
  <conditionalFormatting sqref="A1417">
    <cfRule type="cellIs" priority="917" operator="equal" aboveAverage="0" equalAverage="0" bottom="0" percent="0" rank="0" text="" dxfId="927">
      <formula>"Wydatki bieżące"</formula>
    </cfRule>
  </conditionalFormatting>
  <conditionalFormatting sqref="B1417">
    <cfRule type="cellIs" priority="918" operator="equal" aboveAverage="0" equalAverage="0" bottom="0" percent="0" rank="0" text="" dxfId="928">
      <formula>"ogółem"</formula>
    </cfRule>
  </conditionalFormatting>
  <conditionalFormatting sqref="A1417">
    <cfRule type="cellIs" priority="919" operator="equal" aboveAverage="0" equalAverage="0" bottom="0" percent="0" rank="0" text="" dxfId="929">
      <formula>"Wydatki bieżące"</formula>
    </cfRule>
  </conditionalFormatting>
  <conditionalFormatting sqref="B1417">
    <cfRule type="cellIs" priority="920" operator="equal" aboveAverage="0" equalAverage="0" bottom="0" percent="0" rank="0" text="" dxfId="930">
      <formula>"ogółem"</formula>
    </cfRule>
    <cfRule type="cellIs" priority="921" operator="equal" aboveAverage="0" equalAverage="0" bottom="0" percent="0" rank="0" text="" dxfId="931">
      <formula>"ogółem"</formula>
    </cfRule>
  </conditionalFormatting>
  <conditionalFormatting sqref="A1417">
    <cfRule type="cellIs" priority="922" operator="equal" aboveAverage="0" equalAverage="0" bottom="0" percent="0" rank="0" text="" dxfId="932">
      <formula>"Wydatki bieżące"</formula>
    </cfRule>
  </conditionalFormatting>
  <conditionalFormatting sqref="B961">
    <cfRule type="cellIs" priority="923" operator="equal" aboveAverage="0" equalAverage="0" bottom="0" percent="0" rank="0" text="" dxfId="933">
      <formula>"ogółem"</formula>
    </cfRule>
  </conditionalFormatting>
  <conditionalFormatting sqref="A961">
    <cfRule type="cellIs" priority="924" operator="equal" aboveAverage="0" equalAverage="0" bottom="0" percent="0" rank="0" text="" dxfId="934">
      <formula>"Wydatki bieżące"</formula>
    </cfRule>
  </conditionalFormatting>
  <conditionalFormatting sqref="B961">
    <cfRule type="cellIs" priority="925" operator="equal" aboveAverage="0" equalAverage="0" bottom="0" percent="0" rank="0" text="" dxfId="935">
      <formula>"ogółem"</formula>
    </cfRule>
  </conditionalFormatting>
  <conditionalFormatting sqref="A961">
    <cfRule type="cellIs" priority="926" operator="equal" aboveAverage="0" equalAverage="0" bottom="0" percent="0" rank="0" text="" dxfId="936">
      <formula>"Wydatki bieżące"</formula>
    </cfRule>
  </conditionalFormatting>
  <conditionalFormatting sqref="B961">
    <cfRule type="cellIs" priority="927" operator="equal" aboveAverage="0" equalAverage="0" bottom="0" percent="0" rank="0" text="" dxfId="937">
      <formula>"ogółem"</formula>
    </cfRule>
    <cfRule type="cellIs" priority="928" operator="equal" aboveAverage="0" equalAverage="0" bottom="0" percent="0" rank="0" text="" dxfId="938">
      <formula>"ogółem"</formula>
    </cfRule>
  </conditionalFormatting>
  <conditionalFormatting sqref="A961">
    <cfRule type="cellIs" priority="929" operator="equal" aboveAverage="0" equalAverage="0" bottom="0" percent="0" rank="0" text="" dxfId="939">
      <formula>"Wydatki bieżące"</formula>
    </cfRule>
  </conditionalFormatting>
  <conditionalFormatting sqref="B1429">
    <cfRule type="cellIs" priority="930" operator="equal" aboveAverage="0" equalAverage="0" bottom="0" percent="0" rank="0" text="" dxfId="940">
      <formula>"ogółem"</formula>
    </cfRule>
  </conditionalFormatting>
  <conditionalFormatting sqref="A1429">
    <cfRule type="cellIs" priority="931" operator="equal" aboveAverage="0" equalAverage="0" bottom="0" percent="0" rank="0" text="" dxfId="941">
      <formula>"Wydatki bieżące"</formula>
    </cfRule>
  </conditionalFormatting>
  <conditionalFormatting sqref="B1429">
    <cfRule type="cellIs" priority="932" operator="equal" aboveAverage="0" equalAverage="0" bottom="0" percent="0" rank="0" text="" dxfId="942">
      <formula>"ogółem"</formula>
    </cfRule>
  </conditionalFormatting>
  <conditionalFormatting sqref="A1429">
    <cfRule type="cellIs" priority="933" operator="equal" aboveAverage="0" equalAverage="0" bottom="0" percent="0" rank="0" text="" dxfId="943">
      <formula>"Wydatki bieżące"</formula>
    </cfRule>
  </conditionalFormatting>
  <conditionalFormatting sqref="B1429">
    <cfRule type="cellIs" priority="934" operator="equal" aboveAverage="0" equalAverage="0" bottom="0" percent="0" rank="0" text="" dxfId="944">
      <formula>"ogółem"</formula>
    </cfRule>
    <cfRule type="cellIs" priority="935" operator="equal" aboveAverage="0" equalAverage="0" bottom="0" percent="0" rank="0" text="" dxfId="945">
      <formula>"ogółem"</formula>
    </cfRule>
  </conditionalFormatting>
  <conditionalFormatting sqref="A1429">
    <cfRule type="cellIs" priority="936" operator="equal" aboveAverage="0" equalAverage="0" bottom="0" percent="0" rank="0" text="" dxfId="946">
      <formula>"Wydatki bieżące"</formula>
    </cfRule>
  </conditionalFormatting>
  <conditionalFormatting sqref="B1983">
    <cfRule type="cellIs" priority="937" operator="equal" aboveAverage="0" equalAverage="0" bottom="0" percent="0" rank="0" text="" dxfId="947">
      <formula>"ogółem"</formula>
    </cfRule>
  </conditionalFormatting>
  <conditionalFormatting sqref="A1983">
    <cfRule type="cellIs" priority="938" operator="equal" aboveAverage="0" equalAverage="0" bottom="0" percent="0" rank="0" text="" dxfId="948">
      <formula>"Wydatki bieżące"</formula>
    </cfRule>
  </conditionalFormatting>
  <conditionalFormatting sqref="B1983">
    <cfRule type="cellIs" priority="939" operator="equal" aboveAverage="0" equalAverage="0" bottom="0" percent="0" rank="0" text="" dxfId="949">
      <formula>"ogółem"</formula>
    </cfRule>
  </conditionalFormatting>
  <conditionalFormatting sqref="A1983">
    <cfRule type="cellIs" priority="940" operator="equal" aboveAverage="0" equalAverage="0" bottom="0" percent="0" rank="0" text="" dxfId="950">
      <formula>"Wydatki bieżące"</formula>
    </cfRule>
  </conditionalFormatting>
  <conditionalFormatting sqref="B1983">
    <cfRule type="cellIs" priority="941" operator="equal" aboveAverage="0" equalAverage="0" bottom="0" percent="0" rank="0" text="" dxfId="951">
      <formula>"ogółem"</formula>
    </cfRule>
    <cfRule type="cellIs" priority="942" operator="equal" aboveAverage="0" equalAverage="0" bottom="0" percent="0" rank="0" text="" dxfId="952">
      <formula>"ogółem"</formula>
    </cfRule>
  </conditionalFormatting>
  <conditionalFormatting sqref="A1983">
    <cfRule type="cellIs" priority="943" operator="equal" aboveAverage="0" equalAverage="0" bottom="0" percent="0" rank="0" text="" dxfId="953">
      <formula>"Wydatki bieżące"</formula>
    </cfRule>
  </conditionalFormatting>
  <conditionalFormatting sqref="B290">
    <cfRule type="cellIs" priority="944" operator="equal" aboveAverage="0" equalAverage="0" bottom="0" percent="0" rank="0" text="" dxfId="954">
      <formula>"ogółem"</formula>
    </cfRule>
  </conditionalFormatting>
  <conditionalFormatting sqref="A290">
    <cfRule type="cellIs" priority="945" operator="equal" aboveAverage="0" equalAverage="0" bottom="0" percent="0" rank="0" text="" dxfId="955">
      <formula>"Wydatki bieżące"</formula>
    </cfRule>
  </conditionalFormatting>
  <conditionalFormatting sqref="B290">
    <cfRule type="cellIs" priority="946" operator="equal" aboveAverage="0" equalAverage="0" bottom="0" percent="0" rank="0" text="" dxfId="956">
      <formula>"ogółem"</formula>
    </cfRule>
  </conditionalFormatting>
  <conditionalFormatting sqref="A290">
    <cfRule type="cellIs" priority="947" operator="equal" aboveAverage="0" equalAverage="0" bottom="0" percent="0" rank="0" text="" dxfId="957">
      <formula>"Wydatki bieżące"</formula>
    </cfRule>
  </conditionalFormatting>
  <conditionalFormatting sqref="B290">
    <cfRule type="cellIs" priority="948" operator="equal" aboveAverage="0" equalAverage="0" bottom="0" percent="0" rank="0" text="" dxfId="958">
      <formula>"ogółem"</formula>
    </cfRule>
    <cfRule type="cellIs" priority="949" operator="equal" aboveAverage="0" equalAverage="0" bottom="0" percent="0" rank="0" text="" dxfId="959">
      <formula>"ogółem"</formula>
    </cfRule>
  </conditionalFormatting>
  <conditionalFormatting sqref="A290">
    <cfRule type="cellIs" priority="950" operator="equal" aboveAverage="0" equalAverage="0" bottom="0" percent="0" rank="0" text="" dxfId="960">
      <formula>"Wydatki bieżące"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E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62" t="s">
        <v>9</v>
      </c>
      <c r="B1" s="63" t="s">
        <v>10</v>
      </c>
      <c r="C1" s="64" t="s">
        <v>22</v>
      </c>
      <c r="D1" s="64" t="s">
        <v>23</v>
      </c>
      <c r="E1" s="65" t="s">
        <v>24</v>
      </c>
    </row>
    <row r="2" customFormat="false" ht="57.45" hidden="false" customHeight="false" outlineLevel="0" collapsed="false">
      <c r="A2" s="66" t="s">
        <v>26</v>
      </c>
      <c r="B2" s="67" t="s">
        <v>19</v>
      </c>
      <c r="C2" s="69" t="n">
        <f aca="false">SUM(C4:C8)</f>
        <v>4878343</v>
      </c>
      <c r="D2" s="69" t="n">
        <f aca="false">SUM(D4:D8)</f>
        <v>3838629</v>
      </c>
      <c r="E2" s="69" t="n">
        <f aca="false">SUM(C2:D2)</f>
        <v>8716972</v>
      </c>
    </row>
    <row r="3" customFormat="false" ht="22.35" hidden="false" customHeight="false" outlineLevel="0" collapsed="false">
      <c r="A3" s="74" t="s">
        <v>27</v>
      </c>
      <c r="B3" s="75"/>
      <c r="C3" s="77" t="n">
        <f aca="false">SUM(C4:C7)</f>
        <v>4878343</v>
      </c>
      <c r="D3" s="78" t="n">
        <f aca="false">SUM(D4:D7)</f>
        <v>3838629</v>
      </c>
      <c r="E3" s="77" t="n">
        <f aca="false">SUM(C3:D3)</f>
        <v>8716972</v>
      </c>
    </row>
    <row r="4" customFormat="false" ht="43.25" hidden="false" customHeight="false" outlineLevel="0" collapsed="false">
      <c r="A4" s="82" t="s">
        <v>29</v>
      </c>
      <c r="B4" s="54" t="n">
        <v>0</v>
      </c>
      <c r="C4" s="77"/>
      <c r="D4" s="83" t="n">
        <v>247654</v>
      </c>
      <c r="E4" s="77" t="n">
        <f aca="false">SUM(C4:D4)</f>
        <v>247654</v>
      </c>
    </row>
    <row r="5" customFormat="false" ht="32.8" hidden="false" customHeight="false" outlineLevel="0" collapsed="false">
      <c r="A5" s="82" t="s">
        <v>30</v>
      </c>
      <c r="B5" s="54" t="s">
        <v>31</v>
      </c>
      <c r="C5" s="77" t="n">
        <v>3900000</v>
      </c>
      <c r="D5" s="77" t="n">
        <v>3590975</v>
      </c>
      <c r="E5" s="77" t="n">
        <f aca="false">SUM(C5:D5)</f>
        <v>7490975</v>
      </c>
    </row>
    <row r="6" customFormat="false" ht="32.8" hidden="false" customHeight="false" outlineLevel="0" collapsed="false">
      <c r="A6" s="87" t="s">
        <v>33</v>
      </c>
      <c r="B6" s="54" t="s">
        <v>34</v>
      </c>
      <c r="C6" s="77" t="n">
        <v>932343</v>
      </c>
      <c r="D6" s="77"/>
      <c r="E6" s="77" t="n">
        <f aca="false">SUM(C6:D6)</f>
        <v>932343</v>
      </c>
    </row>
    <row r="7" customFormat="false" ht="43.25" hidden="false" customHeight="false" outlineLevel="0" collapsed="false">
      <c r="A7" s="82" t="s">
        <v>36</v>
      </c>
      <c r="B7" s="54" t="s">
        <v>37</v>
      </c>
      <c r="C7" s="77" t="n">
        <f aca="false">25000+21000</f>
        <v>46000</v>
      </c>
      <c r="D7" s="77"/>
      <c r="E7" s="77" t="n">
        <f aca="false">SUM(C7:D7)</f>
        <v>46000</v>
      </c>
    </row>
    <row r="8" customFormat="false" ht="43.25" hidden="false" customHeight="false" outlineLevel="0" collapsed="false">
      <c r="A8" s="82" t="s">
        <v>39</v>
      </c>
      <c r="B8" s="54" t="s">
        <v>40</v>
      </c>
      <c r="C8" s="77"/>
      <c r="D8" s="77"/>
      <c r="E8" s="77"/>
    </row>
    <row r="9" customFormat="false" ht="12.8" hidden="false" customHeight="false" outlineLevel="0" collapsed="false">
      <c r="A9" s="82"/>
      <c r="B9" s="54"/>
      <c r="C9" s="77"/>
      <c r="D9" s="77"/>
      <c r="E9" s="77" t="n">
        <f aca="false">SUM(C9:D9)</f>
        <v>0</v>
      </c>
    </row>
    <row r="10" customFormat="false" ht="35.05" hidden="false" customHeight="false" outlineLevel="0" collapsed="false">
      <c r="A10" s="66" t="s">
        <v>41</v>
      </c>
      <c r="B10" s="67" t="s">
        <v>19</v>
      </c>
      <c r="C10" s="69" t="n">
        <f aca="false">SUM(C13:C13)</f>
        <v>440000</v>
      </c>
      <c r="D10" s="69" t="n">
        <f aca="false">SUM(D12:D13)</f>
        <v>2228881</v>
      </c>
      <c r="E10" s="69" t="n">
        <f aca="false">SUM(C10:D10)</f>
        <v>2668881</v>
      </c>
    </row>
    <row r="11" customFormat="false" ht="22.35" hidden="false" customHeight="false" outlineLevel="0" collapsed="false">
      <c r="A11" s="74" t="s">
        <v>27</v>
      </c>
      <c r="B11" s="75"/>
      <c r="C11" s="78" t="n">
        <f aca="false">SUM(C13:C13)</f>
        <v>440000</v>
      </c>
      <c r="D11" s="78" t="n">
        <f aca="false">SUM(D12:D13)</f>
        <v>2228881</v>
      </c>
      <c r="E11" s="77" t="n">
        <f aca="false">SUM(C11:D11)</f>
        <v>2668881</v>
      </c>
    </row>
    <row r="12" customFormat="false" ht="43.25" hidden="false" customHeight="false" outlineLevel="0" collapsed="false">
      <c r="A12" s="82" t="s">
        <v>29</v>
      </c>
      <c r="B12" s="54" t="n">
        <v>0</v>
      </c>
      <c r="C12" s="77"/>
      <c r="D12" s="83" t="n">
        <v>247654</v>
      </c>
      <c r="E12" s="77" t="n">
        <f aca="false">SUM(C12:D12)</f>
        <v>247654</v>
      </c>
    </row>
    <row r="13" customFormat="false" ht="53.7" hidden="false" customHeight="false" outlineLevel="0" collapsed="false">
      <c r="A13" s="82" t="s">
        <v>42</v>
      </c>
      <c r="B13" s="54" t="s">
        <v>43</v>
      </c>
      <c r="C13" s="77" t="n">
        <v>440000</v>
      </c>
      <c r="D13" s="77" t="n">
        <v>1981227</v>
      </c>
      <c r="E13" s="77" t="n">
        <f aca="false">SUM(C13:D13)</f>
        <v>2421227</v>
      </c>
    </row>
    <row r="14" customFormat="false" ht="12.8" hidden="false" customHeight="false" outlineLevel="0" collapsed="false">
      <c r="A14" s="91"/>
      <c r="B14" s="92"/>
      <c r="C14" s="94"/>
      <c r="D14" s="94"/>
      <c r="E14" s="94" t="n">
        <f aca="false">SUM(C14:D14)</f>
        <v>0</v>
      </c>
    </row>
    <row r="15" customFormat="false" ht="57.45" hidden="false" customHeight="false" outlineLevel="0" collapsed="false">
      <c r="A15" s="66" t="s">
        <v>45</v>
      </c>
      <c r="B15" s="67" t="s">
        <v>19</v>
      </c>
      <c r="C15" s="69" t="n">
        <f aca="false">SUM(C18:C18)</f>
        <v>140000</v>
      </c>
      <c r="D15" s="69" t="n">
        <f aca="false">SUM(D17:D18)</f>
        <v>2971841</v>
      </c>
      <c r="E15" s="69" t="n">
        <f aca="false">SUM(C15:D15)</f>
        <v>3111841</v>
      </c>
    </row>
    <row r="16" customFormat="false" ht="22.35" hidden="false" customHeight="false" outlineLevel="0" collapsed="false">
      <c r="A16" s="99" t="s">
        <v>27</v>
      </c>
      <c r="B16" s="100"/>
      <c r="C16" s="78" t="n">
        <f aca="false">SUM(C18:C18)</f>
        <v>140000</v>
      </c>
      <c r="D16" s="78" t="n">
        <f aca="false">SUM(D17:D19)</f>
        <v>2971841</v>
      </c>
      <c r="E16" s="78" t="n">
        <f aca="false">SUM(C16:D16)</f>
        <v>3111841</v>
      </c>
    </row>
    <row r="17" customFormat="false" ht="43.25" hidden="false" customHeight="false" outlineLevel="0" collapsed="false">
      <c r="A17" s="87" t="s">
        <v>46</v>
      </c>
      <c r="B17" s="103" t="n">
        <v>0</v>
      </c>
      <c r="C17" s="77"/>
      <c r="D17" s="83" t="n">
        <v>520072</v>
      </c>
      <c r="E17" s="77" t="n">
        <f aca="false">SUM(C17:D17)</f>
        <v>520072</v>
      </c>
    </row>
    <row r="18" customFormat="false" ht="43.25" hidden="false" customHeight="false" outlineLevel="0" collapsed="false">
      <c r="A18" s="82" t="s">
        <v>47</v>
      </c>
      <c r="B18" s="54" t="s">
        <v>48</v>
      </c>
      <c r="C18" s="77" t="n">
        <v>140000</v>
      </c>
      <c r="D18" s="77" t="n">
        <v>2451769</v>
      </c>
      <c r="E18" s="77" t="n">
        <f aca="false">SUM(C18:D18)</f>
        <v>2591769</v>
      </c>
    </row>
    <row r="19" customFormat="false" ht="12.8" hidden="false" customHeight="false" outlineLevel="0" collapsed="false">
      <c r="A19" s="82"/>
      <c r="B19" s="54"/>
      <c r="C19" s="77"/>
      <c r="D19" s="77"/>
      <c r="E19" s="77" t="n">
        <f aca="false">SUM(C19:D19)</f>
        <v>0</v>
      </c>
    </row>
    <row r="20" customFormat="false" ht="46.25" hidden="false" customHeight="false" outlineLevel="0" collapsed="false">
      <c r="A20" s="66" t="s">
        <v>50</v>
      </c>
      <c r="B20" s="67" t="s">
        <v>19</v>
      </c>
      <c r="C20" s="69" t="n">
        <f aca="false">SUM(C23:C29)</f>
        <v>77430000</v>
      </c>
      <c r="D20" s="69" t="n">
        <f aca="false">SUM(D22:D28)</f>
        <v>2197924</v>
      </c>
      <c r="E20" s="69" t="n">
        <f aca="false">SUM(C20:D20)</f>
        <v>79627924</v>
      </c>
    </row>
    <row r="21" customFormat="false" ht="22.35" hidden="false" customHeight="false" outlineLevel="0" collapsed="false">
      <c r="A21" s="74" t="s">
        <v>27</v>
      </c>
      <c r="B21" s="75"/>
      <c r="C21" s="78" t="n">
        <f aca="false">SUM(C22:C25)</f>
        <v>77430000</v>
      </c>
      <c r="D21" s="78" t="n">
        <f aca="false">SUM(D22:D25)</f>
        <v>2197924</v>
      </c>
      <c r="E21" s="77" t="n">
        <f aca="false">SUM(C21:D21)</f>
        <v>79627924</v>
      </c>
    </row>
    <row r="22" customFormat="false" ht="43.25" hidden="false" customHeight="false" outlineLevel="0" collapsed="false">
      <c r="A22" s="82" t="s">
        <v>29</v>
      </c>
      <c r="B22" s="54" t="n">
        <v>0</v>
      </c>
      <c r="C22" s="77"/>
      <c r="D22" s="83" t="n">
        <v>340523</v>
      </c>
      <c r="E22" s="77" t="n">
        <f aca="false">SUM(C22:D22)</f>
        <v>340523</v>
      </c>
    </row>
    <row r="23" customFormat="false" ht="43.25" hidden="false" customHeight="false" outlineLevel="0" collapsed="false">
      <c r="A23" s="82" t="s">
        <v>51</v>
      </c>
      <c r="B23" s="54" t="s">
        <v>52</v>
      </c>
      <c r="C23" s="77" t="n">
        <v>210000</v>
      </c>
      <c r="D23" s="77" t="n">
        <v>1176354</v>
      </c>
      <c r="E23" s="77" t="n">
        <f aca="false">SUM(C23:D23)</f>
        <v>1386354</v>
      </c>
    </row>
    <row r="24" customFormat="false" ht="22.35" hidden="false" customHeight="false" outlineLevel="0" collapsed="false">
      <c r="A24" s="82" t="s">
        <v>54</v>
      </c>
      <c r="B24" s="54" t="s">
        <v>55</v>
      </c>
      <c r="C24" s="77" t="n">
        <v>220000</v>
      </c>
      <c r="D24" s="77" t="n">
        <v>619134</v>
      </c>
      <c r="E24" s="77" t="n">
        <f aca="false">SUM(C24:D24)</f>
        <v>839134</v>
      </c>
    </row>
    <row r="25" customFormat="false" ht="43.25" hidden="false" customHeight="false" outlineLevel="0" collapsed="false">
      <c r="A25" s="82" t="s">
        <v>57</v>
      </c>
      <c r="B25" s="54" t="s">
        <v>58</v>
      </c>
      <c r="C25" s="77" t="n">
        <v>77000000</v>
      </c>
      <c r="D25" s="77" t="n">
        <v>61913</v>
      </c>
      <c r="E25" s="77" t="n">
        <f aca="false">SUM(C25:D25)</f>
        <v>77061913</v>
      </c>
    </row>
    <row r="26" customFormat="false" ht="74.6" hidden="false" customHeight="false" outlineLevel="0" collapsed="false">
      <c r="A26" s="82" t="s">
        <v>59</v>
      </c>
      <c r="B26" s="54" t="s">
        <v>60</v>
      </c>
      <c r="C26" s="77"/>
      <c r="D26" s="77"/>
      <c r="E26" s="77" t="n">
        <f aca="false">SUM(C26:D26)</f>
        <v>0</v>
      </c>
    </row>
    <row r="27" customFormat="false" ht="32.8" hidden="false" customHeight="false" outlineLevel="0" collapsed="false">
      <c r="A27" s="82" t="s">
        <v>62</v>
      </c>
      <c r="B27" s="54" t="s">
        <v>63</v>
      </c>
      <c r="C27" s="77"/>
      <c r="D27" s="77"/>
      <c r="E27" s="77" t="n">
        <f aca="false">SUM(C27:D27)</f>
        <v>0</v>
      </c>
    </row>
    <row r="28" customFormat="false" ht="22.35" hidden="false" customHeight="false" outlineLevel="0" collapsed="false">
      <c r="A28" s="82" t="s">
        <v>65</v>
      </c>
      <c r="B28" s="54" t="s">
        <v>66</v>
      </c>
      <c r="C28" s="77"/>
      <c r="D28" s="77"/>
      <c r="E28" s="77" t="n">
        <f aca="false">SUM(C28:D28)</f>
        <v>0</v>
      </c>
    </row>
    <row r="29" customFormat="false" ht="12.8" hidden="false" customHeight="false" outlineLevel="0" collapsed="false">
      <c r="A29" s="82"/>
      <c r="B29" s="54"/>
      <c r="C29" s="77"/>
      <c r="D29" s="77"/>
      <c r="E29" s="77" t="n">
        <f aca="false">SUM(C29:D29)</f>
        <v>0</v>
      </c>
    </row>
    <row r="30" customFormat="false" ht="57.45" hidden="false" customHeight="false" outlineLevel="0" collapsed="false">
      <c r="A30" s="66" t="s">
        <v>68</v>
      </c>
      <c r="B30" s="67" t="s">
        <v>19</v>
      </c>
      <c r="C30" s="69" t="n">
        <f aca="false">SUM(C33:C35)</f>
        <v>798400</v>
      </c>
      <c r="D30" s="69" t="n">
        <f aca="false">SUM(D32:D35)</f>
        <v>2600361</v>
      </c>
      <c r="E30" s="69" t="n">
        <f aca="false">SUM(C30:D30)</f>
        <v>3398761</v>
      </c>
    </row>
    <row r="31" customFormat="false" ht="22.35" hidden="false" customHeight="false" outlineLevel="0" collapsed="false">
      <c r="A31" s="74" t="s">
        <v>27</v>
      </c>
      <c r="B31" s="75"/>
      <c r="C31" s="78" t="n">
        <f aca="false">SUM(C33:C35)</f>
        <v>798400</v>
      </c>
      <c r="D31" s="78" t="n">
        <f aca="false">SUM(D32:D35)</f>
        <v>2600361</v>
      </c>
      <c r="E31" s="77" t="n">
        <f aca="false">SUM(C31:D31)</f>
        <v>3398761</v>
      </c>
    </row>
    <row r="32" customFormat="false" ht="43.25" hidden="false" customHeight="false" outlineLevel="0" collapsed="false">
      <c r="A32" s="82" t="s">
        <v>29</v>
      </c>
      <c r="B32" s="54" t="n">
        <v>0</v>
      </c>
      <c r="C32" s="77"/>
      <c r="D32" s="83" t="n">
        <v>371480</v>
      </c>
      <c r="E32" s="77" t="n">
        <f aca="false">SUM(C32:D32)</f>
        <v>371480</v>
      </c>
    </row>
    <row r="33" customFormat="false" ht="43.25" hidden="false" customHeight="false" outlineLevel="0" collapsed="false">
      <c r="A33" s="82" t="s">
        <v>69</v>
      </c>
      <c r="B33" s="54" t="s">
        <v>70</v>
      </c>
      <c r="C33" s="77" t="n">
        <v>31000</v>
      </c>
      <c r="D33" s="77" t="n">
        <v>866787</v>
      </c>
      <c r="E33" s="77" t="n">
        <f aca="false">SUM(C33:D33)</f>
        <v>897787</v>
      </c>
    </row>
    <row r="34" customFormat="false" ht="32.8" hidden="false" customHeight="false" outlineLevel="0" collapsed="false">
      <c r="A34" s="82" t="s">
        <v>72</v>
      </c>
      <c r="B34" s="54" t="s">
        <v>73</v>
      </c>
      <c r="C34" s="77" t="n">
        <v>79500</v>
      </c>
      <c r="D34" s="77" t="n">
        <v>619134</v>
      </c>
      <c r="E34" s="77" t="n">
        <f aca="false">SUM(C34:D34)</f>
        <v>698634</v>
      </c>
    </row>
    <row r="35" customFormat="false" ht="43.25" hidden="false" customHeight="false" outlineLevel="0" collapsed="false">
      <c r="A35" s="82" t="s">
        <v>75</v>
      </c>
      <c r="B35" s="54" t="s">
        <v>76</v>
      </c>
      <c r="C35" s="77" t="n">
        <v>687900</v>
      </c>
      <c r="D35" s="77" t="n">
        <v>742960</v>
      </c>
      <c r="E35" s="77" t="n">
        <f aca="false">SUM(C35:D35)</f>
        <v>1430860</v>
      </c>
    </row>
    <row r="36" customFormat="false" ht="22.35" hidden="false" customHeight="false" outlineLevel="0" collapsed="false">
      <c r="A36" s="82" t="s">
        <v>65</v>
      </c>
      <c r="B36" s="54" t="s">
        <v>66</v>
      </c>
      <c r="C36" s="77"/>
      <c r="D36" s="77"/>
      <c r="E36" s="77"/>
    </row>
    <row r="37" customFormat="false" ht="12.8" hidden="false" customHeight="false" outlineLevel="0" collapsed="false">
      <c r="A37" s="82"/>
      <c r="B37" s="54"/>
      <c r="C37" s="77"/>
      <c r="D37" s="77"/>
      <c r="E37" s="77" t="n">
        <f aca="false">SUM(C37:D37)</f>
        <v>0</v>
      </c>
    </row>
    <row r="38" customFormat="false" ht="46.25" hidden="false" customHeight="false" outlineLevel="0" collapsed="false">
      <c r="A38" s="105" t="s">
        <v>79</v>
      </c>
      <c r="B38" s="106" t="s">
        <v>19</v>
      </c>
      <c r="C38" s="108" t="n">
        <f aca="false">SUM(C40:C50)</f>
        <v>26045500</v>
      </c>
      <c r="D38" s="108" t="n">
        <f aca="false">SUM(D40:D50)</f>
        <v>15602168</v>
      </c>
      <c r="E38" s="108" t="n">
        <f aca="false">SUM(C38:D38)</f>
        <v>41647668</v>
      </c>
    </row>
    <row r="39" customFormat="false" ht="22.35" hidden="false" customHeight="false" outlineLevel="0" collapsed="false">
      <c r="A39" s="87" t="s">
        <v>27</v>
      </c>
      <c r="B39" s="113"/>
      <c r="C39" s="77" t="n">
        <f aca="false">SUM(C40:C48)</f>
        <v>26045500</v>
      </c>
      <c r="D39" s="77" t="n">
        <f aca="false">SUM(D40:D48)</f>
        <v>15602168</v>
      </c>
      <c r="E39" s="77" t="n">
        <f aca="false">SUM(C39:D39)</f>
        <v>41647668</v>
      </c>
    </row>
    <row r="40" customFormat="false" ht="43.25" hidden="false" customHeight="false" outlineLevel="0" collapsed="false">
      <c r="A40" s="82" t="s">
        <v>29</v>
      </c>
      <c r="B40" s="54" t="n">
        <v>0</v>
      </c>
      <c r="C40" s="77"/>
      <c r="D40" s="77" t="n">
        <v>1362094</v>
      </c>
      <c r="E40" s="77" t="n">
        <f aca="false">SUM(C40:D40)</f>
        <v>1362094</v>
      </c>
    </row>
    <row r="41" customFormat="false" ht="53.7" hidden="false" customHeight="false" outlineLevel="0" collapsed="false">
      <c r="A41" s="87" t="s">
        <v>80</v>
      </c>
      <c r="B41" s="103" t="s">
        <v>81</v>
      </c>
      <c r="C41" s="77" t="n">
        <v>25930000</v>
      </c>
      <c r="D41" s="77" t="n">
        <v>13063720</v>
      </c>
      <c r="E41" s="77" t="n">
        <f aca="false">SUM(C41:D41)</f>
        <v>38993720</v>
      </c>
    </row>
    <row r="42" customFormat="false" ht="32.8" hidden="false" customHeight="false" outlineLevel="0" collapsed="false">
      <c r="A42" s="87" t="s">
        <v>33</v>
      </c>
      <c r="B42" s="54" t="s">
        <v>34</v>
      </c>
      <c r="C42" s="77" t="n">
        <v>45500</v>
      </c>
      <c r="D42" s="77"/>
      <c r="E42" s="77" t="n">
        <f aca="false">SUM(C42:D42)</f>
        <v>45500</v>
      </c>
    </row>
    <row r="43" customFormat="false" ht="32.8" hidden="false" customHeight="false" outlineLevel="0" collapsed="false">
      <c r="A43" s="87" t="s">
        <v>84</v>
      </c>
      <c r="B43" s="54" t="s">
        <v>85</v>
      </c>
      <c r="C43" s="77"/>
      <c r="D43" s="77" t="n">
        <v>371480</v>
      </c>
      <c r="E43" s="77" t="n">
        <f aca="false">SUM(C43:D43)</f>
        <v>371480</v>
      </c>
    </row>
    <row r="44" customFormat="false" ht="53.7" hidden="false" customHeight="false" outlineLevel="0" collapsed="false">
      <c r="A44" s="87" t="s">
        <v>87</v>
      </c>
      <c r="B44" s="54" t="s">
        <v>88</v>
      </c>
      <c r="C44" s="77"/>
      <c r="D44" s="77" t="n">
        <v>123827</v>
      </c>
      <c r="E44" s="77" t="n">
        <f aca="false">SUM(C44:D44)</f>
        <v>123827</v>
      </c>
    </row>
    <row r="45" customFormat="false" ht="32.8" hidden="false" customHeight="false" outlineLevel="0" collapsed="false">
      <c r="A45" s="87" t="s">
        <v>90</v>
      </c>
      <c r="B45" s="54" t="s">
        <v>91</v>
      </c>
      <c r="C45" s="77"/>
      <c r="D45" s="77" t="n">
        <v>247653</v>
      </c>
      <c r="E45" s="77" t="n">
        <f aca="false">SUM(C45:D45)</f>
        <v>247653</v>
      </c>
    </row>
    <row r="46" customFormat="false" ht="22.35" hidden="false" customHeight="false" outlineLevel="0" collapsed="false">
      <c r="A46" s="87" t="s">
        <v>93</v>
      </c>
      <c r="B46" s="54" t="s">
        <v>94</v>
      </c>
      <c r="C46" s="77" t="n">
        <v>70000</v>
      </c>
      <c r="D46" s="77" t="n">
        <v>61913</v>
      </c>
      <c r="E46" s="77" t="n">
        <f aca="false">SUM(C46:D46)</f>
        <v>131913</v>
      </c>
    </row>
    <row r="47" customFormat="false" ht="32.8" hidden="false" customHeight="false" outlineLevel="0" collapsed="false">
      <c r="A47" s="87" t="s">
        <v>96</v>
      </c>
      <c r="B47" s="54" t="s">
        <v>97</v>
      </c>
      <c r="C47" s="77"/>
      <c r="D47" s="77" t="n">
        <v>123827</v>
      </c>
      <c r="E47" s="77" t="n">
        <f aca="false">SUM(C47:D47)</f>
        <v>123827</v>
      </c>
    </row>
    <row r="48" customFormat="false" ht="74.6" hidden="false" customHeight="false" outlineLevel="0" collapsed="false">
      <c r="A48" s="87" t="s">
        <v>99</v>
      </c>
      <c r="B48" s="54" t="s">
        <v>100</v>
      </c>
      <c r="C48" s="77"/>
      <c r="D48" s="77" t="n">
        <v>247654</v>
      </c>
      <c r="E48" s="77" t="n">
        <f aca="false">SUM(C48:D48)</f>
        <v>247654</v>
      </c>
    </row>
    <row r="49" customFormat="false" ht="64.15" hidden="false" customHeight="false" outlineLevel="0" collapsed="false">
      <c r="A49" s="87" t="s">
        <v>102</v>
      </c>
      <c r="B49" s="54" t="s">
        <v>103</v>
      </c>
      <c r="C49" s="77"/>
      <c r="D49" s="77"/>
      <c r="E49" s="77"/>
    </row>
    <row r="50" customFormat="false" ht="22.35" hidden="false" customHeight="false" outlineLevel="0" collapsed="false">
      <c r="A50" s="87" t="s">
        <v>65</v>
      </c>
      <c r="B50" s="54" t="s">
        <v>66</v>
      </c>
      <c r="C50" s="77"/>
      <c r="D50" s="77"/>
      <c r="E50" s="77"/>
    </row>
    <row r="51" customFormat="false" ht="12.8" hidden="false" customHeight="false" outlineLevel="0" collapsed="false">
      <c r="A51" s="87"/>
      <c r="B51" s="54"/>
      <c r="C51" s="77"/>
      <c r="D51" s="77"/>
      <c r="E51" s="77"/>
    </row>
    <row r="52" customFormat="false" ht="46.25" hidden="false" customHeight="false" outlineLevel="0" collapsed="false">
      <c r="A52" s="66" t="s">
        <v>105</v>
      </c>
      <c r="B52" s="116" t="s">
        <v>19</v>
      </c>
      <c r="C52" s="69" t="n">
        <f aca="false">SUM(C54:C56)</f>
        <v>0</v>
      </c>
      <c r="D52" s="69" t="n">
        <f aca="false">SUM(D54:D56)</f>
        <v>3095668</v>
      </c>
      <c r="E52" s="69" t="n">
        <f aca="false">SUM(C52:D52)</f>
        <v>3095668</v>
      </c>
    </row>
    <row r="53" customFormat="false" ht="22.35" hidden="false" customHeight="false" outlineLevel="0" collapsed="false">
      <c r="A53" s="87" t="s">
        <v>27</v>
      </c>
      <c r="B53" s="100"/>
      <c r="C53" s="119" t="n">
        <f aca="false">SUM(C54:C55)</f>
        <v>0</v>
      </c>
      <c r="D53" s="119" t="n">
        <f aca="false">SUM(D54:D55)</f>
        <v>3095668</v>
      </c>
      <c r="E53" s="119" t="n">
        <f aca="false">SUM(C53:D53)</f>
        <v>3095668</v>
      </c>
    </row>
    <row r="54" customFormat="false" ht="43.25" hidden="false" customHeight="false" outlineLevel="0" collapsed="false">
      <c r="A54" s="87" t="s">
        <v>29</v>
      </c>
      <c r="B54" s="103" t="n">
        <v>0</v>
      </c>
      <c r="C54" s="83"/>
      <c r="D54" s="83" t="n">
        <v>619134</v>
      </c>
      <c r="E54" s="123" t="n">
        <f aca="false">SUM(C54:D54)</f>
        <v>619134</v>
      </c>
    </row>
    <row r="55" customFormat="false" ht="64.15" hidden="false" customHeight="false" outlineLevel="0" collapsed="false">
      <c r="A55" s="87" t="s">
        <v>106</v>
      </c>
      <c r="B55" s="103" t="s">
        <v>107</v>
      </c>
      <c r="C55" s="77"/>
      <c r="D55" s="77" t="n">
        <v>2476534</v>
      </c>
      <c r="E55" s="123" t="n">
        <f aca="false">SUM(C55:D55)</f>
        <v>2476534</v>
      </c>
    </row>
    <row r="56" customFormat="false" ht="12.8" hidden="false" customHeight="false" outlineLevel="0" collapsed="false">
      <c r="A56" s="87"/>
      <c r="B56" s="54"/>
      <c r="C56" s="77"/>
      <c r="D56" s="77"/>
      <c r="E56" s="77"/>
    </row>
    <row r="57" customFormat="false" ht="35.05" hidden="false" customHeight="false" outlineLevel="0" collapsed="false">
      <c r="A57" s="66" t="s">
        <v>109</v>
      </c>
      <c r="B57" s="116" t="s">
        <v>19</v>
      </c>
      <c r="C57" s="69" t="n">
        <f aca="false">SUM(C59:C66)</f>
        <v>2500000</v>
      </c>
      <c r="D57" s="69" t="n">
        <f aca="false">SUM(D59:D66)</f>
        <v>5696029</v>
      </c>
      <c r="E57" s="69" t="n">
        <f aca="false">SUM(C57:D57)</f>
        <v>8196029</v>
      </c>
    </row>
    <row r="58" customFormat="false" ht="22.35" hidden="false" customHeight="false" outlineLevel="0" collapsed="false">
      <c r="A58" s="87" t="s">
        <v>27</v>
      </c>
      <c r="B58" s="100"/>
      <c r="C58" s="119" t="n">
        <f aca="false">SUM(C59:C66)</f>
        <v>2500000</v>
      </c>
      <c r="D58" s="119" t="n">
        <f aca="false">SUM(D59:D66)</f>
        <v>5696029</v>
      </c>
      <c r="E58" s="119" t="n">
        <f aca="false">SUM(C58:D58)</f>
        <v>8196029</v>
      </c>
    </row>
    <row r="59" customFormat="false" ht="43.25" hidden="false" customHeight="false" outlineLevel="0" collapsed="false">
      <c r="A59" s="87" t="s">
        <v>29</v>
      </c>
      <c r="B59" s="103" t="n">
        <v>0</v>
      </c>
      <c r="C59" s="123"/>
      <c r="D59" s="83" t="n">
        <v>742960</v>
      </c>
      <c r="E59" s="123" t="n">
        <f aca="false">SUM(C59:D59)</f>
        <v>742960</v>
      </c>
    </row>
    <row r="60" customFormat="false" ht="22.35" hidden="false" customHeight="false" outlineLevel="0" collapsed="false">
      <c r="A60" s="87" t="s">
        <v>110</v>
      </c>
      <c r="B60" s="103" t="s">
        <v>111</v>
      </c>
      <c r="C60" s="123" t="n">
        <v>312500</v>
      </c>
      <c r="D60" s="77" t="n">
        <v>990614</v>
      </c>
      <c r="E60" s="123" t="n">
        <f aca="false">SUM(C60:D60)</f>
        <v>1303114</v>
      </c>
    </row>
    <row r="61" customFormat="false" ht="53.7" hidden="false" customHeight="false" outlineLevel="0" collapsed="false">
      <c r="A61" s="82" t="s">
        <v>112</v>
      </c>
      <c r="B61" s="103" t="s">
        <v>113</v>
      </c>
      <c r="C61" s="123"/>
      <c r="D61" s="77" t="n">
        <v>247653</v>
      </c>
      <c r="E61" s="123" t="n">
        <f aca="false">SUM(C61:D61)</f>
        <v>247653</v>
      </c>
    </row>
    <row r="62" customFormat="false" ht="22.35" hidden="false" customHeight="false" outlineLevel="0" collapsed="false">
      <c r="A62" s="82" t="s">
        <v>115</v>
      </c>
      <c r="B62" s="103" t="s">
        <v>116</v>
      </c>
      <c r="C62" s="123" t="n">
        <v>317100</v>
      </c>
      <c r="D62" s="77" t="n">
        <v>1095867</v>
      </c>
      <c r="E62" s="123" t="n">
        <f aca="false">SUM(C62:D62)</f>
        <v>1412967</v>
      </c>
    </row>
    <row r="63" customFormat="false" ht="74.6" hidden="false" customHeight="false" outlineLevel="0" collapsed="false">
      <c r="A63" s="82" t="s">
        <v>118</v>
      </c>
      <c r="B63" s="103" t="s">
        <v>119</v>
      </c>
      <c r="C63" s="123" t="n">
        <v>50400</v>
      </c>
      <c r="D63" s="77" t="n">
        <v>2228881</v>
      </c>
      <c r="E63" s="123" t="n">
        <f aca="false">SUM(C63:D63)</f>
        <v>2279281</v>
      </c>
    </row>
    <row r="64" customFormat="false" ht="22.35" hidden="false" customHeight="false" outlineLevel="0" collapsed="false">
      <c r="A64" s="126" t="s">
        <v>121</v>
      </c>
      <c r="B64" s="127" t="s">
        <v>122</v>
      </c>
      <c r="C64" s="129"/>
      <c r="D64" s="130" t="n">
        <v>247653</v>
      </c>
      <c r="E64" s="129" t="n">
        <f aca="false">SUM(C64:D64)</f>
        <v>247653</v>
      </c>
    </row>
    <row r="65" customFormat="false" ht="43.25" hidden="false" customHeight="false" outlineLevel="0" collapsed="false">
      <c r="A65" s="82" t="s">
        <v>124</v>
      </c>
      <c r="B65" s="103" t="s">
        <v>125</v>
      </c>
      <c r="C65" s="123" t="n">
        <v>500000</v>
      </c>
      <c r="D65" s="77" t="n">
        <v>123827</v>
      </c>
      <c r="E65" s="123" t="n">
        <f aca="false">SUM(C65:D65)</f>
        <v>623827</v>
      </c>
    </row>
    <row r="66" customFormat="false" ht="85.05" hidden="false" customHeight="false" outlineLevel="0" collapsed="false">
      <c r="A66" s="82" t="s">
        <v>127</v>
      </c>
      <c r="B66" s="103" t="s">
        <v>128</v>
      </c>
      <c r="C66" s="123" t="n">
        <v>1320000</v>
      </c>
      <c r="D66" s="77" t="n">
        <v>18574</v>
      </c>
      <c r="E66" s="123" t="n">
        <f aca="false">SUM(C66:D66)</f>
        <v>1338574</v>
      </c>
    </row>
    <row r="67" customFormat="false" ht="12.8" hidden="false" customHeight="false" outlineLevel="0" collapsed="false">
      <c r="A67" s="82"/>
      <c r="B67" s="103"/>
      <c r="C67" s="77"/>
      <c r="D67" s="77"/>
      <c r="E67" s="123" t="n">
        <f aca="false">SUM(C67:D67)</f>
        <v>0</v>
      </c>
    </row>
    <row r="68" customFormat="false" ht="46.25" hidden="false" customHeight="false" outlineLevel="0" collapsed="false">
      <c r="A68" s="66" t="s">
        <v>130</v>
      </c>
      <c r="B68" s="135" t="s">
        <v>19</v>
      </c>
      <c r="C68" s="69" t="n">
        <f aca="false">SUM(C70:C72)</f>
        <v>2900000</v>
      </c>
      <c r="D68" s="69" t="n">
        <f aca="false">SUM(D70:D72)</f>
        <v>3714802</v>
      </c>
      <c r="E68" s="69" t="n">
        <f aca="false">SUM(C68:D68)</f>
        <v>6614802</v>
      </c>
    </row>
    <row r="69" customFormat="false" ht="22.35" hidden="false" customHeight="false" outlineLevel="0" collapsed="false">
      <c r="A69" s="87" t="s">
        <v>27</v>
      </c>
      <c r="B69" s="103"/>
      <c r="C69" s="83" t="n">
        <f aca="false">SUM(C70:C72)</f>
        <v>2900000</v>
      </c>
      <c r="D69" s="83" t="n">
        <f aca="false">SUM(D70:D72)</f>
        <v>3714802</v>
      </c>
      <c r="E69" s="83" t="n">
        <f aca="false">SUM(C69:D69)</f>
        <v>6614802</v>
      </c>
    </row>
    <row r="70" customFormat="false" ht="43.25" hidden="false" customHeight="false" outlineLevel="0" collapsed="false">
      <c r="A70" s="87" t="s">
        <v>29</v>
      </c>
      <c r="B70" s="103" t="n">
        <v>0</v>
      </c>
      <c r="C70" s="83"/>
      <c r="D70" s="83" t="n">
        <v>650091</v>
      </c>
      <c r="E70" s="83" t="n">
        <f aca="false">SUM(C70:D70)</f>
        <v>650091</v>
      </c>
    </row>
    <row r="71" customFormat="false" ht="32.8" hidden="false" customHeight="false" outlineLevel="0" collapsed="false">
      <c r="A71" s="82" t="s">
        <v>131</v>
      </c>
      <c r="B71" s="54" t="s">
        <v>132</v>
      </c>
      <c r="C71" s="77" t="n">
        <v>2830000</v>
      </c>
      <c r="D71" s="77" t="n">
        <v>3058520</v>
      </c>
      <c r="E71" s="77" t="n">
        <f aca="false">SUM(C71:D71)</f>
        <v>5888520</v>
      </c>
    </row>
    <row r="72" customFormat="false" ht="32.8" hidden="false" customHeight="false" outlineLevel="0" collapsed="false">
      <c r="A72" s="82" t="s">
        <v>134</v>
      </c>
      <c r="B72" s="54" t="s">
        <v>135</v>
      </c>
      <c r="C72" s="77" t="n">
        <v>70000</v>
      </c>
      <c r="D72" s="77" t="n">
        <v>6191</v>
      </c>
      <c r="E72" s="77" t="n">
        <f aca="false">SUM(C72:D72)</f>
        <v>76191</v>
      </c>
    </row>
    <row r="73" customFormat="false" ht="12.8" hidden="false" customHeight="false" outlineLevel="0" collapsed="false">
      <c r="A73" s="82"/>
      <c r="B73" s="54"/>
      <c r="C73" s="77"/>
      <c r="D73" s="77"/>
      <c r="E73" s="77" t="n">
        <f aca="false">SUM(C73:D73)</f>
        <v>0</v>
      </c>
    </row>
    <row r="74" customFormat="false" ht="46.25" hidden="false" customHeight="false" outlineLevel="0" collapsed="false">
      <c r="A74" s="66" t="s">
        <v>137</v>
      </c>
      <c r="B74" s="116" t="s">
        <v>19</v>
      </c>
      <c r="C74" s="139" t="n">
        <f aca="false">SUM(C76:C91)</f>
        <v>146582781</v>
      </c>
      <c r="D74" s="139" t="n">
        <f aca="false">SUM(D76:D91)</f>
        <v>13001806</v>
      </c>
      <c r="E74" s="139" t="n">
        <f aca="false">SUM(C74:D74)</f>
        <v>159584587</v>
      </c>
    </row>
    <row r="75" customFormat="false" ht="22.35" hidden="false" customHeight="false" outlineLevel="0" collapsed="false">
      <c r="A75" s="82" t="s">
        <v>27</v>
      </c>
      <c r="B75" s="103"/>
      <c r="C75" s="77" t="n">
        <f aca="false">SUM(C76:C91)</f>
        <v>146582781</v>
      </c>
      <c r="D75" s="77" t="n">
        <f aca="false">SUM(D76:D91)</f>
        <v>13001806</v>
      </c>
      <c r="E75" s="77" t="n">
        <f aca="false">SUM(C75:D75)</f>
        <v>159584587</v>
      </c>
    </row>
    <row r="76" customFormat="false" ht="43.25" hidden="false" customHeight="false" outlineLevel="0" collapsed="false">
      <c r="A76" s="82" t="s">
        <v>29</v>
      </c>
      <c r="B76" s="103" t="n">
        <v>0</v>
      </c>
      <c r="C76" s="77"/>
      <c r="D76" s="77" t="n">
        <v>990614</v>
      </c>
      <c r="E76" s="77" t="n">
        <f aca="false">SUM(C76:D76)</f>
        <v>990614</v>
      </c>
    </row>
    <row r="77" customFormat="false" ht="53.7" hidden="false" customHeight="false" outlineLevel="0" collapsed="false">
      <c r="A77" s="82" t="s">
        <v>138</v>
      </c>
      <c r="B77" s="103" t="s">
        <v>139</v>
      </c>
      <c r="C77" s="77" t="n">
        <v>15256900</v>
      </c>
      <c r="D77" s="77" t="n">
        <v>2228881</v>
      </c>
      <c r="E77" s="77" t="n">
        <f aca="false">SUM(C77:D77)</f>
        <v>17485781</v>
      </c>
    </row>
    <row r="78" customFormat="false" ht="53.7" hidden="false" customHeight="false" outlineLevel="0" collapsed="false">
      <c r="A78" s="82" t="s">
        <v>141</v>
      </c>
      <c r="B78" s="103" t="s">
        <v>142</v>
      </c>
      <c r="C78" s="77" t="n">
        <v>30000</v>
      </c>
      <c r="D78" s="77" t="n">
        <v>61913</v>
      </c>
      <c r="E78" s="77" t="n">
        <f aca="false">SUM(C78:D78)</f>
        <v>91913</v>
      </c>
    </row>
    <row r="79" customFormat="false" ht="85.05" hidden="false" customHeight="false" outlineLevel="0" collapsed="false">
      <c r="A79" s="87" t="s">
        <v>144</v>
      </c>
      <c r="B79" s="103" t="s">
        <v>145</v>
      </c>
      <c r="C79" s="77" t="n">
        <v>130625881</v>
      </c>
      <c r="D79" s="77" t="n">
        <v>6810470</v>
      </c>
      <c r="E79" s="77" t="n">
        <f aca="false">SUM(C79:D79)</f>
        <v>137436351</v>
      </c>
    </row>
    <row r="80" customFormat="false" ht="53.7" hidden="false" customHeight="false" outlineLevel="0" collapsed="false">
      <c r="A80" s="82" t="s">
        <v>146</v>
      </c>
      <c r="B80" s="103" t="s">
        <v>147</v>
      </c>
      <c r="C80" s="77"/>
      <c r="D80" s="77" t="n">
        <v>123827</v>
      </c>
      <c r="E80" s="77" t="n">
        <f aca="false">SUM(C80:D80)</f>
        <v>123827</v>
      </c>
    </row>
    <row r="81" customFormat="false" ht="53.7" hidden="false" customHeight="false" outlineLevel="0" collapsed="false">
      <c r="A81" s="82" t="s">
        <v>149</v>
      </c>
      <c r="B81" s="103" t="s">
        <v>150</v>
      </c>
      <c r="C81" s="77"/>
      <c r="D81" s="77" t="n">
        <v>495307</v>
      </c>
      <c r="E81" s="77" t="n">
        <f aca="false">SUM(C81:D81)</f>
        <v>495307</v>
      </c>
    </row>
    <row r="82" customFormat="false" ht="53.7" hidden="false" customHeight="false" outlineLevel="0" collapsed="false">
      <c r="A82" s="82" t="s">
        <v>152</v>
      </c>
      <c r="B82" s="103" t="s">
        <v>153</v>
      </c>
      <c r="C82" s="77" t="n">
        <v>400000</v>
      </c>
      <c r="D82" s="77" t="n">
        <v>123827</v>
      </c>
      <c r="E82" s="77" t="n">
        <f aca="false">SUM(C82:D82)</f>
        <v>523827</v>
      </c>
    </row>
    <row r="83" customFormat="false" ht="32.8" hidden="false" customHeight="false" outlineLevel="0" collapsed="false">
      <c r="A83" s="82" t="s">
        <v>155</v>
      </c>
      <c r="B83" s="103" t="s">
        <v>156</v>
      </c>
      <c r="C83" s="77" t="n">
        <v>50000</v>
      </c>
      <c r="D83" s="77" t="n">
        <v>495307</v>
      </c>
      <c r="E83" s="77" t="n">
        <f aca="false">SUM(C83:D83)</f>
        <v>545307</v>
      </c>
    </row>
    <row r="84" customFormat="false" ht="22.35" hidden="false" customHeight="false" outlineLevel="0" collapsed="false">
      <c r="A84" s="82" t="s">
        <v>158</v>
      </c>
      <c r="B84" s="103" t="s">
        <v>159</v>
      </c>
      <c r="C84" s="77" t="n">
        <v>200000</v>
      </c>
      <c r="D84" s="77" t="n">
        <v>123827</v>
      </c>
      <c r="E84" s="77" t="n">
        <f aca="false">SUM(C84:D84)</f>
        <v>323827</v>
      </c>
    </row>
    <row r="85" customFormat="false" ht="22.35" hidden="false" customHeight="false" outlineLevel="0" collapsed="false">
      <c r="A85" s="82" t="s">
        <v>161</v>
      </c>
      <c r="B85" s="103" t="s">
        <v>162</v>
      </c>
      <c r="C85" s="77"/>
      <c r="D85" s="77" t="n">
        <v>12383</v>
      </c>
      <c r="E85" s="77" t="n">
        <f aca="false">SUM(C85:D85)</f>
        <v>12383</v>
      </c>
    </row>
    <row r="86" customFormat="false" ht="43.25" hidden="false" customHeight="false" outlineLevel="0" collapsed="false">
      <c r="A86" s="82" t="s">
        <v>164</v>
      </c>
      <c r="B86" s="103" t="s">
        <v>165</v>
      </c>
      <c r="C86" s="77"/>
      <c r="D86" s="77" t="n">
        <v>247652</v>
      </c>
      <c r="E86" s="77" t="n">
        <f aca="false">SUM(C86:D86)</f>
        <v>247652</v>
      </c>
    </row>
    <row r="87" customFormat="false" ht="22.35" hidden="false" customHeight="false" outlineLevel="0" collapsed="false">
      <c r="A87" s="82" t="s">
        <v>167</v>
      </c>
      <c r="B87" s="103" t="s">
        <v>168</v>
      </c>
      <c r="C87" s="77" t="n">
        <v>20000</v>
      </c>
      <c r="D87" s="77" t="n">
        <v>123827</v>
      </c>
      <c r="E87" s="77" t="n">
        <f aca="false">SUM(C87:D87)</f>
        <v>143827</v>
      </c>
    </row>
    <row r="88" customFormat="false" ht="22.35" hidden="false" customHeight="false" outlineLevel="0" collapsed="false">
      <c r="A88" s="82" t="s">
        <v>170</v>
      </c>
      <c r="B88" s="103" t="s">
        <v>171</v>
      </c>
      <c r="C88" s="77"/>
      <c r="D88" s="77" t="n">
        <v>1163971</v>
      </c>
      <c r="E88" s="77" t="n">
        <f aca="false">SUM(C88:D88)</f>
        <v>1163971</v>
      </c>
    </row>
    <row r="89" customFormat="false" ht="43.25" hidden="false" customHeight="false" outlineLevel="0" collapsed="false">
      <c r="A89" s="82" t="s">
        <v>173</v>
      </c>
      <c r="B89" s="103" t="s">
        <v>174</v>
      </c>
      <c r="C89" s="77"/>
      <c r="D89" s="77"/>
      <c r="E89" s="77"/>
    </row>
    <row r="90" customFormat="false" ht="22.35" hidden="false" customHeight="false" outlineLevel="0" collapsed="false">
      <c r="A90" s="82" t="s">
        <v>175</v>
      </c>
      <c r="B90" s="103" t="s">
        <v>176</v>
      </c>
      <c r="C90" s="77"/>
      <c r="D90" s="77"/>
      <c r="E90" s="77"/>
    </row>
    <row r="91" customFormat="false" ht="32.8" hidden="false" customHeight="false" outlineLevel="0" collapsed="false">
      <c r="A91" s="82" t="s">
        <v>177</v>
      </c>
      <c r="B91" s="54" t="s">
        <v>178</v>
      </c>
      <c r="C91" s="77"/>
      <c r="D91" s="77"/>
      <c r="E91" s="77" t="n">
        <f aca="false">SUM(C91:D91)</f>
        <v>0</v>
      </c>
    </row>
    <row r="92" customFormat="false" ht="12.8" hidden="false" customHeight="false" outlineLevel="0" collapsed="false">
      <c r="A92" s="82"/>
      <c r="B92" s="103"/>
      <c r="C92" s="77"/>
      <c r="D92" s="77"/>
      <c r="E92" s="77"/>
    </row>
    <row r="93" customFormat="false" ht="35.05" hidden="false" customHeight="false" outlineLevel="0" collapsed="false">
      <c r="A93" s="66" t="s">
        <v>180</v>
      </c>
      <c r="B93" s="67" t="s">
        <v>19</v>
      </c>
      <c r="C93" s="139" t="n">
        <f aca="false">SUM(C96:C96)</f>
        <v>132000</v>
      </c>
      <c r="D93" s="139" t="n">
        <f aca="false">SUM(D95:D96)</f>
        <v>9534658</v>
      </c>
      <c r="E93" s="139" t="n">
        <f aca="false">SUM(C93:D93)</f>
        <v>9666658</v>
      </c>
    </row>
    <row r="94" customFormat="false" ht="22.35" hidden="false" customHeight="false" outlineLevel="0" collapsed="false">
      <c r="A94" s="82" t="s">
        <v>27</v>
      </c>
      <c r="B94" s="141"/>
      <c r="C94" s="143" t="n">
        <f aca="false">SUM(C95:C96)</f>
        <v>132000</v>
      </c>
      <c r="D94" s="143" t="n">
        <f aca="false">SUM(D95:D96)</f>
        <v>9534658</v>
      </c>
      <c r="E94" s="77" t="n">
        <f aca="false">SUM(C94:D94)</f>
        <v>9666658</v>
      </c>
    </row>
    <row r="95" customFormat="false" ht="43.25" hidden="false" customHeight="false" outlineLevel="0" collapsed="false">
      <c r="A95" s="82" t="s">
        <v>29</v>
      </c>
      <c r="B95" s="54" t="n">
        <v>0</v>
      </c>
      <c r="C95" s="77"/>
      <c r="D95" s="143" t="n">
        <v>556941</v>
      </c>
      <c r="E95" s="77" t="n">
        <f aca="false">SUM(C95:D95)</f>
        <v>556941</v>
      </c>
    </row>
    <row r="96" customFormat="false" ht="105.95" hidden="false" customHeight="false" outlineLevel="0" collapsed="false">
      <c r="A96" s="82" t="s">
        <v>181</v>
      </c>
      <c r="B96" s="54" t="s">
        <v>182</v>
      </c>
      <c r="C96" s="77" t="n">
        <v>132000</v>
      </c>
      <c r="D96" s="77" t="n">
        <v>8977717</v>
      </c>
      <c r="E96" s="77" t="n">
        <f aca="false">SUM(C96:D96)</f>
        <v>9109717</v>
      </c>
    </row>
    <row r="97" customFormat="false" ht="12.8" hidden="false" customHeight="false" outlineLevel="0" collapsed="false">
      <c r="A97" s="82"/>
      <c r="B97" s="54"/>
      <c r="C97" s="77"/>
      <c r="D97" s="77"/>
      <c r="E97" s="77" t="n">
        <f aca="false">SUM(C97:D97)</f>
        <v>0</v>
      </c>
    </row>
    <row r="98" customFormat="false" ht="46.25" hidden="false" customHeight="false" outlineLevel="0" collapsed="false">
      <c r="A98" s="66" t="s">
        <v>184</v>
      </c>
      <c r="B98" s="67" t="s">
        <v>19</v>
      </c>
      <c r="C98" s="69" t="n">
        <f aca="false">SUM(C100:C103)</f>
        <v>430000</v>
      </c>
      <c r="D98" s="69" t="n">
        <f aca="false">SUM(D100:D103)</f>
        <v>25012999</v>
      </c>
      <c r="E98" s="139" t="n">
        <f aca="false">SUM(C98:D98)</f>
        <v>25442999</v>
      </c>
    </row>
    <row r="99" customFormat="false" ht="22.35" hidden="false" customHeight="false" outlineLevel="0" collapsed="false">
      <c r="A99" s="82" t="s">
        <v>27</v>
      </c>
      <c r="B99" s="54"/>
      <c r="C99" s="83" t="n">
        <f aca="false">SUM(C100:C103)</f>
        <v>430000</v>
      </c>
      <c r="D99" s="83" t="n">
        <f aca="false">SUM(D100:D103)</f>
        <v>25012999</v>
      </c>
      <c r="E99" s="77" t="n">
        <f aca="false">SUM(C99:D99)</f>
        <v>25442999</v>
      </c>
    </row>
    <row r="100" customFormat="false" ht="43.25" hidden="false" customHeight="false" outlineLevel="0" collapsed="false">
      <c r="A100" s="82" t="s">
        <v>29</v>
      </c>
      <c r="B100" s="54" t="n">
        <v>0</v>
      </c>
      <c r="C100" s="77"/>
      <c r="D100" s="83" t="n">
        <v>2971841</v>
      </c>
      <c r="E100" s="77" t="n">
        <f aca="false">SUM(C100:D100)</f>
        <v>2971841</v>
      </c>
    </row>
    <row r="101" customFormat="false" ht="126.85" hidden="false" customHeight="false" outlineLevel="0" collapsed="false">
      <c r="A101" s="82" t="s">
        <v>185</v>
      </c>
      <c r="B101" s="54" t="s">
        <v>186</v>
      </c>
      <c r="C101" s="77" t="n">
        <v>229000</v>
      </c>
      <c r="D101" s="77" t="n">
        <v>9101265</v>
      </c>
      <c r="E101" s="77" t="n">
        <f aca="false">SUM(C101:D101)</f>
        <v>9330265</v>
      </c>
    </row>
    <row r="102" customFormat="false" ht="64.15" hidden="false" customHeight="false" outlineLevel="0" collapsed="false">
      <c r="A102" s="82" t="s">
        <v>188</v>
      </c>
      <c r="B102" s="54" t="s">
        <v>189</v>
      </c>
      <c r="C102" s="77" t="n">
        <v>200000</v>
      </c>
      <c r="D102" s="77" t="n">
        <v>12927510</v>
      </c>
      <c r="E102" s="77" t="n">
        <f aca="false">SUM(C102:D102)</f>
        <v>13127510</v>
      </c>
    </row>
    <row r="103" customFormat="false" ht="85.05" hidden="false" customHeight="false" outlineLevel="0" collapsed="false">
      <c r="A103" s="82" t="s">
        <v>191</v>
      </c>
      <c r="B103" s="54" t="s">
        <v>192</v>
      </c>
      <c r="C103" s="77" t="n">
        <v>1000</v>
      </c>
      <c r="D103" s="77" t="n">
        <v>12383</v>
      </c>
      <c r="E103" s="77" t="n">
        <f aca="false">SUM(C103:D103)</f>
        <v>13383</v>
      </c>
    </row>
    <row r="104" customFormat="false" ht="12.8" hidden="false" customHeight="false" outlineLevel="0" collapsed="false">
      <c r="A104" s="82"/>
      <c r="B104" s="54"/>
      <c r="C104" s="77"/>
      <c r="D104" s="77"/>
      <c r="E104" s="77"/>
    </row>
    <row r="105" customFormat="false" ht="68.65" hidden="false" customHeight="false" outlineLevel="0" collapsed="false">
      <c r="A105" s="66" t="s">
        <v>194</v>
      </c>
      <c r="B105" s="127" t="s">
        <v>19</v>
      </c>
      <c r="C105" s="139" t="n">
        <f aca="false">SUM(C107:C122)</f>
        <v>3998450</v>
      </c>
      <c r="D105" s="139" t="n">
        <f aca="false">SUM(D107:D122)</f>
        <v>5696029</v>
      </c>
      <c r="E105" s="139" t="n">
        <f aca="false">SUM(C105:D105)</f>
        <v>9694479</v>
      </c>
    </row>
    <row r="106" customFormat="false" ht="22.35" hidden="false" customHeight="false" outlineLevel="0" collapsed="false">
      <c r="A106" s="99" t="s">
        <v>27</v>
      </c>
      <c r="B106" s="100"/>
      <c r="C106" s="145" t="n">
        <f aca="false">SUM(C107:C120)</f>
        <v>3998450</v>
      </c>
      <c r="D106" s="145" t="n">
        <f aca="false">SUM(D107:D120)</f>
        <v>5696029</v>
      </c>
      <c r="E106" s="145" t="n">
        <f aca="false">SUM(C106:D106)</f>
        <v>9694479</v>
      </c>
    </row>
    <row r="107" customFormat="false" ht="43.25" hidden="false" customHeight="false" outlineLevel="0" collapsed="false">
      <c r="A107" s="87" t="s">
        <v>29</v>
      </c>
      <c r="B107" s="103" t="n">
        <v>0</v>
      </c>
      <c r="C107" s="77"/>
      <c r="D107" s="77" t="n">
        <v>656282</v>
      </c>
      <c r="E107" s="77" t="n">
        <f aca="false">SUM(C107:D107)</f>
        <v>656282</v>
      </c>
    </row>
    <row r="108" customFormat="false" ht="64.15" hidden="false" customHeight="false" outlineLevel="0" collapsed="false">
      <c r="A108" s="82" t="s">
        <v>195</v>
      </c>
      <c r="B108" s="103" t="s">
        <v>196</v>
      </c>
      <c r="C108" s="77" t="n">
        <v>56000</v>
      </c>
      <c r="D108" s="77" t="n">
        <v>866787</v>
      </c>
      <c r="E108" s="77" t="n">
        <f aca="false">SUM(C108:D108)</f>
        <v>922787</v>
      </c>
    </row>
    <row r="109" customFormat="false" ht="32.8" hidden="false" customHeight="false" outlineLevel="0" collapsed="false">
      <c r="A109" s="87" t="s">
        <v>198</v>
      </c>
      <c r="B109" s="103" t="s">
        <v>199</v>
      </c>
      <c r="C109" s="77" t="n">
        <v>57700</v>
      </c>
      <c r="D109" s="77" t="n">
        <v>371480</v>
      </c>
      <c r="E109" s="77" t="n">
        <f aca="false">SUM(C109:D109)</f>
        <v>429180</v>
      </c>
    </row>
    <row r="110" customFormat="false" ht="105.95" hidden="false" customHeight="false" outlineLevel="0" collapsed="false">
      <c r="A110" s="82" t="s">
        <v>201</v>
      </c>
      <c r="B110" s="103" t="s">
        <v>202</v>
      </c>
      <c r="C110" s="77" t="n">
        <v>188000</v>
      </c>
      <c r="D110" s="77" t="n">
        <v>1609747</v>
      </c>
      <c r="E110" s="77" t="n">
        <f aca="false">SUM(C110:D110)</f>
        <v>1797747</v>
      </c>
    </row>
    <row r="111" customFormat="false" ht="85.05" hidden="false" customHeight="false" outlineLevel="0" collapsed="false">
      <c r="A111" s="82" t="s">
        <v>204</v>
      </c>
      <c r="B111" s="103" t="s">
        <v>205</v>
      </c>
      <c r="C111" s="77" t="n">
        <v>871500</v>
      </c>
      <c r="D111" s="77" t="n">
        <v>260036</v>
      </c>
      <c r="E111" s="77" t="n">
        <f aca="false">SUM(C111:D111)</f>
        <v>1131536</v>
      </c>
    </row>
    <row r="112" customFormat="false" ht="74.6" hidden="false" customHeight="false" outlineLevel="0" collapsed="false">
      <c r="A112" s="87" t="s">
        <v>207</v>
      </c>
      <c r="B112" s="54" t="s">
        <v>208</v>
      </c>
      <c r="C112" s="77" t="n">
        <v>340000</v>
      </c>
      <c r="D112" s="77" t="n">
        <v>619134</v>
      </c>
      <c r="E112" s="77" t="n">
        <f aca="false">SUM(C112:D112)</f>
        <v>959134</v>
      </c>
    </row>
    <row r="113" customFormat="false" ht="53.7" hidden="false" customHeight="false" outlineLevel="0" collapsed="false">
      <c r="A113" s="82" t="s">
        <v>210</v>
      </c>
      <c r="B113" s="103" t="s">
        <v>211</v>
      </c>
      <c r="C113" s="77" t="n">
        <f aca="false">2270000-500000</f>
        <v>1770000</v>
      </c>
      <c r="D113" s="77" t="n">
        <v>532455</v>
      </c>
      <c r="E113" s="77" t="n">
        <f aca="false">SUM(C113:D113)</f>
        <v>2302455</v>
      </c>
    </row>
    <row r="114" customFormat="false" ht="32.8" hidden="false" customHeight="false" outlineLevel="0" collapsed="false">
      <c r="A114" s="82" t="s">
        <v>213</v>
      </c>
      <c r="B114" s="103" t="s">
        <v>214</v>
      </c>
      <c r="C114" s="77" t="n">
        <v>19500</v>
      </c>
      <c r="D114" s="77" t="n">
        <v>495307</v>
      </c>
      <c r="E114" s="77" t="n">
        <f aca="false">SUM(C114:D114)</f>
        <v>514807</v>
      </c>
    </row>
    <row r="115" customFormat="false" ht="64.15" hidden="false" customHeight="false" outlineLevel="0" collapsed="false">
      <c r="A115" s="87" t="s">
        <v>216</v>
      </c>
      <c r="B115" s="103" t="s">
        <v>217</v>
      </c>
      <c r="C115" s="77"/>
      <c r="D115" s="77" t="n">
        <v>284801</v>
      </c>
      <c r="E115" s="77" t="n">
        <f aca="false">SUM(C115:D115)</f>
        <v>284801</v>
      </c>
    </row>
    <row r="116" customFormat="false" ht="32.8" hidden="false" customHeight="false" outlineLevel="0" collapsed="false">
      <c r="A116" s="87" t="s">
        <v>219</v>
      </c>
      <c r="B116" s="54" t="s">
        <v>220</v>
      </c>
      <c r="C116" s="77" t="n">
        <v>440500</v>
      </c>
      <c r="D116" s="77"/>
      <c r="E116" s="77" t="n">
        <f aca="false">SUM(C116:D116)</f>
        <v>440500</v>
      </c>
    </row>
    <row r="117" customFormat="false" ht="32.8" hidden="false" customHeight="false" outlineLevel="0" collapsed="false">
      <c r="A117" s="87" t="s">
        <v>222</v>
      </c>
      <c r="B117" s="54" t="s">
        <v>223</v>
      </c>
      <c r="C117" s="77"/>
      <c r="D117" s="77"/>
      <c r="E117" s="77"/>
    </row>
    <row r="118" customFormat="false" ht="32.8" hidden="false" customHeight="false" outlineLevel="0" collapsed="false">
      <c r="A118" s="87" t="s">
        <v>33</v>
      </c>
      <c r="B118" s="54" t="s">
        <v>34</v>
      </c>
      <c r="C118" s="77" t="n">
        <v>255250</v>
      </c>
      <c r="D118" s="77"/>
      <c r="E118" s="77" t="n">
        <f aca="false">SUM(C118:D118)</f>
        <v>255250</v>
      </c>
    </row>
    <row r="119" customFormat="false" ht="116.4" hidden="false" customHeight="false" outlineLevel="0" collapsed="false">
      <c r="A119" s="87" t="s">
        <v>225</v>
      </c>
      <c r="B119" s="54" t="s">
        <v>226</v>
      </c>
      <c r="C119" s="77"/>
      <c r="D119" s="77"/>
      <c r="E119" s="77"/>
    </row>
    <row r="120" customFormat="false" ht="32.8" hidden="false" customHeight="false" outlineLevel="0" collapsed="false">
      <c r="A120" s="87" t="s">
        <v>177</v>
      </c>
      <c r="B120" s="54" t="s">
        <v>178</v>
      </c>
      <c r="C120" s="77"/>
      <c r="D120" s="77"/>
      <c r="E120" s="77"/>
    </row>
    <row r="121" customFormat="false" ht="32.8" hidden="false" customHeight="false" outlineLevel="0" collapsed="false">
      <c r="A121" s="87" t="s">
        <v>62</v>
      </c>
      <c r="B121" s="54" t="s">
        <v>63</v>
      </c>
      <c r="C121" s="77"/>
      <c r="D121" s="77"/>
      <c r="E121" s="77" t="n">
        <f aca="false">SUM(C121:D121)</f>
        <v>0</v>
      </c>
    </row>
    <row r="122" customFormat="false" ht="22.35" hidden="false" customHeight="false" outlineLevel="0" collapsed="false">
      <c r="A122" s="87" t="s">
        <v>65</v>
      </c>
      <c r="B122" s="54" t="s">
        <v>66</v>
      </c>
      <c r="C122" s="77"/>
      <c r="D122" s="77"/>
      <c r="E122" s="77" t="n">
        <f aca="false">SUM(C122:D122)</f>
        <v>0</v>
      </c>
    </row>
    <row r="123" customFormat="false" ht="12.8" hidden="false" customHeight="false" outlineLevel="0" collapsed="false">
      <c r="A123" s="150"/>
      <c r="B123" s="127"/>
      <c r="C123" s="130"/>
      <c r="D123" s="130"/>
      <c r="E123" s="130"/>
    </row>
    <row r="124" customFormat="false" ht="35.05" hidden="false" customHeight="false" outlineLevel="0" collapsed="false">
      <c r="A124" s="66" t="s">
        <v>230</v>
      </c>
      <c r="B124" s="67" t="s">
        <v>19</v>
      </c>
      <c r="C124" s="69" t="n">
        <f aca="false">SUM(C126:C130)</f>
        <v>394935251</v>
      </c>
      <c r="D124" s="139" t="n">
        <f aca="false">SUM(D126:D130)</f>
        <v>9658485</v>
      </c>
      <c r="E124" s="139" t="n">
        <f aca="false">SUM(C124:D124)</f>
        <v>404593736</v>
      </c>
    </row>
    <row r="125" customFormat="false" ht="22.35" hidden="false" customHeight="false" outlineLevel="0" collapsed="false">
      <c r="A125" s="99" t="s">
        <v>27</v>
      </c>
      <c r="B125" s="100"/>
      <c r="C125" s="78" t="n">
        <f aca="false">SUM(C126:C130)</f>
        <v>394935251</v>
      </c>
      <c r="D125" s="78" t="n">
        <f aca="false">SUM(D126:D130)</f>
        <v>9658485</v>
      </c>
      <c r="E125" s="78" t="n">
        <f aca="false">SUM(C125:D125)</f>
        <v>404593736</v>
      </c>
    </row>
    <row r="126" customFormat="false" ht="43.25" hidden="false" customHeight="false" outlineLevel="0" collapsed="false">
      <c r="A126" s="87" t="s">
        <v>29</v>
      </c>
      <c r="B126" s="103" t="n">
        <v>0</v>
      </c>
      <c r="C126" s="77"/>
      <c r="D126" s="83" t="n">
        <v>990614</v>
      </c>
      <c r="E126" s="77" t="n">
        <f aca="false">SUM(C126:D126)</f>
        <v>990614</v>
      </c>
    </row>
    <row r="127" customFormat="false" ht="95.5" hidden="false" customHeight="false" outlineLevel="0" collapsed="false">
      <c r="A127" s="87" t="s">
        <v>231</v>
      </c>
      <c r="B127" s="103" t="s">
        <v>232</v>
      </c>
      <c r="C127" s="77"/>
      <c r="D127" s="77" t="n">
        <v>4333936</v>
      </c>
      <c r="E127" s="77" t="n">
        <f aca="false">SUM(C127:D127)</f>
        <v>4333936</v>
      </c>
    </row>
    <row r="128" customFormat="false" ht="85.05" hidden="false" customHeight="false" outlineLevel="0" collapsed="false">
      <c r="A128" s="87" t="s">
        <v>234</v>
      </c>
      <c r="B128" s="103" t="s">
        <v>235</v>
      </c>
      <c r="C128" s="77" t="n">
        <v>500000</v>
      </c>
      <c r="D128" s="77" t="n">
        <v>2971841</v>
      </c>
      <c r="E128" s="77" t="n">
        <f aca="false">SUM(C128:D128)</f>
        <v>3471841</v>
      </c>
    </row>
    <row r="129" customFormat="false" ht="95.5" hidden="false" customHeight="false" outlineLevel="0" collapsed="false">
      <c r="A129" s="87" t="s">
        <v>237</v>
      </c>
      <c r="B129" s="103" t="s">
        <v>238</v>
      </c>
      <c r="C129" s="77" t="n">
        <f aca="false">334500000+59935251</f>
        <v>394435251</v>
      </c>
      <c r="D129" s="77" t="n">
        <v>619133</v>
      </c>
      <c r="E129" s="77" t="n">
        <f aca="false">SUM(C129:D129)</f>
        <v>395054384</v>
      </c>
    </row>
    <row r="130" customFormat="false" ht="74.6" hidden="false" customHeight="false" outlineLevel="0" collapsed="false">
      <c r="A130" s="87" t="s">
        <v>240</v>
      </c>
      <c r="B130" s="103" t="s">
        <v>241</v>
      </c>
      <c r="C130" s="77"/>
      <c r="D130" s="77" t="n">
        <v>742961</v>
      </c>
      <c r="E130" s="77" t="n">
        <f aca="false">SUM(C130:D130)</f>
        <v>742961</v>
      </c>
    </row>
    <row r="131" customFormat="false" ht="12.8" hidden="false" customHeight="false" outlineLevel="0" collapsed="false">
      <c r="A131" s="87"/>
      <c r="B131" s="103"/>
      <c r="C131" s="77"/>
      <c r="D131" s="77"/>
      <c r="E131" s="77"/>
    </row>
    <row r="132" customFormat="false" ht="46.25" hidden="false" customHeight="false" outlineLevel="0" collapsed="false">
      <c r="A132" s="66" t="s">
        <v>243</v>
      </c>
      <c r="B132" s="135" t="s">
        <v>19</v>
      </c>
      <c r="C132" s="139" t="n">
        <f aca="false">SUM(C134:C141)</f>
        <v>429300</v>
      </c>
      <c r="D132" s="139" t="n">
        <f aca="false">SUM(D134:D141)</f>
        <v>8172564</v>
      </c>
      <c r="E132" s="152" t="n">
        <f aca="false">SUM(C132:D132)</f>
        <v>8601864</v>
      </c>
    </row>
    <row r="133" customFormat="false" ht="22.35" hidden="false" customHeight="false" outlineLevel="0" collapsed="false">
      <c r="A133" s="74" t="s">
        <v>27</v>
      </c>
      <c r="B133" s="75"/>
      <c r="C133" s="78" t="n">
        <f aca="false">SUM(C134:C139)</f>
        <v>429300</v>
      </c>
      <c r="D133" s="78" t="n">
        <f aca="false">SUM(D134:D139)</f>
        <v>8172564</v>
      </c>
      <c r="E133" s="119" t="n">
        <f aca="false">SUM(C133:D133)</f>
        <v>8601864</v>
      </c>
    </row>
    <row r="134" customFormat="false" ht="43.25" hidden="false" customHeight="false" outlineLevel="0" collapsed="false">
      <c r="A134" s="82" t="s">
        <v>29</v>
      </c>
      <c r="B134" s="54" t="n">
        <v>0</v>
      </c>
      <c r="C134" s="123"/>
      <c r="D134" s="83" t="n">
        <v>1077293</v>
      </c>
      <c r="E134" s="123" t="n">
        <f aca="false">SUM(C134:D134)</f>
        <v>1077293</v>
      </c>
    </row>
    <row r="135" customFormat="false" ht="116.4" hidden="false" customHeight="false" outlineLevel="0" collapsed="false">
      <c r="A135" s="82" t="s">
        <v>244</v>
      </c>
      <c r="B135" s="103" t="s">
        <v>245</v>
      </c>
      <c r="C135" s="123" t="n">
        <v>7200</v>
      </c>
      <c r="D135" s="77" t="n">
        <v>1114441</v>
      </c>
      <c r="E135" s="123" t="n">
        <f aca="false">SUM(C135:D135)</f>
        <v>1121641</v>
      </c>
    </row>
    <row r="136" customFormat="false" ht="64.15" hidden="false" customHeight="false" outlineLevel="0" collapsed="false">
      <c r="A136" s="82" t="s">
        <v>247</v>
      </c>
      <c r="B136" s="103" t="s">
        <v>248</v>
      </c>
      <c r="C136" s="123" t="n">
        <v>258100</v>
      </c>
      <c r="D136" s="77" t="n">
        <v>1380668</v>
      </c>
      <c r="E136" s="123" t="n">
        <f aca="false">SUM(C136:D136)</f>
        <v>1638768</v>
      </c>
    </row>
    <row r="137" customFormat="false" ht="64.15" hidden="false" customHeight="false" outlineLevel="0" collapsed="false">
      <c r="A137" s="82" t="s">
        <v>250</v>
      </c>
      <c r="B137" s="103" t="s">
        <v>251</v>
      </c>
      <c r="C137" s="123" t="n">
        <v>164000</v>
      </c>
      <c r="D137" s="77" t="n">
        <v>4104855</v>
      </c>
      <c r="E137" s="123" t="n">
        <f aca="false">SUM(C137:D137)</f>
        <v>4268855</v>
      </c>
    </row>
    <row r="138" customFormat="false" ht="32.8" hidden="false" customHeight="false" outlineLevel="0" collapsed="false">
      <c r="A138" s="82" t="s">
        <v>253</v>
      </c>
      <c r="B138" s="103" t="s">
        <v>254</v>
      </c>
      <c r="C138" s="123"/>
      <c r="D138" s="77"/>
      <c r="E138" s="123"/>
    </row>
    <row r="139" customFormat="false" ht="137.3" hidden="false" customHeight="false" outlineLevel="0" collapsed="false">
      <c r="A139" s="82" t="s">
        <v>255</v>
      </c>
      <c r="B139" s="103" t="s">
        <v>256</v>
      </c>
      <c r="C139" s="123"/>
      <c r="D139" s="77" t="n">
        <v>495307</v>
      </c>
      <c r="E139" s="123" t="n">
        <f aca="false">SUM(C139:D139)</f>
        <v>495307</v>
      </c>
    </row>
    <row r="140" customFormat="false" ht="74.6" hidden="false" customHeight="false" outlineLevel="0" collapsed="false">
      <c r="A140" s="82" t="s">
        <v>258</v>
      </c>
      <c r="B140" s="103" t="s">
        <v>259</v>
      </c>
      <c r="C140" s="83"/>
      <c r="D140" s="77"/>
      <c r="E140" s="123"/>
    </row>
    <row r="141" customFormat="false" ht="22.35" hidden="false" customHeight="false" outlineLevel="0" collapsed="false">
      <c r="A141" s="82" t="s">
        <v>65</v>
      </c>
      <c r="B141" s="54" t="s">
        <v>66</v>
      </c>
      <c r="C141" s="77"/>
      <c r="D141" s="77"/>
      <c r="E141" s="123" t="n">
        <f aca="false">SUM(C141:D141)</f>
        <v>0</v>
      </c>
    </row>
    <row r="142" customFormat="false" ht="12.8" hidden="false" customHeight="false" outlineLevel="0" collapsed="false">
      <c r="A142" s="82"/>
      <c r="B142" s="103"/>
      <c r="C142" s="77"/>
      <c r="D142" s="77"/>
      <c r="E142" s="83"/>
    </row>
    <row r="143" customFormat="false" ht="57.45" hidden="false" customHeight="false" outlineLevel="0" collapsed="false">
      <c r="A143" s="66" t="s">
        <v>261</v>
      </c>
      <c r="B143" s="135" t="s">
        <v>19</v>
      </c>
      <c r="C143" s="157" t="n">
        <f aca="false">SUM(C146:C153)</f>
        <v>4380000</v>
      </c>
      <c r="D143" s="157" t="n">
        <f aca="false">SUM(D145:D153)</f>
        <v>5572203</v>
      </c>
      <c r="E143" s="69" t="n">
        <f aca="false">SUM(C143:D143)</f>
        <v>9952203</v>
      </c>
    </row>
    <row r="144" customFormat="false" ht="22.35" hidden="false" customHeight="false" outlineLevel="0" collapsed="false">
      <c r="A144" s="82" t="s">
        <v>27</v>
      </c>
      <c r="B144" s="54"/>
      <c r="C144" s="77" t="n">
        <f aca="false">SUM(C145:C152)</f>
        <v>4380000</v>
      </c>
      <c r="D144" s="77" t="n">
        <f aca="false">SUM(D145:D152)</f>
        <v>5572203</v>
      </c>
      <c r="E144" s="77" t="n">
        <f aca="false">SUM(C144:D144)</f>
        <v>9952203</v>
      </c>
    </row>
    <row r="145" customFormat="false" ht="43.25" hidden="false" customHeight="false" outlineLevel="0" collapsed="false">
      <c r="A145" s="82" t="s">
        <v>29</v>
      </c>
      <c r="B145" s="54" t="n">
        <v>0</v>
      </c>
      <c r="C145" s="94"/>
      <c r="D145" s="77" t="n">
        <v>866787</v>
      </c>
      <c r="E145" s="94" t="n">
        <f aca="false">SUM(C145:D145)</f>
        <v>866787</v>
      </c>
    </row>
    <row r="146" customFormat="false" ht="22.35" hidden="false" customHeight="false" outlineLevel="0" collapsed="false">
      <c r="A146" s="82" t="s">
        <v>262</v>
      </c>
      <c r="B146" s="54" t="s">
        <v>263</v>
      </c>
      <c r="C146" s="94" t="n">
        <v>600000</v>
      </c>
      <c r="D146" s="94" t="n">
        <v>1114441</v>
      </c>
      <c r="E146" s="94" t="n">
        <f aca="false">SUM(C146:D146)</f>
        <v>1714441</v>
      </c>
    </row>
    <row r="147" customFormat="false" ht="22.35" hidden="false" customHeight="false" outlineLevel="0" collapsed="false">
      <c r="A147" s="82" t="s">
        <v>265</v>
      </c>
      <c r="B147" s="54" t="s">
        <v>266</v>
      </c>
      <c r="C147" s="94" t="n">
        <v>2400000</v>
      </c>
      <c r="D147" s="77" t="n">
        <v>990614</v>
      </c>
      <c r="E147" s="94" t="n">
        <f aca="false">SUM(C147:D147)</f>
        <v>3390614</v>
      </c>
    </row>
    <row r="148" customFormat="false" ht="32.8" hidden="false" customHeight="false" outlineLevel="0" collapsed="false">
      <c r="A148" s="82" t="s">
        <v>268</v>
      </c>
      <c r="B148" s="54" t="s">
        <v>269</v>
      </c>
      <c r="C148" s="94" t="n">
        <v>600000</v>
      </c>
      <c r="D148" s="77" t="n">
        <v>619134</v>
      </c>
      <c r="E148" s="94" t="n">
        <f aca="false">SUM(C148:D148)</f>
        <v>1219134</v>
      </c>
    </row>
    <row r="149" customFormat="false" ht="32.8" hidden="false" customHeight="false" outlineLevel="0" collapsed="false">
      <c r="A149" s="82" t="s">
        <v>271</v>
      </c>
      <c r="B149" s="54" t="s">
        <v>272</v>
      </c>
      <c r="C149" s="94" t="n">
        <v>600000</v>
      </c>
      <c r="D149" s="77" t="n">
        <v>742960</v>
      </c>
      <c r="E149" s="94" t="n">
        <f aca="false">SUM(C149:D149)</f>
        <v>1342960</v>
      </c>
    </row>
    <row r="150" customFormat="false" ht="32.8" hidden="false" customHeight="false" outlineLevel="0" collapsed="false">
      <c r="A150" s="82" t="s">
        <v>274</v>
      </c>
      <c r="B150" s="54" t="s">
        <v>275</v>
      </c>
      <c r="C150" s="94" t="n">
        <v>160000</v>
      </c>
      <c r="D150" s="77" t="n">
        <v>866787</v>
      </c>
      <c r="E150" s="94" t="n">
        <f aca="false">SUM(C150:D150)</f>
        <v>1026787</v>
      </c>
    </row>
    <row r="151" customFormat="false" ht="32.8" hidden="false" customHeight="false" outlineLevel="0" collapsed="false">
      <c r="A151" s="82" t="s">
        <v>277</v>
      </c>
      <c r="B151" s="54" t="s">
        <v>278</v>
      </c>
      <c r="C151" s="94" t="n">
        <v>20000</v>
      </c>
      <c r="D151" s="77" t="n">
        <v>371480</v>
      </c>
      <c r="E151" s="94" t="n">
        <f aca="false">SUM(C151:D151)</f>
        <v>391480</v>
      </c>
    </row>
    <row r="152" customFormat="false" ht="43.25" hidden="false" customHeight="false" outlineLevel="0" collapsed="false">
      <c r="A152" s="82" t="s">
        <v>280</v>
      </c>
      <c r="B152" s="55" t="s">
        <v>281</v>
      </c>
      <c r="C152" s="77"/>
      <c r="D152" s="77"/>
      <c r="E152" s="94" t="n">
        <f aca="false">SUM(C152:D152)</f>
        <v>0</v>
      </c>
    </row>
    <row r="153" customFormat="false" ht="12.8" hidden="false" customHeight="false" outlineLevel="0" collapsed="false">
      <c r="A153" s="82"/>
      <c r="B153" s="54"/>
      <c r="C153" s="77"/>
      <c r="D153" s="77"/>
      <c r="E153" s="94"/>
    </row>
    <row r="154" customFormat="false" ht="35.05" hidden="false" customHeight="false" outlineLevel="0" collapsed="false">
      <c r="A154" s="105" t="s">
        <v>283</v>
      </c>
      <c r="B154" s="160" t="s">
        <v>19</v>
      </c>
      <c r="C154" s="69" t="n">
        <f aca="false">SUM(C156:C163)</f>
        <v>9820000</v>
      </c>
      <c r="D154" s="69" t="n">
        <f aca="false">SUM(D156:D163)</f>
        <v>4086282</v>
      </c>
      <c r="E154" s="69" t="n">
        <f aca="false">SUM(C154:D154)</f>
        <v>13906282</v>
      </c>
    </row>
    <row r="155" customFormat="false" ht="22.35" hidden="false" customHeight="false" outlineLevel="0" collapsed="false">
      <c r="A155" s="87" t="s">
        <v>27</v>
      </c>
      <c r="B155" s="100"/>
      <c r="C155" s="119" t="n">
        <f aca="false">SUM(C156:C162)</f>
        <v>9820000</v>
      </c>
      <c r="D155" s="119" t="n">
        <f aca="false">SUM(D156:D162)</f>
        <v>4086282</v>
      </c>
      <c r="E155" s="119" t="n">
        <f aca="false">SUM(C155:D155)</f>
        <v>13906282</v>
      </c>
    </row>
    <row r="156" customFormat="false" ht="43.25" hidden="false" customHeight="false" outlineLevel="0" collapsed="false">
      <c r="A156" s="82" t="s">
        <v>29</v>
      </c>
      <c r="B156" s="54" t="n">
        <v>0</v>
      </c>
      <c r="C156" s="123"/>
      <c r="D156" s="83" t="n">
        <v>742960</v>
      </c>
      <c r="E156" s="123" t="n">
        <f aca="false">SUM(C156:D156)</f>
        <v>742960</v>
      </c>
    </row>
    <row r="157" customFormat="false" ht="43.25" hidden="false" customHeight="false" outlineLevel="0" collapsed="false">
      <c r="A157" s="82" t="s">
        <v>284</v>
      </c>
      <c r="B157" s="54" t="s">
        <v>285</v>
      </c>
      <c r="C157" s="123"/>
      <c r="D157" s="77" t="n">
        <v>588177</v>
      </c>
      <c r="E157" s="123" t="n">
        <f aca="false">SUM(C157:D157)</f>
        <v>588177</v>
      </c>
    </row>
    <row r="158" customFormat="false" ht="22.35" hidden="false" customHeight="false" outlineLevel="0" collapsed="false">
      <c r="A158" s="82" t="s">
        <v>287</v>
      </c>
      <c r="B158" s="54" t="s">
        <v>288</v>
      </c>
      <c r="C158" s="83" t="n">
        <v>6220000</v>
      </c>
      <c r="D158" s="77" t="n">
        <v>1300181</v>
      </c>
      <c r="E158" s="83" t="n">
        <f aca="false">SUM(C158:D158)</f>
        <v>7520181</v>
      </c>
    </row>
    <row r="159" customFormat="false" ht="32.8" hidden="false" customHeight="false" outlineLevel="0" collapsed="false">
      <c r="A159" s="82" t="s">
        <v>290</v>
      </c>
      <c r="B159" s="54" t="s">
        <v>291</v>
      </c>
      <c r="C159" s="83" t="n">
        <v>2080000</v>
      </c>
      <c r="D159" s="77" t="n">
        <v>1331137</v>
      </c>
      <c r="E159" s="83" t="n">
        <f aca="false">SUM(C159:D159)</f>
        <v>3411137</v>
      </c>
    </row>
    <row r="160" customFormat="false" ht="22.35" hidden="false" customHeight="false" outlineLevel="0" collapsed="false">
      <c r="A160" s="82" t="s">
        <v>293</v>
      </c>
      <c r="B160" s="54" t="s">
        <v>294</v>
      </c>
      <c r="C160" s="83" t="n">
        <v>1520000</v>
      </c>
      <c r="D160" s="77" t="n">
        <v>123827</v>
      </c>
      <c r="E160" s="83" t="n">
        <f aca="false">SUM(C160:D160)</f>
        <v>1643827</v>
      </c>
    </row>
    <row r="161" customFormat="false" ht="53.7" hidden="false" customHeight="false" outlineLevel="0" collapsed="false">
      <c r="A161" s="82" t="s">
        <v>296</v>
      </c>
      <c r="B161" s="54" t="s">
        <v>297</v>
      </c>
      <c r="C161" s="83"/>
      <c r="D161" s="77"/>
      <c r="E161" s="83"/>
    </row>
    <row r="162" customFormat="false" ht="22.35" hidden="false" customHeight="false" outlineLevel="0" collapsed="false">
      <c r="A162" s="82" t="s">
        <v>298</v>
      </c>
      <c r="B162" s="54" t="s">
        <v>299</v>
      </c>
      <c r="C162" s="83"/>
      <c r="D162" s="77"/>
      <c r="E162" s="83"/>
    </row>
    <row r="163" customFormat="false" ht="22.35" hidden="false" customHeight="false" outlineLevel="0" collapsed="false">
      <c r="A163" s="82" t="s">
        <v>65</v>
      </c>
      <c r="B163" s="54" t="s">
        <v>66</v>
      </c>
      <c r="C163" s="77"/>
      <c r="D163" s="77"/>
      <c r="E163" s="83"/>
    </row>
    <row r="164" customFormat="false" ht="12.8" hidden="false" customHeight="false" outlineLevel="0" collapsed="false">
      <c r="A164" s="82"/>
      <c r="B164" s="54"/>
      <c r="C164" s="143"/>
      <c r="D164" s="143"/>
      <c r="E164" s="143"/>
    </row>
    <row r="165" customFormat="false" ht="35.05" hidden="false" customHeight="false" outlineLevel="0" collapsed="false">
      <c r="A165" s="66" t="s">
        <v>301</v>
      </c>
      <c r="B165" s="67" t="s">
        <v>19</v>
      </c>
      <c r="C165" s="69" t="n">
        <f aca="false">SUM(C167:C180)</f>
        <v>592794280</v>
      </c>
      <c r="D165" s="69" t="n">
        <f aca="false">SUM(D167:D180)</f>
        <v>9658485</v>
      </c>
      <c r="E165" s="69" t="n">
        <f aca="false">SUM(C165:D165)</f>
        <v>602452765</v>
      </c>
    </row>
    <row r="166" customFormat="false" ht="22.35" hidden="false" customHeight="false" outlineLevel="0" collapsed="false">
      <c r="A166" s="87" t="s">
        <v>27</v>
      </c>
      <c r="B166" s="103"/>
      <c r="C166" s="83" t="n">
        <f aca="false">SUM(C167:C179)</f>
        <v>592794280</v>
      </c>
      <c r="D166" s="83" t="n">
        <f aca="false">SUM(D167:D179)</f>
        <v>9658485</v>
      </c>
      <c r="E166" s="83" t="n">
        <f aca="false">SUM(C166:D166)</f>
        <v>602452765</v>
      </c>
    </row>
    <row r="167" customFormat="false" ht="43.25" hidden="false" customHeight="false" outlineLevel="0" collapsed="false">
      <c r="A167" s="87" t="s">
        <v>29</v>
      </c>
      <c r="B167" s="103" t="n">
        <v>0</v>
      </c>
      <c r="C167" s="83"/>
      <c r="D167" s="83" t="n">
        <v>922509</v>
      </c>
      <c r="E167" s="83" t="n">
        <f aca="false">SUM(C167:D167)</f>
        <v>922509</v>
      </c>
    </row>
    <row r="168" customFormat="false" ht="64.15" hidden="false" customHeight="false" outlineLevel="0" collapsed="false">
      <c r="A168" s="87" t="s">
        <v>302</v>
      </c>
      <c r="B168" s="103" t="s">
        <v>303</v>
      </c>
      <c r="C168" s="83" t="n">
        <v>7562000</v>
      </c>
      <c r="D168" s="83" t="n">
        <v>2854206</v>
      </c>
      <c r="E168" s="83" t="n">
        <f aca="false">SUM(C168:D168)</f>
        <v>10416206</v>
      </c>
    </row>
    <row r="169" customFormat="false" ht="32.8" hidden="false" customHeight="false" outlineLevel="0" collapsed="false">
      <c r="A169" s="87" t="s">
        <v>305</v>
      </c>
      <c r="B169" s="103" t="s">
        <v>306</v>
      </c>
      <c r="C169" s="83" t="n">
        <f aca="false">385000+100000</f>
        <v>485000</v>
      </c>
      <c r="D169" s="83" t="n">
        <v>910126</v>
      </c>
      <c r="E169" s="83" t="n">
        <f aca="false">SUM(C169:D169)</f>
        <v>1395126</v>
      </c>
    </row>
    <row r="170" customFormat="false" ht="64.15" hidden="false" customHeight="false" outlineLevel="0" collapsed="false">
      <c r="A170" s="87" t="s">
        <v>308</v>
      </c>
      <c r="B170" s="103" t="s">
        <v>309</v>
      </c>
      <c r="C170" s="83" t="n">
        <v>1719700</v>
      </c>
      <c r="D170" s="83" t="n">
        <v>61913</v>
      </c>
      <c r="E170" s="83" t="n">
        <f aca="false">SUM(C170:D170)</f>
        <v>1781613</v>
      </c>
    </row>
    <row r="171" customFormat="false" ht="85.05" hidden="false" customHeight="false" outlineLevel="0" collapsed="false">
      <c r="A171" s="87" t="s">
        <v>311</v>
      </c>
      <c r="B171" s="103" t="s">
        <v>312</v>
      </c>
      <c r="C171" s="83" t="n">
        <v>553374240</v>
      </c>
      <c r="D171" s="83" t="n">
        <v>2105054</v>
      </c>
      <c r="E171" s="83" t="n">
        <f aca="false">SUM(C171:D171)</f>
        <v>555479294</v>
      </c>
    </row>
    <row r="172" customFormat="false" ht="43.25" hidden="false" customHeight="false" outlineLevel="0" collapsed="false">
      <c r="A172" s="87" t="s">
        <v>314</v>
      </c>
      <c r="B172" s="103" t="s">
        <v>315</v>
      </c>
      <c r="C172" s="83" t="n">
        <v>6723200</v>
      </c>
      <c r="D172" s="83" t="n">
        <v>767726</v>
      </c>
      <c r="E172" s="83" t="n">
        <f aca="false">SUM(C172:D172)</f>
        <v>7490926</v>
      </c>
    </row>
    <row r="173" customFormat="false" ht="32.8" hidden="false" customHeight="false" outlineLevel="0" collapsed="false">
      <c r="A173" s="87" t="s">
        <v>317</v>
      </c>
      <c r="B173" s="103" t="s">
        <v>318</v>
      </c>
      <c r="C173" s="83" t="n">
        <v>18482900</v>
      </c>
      <c r="D173" s="83" t="n">
        <v>1541644</v>
      </c>
      <c r="E173" s="83" t="n">
        <f aca="false">SUM(C173:D173)</f>
        <v>20024544</v>
      </c>
    </row>
    <row r="174" customFormat="false" ht="74.6" hidden="false" customHeight="false" outlineLevel="0" collapsed="false">
      <c r="A174" s="87" t="s">
        <v>320</v>
      </c>
      <c r="B174" s="103" t="s">
        <v>321</v>
      </c>
      <c r="C174" s="83" t="n">
        <v>1300000</v>
      </c>
      <c r="D174" s="83" t="n">
        <v>495307</v>
      </c>
      <c r="E174" s="83" t="n">
        <f aca="false">SUM(C174:D174)</f>
        <v>1795307</v>
      </c>
    </row>
    <row r="175" customFormat="false" ht="32.8" hidden="false" customHeight="false" outlineLevel="0" collapsed="false">
      <c r="A175" s="87" t="s">
        <v>323</v>
      </c>
      <c r="B175" s="103" t="s">
        <v>324</v>
      </c>
      <c r="C175" s="83"/>
      <c r="D175" s="83"/>
      <c r="E175" s="83"/>
    </row>
    <row r="176" customFormat="false" ht="43.25" hidden="false" customHeight="false" outlineLevel="0" collapsed="false">
      <c r="A176" s="87" t="s">
        <v>325</v>
      </c>
      <c r="B176" s="103" t="s">
        <v>326</v>
      </c>
      <c r="C176" s="83" t="n">
        <v>3147240</v>
      </c>
      <c r="D176" s="83"/>
      <c r="E176" s="83" t="n">
        <f aca="false">SUM(C176:D176)</f>
        <v>3147240</v>
      </c>
    </row>
    <row r="177" customFormat="false" ht="22.35" hidden="false" customHeight="false" outlineLevel="0" collapsed="false">
      <c r="A177" s="87" t="s">
        <v>328</v>
      </c>
      <c r="B177" s="104" t="s">
        <v>329</v>
      </c>
      <c r="C177" s="83"/>
      <c r="D177" s="83"/>
      <c r="E177" s="83"/>
    </row>
    <row r="178" customFormat="false" ht="32.8" hidden="false" customHeight="false" outlineLevel="0" collapsed="false">
      <c r="A178" s="87" t="s">
        <v>177</v>
      </c>
      <c r="B178" s="54" t="s">
        <v>178</v>
      </c>
      <c r="C178" s="83"/>
      <c r="D178" s="83"/>
      <c r="E178" s="83"/>
    </row>
    <row r="179" customFormat="false" ht="32.8" hidden="false" customHeight="false" outlineLevel="0" collapsed="false">
      <c r="A179" s="87" t="s">
        <v>33</v>
      </c>
      <c r="B179" s="104" t="s">
        <v>34</v>
      </c>
      <c r="C179" s="83"/>
      <c r="D179" s="83"/>
      <c r="E179" s="83"/>
    </row>
    <row r="180" customFormat="false" ht="22.35" hidden="false" customHeight="false" outlineLevel="0" collapsed="false">
      <c r="A180" s="87" t="s">
        <v>65</v>
      </c>
      <c r="B180" s="54" t="s">
        <v>66</v>
      </c>
      <c r="C180" s="83"/>
      <c r="D180" s="83"/>
      <c r="E180" s="83" t="n">
        <f aca="false">SUM(C180:D180)</f>
        <v>0</v>
      </c>
    </row>
    <row r="181" customFormat="false" ht="12.8" hidden="false" customHeight="false" outlineLevel="0" collapsed="false">
      <c r="A181" s="150"/>
      <c r="B181" s="127"/>
      <c r="C181" s="130"/>
      <c r="D181" s="130"/>
      <c r="E181" s="130" t="n">
        <f aca="false">SUM(C181:D181)</f>
        <v>0</v>
      </c>
    </row>
    <row r="182" customFormat="false" ht="68.65" hidden="false" customHeight="false" outlineLevel="0" collapsed="false">
      <c r="A182" s="105" t="s">
        <v>334</v>
      </c>
      <c r="B182" s="116" t="s">
        <v>19</v>
      </c>
      <c r="C182" s="108" t="n">
        <f aca="false">SUM(C184:C188)</f>
        <v>1374500</v>
      </c>
      <c r="D182" s="108" t="n">
        <f aca="false">SUM(D184:D188)</f>
        <v>7429604</v>
      </c>
      <c r="E182" s="108" t="n">
        <f aca="false">SUM(C182:D182)</f>
        <v>8804104</v>
      </c>
    </row>
    <row r="183" customFormat="false" ht="22.35" hidden="false" customHeight="false" outlineLevel="0" collapsed="false">
      <c r="A183" s="87" t="s">
        <v>27</v>
      </c>
      <c r="B183" s="103"/>
      <c r="C183" s="77" t="n">
        <f aca="false">SUM(C184:C188)</f>
        <v>1374500</v>
      </c>
      <c r="D183" s="77" t="n">
        <f aca="false">SUM(D184:D188)</f>
        <v>7429604</v>
      </c>
      <c r="E183" s="77" t="n">
        <f aca="false">SUM(C183:D183)</f>
        <v>8804104</v>
      </c>
    </row>
    <row r="184" customFormat="false" ht="43.25" hidden="false" customHeight="false" outlineLevel="0" collapsed="false">
      <c r="A184" s="87" t="s">
        <v>29</v>
      </c>
      <c r="B184" s="103" t="n">
        <v>0</v>
      </c>
      <c r="C184" s="77"/>
      <c r="D184" s="77" t="n">
        <v>742960</v>
      </c>
      <c r="E184" s="77" t="n">
        <f aca="false">SUM(C184:D184)</f>
        <v>742960</v>
      </c>
    </row>
    <row r="185" customFormat="false" ht="53.7" hidden="false" customHeight="false" outlineLevel="0" collapsed="false">
      <c r="A185" s="87" t="s">
        <v>335</v>
      </c>
      <c r="B185" s="103" t="s">
        <v>336</v>
      </c>
      <c r="C185" s="77" t="n">
        <v>100000</v>
      </c>
      <c r="D185" s="77" t="n">
        <v>3590975</v>
      </c>
      <c r="E185" s="77" t="n">
        <f aca="false">SUM(C185:D185)</f>
        <v>3690975</v>
      </c>
    </row>
    <row r="186" customFormat="false" ht="74.6" hidden="false" customHeight="false" outlineLevel="0" collapsed="false">
      <c r="A186" s="87" t="s">
        <v>338</v>
      </c>
      <c r="B186" s="103" t="s">
        <v>339</v>
      </c>
      <c r="C186" s="77" t="n">
        <v>151500</v>
      </c>
      <c r="D186" s="77" t="n">
        <v>1733574</v>
      </c>
      <c r="E186" s="77" t="n">
        <f aca="false">SUM(C186:D186)</f>
        <v>1885074</v>
      </c>
    </row>
    <row r="187" customFormat="false" ht="22.35" hidden="false" customHeight="false" outlineLevel="0" collapsed="false">
      <c r="A187" s="87" t="s">
        <v>341</v>
      </c>
      <c r="B187" s="103" t="s">
        <v>342</v>
      </c>
      <c r="C187" s="77"/>
      <c r="D187" s="77" t="n">
        <v>247654</v>
      </c>
      <c r="E187" s="77" t="n">
        <f aca="false">SUM(C187:D187)</f>
        <v>247654</v>
      </c>
    </row>
    <row r="188" customFormat="false" ht="43.25" hidden="false" customHeight="false" outlineLevel="0" collapsed="false">
      <c r="A188" s="87" t="s">
        <v>344</v>
      </c>
      <c r="B188" s="103" t="s">
        <v>345</v>
      </c>
      <c r="C188" s="77" t="n">
        <v>1123000</v>
      </c>
      <c r="D188" s="77" t="n">
        <v>1114441</v>
      </c>
      <c r="E188" s="77" t="n">
        <f aca="false">SUM(C188:D188)</f>
        <v>2237441</v>
      </c>
    </row>
    <row r="189" customFormat="false" ht="12.8" hidden="false" customHeight="false" outlineLevel="0" collapsed="false">
      <c r="A189" s="165"/>
      <c r="B189" s="54"/>
      <c r="C189" s="143"/>
      <c r="D189" s="143"/>
      <c r="E189" s="143"/>
    </row>
    <row r="190" customFormat="false" ht="57.45" hidden="false" customHeight="false" outlineLevel="0" collapsed="false">
      <c r="A190" s="66" t="s">
        <v>347</v>
      </c>
      <c r="B190" s="67" t="s">
        <v>19</v>
      </c>
      <c r="C190" s="69" t="n">
        <f aca="false">SUM(C193:C196)</f>
        <v>7200000</v>
      </c>
      <c r="D190" s="69" t="n">
        <f aca="false">SUM(D192:D196)</f>
        <v>19193143</v>
      </c>
      <c r="E190" s="69" t="n">
        <f aca="false">SUM(C190:D190)</f>
        <v>26393143</v>
      </c>
    </row>
    <row r="191" customFormat="false" ht="22.35" hidden="false" customHeight="false" outlineLevel="0" collapsed="false">
      <c r="A191" s="87" t="s">
        <v>27</v>
      </c>
      <c r="B191" s="103"/>
      <c r="C191" s="83" t="n">
        <f aca="false">SUM(C193:C196)</f>
        <v>7200000</v>
      </c>
      <c r="D191" s="83" t="n">
        <f aca="false">SUM(D192:D196)</f>
        <v>19193143</v>
      </c>
      <c r="E191" s="83" t="n">
        <f aca="false">SUM(C191:D191)</f>
        <v>26393143</v>
      </c>
    </row>
    <row r="192" customFormat="false" ht="43.25" hidden="false" customHeight="false" outlineLevel="0" collapsed="false">
      <c r="A192" s="87" t="s">
        <v>29</v>
      </c>
      <c r="B192" s="103" t="n">
        <v>0</v>
      </c>
      <c r="C192" s="77"/>
      <c r="D192" s="83" t="n">
        <v>990614</v>
      </c>
      <c r="E192" s="77" t="n">
        <f aca="false">SUM(C192:D192)</f>
        <v>990614</v>
      </c>
    </row>
    <row r="193" customFormat="false" ht="43.25" hidden="false" customHeight="false" outlineLevel="0" collapsed="false">
      <c r="A193" s="82" t="s">
        <v>348</v>
      </c>
      <c r="B193" s="54" t="s">
        <v>349</v>
      </c>
      <c r="C193" s="77" t="n">
        <v>1229100</v>
      </c>
      <c r="D193" s="77" t="n">
        <v>2600361</v>
      </c>
      <c r="E193" s="77" t="n">
        <f aca="false">SUM(C193:D193)</f>
        <v>3829461</v>
      </c>
    </row>
    <row r="194" customFormat="false" ht="22.35" hidden="false" customHeight="false" outlineLevel="0" collapsed="false">
      <c r="A194" s="82" t="s">
        <v>351</v>
      </c>
      <c r="B194" s="54" t="s">
        <v>352</v>
      </c>
      <c r="C194" s="77" t="n">
        <v>5823400</v>
      </c>
      <c r="D194" s="77" t="n">
        <v>11887366</v>
      </c>
      <c r="E194" s="77" t="n">
        <f aca="false">SUM(C194:D194)</f>
        <v>17710766</v>
      </c>
    </row>
    <row r="195" customFormat="false" ht="53.7" hidden="false" customHeight="false" outlineLevel="0" collapsed="false">
      <c r="A195" s="82" t="s">
        <v>354</v>
      </c>
      <c r="B195" s="54" t="s">
        <v>355</v>
      </c>
      <c r="C195" s="77" t="n">
        <v>99000</v>
      </c>
      <c r="D195" s="77" t="n">
        <v>1981228</v>
      </c>
      <c r="E195" s="77" t="n">
        <f aca="false">SUM(C195:D195)</f>
        <v>2080228</v>
      </c>
    </row>
    <row r="196" customFormat="false" ht="32.8" hidden="false" customHeight="false" outlineLevel="0" collapsed="false">
      <c r="A196" s="82" t="s">
        <v>357</v>
      </c>
      <c r="B196" s="54" t="s">
        <v>358</v>
      </c>
      <c r="C196" s="77" t="n">
        <v>48500</v>
      </c>
      <c r="D196" s="77" t="n">
        <v>1733574</v>
      </c>
      <c r="E196" s="77" t="n">
        <f aca="false">SUM(C196:D196)</f>
        <v>1782074</v>
      </c>
    </row>
    <row r="197" customFormat="false" ht="12.8" hidden="false" customHeight="false" outlineLevel="0" collapsed="false">
      <c r="A197" s="82"/>
      <c r="B197" s="54"/>
      <c r="C197" s="77"/>
      <c r="D197" s="77"/>
      <c r="E197" s="77"/>
    </row>
    <row r="198" customFormat="false" ht="35.05" hidden="false" customHeight="false" outlineLevel="0" collapsed="false">
      <c r="A198" s="66" t="s">
        <v>360</v>
      </c>
      <c r="B198" s="135" t="s">
        <v>19</v>
      </c>
      <c r="C198" s="139" t="n">
        <f aca="false">SUM(C200:C203)</f>
        <v>1000000</v>
      </c>
      <c r="D198" s="139" t="n">
        <f aca="false">SUM(D200:D203)</f>
        <v>13125633</v>
      </c>
      <c r="E198" s="139" t="n">
        <f aca="false">SUM(C198:D198)</f>
        <v>14125633</v>
      </c>
    </row>
    <row r="199" customFormat="false" ht="22.35" hidden="false" customHeight="false" outlineLevel="0" collapsed="false">
      <c r="A199" s="87" t="s">
        <v>27</v>
      </c>
      <c r="B199" s="167"/>
      <c r="C199" s="83" t="n">
        <f aca="false">SUM(C200:C203)</f>
        <v>1000000</v>
      </c>
      <c r="D199" s="83" t="n">
        <f aca="false">SUM(D200:D203)</f>
        <v>13125633</v>
      </c>
      <c r="E199" s="83" t="n">
        <f aca="false">SUM(C199:D199)</f>
        <v>14125633</v>
      </c>
    </row>
    <row r="200" customFormat="false" ht="43.25" hidden="false" customHeight="false" outlineLevel="0" collapsed="false">
      <c r="A200" s="87" t="s">
        <v>29</v>
      </c>
      <c r="B200" s="54" t="n">
        <v>0</v>
      </c>
      <c r="C200" s="83"/>
      <c r="D200" s="83" t="n">
        <v>1362094</v>
      </c>
      <c r="E200" s="83" t="n">
        <f aca="false">SUM(C200:D200)</f>
        <v>1362094</v>
      </c>
    </row>
    <row r="201" customFormat="false" ht="64.15" hidden="false" customHeight="false" outlineLevel="0" collapsed="false">
      <c r="A201" s="87" t="s">
        <v>361</v>
      </c>
      <c r="B201" s="103" t="s">
        <v>362</v>
      </c>
      <c r="C201" s="83" t="n">
        <v>1000000</v>
      </c>
      <c r="D201" s="83" t="n">
        <v>9039351</v>
      </c>
      <c r="E201" s="83" t="n">
        <f aca="false">SUM(C201:D201)</f>
        <v>10039351</v>
      </c>
    </row>
    <row r="202" customFormat="false" ht="12.8" hidden="false" customHeight="false" outlineLevel="0" collapsed="false">
      <c r="A202" s="87" t="s">
        <v>364</v>
      </c>
      <c r="B202" s="103" t="s">
        <v>365</v>
      </c>
      <c r="C202" s="83"/>
      <c r="D202" s="83" t="n">
        <v>1857401</v>
      </c>
      <c r="E202" s="83" t="n">
        <f aca="false">SUM(C202:D202)</f>
        <v>1857401</v>
      </c>
    </row>
    <row r="203" customFormat="false" ht="32.8" hidden="false" customHeight="false" outlineLevel="0" collapsed="false">
      <c r="A203" s="87" t="s">
        <v>367</v>
      </c>
      <c r="B203" s="103" t="s">
        <v>368</v>
      </c>
      <c r="C203" s="83"/>
      <c r="D203" s="83" t="n">
        <v>866787</v>
      </c>
      <c r="E203" s="83" t="n">
        <f aca="false">SUM(C203:D203)</f>
        <v>866787</v>
      </c>
    </row>
    <row r="204" customFormat="false" ht="22.35" hidden="false" customHeight="false" outlineLevel="0" collapsed="false">
      <c r="A204" s="87" t="s">
        <v>370</v>
      </c>
      <c r="B204" s="103" t="s">
        <v>371</v>
      </c>
      <c r="C204" s="83"/>
      <c r="D204" s="83"/>
      <c r="E204" s="83"/>
    </row>
    <row r="205" customFormat="false" ht="64.15" hidden="false" customHeight="false" outlineLevel="0" collapsed="false">
      <c r="A205" s="87" t="s">
        <v>372</v>
      </c>
      <c r="B205" s="103" t="s">
        <v>373</v>
      </c>
      <c r="C205" s="83"/>
      <c r="D205" s="83"/>
      <c r="E205" s="83"/>
    </row>
    <row r="206" customFormat="false" ht="12.8" hidden="false" customHeight="false" outlineLevel="0" collapsed="false">
      <c r="A206" s="87"/>
      <c r="B206" s="103"/>
      <c r="C206" s="83"/>
      <c r="D206" s="83"/>
      <c r="E206" s="83" t="n">
        <f aca="false">SUM(C206:D206)</f>
        <v>0</v>
      </c>
    </row>
    <row r="207" customFormat="false" ht="35.05" hidden="false" customHeight="false" outlineLevel="0" collapsed="false">
      <c r="A207" s="66" t="s">
        <v>374</v>
      </c>
      <c r="B207" s="67" t="s">
        <v>19</v>
      </c>
      <c r="C207" s="69" t="n">
        <f aca="false">SUM(C209:C219)</f>
        <v>6994300</v>
      </c>
      <c r="D207" s="69" t="n">
        <f aca="false">SUM(D209:D219)</f>
        <v>23403251</v>
      </c>
      <c r="E207" s="69" t="n">
        <f aca="false">SUM(C207:D207)</f>
        <v>30397551</v>
      </c>
    </row>
    <row r="208" customFormat="false" ht="22.35" hidden="false" customHeight="false" outlineLevel="0" collapsed="false">
      <c r="A208" s="74" t="s">
        <v>27</v>
      </c>
      <c r="B208" s="75"/>
      <c r="C208" s="77" t="n">
        <f aca="false">SUM(C209:C218)</f>
        <v>6994300</v>
      </c>
      <c r="D208" s="78" t="n">
        <f aca="false">SUM(D209:D218)</f>
        <v>23403251</v>
      </c>
      <c r="E208" s="77" t="n">
        <f aca="false">SUM(C208:D208)</f>
        <v>30397551</v>
      </c>
    </row>
    <row r="209" customFormat="false" ht="43.25" hidden="false" customHeight="false" outlineLevel="0" collapsed="false">
      <c r="A209" s="82" t="s">
        <v>29</v>
      </c>
      <c r="B209" s="54" t="n">
        <v>0</v>
      </c>
      <c r="C209" s="77"/>
      <c r="D209" s="83" t="n">
        <v>1052527</v>
      </c>
      <c r="E209" s="77" t="n">
        <f aca="false">SUM(C209:D209)</f>
        <v>1052527</v>
      </c>
    </row>
    <row r="210" customFormat="false" ht="53.7" hidden="false" customHeight="false" outlineLevel="0" collapsed="false">
      <c r="A210" s="82" t="s">
        <v>375</v>
      </c>
      <c r="B210" s="54" t="s">
        <v>376</v>
      </c>
      <c r="C210" s="77" t="n">
        <v>940000</v>
      </c>
      <c r="D210" s="77" t="n">
        <v>2476535</v>
      </c>
      <c r="E210" s="77" t="n">
        <f aca="false">SUM(C210:D210)</f>
        <v>3416535</v>
      </c>
    </row>
    <row r="211" customFormat="false" ht="64.15" hidden="false" customHeight="false" outlineLevel="0" collapsed="false">
      <c r="A211" s="82" t="s">
        <v>378</v>
      </c>
      <c r="B211" s="54" t="s">
        <v>379</v>
      </c>
      <c r="C211" s="77" t="n">
        <v>657000</v>
      </c>
      <c r="D211" s="77" t="n">
        <v>3590975</v>
      </c>
      <c r="E211" s="77" t="n">
        <f aca="false">SUM(C211:D211)</f>
        <v>4247975</v>
      </c>
    </row>
    <row r="212" customFormat="false" ht="22.35" hidden="false" customHeight="false" outlineLevel="0" collapsed="false">
      <c r="A212" s="82" t="s">
        <v>381</v>
      </c>
      <c r="B212" s="54" t="s">
        <v>382</v>
      </c>
      <c r="C212" s="77" t="n">
        <v>1601900</v>
      </c>
      <c r="D212" s="77" t="n">
        <v>5448376</v>
      </c>
      <c r="E212" s="77" t="n">
        <f aca="false">SUM(C212:D212)</f>
        <v>7050276</v>
      </c>
    </row>
    <row r="213" customFormat="false" ht="74.6" hidden="false" customHeight="false" outlineLevel="0" collapsed="false">
      <c r="A213" s="82" t="s">
        <v>384</v>
      </c>
      <c r="B213" s="54" t="s">
        <v>385</v>
      </c>
      <c r="C213" s="77" t="n">
        <f aca="false">7274000-4000000</f>
        <v>3274000</v>
      </c>
      <c r="D213" s="77" t="n">
        <v>9906138</v>
      </c>
      <c r="E213" s="77" t="n">
        <f aca="false">SUM(C213:D213)</f>
        <v>13180138</v>
      </c>
    </row>
    <row r="214" customFormat="false" ht="53.7" hidden="false" customHeight="false" outlineLevel="0" collapsed="false">
      <c r="A214" s="82" t="s">
        <v>387</v>
      </c>
      <c r="B214" s="54" t="s">
        <v>388</v>
      </c>
      <c r="C214" s="77" t="n">
        <v>227000</v>
      </c>
      <c r="D214" s="77" t="n">
        <v>705812</v>
      </c>
      <c r="E214" s="77" t="n">
        <f aca="false">SUM(C214:D214)</f>
        <v>932812</v>
      </c>
    </row>
    <row r="215" customFormat="false" ht="22.35" hidden="false" customHeight="false" outlineLevel="0" collapsed="false">
      <c r="A215" s="82" t="s">
        <v>390</v>
      </c>
      <c r="B215" s="54" t="s">
        <v>391</v>
      </c>
      <c r="C215" s="77"/>
      <c r="D215" s="77"/>
      <c r="E215" s="77"/>
    </row>
    <row r="216" customFormat="false" ht="105.95" hidden="false" customHeight="false" outlineLevel="0" collapsed="false">
      <c r="A216" s="82" t="s">
        <v>392</v>
      </c>
      <c r="B216" s="54" t="s">
        <v>393</v>
      </c>
      <c r="C216" s="77" t="n">
        <v>259400</v>
      </c>
      <c r="D216" s="77" t="n">
        <v>61913</v>
      </c>
      <c r="E216" s="77" t="n">
        <f aca="false">SUM(C216:D216)</f>
        <v>321313</v>
      </c>
    </row>
    <row r="217" customFormat="false" ht="85.05" hidden="false" customHeight="false" outlineLevel="0" collapsed="false">
      <c r="A217" s="82" t="s">
        <v>395</v>
      </c>
      <c r="B217" s="54" t="s">
        <v>396</v>
      </c>
      <c r="C217" s="77" t="n">
        <v>35000</v>
      </c>
      <c r="D217" s="77" t="n">
        <v>123827</v>
      </c>
      <c r="E217" s="77" t="n">
        <f aca="false">SUM(C217:D217)</f>
        <v>158827</v>
      </c>
    </row>
    <row r="218" customFormat="false" ht="43.25" hidden="false" customHeight="false" outlineLevel="0" collapsed="false">
      <c r="A218" s="82" t="s">
        <v>398</v>
      </c>
      <c r="B218" s="54" t="s">
        <v>399</v>
      </c>
      <c r="C218" s="77"/>
      <c r="D218" s="77" t="n">
        <v>37148</v>
      </c>
      <c r="E218" s="77" t="n">
        <f aca="false">SUM(C218:D218)</f>
        <v>37148</v>
      </c>
    </row>
    <row r="219" customFormat="false" ht="22.35" hidden="false" customHeight="false" outlineLevel="0" collapsed="false">
      <c r="A219" s="82" t="s">
        <v>65</v>
      </c>
      <c r="B219" s="54" t="s">
        <v>66</v>
      </c>
      <c r="C219" s="77"/>
      <c r="D219" s="77"/>
      <c r="E219" s="77" t="n">
        <f aca="false">SUM(C219:D219)</f>
        <v>0</v>
      </c>
    </row>
    <row r="220" customFormat="false" ht="12.8" hidden="false" customHeight="false" outlineLevel="0" collapsed="false">
      <c r="A220" s="82"/>
      <c r="B220" s="54"/>
      <c r="C220" s="77"/>
      <c r="D220" s="77"/>
      <c r="E220" s="77"/>
    </row>
    <row r="221" customFormat="false" ht="57.45" hidden="false" customHeight="false" outlineLevel="0" collapsed="false">
      <c r="A221" s="66" t="s">
        <v>402</v>
      </c>
      <c r="B221" s="135" t="s">
        <v>19</v>
      </c>
      <c r="C221" s="152" t="n">
        <f aca="false">SUM(C223:C239)</f>
        <v>391912280</v>
      </c>
      <c r="D221" s="69" t="n">
        <f aca="false">SUM(D223:D239)</f>
        <v>7058123</v>
      </c>
      <c r="E221" s="152" t="n">
        <f aca="false">SUM(C221:D221)</f>
        <v>398970403</v>
      </c>
    </row>
    <row r="222" customFormat="false" ht="22.35" hidden="false" customHeight="false" outlineLevel="0" collapsed="false">
      <c r="A222" s="82" t="s">
        <v>27</v>
      </c>
      <c r="B222" s="54"/>
      <c r="C222" s="123" t="n">
        <f aca="false">SUM(C223:C237)</f>
        <v>391912280</v>
      </c>
      <c r="D222" s="123" t="n">
        <f aca="false">SUM(D223:D237)</f>
        <v>7058123</v>
      </c>
      <c r="E222" s="123" t="n">
        <f aca="false">SUM(C222:D222)</f>
        <v>398970403</v>
      </c>
    </row>
    <row r="223" customFormat="false" ht="43.25" hidden="false" customHeight="false" outlineLevel="0" collapsed="false">
      <c r="A223" s="82" t="s">
        <v>29</v>
      </c>
      <c r="B223" s="54" t="n">
        <v>0</v>
      </c>
      <c r="C223" s="123"/>
      <c r="D223" s="83" t="n">
        <v>990614</v>
      </c>
      <c r="E223" s="123" t="n">
        <f aca="false">SUM(C223:D223)</f>
        <v>990614</v>
      </c>
    </row>
    <row r="224" customFormat="false" ht="64.15" hidden="false" customHeight="false" outlineLevel="0" collapsed="false">
      <c r="A224" s="82" t="s">
        <v>403</v>
      </c>
      <c r="B224" s="103" t="s">
        <v>404</v>
      </c>
      <c r="C224" s="123" t="n">
        <v>1489693</v>
      </c>
      <c r="D224" s="77" t="n">
        <v>897744</v>
      </c>
      <c r="E224" s="123" t="n">
        <f aca="false">SUM(C224:D224)</f>
        <v>2387437</v>
      </c>
    </row>
    <row r="225" customFormat="false" ht="64.15" hidden="false" customHeight="false" outlineLevel="0" collapsed="false">
      <c r="A225" s="82" t="s">
        <v>406</v>
      </c>
      <c r="B225" s="103" t="s">
        <v>407</v>
      </c>
      <c r="C225" s="123"/>
      <c r="D225" s="77" t="n">
        <v>185740</v>
      </c>
      <c r="E225" s="123" t="n">
        <f aca="false">SUM(C225:D225)</f>
        <v>185740</v>
      </c>
    </row>
    <row r="226" customFormat="false" ht="43.25" hidden="false" customHeight="false" outlineLevel="0" collapsed="false">
      <c r="A226" s="82" t="s">
        <v>409</v>
      </c>
      <c r="B226" s="103" t="s">
        <v>410</v>
      </c>
      <c r="C226" s="123" t="n">
        <v>3260243</v>
      </c>
      <c r="D226" s="77" t="n">
        <v>1362094</v>
      </c>
      <c r="E226" s="123" t="n">
        <f aca="false">SUM(C226:D226)</f>
        <v>4622337</v>
      </c>
    </row>
    <row r="227" customFormat="false" ht="43.25" hidden="false" customHeight="false" outlineLevel="0" collapsed="false">
      <c r="A227" s="82" t="s">
        <v>412</v>
      </c>
      <c r="B227" s="103" t="s">
        <v>413</v>
      </c>
      <c r="C227" s="123" t="n">
        <v>570000</v>
      </c>
      <c r="D227" s="77" t="n">
        <v>247653</v>
      </c>
      <c r="E227" s="123" t="n">
        <f aca="false">SUM(C227:D227)</f>
        <v>817653</v>
      </c>
    </row>
    <row r="228" customFormat="false" ht="22.35" hidden="false" customHeight="false" outlineLevel="0" collapsed="false">
      <c r="A228" s="82" t="s">
        <v>415</v>
      </c>
      <c r="B228" s="103" t="s">
        <v>416</v>
      </c>
      <c r="C228" s="123" t="n">
        <v>350000</v>
      </c>
      <c r="D228" s="77" t="n">
        <v>123827</v>
      </c>
      <c r="E228" s="123" t="n">
        <f aca="false">SUM(C228:D228)</f>
        <v>473827</v>
      </c>
    </row>
    <row r="229" customFormat="false" ht="53.7" hidden="false" customHeight="false" outlineLevel="0" collapsed="false">
      <c r="A229" s="82" t="s">
        <v>418</v>
      </c>
      <c r="B229" s="103" t="s">
        <v>419</v>
      </c>
      <c r="C229" s="123" t="n">
        <v>320964264</v>
      </c>
      <c r="D229" s="77" t="n">
        <v>631516</v>
      </c>
      <c r="E229" s="123" t="n">
        <f aca="false">SUM(C229:D229)</f>
        <v>321595780</v>
      </c>
    </row>
    <row r="230" customFormat="false" ht="64.15" hidden="false" customHeight="false" outlineLevel="0" collapsed="false">
      <c r="A230" s="82" t="s">
        <v>421</v>
      </c>
      <c r="B230" s="103" t="s">
        <v>422</v>
      </c>
      <c r="C230" s="123" t="n">
        <v>64000000</v>
      </c>
      <c r="D230" s="77" t="n">
        <v>854404</v>
      </c>
      <c r="E230" s="123" t="n">
        <f aca="false">SUM(C230:D230)</f>
        <v>64854404</v>
      </c>
    </row>
    <row r="231" customFormat="false" ht="32.8" hidden="false" customHeight="false" outlineLevel="0" collapsed="false">
      <c r="A231" s="82" t="s">
        <v>424</v>
      </c>
      <c r="B231" s="103" t="s">
        <v>425</v>
      </c>
      <c r="C231" s="123" t="n">
        <v>215800</v>
      </c>
      <c r="D231" s="77" t="n">
        <v>495307</v>
      </c>
      <c r="E231" s="123" t="n">
        <f aca="false">SUM(C231:D231)</f>
        <v>711107</v>
      </c>
    </row>
    <row r="232" customFormat="false" ht="12.8" hidden="false" customHeight="false" outlineLevel="0" collapsed="false">
      <c r="A232" s="82" t="s">
        <v>427</v>
      </c>
      <c r="B232" s="103" t="s">
        <v>428</v>
      </c>
      <c r="C232" s="123" t="n">
        <v>225700</v>
      </c>
      <c r="D232" s="77" t="n">
        <v>154783</v>
      </c>
      <c r="E232" s="123" t="n">
        <f aca="false">SUM(C232:D232)</f>
        <v>380483</v>
      </c>
    </row>
    <row r="233" customFormat="false" ht="116.4" hidden="false" customHeight="false" outlineLevel="0" collapsed="false">
      <c r="A233" s="82" t="s">
        <v>244</v>
      </c>
      <c r="B233" s="103" t="s">
        <v>245</v>
      </c>
      <c r="C233" s="123" t="n">
        <v>250000</v>
      </c>
      <c r="D233" s="77" t="n">
        <v>247654</v>
      </c>
      <c r="E233" s="123" t="n">
        <f aca="false">SUM(C233:D233)</f>
        <v>497654</v>
      </c>
    </row>
    <row r="234" customFormat="false" ht="116.4" hidden="false" customHeight="false" outlineLevel="0" collapsed="false">
      <c r="A234" s="82" t="s">
        <v>431</v>
      </c>
      <c r="B234" s="103" t="s">
        <v>432</v>
      </c>
      <c r="C234" s="123" t="n">
        <v>186580</v>
      </c>
      <c r="D234" s="77" t="n">
        <v>495307</v>
      </c>
      <c r="E234" s="123" t="n">
        <f aca="false">SUM(C234:D234)</f>
        <v>681887</v>
      </c>
    </row>
    <row r="235" customFormat="false" ht="32.8" hidden="false" customHeight="false" outlineLevel="0" collapsed="false">
      <c r="A235" s="82" t="s">
        <v>434</v>
      </c>
      <c r="B235" s="103" t="s">
        <v>435</v>
      </c>
      <c r="C235" s="123" t="n">
        <v>400000</v>
      </c>
      <c r="D235" s="77" t="n">
        <v>371480</v>
      </c>
      <c r="E235" s="123" t="n">
        <f aca="false">SUM(C235:D235)</f>
        <v>771480</v>
      </c>
    </row>
    <row r="236" customFormat="false" ht="64.15" hidden="false" customHeight="false" outlineLevel="0" collapsed="false">
      <c r="A236" s="82" t="s">
        <v>437</v>
      </c>
      <c r="B236" s="103" t="s">
        <v>438</v>
      </c>
      <c r="C236" s="83"/>
      <c r="D236" s="77"/>
      <c r="E236" s="123"/>
    </row>
    <row r="237" customFormat="false" ht="12.8" hidden="false" customHeight="false" outlineLevel="0" collapsed="false">
      <c r="A237" s="82" t="s">
        <v>439</v>
      </c>
      <c r="B237" s="103" t="s">
        <v>440</v>
      </c>
      <c r="C237" s="83"/>
      <c r="D237" s="77"/>
      <c r="E237" s="123"/>
    </row>
    <row r="238" customFormat="false" ht="32.8" hidden="false" customHeight="false" outlineLevel="0" collapsed="false">
      <c r="A238" s="82" t="s">
        <v>219</v>
      </c>
      <c r="B238" s="103" t="s">
        <v>220</v>
      </c>
      <c r="C238" s="83"/>
      <c r="D238" s="77"/>
      <c r="E238" s="123"/>
    </row>
    <row r="239" customFormat="false" ht="22.35" hidden="false" customHeight="false" outlineLevel="0" collapsed="false">
      <c r="A239" s="126" t="s">
        <v>65</v>
      </c>
      <c r="B239" s="160" t="s">
        <v>66</v>
      </c>
      <c r="C239" s="130"/>
      <c r="D239" s="130"/>
      <c r="E239" s="129" t="n">
        <f aca="false">SUM(C239:D239)</f>
        <v>0</v>
      </c>
    </row>
    <row r="240" customFormat="false" ht="12.8" hidden="false" customHeight="false" outlineLevel="0" collapsed="false">
      <c r="A240" s="82"/>
      <c r="B240" s="103"/>
      <c r="C240" s="77"/>
      <c r="D240" s="77"/>
      <c r="E240" s="123"/>
    </row>
    <row r="241" customFormat="false" ht="46.25" hidden="false" customHeight="false" outlineLevel="0" collapsed="false">
      <c r="A241" s="169" t="s">
        <v>442</v>
      </c>
      <c r="B241" s="67" t="s">
        <v>19</v>
      </c>
      <c r="C241" s="139" t="n">
        <f aca="false">SUM(C244:C247)</f>
        <v>8100000</v>
      </c>
      <c r="D241" s="139" t="n">
        <f aca="false">SUM(D243:D247)</f>
        <v>6005596</v>
      </c>
      <c r="E241" s="139" t="n">
        <f aca="false">SUM(C241:D241)</f>
        <v>14105596</v>
      </c>
    </row>
    <row r="242" customFormat="false" ht="22.35" hidden="false" customHeight="false" outlineLevel="0" collapsed="false">
      <c r="A242" s="99" t="s">
        <v>27</v>
      </c>
      <c r="B242" s="100" t="s">
        <v>28</v>
      </c>
      <c r="C242" s="171" t="n">
        <f aca="false">SUM(C243:C247)</f>
        <v>8100000</v>
      </c>
      <c r="D242" s="171" t="n">
        <f aca="false">SUM(D243:D247)</f>
        <v>6005596</v>
      </c>
      <c r="E242" s="171" t="n">
        <f aca="false">SUM(C242:D242)</f>
        <v>14105596</v>
      </c>
    </row>
    <row r="243" customFormat="false" ht="43.25" hidden="false" customHeight="false" outlineLevel="0" collapsed="false">
      <c r="A243" s="87" t="s">
        <v>29</v>
      </c>
      <c r="B243" s="103" t="n">
        <v>0</v>
      </c>
      <c r="C243" s="94"/>
      <c r="D243" s="77" t="n">
        <v>1052528</v>
      </c>
      <c r="E243" s="94" t="n">
        <f aca="false">SUM(C243:D243)</f>
        <v>1052528</v>
      </c>
    </row>
    <row r="244" customFormat="false" ht="43.25" hidden="false" customHeight="false" outlineLevel="0" collapsed="false">
      <c r="A244" s="87" t="s">
        <v>443</v>
      </c>
      <c r="B244" s="103" t="s">
        <v>444</v>
      </c>
      <c r="C244" s="94" t="n">
        <f aca="false">250000-50000</f>
        <v>200000</v>
      </c>
      <c r="D244" s="77" t="n">
        <v>1114441</v>
      </c>
      <c r="E244" s="94" t="n">
        <f aca="false">SUM(C244:D244)</f>
        <v>1314441</v>
      </c>
    </row>
    <row r="245" customFormat="false" ht="32.8" hidden="false" customHeight="false" outlineLevel="0" collapsed="false">
      <c r="A245" s="176" t="s">
        <v>446</v>
      </c>
      <c r="B245" s="103" t="s">
        <v>447</v>
      </c>
      <c r="C245" s="94" t="n">
        <v>4120900</v>
      </c>
      <c r="D245" s="77" t="n">
        <v>1362093</v>
      </c>
      <c r="E245" s="94" t="n">
        <f aca="false">SUM(C245:D245)</f>
        <v>5482993</v>
      </c>
    </row>
    <row r="246" customFormat="false" ht="32.8" hidden="false" customHeight="false" outlineLevel="0" collapsed="false">
      <c r="A246" s="176" t="s">
        <v>449</v>
      </c>
      <c r="B246" s="103" t="s">
        <v>450</v>
      </c>
      <c r="C246" s="94" t="n">
        <f aca="false">2079100-250000</f>
        <v>1829100</v>
      </c>
      <c r="D246" s="77" t="n">
        <v>1609747</v>
      </c>
      <c r="E246" s="94" t="n">
        <f aca="false">SUM(C246:D246)</f>
        <v>3438847</v>
      </c>
    </row>
    <row r="247" customFormat="false" ht="32.8" hidden="false" customHeight="false" outlineLevel="0" collapsed="false">
      <c r="A247" s="176" t="s">
        <v>452</v>
      </c>
      <c r="B247" s="103" t="s">
        <v>453</v>
      </c>
      <c r="C247" s="94" t="n">
        <v>1950000</v>
      </c>
      <c r="D247" s="77" t="n">
        <v>866787</v>
      </c>
      <c r="E247" s="94" t="n">
        <f aca="false">SUM(C247:D247)</f>
        <v>2816787</v>
      </c>
    </row>
    <row r="248" customFormat="false" ht="12.8" hidden="false" customHeight="false" outlineLevel="0" collapsed="false">
      <c r="A248" s="176" t="s">
        <v>455</v>
      </c>
      <c r="B248" s="103" t="s">
        <v>456</v>
      </c>
      <c r="C248" s="77"/>
      <c r="D248" s="77"/>
      <c r="E248" s="77"/>
    </row>
    <row r="249" customFormat="false" ht="12.8" hidden="false" customHeight="false" outlineLevel="0" collapsed="false">
      <c r="A249" s="176" t="s">
        <v>457</v>
      </c>
      <c r="B249" s="103" t="s">
        <v>458</v>
      </c>
      <c r="C249" s="77"/>
      <c r="D249" s="77"/>
      <c r="E249" s="77"/>
    </row>
    <row r="250" customFormat="false" ht="12.8" hidden="false" customHeight="false" outlineLevel="0" collapsed="false">
      <c r="A250" s="177"/>
      <c r="B250" s="178"/>
      <c r="C250" s="180"/>
      <c r="D250" s="180"/>
      <c r="E250" s="180" t="n">
        <f aca="false">SUM(C250:D250)</f>
        <v>0</v>
      </c>
    </row>
    <row r="251" customFormat="false" ht="57.45" hidden="false" customHeight="false" outlineLevel="0" collapsed="false">
      <c r="A251" s="169" t="s">
        <v>459</v>
      </c>
      <c r="B251" s="67" t="s">
        <v>19</v>
      </c>
      <c r="C251" s="139" t="n">
        <f aca="false">SUM(C253:C259)</f>
        <v>355800</v>
      </c>
      <c r="D251" s="139" t="n">
        <f aca="false">SUM(D253:D259)</f>
        <v>6438990</v>
      </c>
      <c r="E251" s="139" t="n">
        <f aca="false">SUM(C251:D251)</f>
        <v>6794790</v>
      </c>
    </row>
    <row r="252" customFormat="false" ht="22.35" hidden="false" customHeight="false" outlineLevel="0" collapsed="false">
      <c r="A252" s="99" t="s">
        <v>27</v>
      </c>
      <c r="B252" s="100" t="s">
        <v>28</v>
      </c>
      <c r="C252" s="171" t="n">
        <f aca="false">SUM(C253:C259)</f>
        <v>355800</v>
      </c>
      <c r="D252" s="171" t="n">
        <f aca="false">SUM(D253:D259)</f>
        <v>6438990</v>
      </c>
      <c r="E252" s="171" t="n">
        <f aca="false">SUM(C252:D252)</f>
        <v>6794790</v>
      </c>
    </row>
    <row r="253" customFormat="false" ht="43.25" hidden="false" customHeight="false" outlineLevel="0" collapsed="false">
      <c r="A253" s="87" t="s">
        <v>29</v>
      </c>
      <c r="B253" s="103" t="n">
        <v>0</v>
      </c>
      <c r="C253" s="94"/>
      <c r="D253" s="77" t="n">
        <v>557220</v>
      </c>
      <c r="E253" s="77" t="n">
        <f aca="false">SUM(C253:D253)</f>
        <v>557220</v>
      </c>
    </row>
    <row r="254" customFormat="false" ht="22.35" hidden="false" customHeight="false" outlineLevel="0" collapsed="false">
      <c r="A254" s="87" t="s">
        <v>460</v>
      </c>
      <c r="B254" s="103" t="s">
        <v>461</v>
      </c>
      <c r="C254" s="94" t="n">
        <v>355800</v>
      </c>
      <c r="D254" s="77" t="n">
        <v>2476535</v>
      </c>
      <c r="E254" s="77" t="n">
        <f aca="false">SUM(C254:D254)</f>
        <v>2832335</v>
      </c>
    </row>
    <row r="255" customFormat="false" ht="32.8" hidden="false" customHeight="false" outlineLevel="0" collapsed="false">
      <c r="A255" s="87" t="s">
        <v>463</v>
      </c>
      <c r="B255" s="103" t="s">
        <v>464</v>
      </c>
      <c r="C255" s="94"/>
      <c r="D255" s="77" t="n">
        <v>990614</v>
      </c>
      <c r="E255" s="77" t="n">
        <f aca="false">SUM(C255:D255)</f>
        <v>990614</v>
      </c>
    </row>
    <row r="256" customFormat="false" ht="32.8" hidden="false" customHeight="false" outlineLevel="0" collapsed="false">
      <c r="A256" s="87" t="s">
        <v>466</v>
      </c>
      <c r="B256" s="103" t="s">
        <v>467</v>
      </c>
      <c r="C256" s="94"/>
      <c r="D256" s="77" t="n">
        <v>619134</v>
      </c>
      <c r="E256" s="77" t="n">
        <f aca="false">SUM(C256:D256)</f>
        <v>619134</v>
      </c>
    </row>
    <row r="257" customFormat="false" ht="32.8" hidden="false" customHeight="false" outlineLevel="0" collapsed="false">
      <c r="A257" s="87" t="s">
        <v>469</v>
      </c>
      <c r="B257" s="103" t="s">
        <v>470</v>
      </c>
      <c r="C257" s="94"/>
      <c r="D257" s="77" t="n">
        <v>61913</v>
      </c>
      <c r="E257" s="77" t="n">
        <f aca="false">SUM(C257:D257)</f>
        <v>61913</v>
      </c>
    </row>
    <row r="258" customFormat="false" ht="32.8" hidden="false" customHeight="false" outlineLevel="0" collapsed="false">
      <c r="A258" s="87" t="s">
        <v>472</v>
      </c>
      <c r="B258" s="103" t="s">
        <v>473</v>
      </c>
      <c r="C258" s="94"/>
      <c r="D258" s="77" t="n">
        <v>1609747</v>
      </c>
      <c r="E258" s="94" t="n">
        <f aca="false">SUM(C258:D258)</f>
        <v>1609747</v>
      </c>
    </row>
    <row r="259" customFormat="false" ht="158.2" hidden="false" customHeight="false" outlineLevel="0" collapsed="false">
      <c r="A259" s="87" t="s">
        <v>475</v>
      </c>
      <c r="B259" s="103" t="s">
        <v>476</v>
      </c>
      <c r="C259" s="94"/>
      <c r="D259" s="77" t="n">
        <v>123827</v>
      </c>
      <c r="E259" s="94" t="n">
        <f aca="false">SUM(C259:D259)</f>
        <v>123827</v>
      </c>
    </row>
    <row r="260" customFormat="false" ht="12.8" hidden="false" customHeight="false" outlineLevel="0" collapsed="false">
      <c r="A260" s="87"/>
      <c r="B260" s="103"/>
      <c r="C260" s="77"/>
      <c r="D260" s="77"/>
      <c r="E260" s="94"/>
    </row>
    <row r="261" customFormat="false" ht="57.45" hidden="false" customHeight="false" outlineLevel="0" collapsed="false">
      <c r="A261" s="66" t="s">
        <v>478</v>
      </c>
      <c r="B261" s="135" t="s">
        <v>19</v>
      </c>
      <c r="C261" s="139" t="n">
        <f aca="false">SUM(C263:C275)</f>
        <v>21932000</v>
      </c>
      <c r="D261" s="139" t="n">
        <f aca="false">SUM(D263:D275)</f>
        <v>10029965</v>
      </c>
      <c r="E261" s="152" t="n">
        <f aca="false">SUM(C261:D261)</f>
        <v>31961965</v>
      </c>
    </row>
    <row r="262" customFormat="false" ht="22.35" hidden="false" customHeight="false" outlineLevel="0" collapsed="false">
      <c r="A262" s="74" t="s">
        <v>27</v>
      </c>
      <c r="B262" s="75"/>
      <c r="C262" s="119" t="n">
        <f aca="false">SUM(C263:C274)</f>
        <v>21932000</v>
      </c>
      <c r="D262" s="78" t="n">
        <f aca="false">SUM(D263:D274)</f>
        <v>10029965</v>
      </c>
      <c r="E262" s="119" t="n">
        <f aca="false">SUM(C262:D262)</f>
        <v>31961965</v>
      </c>
    </row>
    <row r="263" customFormat="false" ht="43.25" hidden="false" customHeight="false" outlineLevel="0" collapsed="false">
      <c r="A263" s="82" t="s">
        <v>29</v>
      </c>
      <c r="B263" s="54" t="n">
        <v>0</v>
      </c>
      <c r="C263" s="123"/>
      <c r="D263" s="83" t="n">
        <v>1269224</v>
      </c>
      <c r="E263" s="123" t="n">
        <f aca="false">SUM(C263:D263)</f>
        <v>1269224</v>
      </c>
    </row>
    <row r="264" customFormat="false" ht="22.35" hidden="false" customHeight="false" outlineLevel="0" collapsed="false">
      <c r="A264" s="82" t="s">
        <v>479</v>
      </c>
      <c r="B264" s="103" t="s">
        <v>480</v>
      </c>
      <c r="C264" s="123" t="n">
        <v>10000</v>
      </c>
      <c r="D264" s="77" t="n">
        <v>1213502</v>
      </c>
      <c r="E264" s="123" t="n">
        <f aca="false">SUM(C264:D264)</f>
        <v>1223502</v>
      </c>
    </row>
    <row r="265" customFormat="false" ht="22.35" hidden="false" customHeight="false" outlineLevel="0" collapsed="false">
      <c r="A265" s="82" t="s">
        <v>482</v>
      </c>
      <c r="B265" s="103" t="s">
        <v>483</v>
      </c>
      <c r="C265" s="123"/>
      <c r="D265" s="77" t="n">
        <v>2662275</v>
      </c>
      <c r="E265" s="123" t="n">
        <f aca="false">SUM(C265:D265)</f>
        <v>2662275</v>
      </c>
    </row>
    <row r="266" customFormat="false" ht="64.15" hidden="false" customHeight="false" outlineLevel="0" collapsed="false">
      <c r="A266" s="82" t="s">
        <v>485</v>
      </c>
      <c r="B266" s="103" t="s">
        <v>486</v>
      </c>
      <c r="C266" s="123" t="n">
        <v>127126</v>
      </c>
      <c r="D266" s="187" t="n">
        <v>1535451</v>
      </c>
      <c r="E266" s="123" t="n">
        <f aca="false">SUM(C266:D266)</f>
        <v>1662577</v>
      </c>
    </row>
    <row r="267" customFormat="false" ht="53.7" hidden="false" customHeight="false" outlineLevel="0" collapsed="false">
      <c r="A267" s="82" t="s">
        <v>488</v>
      </c>
      <c r="B267" s="103" t="s">
        <v>489</v>
      </c>
      <c r="C267" s="123" t="n">
        <v>18629850</v>
      </c>
      <c r="D267" s="77" t="n">
        <v>990614</v>
      </c>
      <c r="E267" s="123" t="n">
        <f aca="false">SUM(C267:D267)</f>
        <v>19620464</v>
      </c>
    </row>
    <row r="268" customFormat="false" ht="116.4" hidden="false" customHeight="false" outlineLevel="0" collapsed="false">
      <c r="A268" s="87" t="s">
        <v>491</v>
      </c>
      <c r="B268" s="103" t="s">
        <v>492</v>
      </c>
      <c r="C268" s="123"/>
      <c r="D268" s="77" t="n">
        <v>1201119</v>
      </c>
      <c r="E268" s="123" t="n">
        <f aca="false">SUM(C268:D268)</f>
        <v>1201119</v>
      </c>
    </row>
    <row r="269" customFormat="false" ht="64.15" hidden="false" customHeight="false" outlineLevel="0" collapsed="false">
      <c r="A269" s="82" t="s">
        <v>494</v>
      </c>
      <c r="B269" s="54" t="s">
        <v>495</v>
      </c>
      <c r="C269" s="83" t="n">
        <v>2700000</v>
      </c>
      <c r="D269" s="77" t="n">
        <v>123827</v>
      </c>
      <c r="E269" s="83" t="n">
        <f aca="false">SUM(C269:D269)</f>
        <v>2823827</v>
      </c>
    </row>
    <row r="270" customFormat="false" ht="53.7" hidden="false" customHeight="false" outlineLevel="0" collapsed="false">
      <c r="A270" s="82" t="s">
        <v>497</v>
      </c>
      <c r="B270" s="103" t="s">
        <v>498</v>
      </c>
      <c r="C270" s="83" t="n">
        <v>31000</v>
      </c>
      <c r="D270" s="77" t="n">
        <v>433394</v>
      </c>
      <c r="E270" s="83" t="n">
        <f aca="false">SUM(C270:D270)</f>
        <v>464394</v>
      </c>
    </row>
    <row r="271" customFormat="false" ht="32.8" hidden="false" customHeight="false" outlineLevel="0" collapsed="false">
      <c r="A271" s="82" t="s">
        <v>500</v>
      </c>
      <c r="B271" s="103" t="s">
        <v>501</v>
      </c>
      <c r="C271" s="83"/>
      <c r="D271" s="77" t="n">
        <v>241462</v>
      </c>
      <c r="E271" s="83" t="n">
        <f aca="false">SUM(C271:D271)</f>
        <v>241462</v>
      </c>
    </row>
    <row r="272" customFormat="false" ht="32.8" hidden="false" customHeight="false" outlineLevel="0" collapsed="false">
      <c r="A272" s="82" t="s">
        <v>503</v>
      </c>
      <c r="B272" s="103" t="s">
        <v>504</v>
      </c>
      <c r="C272" s="83" t="n">
        <v>5000</v>
      </c>
      <c r="D272" s="77" t="n">
        <v>359097</v>
      </c>
      <c r="E272" s="83" t="n">
        <f aca="false">SUM(C272:D272)</f>
        <v>364097</v>
      </c>
    </row>
    <row r="273" customFormat="false" ht="43.25" hidden="false" customHeight="false" outlineLevel="0" collapsed="false">
      <c r="A273" s="82" t="s">
        <v>506</v>
      </c>
      <c r="B273" s="103" t="s">
        <v>507</v>
      </c>
      <c r="C273" s="83" t="n">
        <v>199024</v>
      </c>
      <c r="D273" s="77"/>
      <c r="E273" s="83" t="n">
        <f aca="false">SUM(C273:D273)</f>
        <v>199024</v>
      </c>
    </row>
    <row r="274" customFormat="false" ht="32.8" hidden="false" customHeight="false" outlineLevel="0" collapsed="false">
      <c r="A274" s="82" t="s">
        <v>222</v>
      </c>
      <c r="B274" s="103" t="s">
        <v>223</v>
      </c>
      <c r="C274" s="83" t="n">
        <v>230000</v>
      </c>
      <c r="D274" s="77"/>
      <c r="E274" s="83" t="n">
        <f aca="false">SUM(C274:D274)</f>
        <v>230000</v>
      </c>
    </row>
    <row r="275" customFormat="false" ht="22.35" hidden="false" customHeight="false" outlineLevel="0" collapsed="false">
      <c r="A275" s="82" t="s">
        <v>65</v>
      </c>
      <c r="B275" s="54" t="s">
        <v>66</v>
      </c>
      <c r="C275" s="77"/>
      <c r="D275" s="77"/>
      <c r="E275" s="83" t="n">
        <f aca="false">SUM(C275:D275)</f>
        <v>0</v>
      </c>
    </row>
    <row r="276" customFormat="false" ht="12.8" hidden="false" customHeight="false" outlineLevel="0" collapsed="false">
      <c r="A276" s="82"/>
      <c r="B276" s="103"/>
      <c r="C276" s="77"/>
      <c r="D276" s="77"/>
      <c r="E276" s="83"/>
    </row>
    <row r="277" customFormat="false" ht="57.45" hidden="false" customHeight="false" outlineLevel="0" collapsed="false">
      <c r="A277" s="66" t="s">
        <v>511</v>
      </c>
      <c r="B277" s="188" t="s">
        <v>19</v>
      </c>
      <c r="C277" s="69" t="n">
        <f aca="false">SUM(C279:C292)</f>
        <v>55583900</v>
      </c>
      <c r="D277" s="69" t="n">
        <f aca="false">SUM(D279:D292)</f>
        <v>5448376</v>
      </c>
      <c r="E277" s="190" t="n">
        <f aca="false">SUM(C277:D277)</f>
        <v>61032276</v>
      </c>
    </row>
    <row r="278" customFormat="false" ht="22.35" hidden="false" customHeight="false" outlineLevel="0" collapsed="false">
      <c r="A278" s="87" t="s">
        <v>27</v>
      </c>
      <c r="B278" s="103"/>
      <c r="C278" s="77" t="n">
        <f aca="false">SUM(C279:C289)</f>
        <v>55583900</v>
      </c>
      <c r="D278" s="83" t="n">
        <f aca="false">SUM(D279:D289)</f>
        <v>5448376</v>
      </c>
      <c r="E278" s="77" t="n">
        <f aca="false">SUM(C278:D278)</f>
        <v>61032276</v>
      </c>
    </row>
    <row r="279" customFormat="false" ht="43.25" hidden="false" customHeight="false" outlineLevel="0" collapsed="false">
      <c r="A279" s="87" t="s">
        <v>512</v>
      </c>
      <c r="B279" s="103" t="n">
        <v>0</v>
      </c>
      <c r="C279" s="77"/>
      <c r="D279" s="83" t="n">
        <v>631516</v>
      </c>
      <c r="E279" s="77" t="n">
        <f aca="false">SUM(C279:D279)</f>
        <v>631516</v>
      </c>
    </row>
    <row r="280" customFormat="false" ht="32.8" hidden="false" customHeight="false" outlineLevel="0" collapsed="false">
      <c r="A280" s="82" t="s">
        <v>513</v>
      </c>
      <c r="B280" s="54" t="s">
        <v>514</v>
      </c>
      <c r="C280" s="77" t="n">
        <v>25865400</v>
      </c>
      <c r="D280" s="77" t="n">
        <v>1424007</v>
      </c>
      <c r="E280" s="77" t="n">
        <f aca="false">SUM(C280:D280)</f>
        <v>27289407</v>
      </c>
    </row>
    <row r="281" customFormat="false" ht="43.25" hidden="false" customHeight="false" outlineLevel="0" collapsed="false">
      <c r="A281" s="82" t="s">
        <v>516</v>
      </c>
      <c r="B281" s="54" t="s">
        <v>517</v>
      </c>
      <c r="C281" s="77" t="n">
        <f aca="false">14628500+50000</f>
        <v>14678500</v>
      </c>
      <c r="D281" s="77" t="n">
        <v>829639</v>
      </c>
      <c r="E281" s="77" t="n">
        <f aca="false">SUM(C281:D281)</f>
        <v>15508139</v>
      </c>
    </row>
    <row r="282" customFormat="false" ht="64.15" hidden="false" customHeight="false" outlineLevel="0" collapsed="false">
      <c r="A282" s="82" t="s">
        <v>519</v>
      </c>
      <c r="B282" s="54" t="s">
        <v>520</v>
      </c>
      <c r="C282" s="94" t="n">
        <f aca="false">4250000+140000</f>
        <v>4390000</v>
      </c>
      <c r="D282" s="191" t="n">
        <v>321950</v>
      </c>
      <c r="E282" s="94" t="n">
        <f aca="false">SUM(C282:D282)</f>
        <v>4711950</v>
      </c>
    </row>
    <row r="283" customFormat="false" ht="32.8" hidden="false" customHeight="false" outlineLevel="0" collapsed="false">
      <c r="A283" s="82" t="s">
        <v>522</v>
      </c>
      <c r="B283" s="54" t="s">
        <v>523</v>
      </c>
      <c r="C283" s="77" t="n">
        <v>6700000</v>
      </c>
      <c r="D283" s="77" t="n">
        <v>501498</v>
      </c>
      <c r="E283" s="77" t="n">
        <f aca="false">SUM(C283:D283)</f>
        <v>7201498</v>
      </c>
    </row>
    <row r="284" customFormat="false" ht="74.6" hidden="false" customHeight="false" outlineLevel="0" collapsed="false">
      <c r="A284" s="82" t="s">
        <v>525</v>
      </c>
      <c r="B284" s="54" t="s">
        <v>526</v>
      </c>
      <c r="C284" s="77"/>
      <c r="D284" s="77" t="n">
        <v>247654</v>
      </c>
      <c r="E284" s="77" t="n">
        <f aca="false">SUM(C284:D284)</f>
        <v>247654</v>
      </c>
    </row>
    <row r="285" customFormat="false" ht="22.35" hidden="false" customHeight="false" outlineLevel="0" collapsed="false">
      <c r="A285" s="82" t="s">
        <v>528</v>
      </c>
      <c r="B285" s="54" t="s">
        <v>529</v>
      </c>
      <c r="C285" s="77" t="n">
        <v>300000</v>
      </c>
      <c r="D285" s="77" t="n">
        <v>773917</v>
      </c>
      <c r="E285" s="77" t="n">
        <f aca="false">SUM(C285:D285)</f>
        <v>1073917</v>
      </c>
    </row>
    <row r="286" customFormat="false" ht="43.25" hidden="false" customHeight="false" outlineLevel="0" collapsed="false">
      <c r="A286" s="82" t="s">
        <v>506</v>
      </c>
      <c r="B286" s="54" t="s">
        <v>507</v>
      </c>
      <c r="C286" s="77" t="n">
        <v>1500000</v>
      </c>
      <c r="D286" s="77"/>
      <c r="E286" s="77" t="n">
        <f aca="false">SUM(C286:D286)</f>
        <v>1500000</v>
      </c>
    </row>
    <row r="287" customFormat="false" ht="32.8" hidden="false" customHeight="false" outlineLevel="0" collapsed="false">
      <c r="A287" s="82" t="s">
        <v>532</v>
      </c>
      <c r="B287" s="54" t="s">
        <v>533</v>
      </c>
      <c r="C287" s="77" t="n">
        <v>2150000</v>
      </c>
      <c r="D287" s="77" t="n">
        <v>718195</v>
      </c>
      <c r="E287" s="77" t="n">
        <f aca="false">SUM(C287:D287)</f>
        <v>2868195</v>
      </c>
    </row>
    <row r="288" customFormat="false" ht="105.95" hidden="false" customHeight="false" outlineLevel="0" collapsed="false">
      <c r="A288" s="82" t="s">
        <v>535</v>
      </c>
      <c r="B288" s="54" t="s">
        <v>536</v>
      </c>
      <c r="C288" s="77"/>
      <c r="D288" s="77"/>
      <c r="E288" s="77"/>
    </row>
    <row r="289" customFormat="false" ht="43.25" hidden="false" customHeight="false" outlineLevel="0" collapsed="false">
      <c r="A289" s="82" t="s">
        <v>325</v>
      </c>
      <c r="B289" s="55" t="s">
        <v>326</v>
      </c>
      <c r="C289" s="77"/>
      <c r="D289" s="77"/>
      <c r="E289" s="77"/>
    </row>
    <row r="290" customFormat="false" ht="32.8" hidden="false" customHeight="false" outlineLevel="0" collapsed="false">
      <c r="A290" s="82" t="s">
        <v>219</v>
      </c>
      <c r="B290" s="54" t="s">
        <v>220</v>
      </c>
      <c r="C290" s="77"/>
      <c r="D290" s="77"/>
      <c r="E290" s="77"/>
    </row>
    <row r="291" customFormat="false" ht="32.8" hidden="false" customHeight="false" outlineLevel="0" collapsed="false">
      <c r="A291" s="82" t="s">
        <v>62</v>
      </c>
      <c r="B291" s="54" t="s">
        <v>63</v>
      </c>
      <c r="C291" s="77"/>
      <c r="D291" s="77"/>
      <c r="E291" s="77" t="n">
        <f aca="false">SUM(C291:D291)</f>
        <v>0</v>
      </c>
    </row>
    <row r="292" customFormat="false" ht="22.35" hidden="false" customHeight="false" outlineLevel="0" collapsed="false">
      <c r="A292" s="82" t="s">
        <v>65</v>
      </c>
      <c r="B292" s="54" t="s">
        <v>66</v>
      </c>
      <c r="C292" s="77"/>
      <c r="D292" s="77"/>
      <c r="E292" s="77" t="n">
        <f aca="false">SUM(C292:D292)</f>
        <v>0</v>
      </c>
    </row>
    <row r="293" customFormat="false" ht="12.8" hidden="false" customHeight="false" outlineLevel="0" collapsed="false">
      <c r="A293" s="82"/>
      <c r="B293" s="54"/>
      <c r="C293" s="77"/>
      <c r="D293" s="77"/>
      <c r="E293" s="77" t="n">
        <f aca="false">SUM(C293:D293)</f>
        <v>0</v>
      </c>
    </row>
    <row r="294" customFormat="false" ht="46.25" hidden="false" customHeight="false" outlineLevel="0" collapsed="false">
      <c r="A294" s="66" t="s">
        <v>540</v>
      </c>
      <c r="B294" s="135" t="s">
        <v>19</v>
      </c>
      <c r="C294" s="69" t="n">
        <f aca="false">SUM(C296:C297)</f>
        <v>520000</v>
      </c>
      <c r="D294" s="69" t="n">
        <f aca="false">SUM(D296:D297)</f>
        <v>5819856</v>
      </c>
      <c r="E294" s="152" t="n">
        <f aca="false">SUM(C294:D294)</f>
        <v>6339856</v>
      </c>
    </row>
    <row r="295" customFormat="false" ht="22.35" hidden="false" customHeight="false" outlineLevel="0" collapsed="false">
      <c r="A295" s="82" t="s">
        <v>27</v>
      </c>
      <c r="B295" s="54"/>
      <c r="C295" s="78" t="n">
        <f aca="false">SUM(C296:C297)</f>
        <v>520000</v>
      </c>
      <c r="D295" s="78" t="n">
        <f aca="false">SUM(D296:D297)</f>
        <v>5819856</v>
      </c>
      <c r="E295" s="123" t="n">
        <f aca="false">SUM(C295:D295)</f>
        <v>6339856</v>
      </c>
    </row>
    <row r="296" customFormat="false" ht="43.25" hidden="false" customHeight="false" outlineLevel="0" collapsed="false">
      <c r="A296" s="82" t="s">
        <v>29</v>
      </c>
      <c r="B296" s="54" t="n">
        <v>0</v>
      </c>
      <c r="C296" s="123"/>
      <c r="D296" s="83" t="n">
        <v>990614</v>
      </c>
      <c r="E296" s="123" t="n">
        <f aca="false">SUM(C296:D296)</f>
        <v>990614</v>
      </c>
    </row>
    <row r="297" customFormat="false" ht="22.35" hidden="false" customHeight="false" outlineLevel="0" collapsed="false">
      <c r="A297" s="82" t="s">
        <v>541</v>
      </c>
      <c r="B297" s="103" t="s">
        <v>542</v>
      </c>
      <c r="C297" s="123" t="n">
        <v>520000</v>
      </c>
      <c r="D297" s="77" t="n">
        <v>4829242</v>
      </c>
      <c r="E297" s="123" t="n">
        <f aca="false">SUM(C297:D297)</f>
        <v>5349242</v>
      </c>
    </row>
    <row r="298" customFormat="false" ht="12.8" hidden="false" customHeight="false" outlineLevel="0" collapsed="false">
      <c r="A298" s="82"/>
      <c r="B298" s="103"/>
      <c r="C298" s="77"/>
      <c r="D298" s="77"/>
      <c r="E298" s="123"/>
    </row>
    <row r="299" customFormat="false" ht="35.05" hidden="false" customHeight="false" outlineLevel="0" collapsed="false">
      <c r="A299" s="66" t="s">
        <v>544</v>
      </c>
      <c r="B299" s="67" t="s">
        <v>19</v>
      </c>
      <c r="C299" s="69" t="n">
        <f aca="false">SUM(C302:C306)</f>
        <v>2593800</v>
      </c>
      <c r="D299" s="69" t="n">
        <f aca="false">SUM(D301:D306)</f>
        <v>12877980</v>
      </c>
      <c r="E299" s="69" t="n">
        <f aca="false">SUM(C299:D299)</f>
        <v>15471780</v>
      </c>
    </row>
    <row r="300" customFormat="false" ht="22.35" hidden="false" customHeight="false" outlineLevel="0" collapsed="false">
      <c r="A300" s="87" t="s">
        <v>27</v>
      </c>
      <c r="B300" s="103"/>
      <c r="C300" s="83" t="n">
        <f aca="false">SUM(C301:C305)</f>
        <v>2593800</v>
      </c>
      <c r="D300" s="83" t="n">
        <f aca="false">SUM(D301:D305)</f>
        <v>12877980</v>
      </c>
      <c r="E300" s="83" t="n">
        <f aca="false">SUM(C300:D300)</f>
        <v>15471780</v>
      </c>
    </row>
    <row r="301" customFormat="false" ht="43.25" hidden="false" customHeight="false" outlineLevel="0" collapsed="false">
      <c r="A301" s="82" t="s">
        <v>29</v>
      </c>
      <c r="B301" s="103" t="n">
        <v>0</v>
      </c>
      <c r="C301" s="77"/>
      <c r="D301" s="83" t="n">
        <v>1702618</v>
      </c>
      <c r="E301" s="77" t="n">
        <f aca="false">SUM(C301:D301)</f>
        <v>1702618</v>
      </c>
    </row>
    <row r="302" customFormat="false" ht="43.25" hidden="false" customHeight="false" outlineLevel="0" collapsed="false">
      <c r="A302" s="150" t="s">
        <v>545</v>
      </c>
      <c r="B302" s="127" t="s">
        <v>546</v>
      </c>
      <c r="C302" s="130" t="n">
        <v>1027000</v>
      </c>
      <c r="D302" s="130" t="n">
        <v>6036553</v>
      </c>
      <c r="E302" s="130" t="n">
        <f aca="false">SUM(C302:D302)</f>
        <v>7063553</v>
      </c>
    </row>
    <row r="303" customFormat="false" ht="85.05" hidden="false" customHeight="false" outlineLevel="0" collapsed="false">
      <c r="A303" s="87" t="s">
        <v>548</v>
      </c>
      <c r="B303" s="103" t="s">
        <v>549</v>
      </c>
      <c r="C303" s="77" t="n">
        <v>540000</v>
      </c>
      <c r="D303" s="77" t="n">
        <v>773917</v>
      </c>
      <c r="E303" s="77" t="n">
        <f aca="false">SUM(C303:D303)</f>
        <v>1313917</v>
      </c>
    </row>
    <row r="304" customFormat="false" ht="95.5" hidden="false" customHeight="false" outlineLevel="0" collapsed="false">
      <c r="A304" s="87" t="s">
        <v>551</v>
      </c>
      <c r="B304" s="103" t="s">
        <v>552</v>
      </c>
      <c r="C304" s="77"/>
      <c r="D304" s="77" t="n">
        <v>402437</v>
      </c>
      <c r="E304" s="77" t="n">
        <f aca="false">SUM(C304:D304)</f>
        <v>402437</v>
      </c>
    </row>
    <row r="305" customFormat="false" ht="116.4" hidden="false" customHeight="false" outlineLevel="0" collapsed="false">
      <c r="A305" s="87" t="s">
        <v>554</v>
      </c>
      <c r="B305" s="103" t="s">
        <v>555</v>
      </c>
      <c r="C305" s="77" t="n">
        <v>1026800</v>
      </c>
      <c r="D305" s="77" t="n">
        <v>3962455</v>
      </c>
      <c r="E305" s="77" t="n">
        <f aca="false">SUM(C305:D305)</f>
        <v>4989255</v>
      </c>
    </row>
    <row r="306" customFormat="false" ht="22.35" hidden="false" customHeight="false" outlineLevel="0" collapsed="false">
      <c r="A306" s="87" t="s">
        <v>65</v>
      </c>
      <c r="B306" s="103" t="s">
        <v>66</v>
      </c>
      <c r="C306" s="77"/>
      <c r="D306" s="77"/>
      <c r="E306" s="77" t="n">
        <f aca="false">SUM(C306:D306)</f>
        <v>0</v>
      </c>
    </row>
    <row r="307" customFormat="false" ht="12.8" hidden="false" customHeight="false" outlineLevel="0" collapsed="false">
      <c r="A307" s="82"/>
      <c r="B307" s="54"/>
      <c r="C307" s="77"/>
      <c r="D307" s="77"/>
      <c r="E307" s="77" t="n">
        <f aca="false">SUM(C307:D307)</f>
        <v>0</v>
      </c>
    </row>
    <row r="308" customFormat="false" ht="35.05" hidden="false" customHeight="false" outlineLevel="0" collapsed="false">
      <c r="A308" s="105" t="s">
        <v>558</v>
      </c>
      <c r="B308" s="116" t="s">
        <v>19</v>
      </c>
      <c r="C308" s="108" t="n">
        <f aca="false">SUM(C311:C320)</f>
        <v>6719632</v>
      </c>
      <c r="D308" s="108" t="n">
        <f aca="false">SUM(D310:D320)</f>
        <v>11268232</v>
      </c>
      <c r="E308" s="108" t="n">
        <f aca="false">SUM(E310:E320)</f>
        <v>17987864</v>
      </c>
    </row>
    <row r="309" customFormat="false" ht="22.35" hidden="false" customHeight="false" outlineLevel="0" collapsed="false">
      <c r="A309" s="87" t="s">
        <v>27</v>
      </c>
      <c r="B309" s="103"/>
      <c r="C309" s="77" t="n">
        <f aca="false">SUM(C310:C318)</f>
        <v>6719632</v>
      </c>
      <c r="D309" s="77" t="n">
        <f aca="false">SUM(D310:D317)</f>
        <v>11268232</v>
      </c>
      <c r="E309" s="77" t="n">
        <f aca="false">SUM(C309:D309)</f>
        <v>17987864</v>
      </c>
    </row>
    <row r="310" customFormat="false" ht="43.25" hidden="false" customHeight="false" outlineLevel="0" collapsed="false">
      <c r="A310" s="87" t="s">
        <v>29</v>
      </c>
      <c r="B310" s="103" t="n">
        <v>0</v>
      </c>
      <c r="C310" s="77"/>
      <c r="D310" s="77" t="n">
        <v>1238267</v>
      </c>
      <c r="E310" s="77" t="n">
        <f aca="false">SUM(C310:D310)</f>
        <v>1238267</v>
      </c>
    </row>
    <row r="311" customFormat="false" ht="32.8" hidden="false" customHeight="false" outlineLevel="0" collapsed="false">
      <c r="A311" s="82" t="s">
        <v>559</v>
      </c>
      <c r="B311" s="54" t="s">
        <v>560</v>
      </c>
      <c r="C311" s="77"/>
      <c r="D311" s="191" t="n">
        <v>9039351</v>
      </c>
      <c r="E311" s="77" t="n">
        <f aca="false">SUM(C311:D311)</f>
        <v>9039351</v>
      </c>
    </row>
    <row r="312" customFormat="false" ht="43.25" hidden="false" customHeight="false" outlineLevel="0" collapsed="false">
      <c r="A312" s="82" t="s">
        <v>562</v>
      </c>
      <c r="B312" s="54" t="s">
        <v>563</v>
      </c>
      <c r="C312" s="77" t="n">
        <v>4655000</v>
      </c>
      <c r="D312" s="77" t="n">
        <v>619134</v>
      </c>
      <c r="E312" s="77" t="n">
        <f aca="false">SUM(C312:D312)</f>
        <v>5274134</v>
      </c>
    </row>
    <row r="313" customFormat="false" ht="22.35" hidden="false" customHeight="false" outlineLevel="0" collapsed="false">
      <c r="A313" s="87" t="s">
        <v>565</v>
      </c>
      <c r="B313" s="103" t="s">
        <v>94</v>
      </c>
      <c r="C313" s="77" t="n">
        <v>797000</v>
      </c>
      <c r="D313" s="77" t="n">
        <v>247653</v>
      </c>
      <c r="E313" s="77" t="n">
        <f aca="false">SUM(C313:D313)</f>
        <v>1044653</v>
      </c>
    </row>
    <row r="314" customFormat="false" ht="22.35" hidden="false" customHeight="false" outlineLevel="0" collapsed="false">
      <c r="A314" s="87" t="s">
        <v>567</v>
      </c>
      <c r="B314" s="103" t="s">
        <v>568</v>
      </c>
      <c r="C314" s="77" t="n">
        <v>545000</v>
      </c>
      <c r="D314" s="77" t="n">
        <v>123827</v>
      </c>
      <c r="E314" s="77" t="n">
        <f aca="false">SUM(C314:D314)</f>
        <v>668827</v>
      </c>
    </row>
    <row r="315" customFormat="false" ht="43.25" hidden="false" customHeight="false" outlineLevel="0" collapsed="false">
      <c r="A315" s="87" t="s">
        <v>506</v>
      </c>
      <c r="B315" s="54" t="s">
        <v>507</v>
      </c>
      <c r="C315" s="77" t="n">
        <v>658832</v>
      </c>
      <c r="D315" s="77"/>
      <c r="E315" s="77" t="n">
        <f aca="false">SUM(C315:D315)</f>
        <v>658832</v>
      </c>
    </row>
    <row r="316" customFormat="false" ht="32.8" hidden="false" customHeight="false" outlineLevel="0" collapsed="false">
      <c r="A316" s="165" t="s">
        <v>571</v>
      </c>
      <c r="B316" s="54" t="s">
        <v>572</v>
      </c>
      <c r="C316" s="77"/>
      <c r="D316" s="77"/>
      <c r="E316" s="77" t="n">
        <f aca="false">SUM(C316:D316)</f>
        <v>0</v>
      </c>
    </row>
    <row r="317" customFormat="false" ht="32.8" hidden="false" customHeight="false" outlineLevel="0" collapsed="false">
      <c r="A317" s="87" t="s">
        <v>33</v>
      </c>
      <c r="B317" s="54" t="s">
        <v>34</v>
      </c>
      <c r="C317" s="77" t="n">
        <v>63800</v>
      </c>
      <c r="D317" s="77"/>
      <c r="E317" s="77" t="n">
        <f aca="false">SUM(C317:D317)</f>
        <v>63800</v>
      </c>
    </row>
    <row r="318" customFormat="false" ht="32.8" hidden="false" customHeight="false" outlineLevel="0" collapsed="false">
      <c r="A318" s="165" t="s">
        <v>177</v>
      </c>
      <c r="B318" s="54" t="s">
        <v>178</v>
      </c>
      <c r="C318" s="77"/>
      <c r="D318" s="77"/>
      <c r="E318" s="77"/>
    </row>
    <row r="319" customFormat="false" ht="32.8" hidden="false" customHeight="false" outlineLevel="0" collapsed="false">
      <c r="A319" s="87" t="s">
        <v>62</v>
      </c>
      <c r="B319" s="54" t="s">
        <v>63</v>
      </c>
      <c r="C319" s="77"/>
      <c r="D319" s="77"/>
      <c r="E319" s="77" t="n">
        <f aca="false">SUM(C319:D319)</f>
        <v>0</v>
      </c>
    </row>
    <row r="320" customFormat="false" ht="22.35" hidden="false" customHeight="false" outlineLevel="0" collapsed="false">
      <c r="A320" s="87" t="s">
        <v>65</v>
      </c>
      <c r="B320" s="54" t="s">
        <v>66</v>
      </c>
      <c r="C320" s="77"/>
      <c r="D320" s="77"/>
      <c r="E320" s="77" t="n">
        <f aca="false">SUM(C320:D320)</f>
        <v>0</v>
      </c>
    </row>
    <row r="321" customFormat="false" ht="12.8" hidden="false" customHeight="false" outlineLevel="0" collapsed="false">
      <c r="A321" s="82"/>
      <c r="B321" s="54"/>
      <c r="C321" s="77"/>
      <c r="D321" s="77"/>
      <c r="E321" s="77" t="n">
        <f aca="false">SUM(C321:D321)</f>
        <v>0</v>
      </c>
    </row>
    <row r="322" customFormat="false" ht="46.25" hidden="false" customHeight="false" outlineLevel="0" collapsed="false">
      <c r="A322" s="66" t="s">
        <v>578</v>
      </c>
      <c r="B322" s="135" t="s">
        <v>19</v>
      </c>
      <c r="C322" s="69" t="n">
        <f aca="false">SUM(C324:C357)</f>
        <v>8709371</v>
      </c>
      <c r="D322" s="69" t="n">
        <f aca="false">SUM(D324:D357)</f>
        <v>20028973</v>
      </c>
      <c r="E322" s="69" t="n">
        <f aca="false">SUM(C322:D322)</f>
        <v>28738344</v>
      </c>
    </row>
    <row r="323" customFormat="false" ht="22.35" hidden="false" customHeight="false" outlineLevel="0" collapsed="false">
      <c r="A323" s="82" t="s">
        <v>27</v>
      </c>
      <c r="B323" s="54"/>
      <c r="C323" s="123" t="n">
        <f aca="false">SUM(C324:C356)</f>
        <v>8709371</v>
      </c>
      <c r="D323" s="123" t="n">
        <f aca="false">SUM(D324:D354)</f>
        <v>20028973</v>
      </c>
      <c r="E323" s="123" t="n">
        <f aca="false">SUM(C323:D323)</f>
        <v>28738344</v>
      </c>
    </row>
    <row r="324" customFormat="false" ht="43.25" hidden="false" customHeight="false" outlineLevel="0" collapsed="false">
      <c r="A324" s="82" t="s">
        <v>29</v>
      </c>
      <c r="B324" s="54" t="n">
        <v>0</v>
      </c>
      <c r="C324" s="123"/>
      <c r="D324" s="83" t="n">
        <v>990614</v>
      </c>
      <c r="E324" s="123" t="n">
        <f aca="false">SUM(C324:D324)</f>
        <v>990614</v>
      </c>
    </row>
    <row r="325" customFormat="false" ht="32.8" hidden="false" customHeight="false" outlineLevel="0" collapsed="false">
      <c r="A325" s="82" t="s">
        <v>579</v>
      </c>
      <c r="B325" s="54" t="s">
        <v>580</v>
      </c>
      <c r="C325" s="123"/>
      <c r="D325" s="83" t="n">
        <v>619134</v>
      </c>
      <c r="E325" s="123" t="n">
        <f aca="false">SUM(C325:D325)</f>
        <v>619134</v>
      </c>
    </row>
    <row r="326" customFormat="false" ht="85.05" hidden="false" customHeight="false" outlineLevel="0" collapsed="false">
      <c r="A326" s="82" t="s">
        <v>582</v>
      </c>
      <c r="B326" s="54" t="s">
        <v>583</v>
      </c>
      <c r="C326" s="123" t="n">
        <v>7000000</v>
      </c>
      <c r="D326" s="83" t="n">
        <v>4210109</v>
      </c>
      <c r="E326" s="123" t="n">
        <f aca="false">SUM(C326:D326)</f>
        <v>11210109</v>
      </c>
    </row>
    <row r="327" customFormat="false" ht="22.35" hidden="false" customHeight="false" outlineLevel="0" collapsed="false">
      <c r="A327" s="82" t="s">
        <v>585</v>
      </c>
      <c r="B327" s="54" t="s">
        <v>586</v>
      </c>
      <c r="C327" s="123"/>
      <c r="D327" s="83" t="n">
        <v>990614</v>
      </c>
      <c r="E327" s="123" t="n">
        <f aca="false">SUM(C327:D327)</f>
        <v>990614</v>
      </c>
    </row>
    <row r="328" customFormat="false" ht="32.8" hidden="false" customHeight="false" outlineLevel="0" collapsed="false">
      <c r="A328" s="82" t="s">
        <v>588</v>
      </c>
      <c r="B328" s="54" t="s">
        <v>589</v>
      </c>
      <c r="C328" s="123"/>
      <c r="D328" s="83" t="n">
        <v>928700</v>
      </c>
      <c r="E328" s="123" t="n">
        <f aca="false">SUM(C328:D328)</f>
        <v>928700</v>
      </c>
    </row>
    <row r="329" customFormat="false" ht="22.35" hidden="false" customHeight="false" outlineLevel="0" collapsed="false">
      <c r="A329" s="82" t="s">
        <v>591</v>
      </c>
      <c r="B329" s="54" t="s">
        <v>592</v>
      </c>
      <c r="C329" s="123" t="n">
        <v>80000</v>
      </c>
      <c r="D329" s="83" t="n">
        <v>1454964</v>
      </c>
      <c r="E329" s="123" t="n">
        <f aca="false">SUM(C329:D329)</f>
        <v>1534964</v>
      </c>
    </row>
    <row r="330" customFormat="false" ht="12.8" hidden="false" customHeight="false" outlineLevel="0" collapsed="false">
      <c r="A330" s="192" t="s">
        <v>594</v>
      </c>
      <c r="B330" s="54" t="s">
        <v>595</v>
      </c>
      <c r="C330" s="123"/>
      <c r="D330" s="83" t="n">
        <v>2600361</v>
      </c>
      <c r="E330" s="123" t="n">
        <f aca="false">SUM(C330:D330)</f>
        <v>2600361</v>
      </c>
    </row>
    <row r="331" customFormat="false" ht="32.8" hidden="false" customHeight="false" outlineLevel="0" collapsed="false">
      <c r="A331" s="82" t="s">
        <v>597</v>
      </c>
      <c r="B331" s="54" t="s">
        <v>598</v>
      </c>
      <c r="C331" s="123" t="n">
        <v>60000</v>
      </c>
      <c r="D331" s="83" t="n">
        <v>742960</v>
      </c>
      <c r="E331" s="123" t="n">
        <f aca="false">SUM(C331:D331)</f>
        <v>802960</v>
      </c>
    </row>
    <row r="332" customFormat="false" ht="32.8" hidden="false" customHeight="false" outlineLevel="0" collapsed="false">
      <c r="A332" s="82" t="s">
        <v>600</v>
      </c>
      <c r="B332" s="54" t="s">
        <v>601</v>
      </c>
      <c r="C332" s="123" t="n">
        <v>420000</v>
      </c>
      <c r="D332" s="77" t="n">
        <v>801159</v>
      </c>
      <c r="E332" s="123" t="n">
        <f aca="false">SUM(C332:D332)</f>
        <v>1221159</v>
      </c>
    </row>
    <row r="333" customFormat="false" ht="53.7" hidden="false" customHeight="false" outlineLevel="0" collapsed="false">
      <c r="A333" s="82" t="s">
        <v>603</v>
      </c>
      <c r="B333" s="54" t="s">
        <v>604</v>
      </c>
      <c r="C333" s="123"/>
      <c r="D333" s="83" t="n">
        <v>3715</v>
      </c>
      <c r="E333" s="123" t="n">
        <f aca="false">SUM(C333:D333)</f>
        <v>3715</v>
      </c>
    </row>
    <row r="334" customFormat="false" ht="85.05" hidden="false" customHeight="false" outlineLevel="0" collapsed="false">
      <c r="A334" s="82" t="s">
        <v>606</v>
      </c>
      <c r="B334" s="54" t="s">
        <v>607</v>
      </c>
      <c r="C334" s="123"/>
      <c r="D334" s="83" t="n">
        <v>1362094</v>
      </c>
      <c r="E334" s="123" t="n">
        <f aca="false">SUM(C334:D334)</f>
        <v>1362094</v>
      </c>
    </row>
    <row r="335" customFormat="false" ht="32.8" hidden="false" customHeight="false" outlineLevel="0" collapsed="false">
      <c r="A335" s="87" t="s">
        <v>609</v>
      </c>
      <c r="B335" s="103" t="s">
        <v>610</v>
      </c>
      <c r="C335" s="123" t="n">
        <v>510000</v>
      </c>
      <c r="D335" s="77" t="n">
        <v>2040664</v>
      </c>
      <c r="E335" s="123" t="n">
        <f aca="false">SUM(C335:D335)</f>
        <v>2550664</v>
      </c>
    </row>
    <row r="336" customFormat="false" ht="53.7" hidden="false" customHeight="false" outlineLevel="0" collapsed="false">
      <c r="A336" s="82" t="s">
        <v>612</v>
      </c>
      <c r="B336" s="54" t="s">
        <v>613</v>
      </c>
      <c r="C336" s="123" t="n">
        <v>116000</v>
      </c>
      <c r="D336" s="77" t="n">
        <v>1362094</v>
      </c>
      <c r="E336" s="123" t="n">
        <f aca="false">SUM(C336:D336)</f>
        <v>1478094</v>
      </c>
    </row>
    <row r="337" customFormat="false" ht="64.15" hidden="false" customHeight="false" outlineLevel="0" collapsed="false">
      <c r="A337" s="82" t="s">
        <v>615</v>
      </c>
      <c r="B337" s="54" t="s">
        <v>616</v>
      </c>
      <c r="C337" s="123" t="n">
        <v>400000</v>
      </c>
      <c r="D337" s="77" t="n">
        <v>2477</v>
      </c>
      <c r="E337" s="123" t="n">
        <f aca="false">SUM(C337:D337)</f>
        <v>402477</v>
      </c>
    </row>
    <row r="338" customFormat="false" ht="137.3" hidden="false" customHeight="false" outlineLevel="0" collapsed="false">
      <c r="A338" s="82" t="s">
        <v>618</v>
      </c>
      <c r="B338" s="54" t="s">
        <v>619</v>
      </c>
      <c r="C338" s="123"/>
      <c r="D338" s="77" t="n">
        <v>247653</v>
      </c>
      <c r="E338" s="123" t="n">
        <f aca="false">SUM(C338:D338)</f>
        <v>247653</v>
      </c>
    </row>
    <row r="339" customFormat="false" ht="32.8" hidden="false" customHeight="false" outlineLevel="0" collapsed="false">
      <c r="A339" s="82" t="s">
        <v>621</v>
      </c>
      <c r="B339" s="54" t="s">
        <v>622</v>
      </c>
      <c r="C339" s="123"/>
      <c r="D339" s="77" t="n">
        <v>1114441</v>
      </c>
      <c r="E339" s="123" t="n">
        <f aca="false">SUM(C339:D339)</f>
        <v>1114441</v>
      </c>
    </row>
    <row r="340" customFormat="false" ht="53.7" hidden="false" customHeight="false" outlineLevel="0" collapsed="false">
      <c r="A340" s="82" t="s">
        <v>624</v>
      </c>
      <c r="B340" s="54" t="s">
        <v>625</v>
      </c>
      <c r="C340" s="123"/>
      <c r="D340" s="77"/>
      <c r="E340" s="123"/>
    </row>
    <row r="341" customFormat="false" ht="53.7" hidden="false" customHeight="false" outlineLevel="0" collapsed="false">
      <c r="A341" s="82" t="s">
        <v>626</v>
      </c>
      <c r="B341" s="54" t="s">
        <v>627</v>
      </c>
      <c r="C341" s="123"/>
      <c r="D341" s="77" t="n">
        <v>37148</v>
      </c>
      <c r="E341" s="123" t="n">
        <f aca="false">SUM(C341:D341)</f>
        <v>37148</v>
      </c>
    </row>
    <row r="342" customFormat="false" ht="43.25" hidden="false" customHeight="false" outlineLevel="0" collapsed="false">
      <c r="A342" s="82" t="s">
        <v>629</v>
      </c>
      <c r="B342" s="54" t="s">
        <v>630</v>
      </c>
      <c r="C342" s="123"/>
      <c r="D342" s="77" t="n">
        <v>37148</v>
      </c>
      <c r="E342" s="123" t="n">
        <f aca="false">SUM(C342:D342)</f>
        <v>37148</v>
      </c>
    </row>
    <row r="343" customFormat="false" ht="95.5" hidden="false" customHeight="false" outlineLevel="0" collapsed="false">
      <c r="A343" s="82" t="s">
        <v>632</v>
      </c>
      <c r="B343" s="54" t="s">
        <v>633</v>
      </c>
      <c r="C343" s="123"/>
      <c r="D343" s="77" t="n">
        <v>371480</v>
      </c>
      <c r="E343" s="123" t="n">
        <f aca="false">SUM(C343:D343)</f>
        <v>371480</v>
      </c>
    </row>
    <row r="344" customFormat="false" ht="64.15" hidden="false" customHeight="false" outlineLevel="0" collapsed="false">
      <c r="A344" s="82" t="s">
        <v>635</v>
      </c>
      <c r="B344" s="54" t="s">
        <v>636</v>
      </c>
      <c r="C344" s="123"/>
      <c r="D344" s="77" t="n">
        <v>37148</v>
      </c>
      <c r="E344" s="123" t="n">
        <f aca="false">SUM(C344:D344)</f>
        <v>37148</v>
      </c>
    </row>
    <row r="345" customFormat="false" ht="53.7" hidden="false" customHeight="false" outlineLevel="0" collapsed="false">
      <c r="A345" s="82" t="s">
        <v>638</v>
      </c>
      <c r="B345" s="54" t="s">
        <v>639</v>
      </c>
      <c r="C345" s="123"/>
      <c r="D345" s="77"/>
      <c r="E345" s="123"/>
    </row>
    <row r="346" customFormat="false" ht="32.8" hidden="false" customHeight="false" outlineLevel="0" collapsed="false">
      <c r="A346" s="82" t="s">
        <v>640</v>
      </c>
      <c r="B346" s="54" t="s">
        <v>641</v>
      </c>
      <c r="C346" s="123"/>
      <c r="D346" s="77"/>
      <c r="E346" s="123"/>
    </row>
    <row r="347" customFormat="false" ht="43.25" hidden="false" customHeight="false" outlineLevel="0" collapsed="false">
      <c r="A347" s="82" t="s">
        <v>642</v>
      </c>
      <c r="B347" s="54" t="s">
        <v>643</v>
      </c>
      <c r="C347" s="123"/>
      <c r="D347" s="77"/>
      <c r="E347" s="123"/>
    </row>
    <row r="348" customFormat="false" ht="32.8" hidden="false" customHeight="false" outlineLevel="0" collapsed="false">
      <c r="A348" s="82" t="s">
        <v>644</v>
      </c>
      <c r="B348" s="54" t="s">
        <v>645</v>
      </c>
      <c r="C348" s="123"/>
      <c r="D348" s="77" t="n">
        <v>37148</v>
      </c>
      <c r="E348" s="123" t="n">
        <f aca="false">SUM(C348:D348)</f>
        <v>37148</v>
      </c>
    </row>
    <row r="349" customFormat="false" ht="53.7" hidden="false" customHeight="false" outlineLevel="0" collapsed="false">
      <c r="A349" s="82" t="s">
        <v>647</v>
      </c>
      <c r="B349" s="54" t="s">
        <v>648</v>
      </c>
      <c r="C349" s="123"/>
      <c r="D349" s="77" t="n">
        <v>37148</v>
      </c>
      <c r="E349" s="123" t="n">
        <f aca="false">SUM(C349:D349)</f>
        <v>37148</v>
      </c>
    </row>
    <row r="350" customFormat="false" ht="43.25" hidden="false" customHeight="false" outlineLevel="0" collapsed="false">
      <c r="A350" s="82" t="s">
        <v>650</v>
      </c>
      <c r="B350" s="54" t="s">
        <v>651</v>
      </c>
      <c r="C350" s="123"/>
      <c r="D350" s="77"/>
      <c r="E350" s="123"/>
    </row>
    <row r="351" customFormat="false" ht="32.8" hidden="false" customHeight="false" outlineLevel="0" collapsed="false">
      <c r="A351" s="82" t="s">
        <v>652</v>
      </c>
      <c r="B351" s="54" t="s">
        <v>254</v>
      </c>
      <c r="C351" s="123"/>
      <c r="D351" s="77"/>
      <c r="E351" s="123"/>
    </row>
    <row r="352" customFormat="false" ht="32.8" hidden="false" customHeight="false" outlineLevel="0" collapsed="false">
      <c r="A352" s="82" t="s">
        <v>653</v>
      </c>
      <c r="B352" s="54" t="s">
        <v>654</v>
      </c>
      <c r="C352" s="123"/>
      <c r="D352" s="77"/>
      <c r="E352" s="123"/>
    </row>
    <row r="353" customFormat="false" ht="22.35" hidden="false" customHeight="false" outlineLevel="0" collapsed="false">
      <c r="A353" s="82" t="s">
        <v>655</v>
      </c>
      <c r="B353" s="54" t="s">
        <v>656</v>
      </c>
      <c r="C353" s="123"/>
      <c r="D353" s="77"/>
      <c r="E353" s="123"/>
    </row>
    <row r="354" customFormat="false" ht="22.35" hidden="false" customHeight="false" outlineLevel="0" collapsed="false">
      <c r="A354" s="82" t="s">
        <v>657</v>
      </c>
      <c r="B354" s="54" t="s">
        <v>658</v>
      </c>
      <c r="C354" s="123" t="n">
        <v>123371</v>
      </c>
      <c r="D354" s="77"/>
      <c r="E354" s="123" t="n">
        <f aca="false">SUM(C354:D354)</f>
        <v>123371</v>
      </c>
    </row>
    <row r="355" customFormat="false" ht="22.35" hidden="false" customHeight="false" outlineLevel="0" collapsed="false">
      <c r="A355" s="87" t="s">
        <v>655</v>
      </c>
      <c r="B355" s="104" t="s">
        <v>656</v>
      </c>
      <c r="C355" s="77"/>
      <c r="D355" s="77"/>
      <c r="E355" s="123" t="n">
        <f aca="false">SUM(C355:D355)</f>
        <v>0</v>
      </c>
    </row>
    <row r="356" customFormat="false" ht="32.8" hidden="false" customHeight="false" outlineLevel="0" collapsed="false">
      <c r="A356" s="87" t="s">
        <v>177</v>
      </c>
      <c r="B356" s="104" t="s">
        <v>178</v>
      </c>
      <c r="C356" s="77"/>
      <c r="D356" s="77"/>
      <c r="E356" s="123"/>
    </row>
    <row r="357" customFormat="false" ht="22.35" hidden="false" customHeight="false" outlineLevel="0" collapsed="false">
      <c r="A357" s="87" t="s">
        <v>65</v>
      </c>
      <c r="B357" s="104" t="s">
        <v>66</v>
      </c>
      <c r="C357" s="77"/>
      <c r="D357" s="77"/>
      <c r="E357" s="123" t="n">
        <f aca="false">SUM(C357:D357)</f>
        <v>0</v>
      </c>
    </row>
    <row r="358" customFormat="false" ht="12.8" hidden="false" customHeight="false" outlineLevel="0" collapsed="false">
      <c r="A358" s="87"/>
      <c r="B358" s="103"/>
      <c r="C358" s="77"/>
      <c r="D358" s="77"/>
      <c r="E358" s="77" t="n">
        <f aca="false">SUM(C358:D358)</f>
        <v>0</v>
      </c>
    </row>
    <row r="359" customFormat="false" ht="46.25" hidden="false" customHeight="false" outlineLevel="0" collapsed="false">
      <c r="A359" s="169" t="s">
        <v>663</v>
      </c>
      <c r="B359" s="67" t="s">
        <v>19</v>
      </c>
      <c r="C359" s="139" t="n">
        <f aca="false">SUM(C361:C362)</f>
        <v>550000</v>
      </c>
      <c r="D359" s="139" t="n">
        <f aca="false">SUM(D361:D362)</f>
        <v>10649099</v>
      </c>
      <c r="E359" s="139" t="n">
        <f aca="false">SUM(C359:D359)</f>
        <v>11199099</v>
      </c>
    </row>
    <row r="360" customFormat="false" ht="22.35" hidden="false" customHeight="false" outlineLevel="0" collapsed="false">
      <c r="A360" s="99" t="s">
        <v>27</v>
      </c>
      <c r="B360" s="100" t="s">
        <v>28</v>
      </c>
      <c r="C360" s="171" t="n">
        <f aca="false">SUM(C361:C362)</f>
        <v>550000</v>
      </c>
      <c r="D360" s="171" t="n">
        <f aca="false">SUM(D361:D362)</f>
        <v>10649099</v>
      </c>
      <c r="E360" s="77" t="n">
        <f aca="false">SUM(C360:D360)</f>
        <v>11199099</v>
      </c>
    </row>
    <row r="361" customFormat="false" ht="43.25" hidden="false" customHeight="false" outlineLevel="0" collapsed="false">
      <c r="A361" s="87" t="s">
        <v>29</v>
      </c>
      <c r="B361" s="103" t="n">
        <v>0</v>
      </c>
      <c r="C361" s="77"/>
      <c r="D361" s="77" t="n">
        <v>1485921</v>
      </c>
      <c r="E361" s="77" t="n">
        <f aca="false">SUM(C361:D361)</f>
        <v>1485921</v>
      </c>
    </row>
    <row r="362" customFormat="false" ht="43.25" hidden="false" customHeight="false" outlineLevel="0" collapsed="false">
      <c r="A362" s="193" t="s">
        <v>664</v>
      </c>
      <c r="B362" s="127" t="s">
        <v>665</v>
      </c>
      <c r="C362" s="130" t="n">
        <v>550000</v>
      </c>
      <c r="D362" s="130" t="n">
        <v>9163178</v>
      </c>
      <c r="E362" s="130" t="n">
        <f aca="false">SUM(C362:D362)</f>
        <v>9713178</v>
      </c>
    </row>
    <row r="363" customFormat="false" ht="12.8" hidden="false" customHeight="false" outlineLevel="0" collapsed="false">
      <c r="A363" s="176"/>
      <c r="B363" s="103"/>
      <c r="C363" s="77"/>
      <c r="D363" s="77"/>
      <c r="E363" s="77" t="n">
        <f aca="false">SUM(C363:D363)</f>
        <v>0</v>
      </c>
    </row>
    <row r="364" customFormat="false" ht="35.05" hidden="false" customHeight="false" outlineLevel="0" collapsed="false">
      <c r="A364" s="66" t="s">
        <v>667</v>
      </c>
      <c r="B364" s="127" t="s">
        <v>19</v>
      </c>
      <c r="C364" s="139" t="n">
        <f aca="false">SUM(C366:C369)</f>
        <v>149891937</v>
      </c>
      <c r="D364" s="139" t="n">
        <f aca="false">SUM(D366:D369)</f>
        <v>28232494</v>
      </c>
      <c r="E364" s="139" t="n">
        <f aca="false">SUM(C364:D364)</f>
        <v>178124431</v>
      </c>
    </row>
    <row r="365" customFormat="false" ht="22.35" hidden="false" customHeight="false" outlineLevel="0" collapsed="false">
      <c r="A365" s="74" t="s">
        <v>27</v>
      </c>
      <c r="B365" s="100"/>
      <c r="C365" s="94" t="n">
        <f aca="false">SUM(C366:C369)</f>
        <v>149891937</v>
      </c>
      <c r="D365" s="194" t="n">
        <f aca="false">SUM(D366:D369)</f>
        <v>28232494</v>
      </c>
      <c r="E365" s="94" t="n">
        <f aca="false">SUM(C365:D365)</f>
        <v>178124431</v>
      </c>
    </row>
    <row r="366" customFormat="false" ht="43.25" hidden="false" customHeight="false" outlineLevel="0" collapsed="false">
      <c r="A366" s="82" t="s">
        <v>29</v>
      </c>
      <c r="B366" s="103" t="n">
        <v>0</v>
      </c>
      <c r="C366" s="94"/>
      <c r="D366" s="143" t="n">
        <v>1114441</v>
      </c>
      <c r="E366" s="94" t="n">
        <f aca="false">SUM(C366:D366)</f>
        <v>1114441</v>
      </c>
    </row>
    <row r="367" customFormat="false" ht="95.5" hidden="false" customHeight="false" outlineLevel="0" collapsed="false">
      <c r="A367" s="82" t="s">
        <v>668</v>
      </c>
      <c r="B367" s="103" t="s">
        <v>669</v>
      </c>
      <c r="C367" s="94" t="n">
        <v>149552201</v>
      </c>
      <c r="D367" s="77" t="n">
        <v>22660291</v>
      </c>
      <c r="E367" s="94" t="n">
        <f aca="false">SUM(C367:D367)</f>
        <v>172212492</v>
      </c>
    </row>
    <row r="368" customFormat="false" ht="95.5" hidden="false" customHeight="false" outlineLevel="0" collapsed="false">
      <c r="A368" s="82" t="s">
        <v>671</v>
      </c>
      <c r="B368" s="103" t="s">
        <v>419</v>
      </c>
      <c r="C368" s="94" t="n">
        <v>339736</v>
      </c>
      <c r="D368" s="77" t="n">
        <v>4333935</v>
      </c>
      <c r="E368" s="94" t="n">
        <f aca="false">SUM(C368:D368)</f>
        <v>4673671</v>
      </c>
    </row>
    <row r="369" customFormat="false" ht="74.6" hidden="false" customHeight="false" outlineLevel="0" collapsed="false">
      <c r="A369" s="82" t="s">
        <v>673</v>
      </c>
      <c r="B369" s="103" t="s">
        <v>674</v>
      </c>
      <c r="C369" s="77"/>
      <c r="D369" s="77" t="n">
        <v>123827</v>
      </c>
      <c r="E369" s="94" t="n">
        <f aca="false">SUM(C369:D369)</f>
        <v>123827</v>
      </c>
    </row>
    <row r="370" customFormat="false" ht="12.8" hidden="false" customHeight="false" outlineLevel="0" collapsed="false">
      <c r="A370" s="82"/>
      <c r="B370" s="103"/>
      <c r="C370" s="77"/>
      <c r="D370" s="77"/>
      <c r="E370" s="77" t="n">
        <f aca="false">SUM(C370:D370)</f>
        <v>0</v>
      </c>
    </row>
    <row r="371" customFormat="false" ht="57.45" hidden="false" customHeight="false" outlineLevel="0" collapsed="false">
      <c r="A371" s="195" t="s">
        <v>676</v>
      </c>
      <c r="B371" s="188" t="s">
        <v>19</v>
      </c>
      <c r="C371" s="190" t="n">
        <f aca="false">SUM(C373:C409)</f>
        <v>87975798</v>
      </c>
      <c r="D371" s="190" t="n">
        <f aca="false">SUM(D373:D409)</f>
        <v>14859207</v>
      </c>
      <c r="E371" s="108" t="n">
        <f aca="false">SUM(C371:D371)</f>
        <v>102835005</v>
      </c>
    </row>
    <row r="372" customFormat="false" ht="22.35" hidden="false" customHeight="false" outlineLevel="0" collapsed="false">
      <c r="A372" s="74" t="s">
        <v>27</v>
      </c>
      <c r="B372" s="54"/>
      <c r="C372" s="143" t="n">
        <f aca="false">SUM(C373:C405)</f>
        <v>87975798</v>
      </c>
      <c r="D372" s="143" t="n">
        <f aca="false">SUM(D373:D405)</f>
        <v>14859207</v>
      </c>
      <c r="E372" s="143" t="n">
        <f aca="false">SUM(C372:D372)</f>
        <v>102835005</v>
      </c>
    </row>
    <row r="373" customFormat="false" ht="43.25" hidden="false" customHeight="false" outlineLevel="0" collapsed="false">
      <c r="A373" s="87" t="s">
        <v>29</v>
      </c>
      <c r="B373" s="103" t="n">
        <v>0</v>
      </c>
      <c r="C373" s="143"/>
      <c r="D373" s="143" t="n">
        <v>1523068</v>
      </c>
      <c r="E373" s="143" t="n">
        <f aca="false">SUM(C373:D373)</f>
        <v>1523068</v>
      </c>
    </row>
    <row r="374" customFormat="false" ht="53.7" hidden="false" customHeight="false" outlineLevel="0" collapsed="false">
      <c r="A374" s="82" t="s">
        <v>677</v>
      </c>
      <c r="B374" s="54" t="s">
        <v>678</v>
      </c>
      <c r="C374" s="143" t="n">
        <f aca="false">725000-200000</f>
        <v>525000</v>
      </c>
      <c r="D374" s="143" t="n">
        <v>421011</v>
      </c>
      <c r="E374" s="143" t="n">
        <f aca="false">SUM(C374:D374)</f>
        <v>946011</v>
      </c>
    </row>
    <row r="375" customFormat="false" ht="53.7" hidden="false" customHeight="false" outlineLevel="0" collapsed="false">
      <c r="A375" s="82" t="s">
        <v>680</v>
      </c>
      <c r="B375" s="54" t="s">
        <v>681</v>
      </c>
      <c r="C375" s="143" t="n">
        <f aca="false">3550000-506000</f>
        <v>3044000</v>
      </c>
      <c r="D375" s="143" t="n">
        <v>1046336</v>
      </c>
      <c r="E375" s="143" t="n">
        <f aca="false">SUM(C375:D375)</f>
        <v>4090336</v>
      </c>
    </row>
    <row r="376" customFormat="false" ht="22.35" hidden="false" customHeight="false" outlineLevel="0" collapsed="false">
      <c r="A376" s="82" t="s">
        <v>683</v>
      </c>
      <c r="B376" s="54" t="s">
        <v>684</v>
      </c>
      <c r="C376" s="143" t="n">
        <v>2139000</v>
      </c>
      <c r="D376" s="143" t="n">
        <v>1448773</v>
      </c>
      <c r="E376" s="143" t="n">
        <f aca="false">SUM(C376:D376)</f>
        <v>3587773</v>
      </c>
    </row>
    <row r="377" customFormat="false" ht="32.8" hidden="false" customHeight="false" outlineLevel="0" collapsed="false">
      <c r="A377" s="82" t="s">
        <v>686</v>
      </c>
      <c r="B377" s="54" t="s">
        <v>687</v>
      </c>
      <c r="C377" s="143" t="n">
        <v>2049000</v>
      </c>
      <c r="D377" s="143" t="n">
        <v>222888</v>
      </c>
      <c r="E377" s="143" t="n">
        <f aca="false">SUM(C377:D377)</f>
        <v>2271888</v>
      </c>
    </row>
    <row r="378" customFormat="false" ht="43.25" hidden="false" customHeight="false" outlineLevel="0" collapsed="false">
      <c r="A378" s="82" t="s">
        <v>689</v>
      </c>
      <c r="B378" s="54" t="s">
        <v>690</v>
      </c>
      <c r="C378" s="143" t="n">
        <f aca="false">18438936+13117780</f>
        <v>31556716</v>
      </c>
      <c r="D378" s="143" t="n">
        <v>1485921</v>
      </c>
      <c r="E378" s="143" t="n">
        <f aca="false">SUM(C378:D378)</f>
        <v>33042637</v>
      </c>
    </row>
    <row r="379" customFormat="false" ht="64.15" hidden="false" customHeight="false" outlineLevel="0" collapsed="false">
      <c r="A379" s="82" t="s">
        <v>692</v>
      </c>
      <c r="B379" s="54" t="s">
        <v>693</v>
      </c>
      <c r="C379" s="143" t="n">
        <v>1765000</v>
      </c>
      <c r="D379" s="143" t="n">
        <v>2451769</v>
      </c>
      <c r="E379" s="143" t="n">
        <f aca="false">SUM(C379:D379)</f>
        <v>4216769</v>
      </c>
    </row>
    <row r="380" customFormat="false" ht="22.35" hidden="false" customHeight="false" outlineLevel="0" collapsed="false">
      <c r="A380" s="82" t="s">
        <v>167</v>
      </c>
      <c r="B380" s="54" t="s">
        <v>168</v>
      </c>
      <c r="C380" s="143" t="n">
        <v>840000</v>
      </c>
      <c r="D380" s="143" t="n">
        <v>123827</v>
      </c>
      <c r="E380" s="143" t="n">
        <f aca="false">SUM(C380:D380)</f>
        <v>963827</v>
      </c>
    </row>
    <row r="381" customFormat="false" ht="32.8" hidden="false" customHeight="false" outlineLevel="0" collapsed="false">
      <c r="A381" s="82" t="s">
        <v>696</v>
      </c>
      <c r="B381" s="54" t="s">
        <v>697</v>
      </c>
      <c r="C381" s="143" t="n">
        <v>1600000</v>
      </c>
      <c r="D381" s="143" t="n">
        <v>619134</v>
      </c>
      <c r="E381" s="143" t="n">
        <f aca="false">SUM(C381:D381)</f>
        <v>2219134</v>
      </c>
    </row>
    <row r="382" customFormat="false" ht="32.8" hidden="false" customHeight="false" outlineLevel="0" collapsed="false">
      <c r="A382" s="82" t="s">
        <v>699</v>
      </c>
      <c r="B382" s="54" t="s">
        <v>700</v>
      </c>
      <c r="C382" s="143" t="n">
        <v>1535000</v>
      </c>
      <c r="D382" s="143" t="n">
        <v>718195</v>
      </c>
      <c r="E382" s="143" t="n">
        <f aca="false">SUM(C382:D382)</f>
        <v>2253195</v>
      </c>
    </row>
    <row r="383" customFormat="false" ht="74.6" hidden="false" customHeight="false" outlineLevel="0" collapsed="false">
      <c r="A383" s="82" t="s">
        <v>702</v>
      </c>
      <c r="B383" s="54" t="s">
        <v>703</v>
      </c>
      <c r="C383" s="143" t="n">
        <v>12389586</v>
      </c>
      <c r="D383" s="143" t="n">
        <v>1380668</v>
      </c>
      <c r="E383" s="143" t="n">
        <f aca="false">SUM(C383:D383)</f>
        <v>13770254</v>
      </c>
    </row>
    <row r="384" customFormat="false" ht="22.35" hidden="false" customHeight="false" outlineLevel="0" collapsed="false">
      <c r="A384" s="82" t="s">
        <v>705</v>
      </c>
      <c r="B384" s="54" t="s">
        <v>706</v>
      </c>
      <c r="C384" s="143" t="n">
        <v>309600</v>
      </c>
      <c r="D384" s="143" t="n">
        <v>12383</v>
      </c>
      <c r="E384" s="143" t="n">
        <f aca="false">SUM(C384:D384)</f>
        <v>321983</v>
      </c>
    </row>
    <row r="385" customFormat="false" ht="53.7" hidden="false" customHeight="false" outlineLevel="0" collapsed="false">
      <c r="A385" s="82" t="s">
        <v>708</v>
      </c>
      <c r="B385" s="54" t="s">
        <v>709</v>
      </c>
      <c r="C385" s="143" t="n">
        <f aca="false">6290000-1000000</f>
        <v>5290000</v>
      </c>
      <c r="D385" s="143" t="n">
        <v>451967</v>
      </c>
      <c r="E385" s="143" t="n">
        <f aca="false">SUM(C385:D385)</f>
        <v>5741967</v>
      </c>
    </row>
    <row r="386" customFormat="false" ht="32.8" hidden="false" customHeight="false" outlineLevel="0" collapsed="false">
      <c r="A386" s="82" t="s">
        <v>711</v>
      </c>
      <c r="B386" s="54" t="s">
        <v>712</v>
      </c>
      <c r="C386" s="143" t="n">
        <v>5500000</v>
      </c>
      <c r="D386" s="143" t="n">
        <v>92870</v>
      </c>
      <c r="E386" s="143" t="n">
        <f aca="false">SUM(C386:D386)</f>
        <v>5592870</v>
      </c>
    </row>
    <row r="387" customFormat="false" ht="53.7" hidden="false" customHeight="false" outlineLevel="0" collapsed="false">
      <c r="A387" s="82" t="s">
        <v>714</v>
      </c>
      <c r="B387" s="54" t="s">
        <v>715</v>
      </c>
      <c r="C387" s="143" t="n">
        <f aca="false">2075800-500000</f>
        <v>1575800</v>
      </c>
      <c r="D387" s="143" t="n">
        <v>767726</v>
      </c>
      <c r="E387" s="143" t="n">
        <f aca="false">SUM(C387:D387)</f>
        <v>2343526</v>
      </c>
    </row>
    <row r="388" customFormat="false" ht="74.6" hidden="false" customHeight="false" outlineLevel="0" collapsed="false">
      <c r="A388" s="82" t="s">
        <v>717</v>
      </c>
      <c r="B388" s="54" t="s">
        <v>718</v>
      </c>
      <c r="C388" s="143" t="n">
        <v>5110000</v>
      </c>
      <c r="D388" s="143" t="n">
        <v>408628</v>
      </c>
      <c r="E388" s="143" t="n">
        <f aca="false">SUM(C388:D388)</f>
        <v>5518628</v>
      </c>
    </row>
    <row r="389" customFormat="false" ht="64.15" hidden="false" customHeight="false" outlineLevel="0" collapsed="false">
      <c r="A389" s="82" t="s">
        <v>720</v>
      </c>
      <c r="B389" s="54" t="s">
        <v>721</v>
      </c>
      <c r="C389" s="143" t="n">
        <v>500000</v>
      </c>
      <c r="D389" s="143" t="n">
        <v>458159</v>
      </c>
      <c r="E389" s="143" t="n">
        <f aca="false">SUM(C389:D389)</f>
        <v>958159</v>
      </c>
    </row>
    <row r="390" customFormat="false" ht="43.25" hidden="false" customHeight="false" outlineLevel="0" collapsed="false">
      <c r="A390" s="82" t="s">
        <v>723</v>
      </c>
      <c r="B390" s="54" t="s">
        <v>724</v>
      </c>
      <c r="C390" s="143" t="n">
        <v>41878</v>
      </c>
      <c r="D390" s="143" t="n">
        <v>30957</v>
      </c>
      <c r="E390" s="143" t="n">
        <f aca="false">SUM(C390:D390)</f>
        <v>72835</v>
      </c>
    </row>
    <row r="391" customFormat="false" ht="64.15" hidden="false" customHeight="false" outlineLevel="0" collapsed="false">
      <c r="A391" s="82" t="s">
        <v>726</v>
      </c>
      <c r="B391" s="54" t="s">
        <v>727</v>
      </c>
      <c r="C391" s="143" t="n">
        <f aca="false">10000000-1200000</f>
        <v>8800000</v>
      </c>
      <c r="D391" s="143" t="n">
        <v>922509</v>
      </c>
      <c r="E391" s="143" t="n">
        <f aca="false">SUM(C391:D391)</f>
        <v>9722509</v>
      </c>
    </row>
    <row r="392" customFormat="false" ht="43.25" hidden="false" customHeight="false" outlineLevel="0" collapsed="false">
      <c r="A392" s="82" t="s">
        <v>729</v>
      </c>
      <c r="B392" s="54" t="s">
        <v>730</v>
      </c>
      <c r="C392" s="143" t="n">
        <v>10000</v>
      </c>
      <c r="D392" s="143" t="n">
        <v>247653</v>
      </c>
      <c r="E392" s="143" t="n">
        <f aca="false">SUM(C392:D392)</f>
        <v>257653</v>
      </c>
    </row>
    <row r="393" customFormat="false" ht="22.35" hidden="false" customHeight="false" outlineLevel="0" collapsed="false">
      <c r="A393" s="82" t="s">
        <v>732</v>
      </c>
      <c r="B393" s="54" t="s">
        <v>733</v>
      </c>
      <c r="C393" s="143" t="n">
        <v>20000</v>
      </c>
      <c r="D393" s="143" t="n">
        <v>24765</v>
      </c>
      <c r="E393" s="143" t="n">
        <f aca="false">SUM(C393:D393)</f>
        <v>44765</v>
      </c>
    </row>
    <row r="394" customFormat="false" ht="43.25" hidden="false" customHeight="false" outlineLevel="0" collapsed="false">
      <c r="A394" s="82" t="s">
        <v>325</v>
      </c>
      <c r="B394" s="54" t="s">
        <v>326</v>
      </c>
      <c r="C394" s="143" t="n">
        <v>2262168</v>
      </c>
      <c r="D394" s="143"/>
      <c r="E394" s="143" t="n">
        <f aca="false">SUM(C394:D394)</f>
        <v>2262168</v>
      </c>
    </row>
    <row r="395" customFormat="false" ht="32.8" hidden="false" customHeight="false" outlineLevel="0" collapsed="false">
      <c r="A395" s="82" t="s">
        <v>222</v>
      </c>
      <c r="B395" s="54" t="s">
        <v>223</v>
      </c>
      <c r="C395" s="143" t="n">
        <v>105000</v>
      </c>
      <c r="D395" s="143"/>
      <c r="E395" s="143" t="n">
        <f aca="false">SUM(C395:D395)</f>
        <v>105000</v>
      </c>
    </row>
    <row r="396" customFormat="false" ht="32.8" hidden="false" customHeight="false" outlineLevel="0" collapsed="false">
      <c r="A396" s="82" t="s">
        <v>219</v>
      </c>
      <c r="B396" s="54" t="s">
        <v>220</v>
      </c>
      <c r="C396" s="143" t="n">
        <v>596350</v>
      </c>
      <c r="D396" s="143"/>
      <c r="E396" s="143" t="n">
        <f aca="false">SUM(C396:D396)</f>
        <v>596350</v>
      </c>
    </row>
    <row r="397" customFormat="false" ht="32.8" hidden="false" customHeight="false" outlineLevel="0" collapsed="false">
      <c r="A397" s="82" t="s">
        <v>33</v>
      </c>
      <c r="B397" s="54" t="s">
        <v>34</v>
      </c>
      <c r="C397" s="143" t="n">
        <v>411700</v>
      </c>
      <c r="D397" s="143"/>
      <c r="E397" s="143" t="n">
        <f aca="false">SUM(C397:D397)</f>
        <v>411700</v>
      </c>
    </row>
    <row r="398" customFormat="false" ht="32.8" hidden="false" customHeight="false" outlineLevel="0" collapsed="false">
      <c r="A398" s="82" t="s">
        <v>739</v>
      </c>
      <c r="B398" s="54" t="s">
        <v>740</v>
      </c>
      <c r="C398" s="143"/>
      <c r="D398" s="143"/>
      <c r="E398" s="143"/>
    </row>
    <row r="399" customFormat="false" ht="43.25" hidden="false" customHeight="false" outlineLevel="0" collapsed="false">
      <c r="A399" s="82" t="s">
        <v>741</v>
      </c>
      <c r="B399" s="55" t="s">
        <v>742</v>
      </c>
      <c r="C399" s="143"/>
      <c r="D399" s="143"/>
      <c r="E399" s="143" t="n">
        <f aca="false">SUM(C399:D399)</f>
        <v>0</v>
      </c>
    </row>
    <row r="400" customFormat="false" ht="95.5" hidden="false" customHeight="false" outlineLevel="0" collapsed="false">
      <c r="A400" s="82" t="s">
        <v>744</v>
      </c>
      <c r="B400" s="55" t="s">
        <v>745</v>
      </c>
      <c r="C400" s="143"/>
      <c r="D400" s="143"/>
      <c r="E400" s="143" t="n">
        <f aca="false">SUM(C400:D400)</f>
        <v>0</v>
      </c>
    </row>
    <row r="401" customFormat="false" ht="32.8" hidden="false" customHeight="false" outlineLevel="0" collapsed="false">
      <c r="A401" s="82" t="s">
        <v>747</v>
      </c>
      <c r="B401" s="55" t="s">
        <v>748</v>
      </c>
      <c r="C401" s="143"/>
      <c r="D401" s="143"/>
      <c r="E401" s="143" t="n">
        <f aca="false">SUM(C401:D401)</f>
        <v>0</v>
      </c>
    </row>
    <row r="402" customFormat="false" ht="12.8" hidden="false" customHeight="false" outlineLevel="0" collapsed="false">
      <c r="A402" s="82" t="s">
        <v>750</v>
      </c>
      <c r="B402" s="55" t="s">
        <v>751</v>
      </c>
      <c r="C402" s="143"/>
      <c r="D402" s="143"/>
      <c r="E402" s="143" t="n">
        <f aca="false">SUM(C402:D402)</f>
        <v>0</v>
      </c>
    </row>
    <row r="403" customFormat="false" ht="22.35" hidden="false" customHeight="false" outlineLevel="0" collapsed="false">
      <c r="A403" s="82" t="s">
        <v>753</v>
      </c>
      <c r="B403" s="55" t="s">
        <v>754</v>
      </c>
      <c r="C403" s="143"/>
      <c r="D403" s="143"/>
      <c r="E403" s="143" t="n">
        <f aca="false">SUM(C403:D403)</f>
        <v>0</v>
      </c>
    </row>
    <row r="404" customFormat="false" ht="43.25" hidden="false" customHeight="false" outlineLevel="0" collapsed="false">
      <c r="A404" s="82" t="s">
        <v>756</v>
      </c>
      <c r="B404" s="55" t="s">
        <v>757</v>
      </c>
      <c r="C404" s="143"/>
      <c r="D404" s="143"/>
      <c r="E404" s="143" t="n">
        <f aca="false">SUM(C404:D404)</f>
        <v>0</v>
      </c>
    </row>
    <row r="405" customFormat="false" ht="32.8" hidden="false" customHeight="false" outlineLevel="0" collapsed="false">
      <c r="A405" s="82" t="s">
        <v>177</v>
      </c>
      <c r="B405" s="54" t="s">
        <v>178</v>
      </c>
      <c r="C405" s="143"/>
      <c r="D405" s="143"/>
      <c r="E405" s="143" t="n">
        <f aca="false">SUM(C405:D405)</f>
        <v>0</v>
      </c>
    </row>
    <row r="406" customFormat="false" ht="32.8" hidden="false" customHeight="false" outlineLevel="0" collapsed="false">
      <c r="A406" s="82" t="s">
        <v>253</v>
      </c>
      <c r="B406" s="54" t="s">
        <v>178</v>
      </c>
      <c r="C406" s="143"/>
      <c r="D406" s="143"/>
      <c r="E406" s="143" t="n">
        <f aca="false">SUM(C406:D406)</f>
        <v>0</v>
      </c>
    </row>
    <row r="407" customFormat="false" ht="74.6" hidden="false" customHeight="false" outlineLevel="0" collapsed="false">
      <c r="A407" s="82" t="s">
        <v>761</v>
      </c>
      <c r="B407" s="54" t="s">
        <v>762</v>
      </c>
      <c r="C407" s="143"/>
      <c r="D407" s="143"/>
      <c r="E407" s="143"/>
    </row>
    <row r="408" customFormat="false" ht="64.15" hidden="false" customHeight="false" outlineLevel="0" collapsed="false">
      <c r="A408" s="82" t="s">
        <v>763</v>
      </c>
      <c r="B408" s="54" t="s">
        <v>764</v>
      </c>
      <c r="C408" s="143"/>
      <c r="D408" s="143"/>
      <c r="E408" s="143"/>
    </row>
    <row r="409" customFormat="false" ht="12.8" hidden="false" customHeight="false" outlineLevel="0" collapsed="false">
      <c r="A409" s="198" t="s">
        <v>65</v>
      </c>
      <c r="B409" s="54" t="s">
        <v>66</v>
      </c>
      <c r="C409" s="143"/>
      <c r="D409" s="143"/>
      <c r="E409" s="143" t="n">
        <f aca="false">SUM(C409:D409)</f>
        <v>0</v>
      </c>
    </row>
    <row r="410" customFormat="false" ht="12.8" hidden="false" customHeight="false" outlineLevel="0" collapsed="false">
      <c r="A410" s="198"/>
      <c r="B410" s="54"/>
      <c r="C410" s="143"/>
      <c r="D410" s="143"/>
      <c r="E410" s="143"/>
    </row>
    <row r="411" customFormat="false" ht="35.05" hidden="false" customHeight="false" outlineLevel="0" collapsed="false">
      <c r="A411" s="66" t="s">
        <v>766</v>
      </c>
      <c r="B411" s="135" t="s">
        <v>19</v>
      </c>
      <c r="C411" s="190" t="n">
        <f aca="false">SUM(C413:C418)</f>
        <v>6397305</v>
      </c>
      <c r="D411" s="190" t="n">
        <f aca="false">SUM(D413:D418)</f>
        <v>24022385</v>
      </c>
      <c r="E411" s="69" t="n">
        <f aca="false">SUM(C411:D411)</f>
        <v>30419690</v>
      </c>
    </row>
    <row r="412" customFormat="false" ht="22.35" hidden="false" customHeight="false" outlineLevel="0" collapsed="false">
      <c r="A412" s="82" t="s">
        <v>27</v>
      </c>
      <c r="B412" s="54"/>
      <c r="C412" s="77" t="n">
        <f aca="false">SUM(C413:C417)</f>
        <v>6397305</v>
      </c>
      <c r="D412" s="77" t="n">
        <f aca="false">SUM(D413:D417)</f>
        <v>24022385</v>
      </c>
      <c r="E412" s="77" t="n">
        <f aca="false">SUM(C412:D412)</f>
        <v>30419690</v>
      </c>
    </row>
    <row r="413" customFormat="false" ht="43.25" hidden="false" customHeight="false" outlineLevel="0" collapsed="false">
      <c r="A413" s="82" t="s">
        <v>29</v>
      </c>
      <c r="B413" s="54" t="n">
        <v>0</v>
      </c>
      <c r="C413" s="77"/>
      <c r="D413" s="77" t="n">
        <v>1523069</v>
      </c>
      <c r="E413" s="77" t="n">
        <f aca="false">SUM(C413:D413)</f>
        <v>1523069</v>
      </c>
    </row>
    <row r="414" customFormat="false" ht="64.15" hidden="false" customHeight="false" outlineLevel="0" collapsed="false">
      <c r="A414" s="82" t="s">
        <v>767</v>
      </c>
      <c r="B414" s="54" t="s">
        <v>768</v>
      </c>
      <c r="C414" s="77" t="n">
        <v>3844800</v>
      </c>
      <c r="D414" s="77" t="n">
        <v>14252456</v>
      </c>
      <c r="E414" s="77" t="n">
        <f aca="false">SUM(C414:D414)</f>
        <v>18097256</v>
      </c>
    </row>
    <row r="415" customFormat="false" ht="53.7" hidden="false" customHeight="false" outlineLevel="0" collapsed="false">
      <c r="A415" s="82" t="s">
        <v>770</v>
      </c>
      <c r="B415" s="54" t="s">
        <v>771</v>
      </c>
      <c r="C415" s="77" t="n">
        <v>484605</v>
      </c>
      <c r="D415" s="77" t="n">
        <v>5089279</v>
      </c>
      <c r="E415" s="77" t="n">
        <f aca="false">SUM(C415:D415)</f>
        <v>5573884</v>
      </c>
    </row>
    <row r="416" customFormat="false" ht="85.05" hidden="false" customHeight="false" outlineLevel="0" collapsed="false">
      <c r="A416" s="82" t="s">
        <v>773</v>
      </c>
      <c r="B416" s="54" t="s">
        <v>774</v>
      </c>
      <c r="C416" s="77" t="n">
        <f aca="false">2305900-500000</f>
        <v>1805900</v>
      </c>
      <c r="D416" s="77" t="n">
        <v>1424007</v>
      </c>
      <c r="E416" s="77" t="n">
        <f aca="false">SUM(C416:D416)</f>
        <v>3229907</v>
      </c>
    </row>
    <row r="417" customFormat="false" ht="85.05" hidden="false" customHeight="false" outlineLevel="0" collapsed="false">
      <c r="A417" s="82" t="s">
        <v>776</v>
      </c>
      <c r="B417" s="54" t="s">
        <v>777</v>
      </c>
      <c r="C417" s="77" t="n">
        <v>262000</v>
      </c>
      <c r="D417" s="77" t="n">
        <v>1733574</v>
      </c>
      <c r="E417" s="77" t="n">
        <f aca="false">SUM(C417:D417)</f>
        <v>1995574</v>
      </c>
    </row>
    <row r="418" customFormat="false" ht="22.35" hidden="false" customHeight="false" outlineLevel="0" collapsed="false">
      <c r="A418" s="82" t="s">
        <v>65</v>
      </c>
      <c r="B418" s="54" t="s">
        <v>66</v>
      </c>
      <c r="C418" s="77"/>
      <c r="D418" s="77"/>
      <c r="E418" s="77" t="n">
        <f aca="false">SUM(C418:D418)</f>
        <v>0</v>
      </c>
    </row>
    <row r="419" customFormat="false" ht="12.8" hidden="false" customHeight="false" outlineLevel="0" collapsed="false">
      <c r="A419" s="91"/>
      <c r="B419" s="92"/>
      <c r="C419" s="94"/>
      <c r="D419" s="94"/>
      <c r="E419" s="94" t="n">
        <f aca="false">SUM(C419:D419)</f>
        <v>0</v>
      </c>
    </row>
    <row r="420" customFormat="false" ht="23.85" hidden="false" customHeight="false" outlineLevel="0" collapsed="false">
      <c r="A420" s="66" t="s">
        <v>780</v>
      </c>
      <c r="B420" s="135" t="s">
        <v>19</v>
      </c>
      <c r="C420" s="139" t="n">
        <f aca="false">SUM(C423:C428)</f>
        <v>0</v>
      </c>
      <c r="D420" s="139" t="n">
        <f aca="false">SUM(D422:D428)</f>
        <v>0</v>
      </c>
      <c r="E420" s="190" t="n">
        <f aca="false">SUM(C420:D420)</f>
        <v>0</v>
      </c>
    </row>
    <row r="421" customFormat="false" ht="22.35" hidden="false" customHeight="false" outlineLevel="0" collapsed="false">
      <c r="A421" s="82" t="s">
        <v>27</v>
      </c>
      <c r="B421" s="103"/>
      <c r="C421" s="77" t="n">
        <f aca="false">SUM(C423:C428)</f>
        <v>0</v>
      </c>
      <c r="D421" s="77" t="n">
        <f aca="false">SUM(D422:D428)</f>
        <v>0</v>
      </c>
      <c r="E421" s="77" t="n">
        <f aca="false">SUM(C421:D421)</f>
        <v>0</v>
      </c>
    </row>
    <row r="422" customFormat="false" ht="43.25" hidden="false" customHeight="false" outlineLevel="0" collapsed="false">
      <c r="A422" s="82" t="s">
        <v>29</v>
      </c>
      <c r="B422" s="103" t="n">
        <v>0</v>
      </c>
      <c r="C422" s="77"/>
      <c r="D422" s="77"/>
      <c r="E422" s="77" t="n">
        <f aca="false">SUM(C422:D422)</f>
        <v>0</v>
      </c>
    </row>
    <row r="423" customFormat="false" ht="32.8" hidden="false" customHeight="false" outlineLevel="0" collapsed="false">
      <c r="A423" s="82" t="s">
        <v>781</v>
      </c>
      <c r="B423" s="103" t="s">
        <v>782</v>
      </c>
      <c r="C423" s="77"/>
      <c r="D423" s="77"/>
      <c r="E423" s="77" t="n">
        <f aca="false">SUM(C423:D423)</f>
        <v>0</v>
      </c>
    </row>
    <row r="424" customFormat="false" ht="43.25" hidden="false" customHeight="false" outlineLevel="0" collapsed="false">
      <c r="A424" s="87" t="s">
        <v>784</v>
      </c>
      <c r="B424" s="103" t="s">
        <v>785</v>
      </c>
      <c r="C424" s="77"/>
      <c r="D424" s="77"/>
      <c r="E424" s="77" t="n">
        <f aca="false">SUM(C424:D424)</f>
        <v>0</v>
      </c>
    </row>
    <row r="425" customFormat="false" ht="22.35" hidden="false" customHeight="false" outlineLevel="0" collapsed="false">
      <c r="A425" s="82" t="s">
        <v>328</v>
      </c>
      <c r="B425" s="103" t="s">
        <v>329</v>
      </c>
      <c r="C425" s="77"/>
      <c r="D425" s="77"/>
      <c r="E425" s="77" t="n">
        <f aca="false">SUM(C425:D425)</f>
        <v>0</v>
      </c>
    </row>
    <row r="426" customFormat="false" ht="74.6" hidden="false" customHeight="false" outlineLevel="0" collapsed="false">
      <c r="A426" s="87" t="s">
        <v>320</v>
      </c>
      <c r="B426" s="103" t="s">
        <v>321</v>
      </c>
      <c r="C426" s="77"/>
      <c r="D426" s="77"/>
      <c r="E426" s="77" t="n">
        <f aca="false">SUM(C426:D426)</f>
        <v>0</v>
      </c>
    </row>
    <row r="427" customFormat="false" ht="32.8" hidden="false" customHeight="false" outlineLevel="0" collapsed="false">
      <c r="A427" s="87" t="s">
        <v>33</v>
      </c>
      <c r="B427" s="54" t="s">
        <v>34</v>
      </c>
      <c r="C427" s="77"/>
      <c r="D427" s="77"/>
      <c r="E427" s="77" t="n">
        <f aca="false">SUM(C427:D427)</f>
        <v>0</v>
      </c>
    </row>
    <row r="428" customFormat="false" ht="32.8" hidden="false" customHeight="false" outlineLevel="0" collapsed="false">
      <c r="A428" s="87" t="s">
        <v>219</v>
      </c>
      <c r="B428" s="103" t="s">
        <v>220</v>
      </c>
      <c r="C428" s="77"/>
      <c r="D428" s="77"/>
      <c r="E428" s="77" t="n">
        <f aca="false">SUM(C428:D428)</f>
        <v>0</v>
      </c>
    </row>
    <row r="429" customFormat="false" ht="12.8" hidden="false" customHeight="false" outlineLevel="0" collapsed="false">
      <c r="A429" s="87"/>
      <c r="B429" s="54"/>
      <c r="C429" s="77"/>
      <c r="D429" s="77"/>
      <c r="E429" s="77"/>
    </row>
    <row r="430" customFormat="false" ht="46.25" hidden="false" customHeight="false" outlineLevel="0" collapsed="false">
      <c r="A430" s="66" t="s">
        <v>791</v>
      </c>
      <c r="B430" s="135" t="s">
        <v>19</v>
      </c>
      <c r="C430" s="152" t="n">
        <f aca="false">SUM(C432:C441)</f>
        <v>731354</v>
      </c>
      <c r="D430" s="152" t="n">
        <f aca="false">SUM(D432:D440)</f>
        <v>16592781</v>
      </c>
      <c r="E430" s="152" t="n">
        <f aca="false">SUM(C430:D430)</f>
        <v>17324135</v>
      </c>
    </row>
    <row r="431" customFormat="false" ht="22.35" hidden="false" customHeight="false" outlineLevel="0" collapsed="false">
      <c r="A431" s="82" t="s">
        <v>27</v>
      </c>
      <c r="B431" s="100"/>
      <c r="C431" s="145" t="n">
        <f aca="false">SUM(C432:C441)</f>
        <v>731354</v>
      </c>
      <c r="D431" s="145" t="n">
        <f aca="false">SUM(D432:D440)</f>
        <v>16592781</v>
      </c>
      <c r="E431" s="77" t="n">
        <f aca="false">SUM(C431:D431)</f>
        <v>17324135</v>
      </c>
    </row>
    <row r="432" customFormat="false" ht="43.25" hidden="false" customHeight="false" outlineLevel="0" collapsed="false">
      <c r="A432" s="82" t="s">
        <v>29</v>
      </c>
      <c r="B432" s="103" t="n">
        <v>0</v>
      </c>
      <c r="C432" s="77"/>
      <c r="D432" s="77" t="n">
        <v>990614</v>
      </c>
      <c r="E432" s="77" t="n">
        <f aca="false">SUM(C432:D432)</f>
        <v>990614</v>
      </c>
    </row>
    <row r="433" customFormat="false" ht="64.15" hidden="false" customHeight="false" outlineLevel="0" collapsed="false">
      <c r="A433" s="82" t="s">
        <v>792</v>
      </c>
      <c r="B433" s="54" t="s">
        <v>651</v>
      </c>
      <c r="C433" s="77" t="n">
        <v>142850</v>
      </c>
      <c r="D433" s="191" t="n">
        <v>8172564</v>
      </c>
      <c r="E433" s="77" t="n">
        <f aca="false">SUM(C433:D433)</f>
        <v>8315414</v>
      </c>
    </row>
    <row r="434" customFormat="false" ht="43.25" hidden="false" customHeight="false" outlineLevel="0" collapsed="false">
      <c r="A434" s="82" t="s">
        <v>794</v>
      </c>
      <c r="B434" s="54" t="s">
        <v>795</v>
      </c>
      <c r="C434" s="77" t="n">
        <v>20000</v>
      </c>
      <c r="D434" s="94" t="n">
        <v>1362094</v>
      </c>
      <c r="E434" s="77" t="n">
        <f aca="false">SUM(C434:D434)</f>
        <v>1382094</v>
      </c>
    </row>
    <row r="435" customFormat="false" ht="22.35" hidden="false" customHeight="false" outlineLevel="0" collapsed="false">
      <c r="A435" s="82" t="s">
        <v>797</v>
      </c>
      <c r="B435" s="54" t="s">
        <v>798</v>
      </c>
      <c r="C435" s="77" t="n">
        <v>409004</v>
      </c>
      <c r="D435" s="94" t="n">
        <v>247653</v>
      </c>
      <c r="E435" s="77" t="n">
        <f aca="false">SUM(C435:D435)</f>
        <v>656657</v>
      </c>
    </row>
    <row r="436" customFormat="false" ht="105.95" hidden="false" customHeight="false" outlineLevel="0" collapsed="false">
      <c r="A436" s="126" t="s">
        <v>800</v>
      </c>
      <c r="B436" s="160" t="s">
        <v>801</v>
      </c>
      <c r="C436" s="130" t="n">
        <v>1000</v>
      </c>
      <c r="D436" s="199" t="n">
        <v>247653</v>
      </c>
      <c r="E436" s="130" t="n">
        <f aca="false">SUM(C436:D436)</f>
        <v>248653</v>
      </c>
    </row>
    <row r="437" customFormat="false" ht="53.7" hidden="false" customHeight="false" outlineLevel="0" collapsed="false">
      <c r="A437" s="82" t="s">
        <v>803</v>
      </c>
      <c r="B437" s="54" t="s">
        <v>804</v>
      </c>
      <c r="C437" s="77" t="n">
        <v>69500</v>
      </c>
      <c r="D437" s="94" t="n">
        <v>2105054</v>
      </c>
      <c r="E437" s="77" t="n">
        <f aca="false">SUM(C437:D437)</f>
        <v>2174554</v>
      </c>
    </row>
    <row r="438" customFormat="false" ht="43.25" hidden="false" customHeight="false" outlineLevel="0" collapsed="false">
      <c r="A438" s="82" t="s">
        <v>806</v>
      </c>
      <c r="B438" s="54" t="s">
        <v>807</v>
      </c>
      <c r="C438" s="77" t="n">
        <v>8000</v>
      </c>
      <c r="D438" s="191" t="n">
        <v>1485921</v>
      </c>
      <c r="E438" s="77" t="n">
        <f aca="false">SUM(C438:D438)</f>
        <v>1493921</v>
      </c>
    </row>
    <row r="439" customFormat="false" ht="22.35" hidden="false" customHeight="false" outlineLevel="0" collapsed="false">
      <c r="A439" s="82" t="s">
        <v>809</v>
      </c>
      <c r="B439" s="54" t="s">
        <v>810</v>
      </c>
      <c r="C439" s="77"/>
      <c r="D439" s="94" t="n">
        <v>1114441</v>
      </c>
      <c r="E439" s="77" t="n">
        <f aca="false">SUM(C439:D439)</f>
        <v>1114441</v>
      </c>
    </row>
    <row r="440" customFormat="false" ht="22.35" hidden="false" customHeight="false" outlineLevel="0" collapsed="false">
      <c r="A440" s="82" t="s">
        <v>812</v>
      </c>
      <c r="B440" s="54" t="s">
        <v>813</v>
      </c>
      <c r="C440" s="77" t="n">
        <v>1000</v>
      </c>
      <c r="D440" s="200" t="n">
        <v>866787</v>
      </c>
      <c r="E440" s="77" t="n">
        <f aca="false">SUM(C440:D440)</f>
        <v>867787</v>
      </c>
    </row>
    <row r="441" customFormat="false" ht="32.8" hidden="false" customHeight="false" outlineLevel="0" collapsed="false">
      <c r="A441" s="82" t="s">
        <v>177</v>
      </c>
      <c r="B441" s="54" t="s">
        <v>178</v>
      </c>
      <c r="C441" s="77" t="n">
        <v>80000</v>
      </c>
      <c r="D441" s="202"/>
      <c r="E441" s="77" t="n">
        <f aca="false">SUM(C441:D441)</f>
        <v>80000</v>
      </c>
    </row>
    <row r="442" customFormat="false" ht="12.8" hidden="false" customHeight="false" outlineLevel="0" collapsed="false">
      <c r="A442" s="87"/>
      <c r="B442" s="103"/>
      <c r="C442" s="77"/>
      <c r="D442" s="77"/>
      <c r="E442" s="77" t="n">
        <f aca="false">SUM(C442:D442)</f>
        <v>0</v>
      </c>
    </row>
    <row r="443" customFormat="false" ht="91" hidden="false" customHeight="false" outlineLevel="0" collapsed="false">
      <c r="A443" s="105" t="s">
        <v>816</v>
      </c>
      <c r="B443" s="116" t="s">
        <v>19</v>
      </c>
      <c r="C443" s="108" t="n">
        <f aca="false">SUM(C445:C454)</f>
        <v>1750000</v>
      </c>
      <c r="D443" s="108" t="n">
        <f aca="false">SUM(D445:D454)</f>
        <v>5696029</v>
      </c>
      <c r="E443" s="108" t="n">
        <f aca="false">SUM(C443:D443)</f>
        <v>7446029</v>
      </c>
    </row>
    <row r="444" customFormat="false" ht="22.35" hidden="false" customHeight="false" outlineLevel="0" collapsed="false">
      <c r="A444" s="99" t="s">
        <v>27</v>
      </c>
      <c r="B444" s="204"/>
      <c r="C444" s="77" t="n">
        <f aca="false">SUM(C445:C452)</f>
        <v>1750000</v>
      </c>
      <c r="D444" s="143" t="n">
        <f aca="false">SUM(D445:D452)</f>
        <v>5696029</v>
      </c>
      <c r="E444" s="77" t="n">
        <f aca="false">SUM(C444:D444)</f>
        <v>7446029</v>
      </c>
    </row>
    <row r="445" customFormat="false" ht="43.25" hidden="false" customHeight="false" outlineLevel="0" collapsed="false">
      <c r="A445" s="82" t="s">
        <v>29</v>
      </c>
      <c r="B445" s="54" t="n">
        <v>0</v>
      </c>
      <c r="C445" s="77"/>
      <c r="D445" s="143" t="n">
        <v>742960</v>
      </c>
      <c r="E445" s="77" t="n">
        <f aca="false">SUM(C445:D445)</f>
        <v>742960</v>
      </c>
    </row>
    <row r="446" customFormat="false" ht="74.6" hidden="false" customHeight="false" outlineLevel="0" collapsed="false">
      <c r="A446" s="206" t="s">
        <v>817</v>
      </c>
      <c r="B446" s="103" t="s">
        <v>818</v>
      </c>
      <c r="C446" s="77" t="n">
        <v>1155070</v>
      </c>
      <c r="D446" s="77" t="n">
        <v>1238267</v>
      </c>
      <c r="E446" s="77" t="n">
        <f aca="false">SUM(C446:D446)</f>
        <v>2393337</v>
      </c>
    </row>
    <row r="447" customFormat="false" ht="64.15" hidden="false" customHeight="false" outlineLevel="0" collapsed="false">
      <c r="A447" s="206" t="s">
        <v>820</v>
      </c>
      <c r="B447" s="103" t="s">
        <v>821</v>
      </c>
      <c r="C447" s="77" t="n">
        <v>89800</v>
      </c>
      <c r="D447" s="77" t="n">
        <v>1238267</v>
      </c>
      <c r="E447" s="77" t="n">
        <f aca="false">SUM(C447:D447)</f>
        <v>1328067</v>
      </c>
    </row>
    <row r="448" customFormat="false" ht="43.25" hidden="false" customHeight="false" outlineLevel="0" collapsed="false">
      <c r="A448" s="87" t="s">
        <v>823</v>
      </c>
      <c r="B448" s="103" t="s">
        <v>824</v>
      </c>
      <c r="C448" s="77" t="n">
        <v>283750</v>
      </c>
      <c r="D448" s="77" t="n">
        <v>1114441</v>
      </c>
      <c r="E448" s="77" t="n">
        <f aca="false">SUM(C448:D448)</f>
        <v>1398191</v>
      </c>
    </row>
    <row r="449" customFormat="false" ht="43.25" hidden="false" customHeight="false" outlineLevel="0" collapsed="false">
      <c r="A449" s="87" t="s">
        <v>826</v>
      </c>
      <c r="B449" s="103" t="s">
        <v>827</v>
      </c>
      <c r="C449" s="77" t="n">
        <v>146000</v>
      </c>
      <c r="D449" s="77" t="n">
        <v>619134</v>
      </c>
      <c r="E449" s="77" t="n">
        <f aca="false">SUM(C449:D449)</f>
        <v>765134</v>
      </c>
    </row>
    <row r="450" customFormat="false" ht="43.25" hidden="false" customHeight="false" outlineLevel="0" collapsed="false">
      <c r="A450" s="87" t="s">
        <v>829</v>
      </c>
      <c r="B450" s="103" t="s">
        <v>830</v>
      </c>
      <c r="C450" s="77"/>
      <c r="D450" s="77" t="n">
        <v>371480</v>
      </c>
      <c r="E450" s="77" t="n">
        <f aca="false">SUM(C450:D450)</f>
        <v>371480</v>
      </c>
    </row>
    <row r="451" customFormat="false" ht="105.95" hidden="false" customHeight="false" outlineLevel="0" collapsed="false">
      <c r="A451" s="87" t="s">
        <v>832</v>
      </c>
      <c r="B451" s="103" t="s">
        <v>833</v>
      </c>
      <c r="C451" s="77" t="n">
        <v>75380</v>
      </c>
      <c r="D451" s="77" t="n">
        <v>247653</v>
      </c>
      <c r="E451" s="77" t="n">
        <f aca="false">SUM(C451:D451)</f>
        <v>323033</v>
      </c>
    </row>
    <row r="452" customFormat="false" ht="12.8" hidden="false" customHeight="false" outlineLevel="0" collapsed="false">
      <c r="A452" s="87" t="s">
        <v>835</v>
      </c>
      <c r="B452" s="103" t="s">
        <v>836</v>
      </c>
      <c r="C452" s="77"/>
      <c r="D452" s="77" t="n">
        <v>123827</v>
      </c>
      <c r="E452" s="77" t="n">
        <f aca="false">SUM(C452:D452)</f>
        <v>123827</v>
      </c>
    </row>
    <row r="453" customFormat="false" ht="12.8" hidden="false" customHeight="false" outlineLevel="0" collapsed="false">
      <c r="A453" s="87" t="s">
        <v>838</v>
      </c>
      <c r="B453" s="103" t="s">
        <v>839</v>
      </c>
      <c r="C453" s="77"/>
      <c r="D453" s="77"/>
      <c r="E453" s="77"/>
    </row>
    <row r="454" customFormat="false" ht="22.35" hidden="false" customHeight="false" outlineLevel="0" collapsed="false">
      <c r="A454" s="87" t="s">
        <v>65</v>
      </c>
      <c r="B454" s="103" t="s">
        <v>66</v>
      </c>
      <c r="C454" s="77"/>
      <c r="D454" s="77"/>
      <c r="E454" s="77"/>
    </row>
    <row r="455" customFormat="false" ht="12.8" hidden="false" customHeight="false" outlineLevel="0" collapsed="false">
      <c r="A455" s="82"/>
      <c r="B455" s="54"/>
      <c r="C455" s="77"/>
      <c r="D455" s="77"/>
      <c r="E455" s="77"/>
    </row>
    <row r="456" customFormat="false" ht="46.25" hidden="false" customHeight="false" outlineLevel="0" collapsed="false">
      <c r="A456" s="66" t="s">
        <v>841</v>
      </c>
      <c r="B456" s="67" t="s">
        <v>19</v>
      </c>
      <c r="C456" s="139" t="n">
        <f aca="false">SUM(C459:C461)</f>
        <v>65000</v>
      </c>
      <c r="D456" s="139" t="n">
        <f aca="false">SUM(D458:D461)</f>
        <v>1950271</v>
      </c>
      <c r="E456" s="139" t="n">
        <f aca="false">SUM(C456:D456)</f>
        <v>2015271</v>
      </c>
    </row>
    <row r="457" customFormat="false" ht="22.35" hidden="false" customHeight="false" outlineLevel="0" collapsed="false">
      <c r="A457" s="74" t="s">
        <v>27</v>
      </c>
      <c r="B457" s="207"/>
      <c r="C457" s="209" t="n">
        <f aca="false">SUM(C458:C461)</f>
        <v>65000</v>
      </c>
      <c r="D457" s="194" t="n">
        <f aca="false">SUM(D458:D461)</f>
        <v>1950271</v>
      </c>
      <c r="E457" s="77" t="n">
        <f aca="false">SUM(C457:D457)</f>
        <v>2015271</v>
      </c>
    </row>
    <row r="458" customFormat="false" ht="43.25" hidden="false" customHeight="false" outlineLevel="0" collapsed="false">
      <c r="A458" s="82" t="s">
        <v>29</v>
      </c>
      <c r="B458" s="54" t="n">
        <v>0</v>
      </c>
      <c r="C458" s="77"/>
      <c r="D458" s="143" t="n">
        <v>210506</v>
      </c>
      <c r="E458" s="77" t="n">
        <f aca="false">SUM(C458:D458)</f>
        <v>210506</v>
      </c>
    </row>
    <row r="459" customFormat="false" ht="116.4" hidden="false" customHeight="false" outlineLevel="0" collapsed="false">
      <c r="A459" s="82" t="s">
        <v>842</v>
      </c>
      <c r="B459" s="54" t="s">
        <v>843</v>
      </c>
      <c r="C459" s="77" t="n">
        <v>65000</v>
      </c>
      <c r="D459" s="191" t="n">
        <v>1516877</v>
      </c>
      <c r="E459" s="77" t="n">
        <f aca="false">SUM(C459:D459)</f>
        <v>1581877</v>
      </c>
    </row>
    <row r="460" customFormat="false" ht="53.7" hidden="false" customHeight="false" outlineLevel="0" collapsed="false">
      <c r="A460" s="82" t="s">
        <v>845</v>
      </c>
      <c r="B460" s="54" t="s">
        <v>846</v>
      </c>
      <c r="C460" s="77"/>
      <c r="D460" s="77" t="n">
        <v>123827</v>
      </c>
      <c r="E460" s="77" t="n">
        <f aca="false">SUM(C460:D460)</f>
        <v>123827</v>
      </c>
    </row>
    <row r="461" customFormat="false" ht="32.8" hidden="false" customHeight="false" outlineLevel="0" collapsed="false">
      <c r="A461" s="82" t="s">
        <v>848</v>
      </c>
      <c r="B461" s="54" t="s">
        <v>849</v>
      </c>
      <c r="C461" s="77"/>
      <c r="D461" s="77" t="n">
        <v>99061</v>
      </c>
      <c r="E461" s="77" t="n">
        <f aca="false">SUM(C461:D461)</f>
        <v>99061</v>
      </c>
    </row>
    <row r="462" customFormat="false" ht="12.8" hidden="false" customHeight="false" outlineLevel="0" collapsed="false">
      <c r="A462" s="211"/>
      <c r="B462" s="113"/>
      <c r="C462" s="77"/>
      <c r="D462" s="77"/>
      <c r="E462" s="77" t="n">
        <f aca="false">SUM(C462:D462)</f>
        <v>0</v>
      </c>
    </row>
    <row r="463" customFormat="false" ht="46.25" hidden="false" customHeight="false" outlineLevel="0" collapsed="false">
      <c r="A463" s="66" t="s">
        <v>851</v>
      </c>
      <c r="B463" s="212" t="s">
        <v>19</v>
      </c>
      <c r="C463" s="139"/>
      <c r="D463" s="139" t="n">
        <f aca="false">SUM(D465:D466)</f>
        <v>4612546</v>
      </c>
      <c r="E463" s="139" t="n">
        <f aca="false">SUM(C463:D463)</f>
        <v>4612546</v>
      </c>
    </row>
    <row r="464" customFormat="false" ht="22.35" hidden="false" customHeight="false" outlineLevel="0" collapsed="false">
      <c r="A464" s="82" t="s">
        <v>27</v>
      </c>
      <c r="B464" s="54"/>
      <c r="C464" s="215"/>
      <c r="D464" s="143" t="n">
        <f aca="false">SUM(D465:D466)</f>
        <v>4612546</v>
      </c>
      <c r="E464" s="77" t="n">
        <f aca="false">SUM(C464:D464)</f>
        <v>4612546</v>
      </c>
    </row>
    <row r="465" customFormat="false" ht="43.25" hidden="false" customHeight="false" outlineLevel="0" collapsed="false">
      <c r="A465" s="82" t="s">
        <v>29</v>
      </c>
      <c r="B465" s="54" t="n">
        <v>0</v>
      </c>
      <c r="C465" s="215"/>
      <c r="D465" s="143" t="n">
        <v>402437</v>
      </c>
      <c r="E465" s="77" t="n">
        <f aca="false">SUM(C465:D465)</f>
        <v>402437</v>
      </c>
    </row>
    <row r="466" customFormat="false" ht="22.35" hidden="false" customHeight="false" outlineLevel="0" collapsed="false">
      <c r="A466" s="82" t="s">
        <v>852</v>
      </c>
      <c r="B466" s="54" t="s">
        <v>853</v>
      </c>
      <c r="C466" s="77"/>
      <c r="D466" s="77" t="n">
        <v>4210109</v>
      </c>
      <c r="E466" s="77" t="n">
        <f aca="false">SUM(C466:D466)</f>
        <v>4210109</v>
      </c>
    </row>
    <row r="467" customFormat="false" ht="12.8" hidden="false" customHeight="false" outlineLevel="0" collapsed="false">
      <c r="A467" s="82"/>
      <c r="B467" s="54"/>
      <c r="C467" s="77"/>
      <c r="D467" s="77"/>
      <c r="E467" s="77"/>
    </row>
    <row r="468" customFormat="false" ht="12.8" hidden="false" customHeight="false" outlineLevel="0" collapsed="false">
      <c r="A468" s="216" t="s">
        <v>855</v>
      </c>
      <c r="B468" s="54"/>
      <c r="C468" s="77"/>
      <c r="D468" s="77"/>
      <c r="E468" s="77"/>
    </row>
    <row r="469" customFormat="false" ht="12.8" hidden="false" customHeight="false" outlineLevel="0" collapsed="false">
      <c r="A469" s="82"/>
      <c r="B469" s="54"/>
      <c r="C469" s="77"/>
      <c r="D469" s="77"/>
      <c r="E469" s="77"/>
    </row>
    <row r="470" customFormat="false" ht="23.85" hidden="false" customHeight="false" outlineLevel="0" collapsed="false">
      <c r="A470" s="66" t="s">
        <v>856</v>
      </c>
      <c r="B470" s="127" t="s">
        <v>19</v>
      </c>
      <c r="C470" s="139" t="n">
        <f aca="false">SUM(C472:C474)</f>
        <v>1602250</v>
      </c>
      <c r="D470" s="139" t="n">
        <f aca="false">SUM(D472:D472)</f>
        <v>0</v>
      </c>
      <c r="E470" s="190" t="n">
        <f aca="false">SUM(C470:D470)</f>
        <v>1602250</v>
      </c>
    </row>
    <row r="471" customFormat="false" ht="22.35" hidden="false" customHeight="false" outlineLevel="0" collapsed="false">
      <c r="A471" s="82" t="s">
        <v>27</v>
      </c>
      <c r="B471" s="103"/>
      <c r="C471" s="143" t="n">
        <f aca="false">SUM(C472:C474)</f>
        <v>1602250</v>
      </c>
      <c r="D471" s="215"/>
      <c r="E471" s="143" t="n">
        <f aca="false">SUM(C471:D471)</f>
        <v>1602250</v>
      </c>
    </row>
    <row r="472" customFormat="false" ht="22.35" hidden="false" customHeight="false" outlineLevel="0" collapsed="false">
      <c r="A472" s="87" t="s">
        <v>857</v>
      </c>
      <c r="B472" s="103" t="s">
        <v>858</v>
      </c>
      <c r="C472" s="143" t="n">
        <v>1602250</v>
      </c>
      <c r="D472" s="77"/>
      <c r="E472" s="143" t="n">
        <f aca="false">SUM(C472:D472)</f>
        <v>1602250</v>
      </c>
    </row>
    <row r="473" customFormat="false" ht="32.8" hidden="false" customHeight="false" outlineLevel="0" collapsed="false">
      <c r="A473" s="87" t="s">
        <v>177</v>
      </c>
      <c r="B473" s="104" t="s">
        <v>178</v>
      </c>
      <c r="C473" s="77"/>
      <c r="D473" s="77"/>
      <c r="E473" s="143"/>
    </row>
    <row r="474" customFormat="false" ht="32.8" hidden="false" customHeight="false" outlineLevel="0" collapsed="false">
      <c r="A474" s="87" t="s">
        <v>33</v>
      </c>
      <c r="B474" s="104" t="s">
        <v>34</v>
      </c>
      <c r="C474" s="77"/>
      <c r="D474" s="77"/>
      <c r="E474" s="143" t="n">
        <f aca="false">SUM(C474:D474)</f>
        <v>0</v>
      </c>
    </row>
    <row r="475" customFormat="false" ht="12.8" hidden="false" customHeight="false" outlineLevel="0" collapsed="false">
      <c r="A475" s="87"/>
      <c r="B475" s="103"/>
      <c r="C475" s="77"/>
      <c r="D475" s="77"/>
      <c r="E475" s="143" t="n">
        <f aca="false">SUM(C475:D475)</f>
        <v>0</v>
      </c>
    </row>
    <row r="476" customFormat="false" ht="23.85" hidden="false" customHeight="false" outlineLevel="0" collapsed="false">
      <c r="A476" s="66" t="s">
        <v>862</v>
      </c>
      <c r="B476" s="127" t="s">
        <v>19</v>
      </c>
      <c r="C476" s="139" t="n">
        <f aca="false">SUM(C478:C480)</f>
        <v>1317500</v>
      </c>
      <c r="D476" s="152"/>
      <c r="E476" s="190" t="n">
        <f aca="false">SUM(C476:D476)</f>
        <v>1317500</v>
      </c>
    </row>
    <row r="477" customFormat="false" ht="22.35" hidden="false" customHeight="false" outlineLevel="0" collapsed="false">
      <c r="A477" s="82" t="s">
        <v>27</v>
      </c>
      <c r="B477" s="103"/>
      <c r="C477" s="143" t="n">
        <f aca="false">SUM(C478:C479)</f>
        <v>1317500</v>
      </c>
      <c r="D477" s="215"/>
      <c r="E477" s="143" t="n">
        <f aca="false">SUM(C477:D477)</f>
        <v>1317500</v>
      </c>
    </row>
    <row r="478" customFormat="false" ht="22.35" hidden="false" customHeight="false" outlineLevel="0" collapsed="false">
      <c r="A478" s="87" t="s">
        <v>857</v>
      </c>
      <c r="B478" s="103" t="s">
        <v>858</v>
      </c>
      <c r="C478" s="143" t="n">
        <v>1317500</v>
      </c>
      <c r="D478" s="77"/>
      <c r="E478" s="143" t="n">
        <f aca="false">SUM(C478:D478)</f>
        <v>1317500</v>
      </c>
    </row>
    <row r="479" customFormat="false" ht="32.8" hidden="false" customHeight="false" outlineLevel="0" collapsed="false">
      <c r="A479" s="87" t="s">
        <v>177</v>
      </c>
      <c r="B479" s="104" t="s">
        <v>178</v>
      </c>
      <c r="C479" s="77"/>
      <c r="D479" s="77"/>
      <c r="E479" s="143"/>
    </row>
    <row r="480" customFormat="false" ht="12.8" hidden="false" customHeight="false" outlineLevel="0" collapsed="false">
      <c r="A480" s="87"/>
      <c r="B480" s="103"/>
      <c r="C480" s="77"/>
      <c r="D480" s="77"/>
      <c r="E480" s="143" t="n">
        <f aca="false">SUM(C480:D480)</f>
        <v>0</v>
      </c>
    </row>
    <row r="481" customFormat="false" ht="23.85" hidden="false" customHeight="false" outlineLevel="0" collapsed="false">
      <c r="A481" s="66" t="s">
        <v>865</v>
      </c>
      <c r="B481" s="127" t="s">
        <v>19</v>
      </c>
      <c r="C481" s="152" t="n">
        <f aca="false">SUM(C483:C486)</f>
        <v>2266950</v>
      </c>
      <c r="D481" s="152" t="n">
        <f aca="false">SUM(D483:D486)</f>
        <v>0</v>
      </c>
      <c r="E481" s="190" t="n">
        <f aca="false">SUM(C481:D481)</f>
        <v>2266950</v>
      </c>
    </row>
    <row r="482" customFormat="false" ht="22.35" hidden="false" customHeight="false" outlineLevel="0" collapsed="false">
      <c r="A482" s="74" t="s">
        <v>27</v>
      </c>
      <c r="B482" s="54"/>
      <c r="C482" s="143" t="n">
        <f aca="false">SUM(C483:C485)</f>
        <v>2266950</v>
      </c>
      <c r="D482" s="143" t="n">
        <f aca="false">SUM(D483)</f>
        <v>0</v>
      </c>
      <c r="E482" s="143" t="n">
        <f aca="false">SUM(C482:D482)</f>
        <v>2266950</v>
      </c>
    </row>
    <row r="483" customFormat="false" ht="22.35" hidden="false" customHeight="false" outlineLevel="0" collapsed="false">
      <c r="A483" s="87" t="s">
        <v>857</v>
      </c>
      <c r="B483" s="103" t="s">
        <v>858</v>
      </c>
      <c r="C483" s="143" t="n">
        <v>2266950</v>
      </c>
      <c r="D483" s="77"/>
      <c r="E483" s="143" t="n">
        <f aca="false">SUM(C483:D483)</f>
        <v>2266950</v>
      </c>
    </row>
    <row r="484" customFormat="false" ht="32.8" hidden="false" customHeight="false" outlineLevel="0" collapsed="false">
      <c r="A484" s="87" t="s">
        <v>177</v>
      </c>
      <c r="B484" s="55" t="s">
        <v>178</v>
      </c>
      <c r="C484" s="77"/>
      <c r="D484" s="77"/>
      <c r="E484" s="143"/>
    </row>
    <row r="485" customFormat="false" ht="32.8" hidden="false" customHeight="false" outlineLevel="0" collapsed="false">
      <c r="A485" s="87" t="s">
        <v>33</v>
      </c>
      <c r="B485" s="55" t="s">
        <v>34</v>
      </c>
      <c r="C485" s="77"/>
      <c r="D485" s="77"/>
      <c r="E485" s="143" t="n">
        <f aca="false">SUM(C485:D485)</f>
        <v>0</v>
      </c>
    </row>
    <row r="486" customFormat="false" ht="22.35" hidden="false" customHeight="false" outlineLevel="0" collapsed="false">
      <c r="A486" s="87" t="s">
        <v>65</v>
      </c>
      <c r="B486" s="54" t="s">
        <v>66</v>
      </c>
      <c r="C486" s="77"/>
      <c r="D486" s="77"/>
      <c r="E486" s="143" t="n">
        <f aca="false">SUM(C486:D486)</f>
        <v>0</v>
      </c>
    </row>
    <row r="487" customFormat="false" ht="12.8" hidden="false" customHeight="false" outlineLevel="0" collapsed="false">
      <c r="A487" s="82"/>
      <c r="B487" s="54"/>
      <c r="C487" s="143"/>
      <c r="D487" s="143"/>
      <c r="E487" s="143" t="n">
        <f aca="false">SUM(C487:D487)</f>
        <v>0</v>
      </c>
    </row>
    <row r="488" customFormat="false" ht="23.85" hidden="false" customHeight="false" outlineLevel="0" collapsed="false">
      <c r="A488" s="66" t="s">
        <v>870</v>
      </c>
      <c r="B488" s="127" t="s">
        <v>19</v>
      </c>
      <c r="C488" s="139" t="n">
        <f aca="false">SUM(C490:C491)</f>
        <v>2770000</v>
      </c>
      <c r="D488" s="139" t="n">
        <f aca="false">SUM(D490:D491)</f>
        <v>0</v>
      </c>
      <c r="E488" s="190" t="n">
        <f aca="false">SUM(C488:D488)</f>
        <v>2770000</v>
      </c>
    </row>
    <row r="489" customFormat="false" ht="22.35" hidden="false" customHeight="false" outlineLevel="0" collapsed="false">
      <c r="A489" s="82" t="s">
        <v>27</v>
      </c>
      <c r="B489" s="103"/>
      <c r="C489" s="215" t="n">
        <f aca="false">SUM(C490:C491)</f>
        <v>2770000</v>
      </c>
      <c r="D489" s="215"/>
      <c r="E489" s="143" t="n">
        <f aca="false">SUM(C489:D489)</f>
        <v>2770000</v>
      </c>
    </row>
    <row r="490" customFormat="false" ht="22.35" hidden="false" customHeight="false" outlineLevel="0" collapsed="false">
      <c r="A490" s="87" t="s">
        <v>857</v>
      </c>
      <c r="B490" s="103" t="s">
        <v>858</v>
      </c>
      <c r="C490" s="143" t="n">
        <v>2720000</v>
      </c>
      <c r="D490" s="77"/>
      <c r="E490" s="143" t="n">
        <f aca="false">SUM(C490:D490)</f>
        <v>2720000</v>
      </c>
    </row>
    <row r="491" customFormat="false" ht="32.8" hidden="false" customHeight="false" outlineLevel="0" collapsed="false">
      <c r="A491" s="82" t="s">
        <v>33</v>
      </c>
      <c r="B491" s="54" t="s">
        <v>34</v>
      </c>
      <c r="C491" s="143" t="n">
        <v>50000</v>
      </c>
      <c r="D491" s="77"/>
      <c r="E491" s="143" t="n">
        <f aca="false">SUM(C491:D491)</f>
        <v>50000</v>
      </c>
    </row>
    <row r="492" customFormat="false" ht="22.35" hidden="false" customHeight="false" outlineLevel="0" collapsed="false">
      <c r="A492" s="82" t="s">
        <v>65</v>
      </c>
      <c r="B492" s="55" t="s">
        <v>66</v>
      </c>
      <c r="C492" s="77"/>
      <c r="D492" s="77"/>
      <c r="E492" s="143"/>
    </row>
    <row r="493" customFormat="false" ht="12.8" hidden="false" customHeight="false" outlineLevel="0" collapsed="false">
      <c r="A493" s="82"/>
      <c r="B493" s="54"/>
      <c r="C493" s="77"/>
      <c r="D493" s="143"/>
      <c r="E493" s="143"/>
    </row>
    <row r="494" customFormat="false" ht="23.85" hidden="false" customHeight="false" outlineLevel="0" collapsed="false">
      <c r="A494" s="66" t="s">
        <v>874</v>
      </c>
      <c r="B494" s="127" t="s">
        <v>19</v>
      </c>
      <c r="C494" s="139" t="n">
        <f aca="false">SUM(C496:C497)</f>
        <v>1742500</v>
      </c>
      <c r="D494" s="152"/>
      <c r="E494" s="190" t="n">
        <f aca="false">SUM(C494:D494)</f>
        <v>1742500</v>
      </c>
    </row>
    <row r="495" customFormat="false" ht="22.35" hidden="false" customHeight="false" outlineLevel="0" collapsed="false">
      <c r="A495" s="82" t="s">
        <v>27</v>
      </c>
      <c r="B495" s="103"/>
      <c r="C495" s="143" t="n">
        <f aca="false">SUM(C496:C497)</f>
        <v>1742500</v>
      </c>
      <c r="D495" s="215"/>
      <c r="E495" s="143" t="n">
        <f aca="false">SUM(C495:D495)</f>
        <v>1742500</v>
      </c>
    </row>
    <row r="496" customFormat="false" ht="22.35" hidden="false" customHeight="false" outlineLevel="0" collapsed="false">
      <c r="A496" s="87" t="s">
        <v>857</v>
      </c>
      <c r="B496" s="103" t="s">
        <v>858</v>
      </c>
      <c r="C496" s="143" t="n">
        <v>1742500</v>
      </c>
      <c r="D496" s="77"/>
      <c r="E496" s="143" t="n">
        <f aca="false">SUM(C496:D496)</f>
        <v>1742500</v>
      </c>
    </row>
    <row r="497" customFormat="false" ht="32.8" hidden="false" customHeight="false" outlineLevel="0" collapsed="false">
      <c r="A497" s="87" t="s">
        <v>177</v>
      </c>
      <c r="B497" s="104" t="s">
        <v>178</v>
      </c>
      <c r="C497" s="77"/>
      <c r="D497" s="77"/>
      <c r="E497" s="143"/>
    </row>
    <row r="498" customFormat="false" ht="12.8" hidden="false" customHeight="false" outlineLevel="0" collapsed="false">
      <c r="A498" s="82"/>
      <c r="B498" s="54"/>
      <c r="C498" s="143"/>
      <c r="D498" s="143"/>
      <c r="E498" s="143" t="n">
        <f aca="false">SUM(C498:D498)</f>
        <v>0</v>
      </c>
    </row>
    <row r="499" customFormat="false" ht="23.85" hidden="false" customHeight="false" outlineLevel="0" collapsed="false">
      <c r="A499" s="66" t="s">
        <v>877</v>
      </c>
      <c r="B499" s="127" t="s">
        <v>19</v>
      </c>
      <c r="C499" s="139" t="n">
        <f aca="false">SUM(C501:C503)</f>
        <v>2348000</v>
      </c>
      <c r="D499" s="139" t="n">
        <f aca="false">SUM(D501:D503)</f>
        <v>0</v>
      </c>
      <c r="E499" s="139" t="n">
        <f aca="false">SUM(C499:D499)</f>
        <v>2348000</v>
      </c>
    </row>
    <row r="500" customFormat="false" ht="22.35" hidden="false" customHeight="false" outlineLevel="0" collapsed="false">
      <c r="A500" s="74" t="s">
        <v>27</v>
      </c>
      <c r="B500" s="54"/>
      <c r="C500" s="143" t="n">
        <f aca="false">SUM(C501:C502)</f>
        <v>2348000</v>
      </c>
      <c r="D500" s="143" t="n">
        <f aca="false">SUM(D501:D502)</f>
        <v>0</v>
      </c>
      <c r="E500" s="143" t="n">
        <f aca="false">SUM(C500:D500)</f>
        <v>2348000</v>
      </c>
    </row>
    <row r="501" customFormat="false" ht="22.35" hidden="false" customHeight="false" outlineLevel="0" collapsed="false">
      <c r="A501" s="87" t="s">
        <v>857</v>
      </c>
      <c r="B501" s="103" t="s">
        <v>858</v>
      </c>
      <c r="C501" s="77" t="n">
        <v>2210000</v>
      </c>
      <c r="D501" s="77"/>
      <c r="E501" s="77" t="n">
        <f aca="false">SUM(C501:D501)</f>
        <v>2210000</v>
      </c>
    </row>
    <row r="502" customFormat="false" ht="32.8" hidden="false" customHeight="false" outlineLevel="0" collapsed="false">
      <c r="A502" s="87" t="s">
        <v>33</v>
      </c>
      <c r="B502" s="54" t="s">
        <v>34</v>
      </c>
      <c r="C502" s="77" t="n">
        <v>138000</v>
      </c>
      <c r="D502" s="77"/>
      <c r="E502" s="77" t="n">
        <f aca="false">SUM(C502:D502)</f>
        <v>138000</v>
      </c>
    </row>
    <row r="503" customFormat="false" ht="22.35" hidden="false" customHeight="false" outlineLevel="0" collapsed="false">
      <c r="A503" s="87" t="s">
        <v>65</v>
      </c>
      <c r="B503" s="54" t="s">
        <v>66</v>
      </c>
      <c r="C503" s="77"/>
      <c r="D503" s="77"/>
      <c r="E503" s="77" t="n">
        <f aca="false">SUM(C503:D503)</f>
        <v>0</v>
      </c>
    </row>
    <row r="504" customFormat="false" ht="12.8" hidden="false" customHeight="false" outlineLevel="0" collapsed="false">
      <c r="A504" s="87"/>
      <c r="B504" s="103"/>
      <c r="C504" s="77"/>
      <c r="D504" s="77"/>
      <c r="E504" s="77"/>
    </row>
    <row r="505" customFormat="false" ht="23.85" hidden="false" customHeight="false" outlineLevel="0" collapsed="false">
      <c r="A505" s="66" t="s">
        <v>881</v>
      </c>
      <c r="B505" s="127" t="s">
        <v>19</v>
      </c>
      <c r="C505" s="139" t="n">
        <f aca="false">SUM(C507:C508)</f>
        <v>2550000</v>
      </c>
      <c r="D505" s="152"/>
      <c r="E505" s="139" t="n">
        <f aca="false">SUM(C505:D505)</f>
        <v>2550000</v>
      </c>
    </row>
    <row r="506" customFormat="false" ht="22.35" hidden="false" customHeight="false" outlineLevel="0" collapsed="false">
      <c r="A506" s="82" t="s">
        <v>27</v>
      </c>
      <c r="B506" s="103"/>
      <c r="C506" s="143" t="n">
        <f aca="false">SUM(C507:C507)</f>
        <v>2550000</v>
      </c>
      <c r="D506" s="215"/>
      <c r="E506" s="77" t="n">
        <f aca="false">SUM(C506:D506)</f>
        <v>2550000</v>
      </c>
    </row>
    <row r="507" customFormat="false" ht="22.35" hidden="false" customHeight="false" outlineLevel="0" collapsed="false">
      <c r="A507" s="87" t="s">
        <v>857</v>
      </c>
      <c r="B507" s="103" t="s">
        <v>858</v>
      </c>
      <c r="C507" s="77" t="n">
        <v>2550000</v>
      </c>
      <c r="D507" s="77"/>
      <c r="E507" s="77" t="n">
        <f aca="false">SUM(C507:D507)</f>
        <v>2550000</v>
      </c>
    </row>
    <row r="508" customFormat="false" ht="22.35" hidden="false" customHeight="false" outlineLevel="0" collapsed="false">
      <c r="A508" s="87" t="s">
        <v>65</v>
      </c>
      <c r="B508" s="54" t="s">
        <v>66</v>
      </c>
      <c r="C508" s="77"/>
      <c r="D508" s="77"/>
      <c r="E508" s="77"/>
    </row>
    <row r="509" customFormat="false" ht="12.8" hidden="false" customHeight="false" outlineLevel="0" collapsed="false">
      <c r="A509" s="87"/>
      <c r="B509" s="103"/>
      <c r="C509" s="77"/>
      <c r="D509" s="77"/>
      <c r="E509" s="77"/>
    </row>
    <row r="510" customFormat="false" ht="23.85" hidden="false" customHeight="false" outlineLevel="0" collapsed="false">
      <c r="A510" s="66" t="s">
        <v>883</v>
      </c>
      <c r="B510" s="127" t="s">
        <v>19</v>
      </c>
      <c r="C510" s="139" t="n">
        <f aca="false">SUM(C512:C512)</f>
        <v>2099500</v>
      </c>
      <c r="D510" s="152" t="n">
        <f aca="false">SUM(D512:D512)</f>
        <v>0</v>
      </c>
      <c r="E510" s="139" t="n">
        <f aca="false">SUM(C510:D510)</f>
        <v>2099500</v>
      </c>
    </row>
    <row r="511" customFormat="false" ht="22.35" hidden="false" customHeight="false" outlineLevel="0" collapsed="false">
      <c r="A511" s="82" t="s">
        <v>27</v>
      </c>
      <c r="B511" s="103"/>
      <c r="C511" s="143" t="n">
        <f aca="false">SUM(C512:C513)</f>
        <v>2099500</v>
      </c>
      <c r="D511" s="215"/>
      <c r="E511" s="77" t="n">
        <f aca="false">SUM(C511:D511)</f>
        <v>2099500</v>
      </c>
    </row>
    <row r="512" customFormat="false" ht="22.35" hidden="false" customHeight="false" outlineLevel="0" collapsed="false">
      <c r="A512" s="87" t="s">
        <v>857</v>
      </c>
      <c r="B512" s="103" t="s">
        <v>858</v>
      </c>
      <c r="C512" s="77" t="n">
        <v>2099500</v>
      </c>
      <c r="D512" s="77"/>
      <c r="E512" s="77" t="n">
        <f aca="false">SUM(C512:D512)</f>
        <v>2099500</v>
      </c>
    </row>
    <row r="513" customFormat="false" ht="32.8" hidden="false" customHeight="false" outlineLevel="0" collapsed="false">
      <c r="A513" s="87" t="s">
        <v>177</v>
      </c>
      <c r="B513" s="104" t="s">
        <v>178</v>
      </c>
      <c r="C513" s="77"/>
      <c r="D513" s="77"/>
      <c r="E513" s="77"/>
    </row>
    <row r="514" customFormat="false" ht="12.8" hidden="false" customHeight="false" outlineLevel="0" collapsed="false">
      <c r="A514" s="87"/>
      <c r="B514" s="103"/>
      <c r="C514" s="77"/>
      <c r="D514" s="77"/>
      <c r="E514" s="77"/>
    </row>
    <row r="515" customFormat="false" ht="23.85" hidden="false" customHeight="false" outlineLevel="0" collapsed="false">
      <c r="A515" s="66" t="s">
        <v>886</v>
      </c>
      <c r="B515" s="135" t="s">
        <v>19</v>
      </c>
      <c r="C515" s="152" t="n">
        <f aca="false">SUM(C517:C519)</f>
        <v>2864500</v>
      </c>
      <c r="D515" s="152" t="n">
        <f aca="false">SUM(D517:D519)</f>
        <v>0</v>
      </c>
      <c r="E515" s="139" t="n">
        <f aca="false">SUM(C515:D515)</f>
        <v>2864500</v>
      </c>
    </row>
    <row r="516" customFormat="false" ht="22.35" hidden="false" customHeight="false" outlineLevel="0" collapsed="false">
      <c r="A516" s="74" t="s">
        <v>27</v>
      </c>
      <c r="B516" s="54"/>
      <c r="C516" s="143" t="n">
        <f aca="false">SUM(C517:C518)</f>
        <v>2864500</v>
      </c>
      <c r="D516" s="143" t="n">
        <f aca="false">SUM(D517:D518)</f>
        <v>0</v>
      </c>
      <c r="E516" s="143" t="n">
        <f aca="false">SUM(C516:D516)</f>
        <v>2864500</v>
      </c>
    </row>
    <row r="517" customFormat="false" ht="22.35" hidden="false" customHeight="false" outlineLevel="0" collapsed="false">
      <c r="A517" s="87" t="s">
        <v>857</v>
      </c>
      <c r="B517" s="103" t="s">
        <v>858</v>
      </c>
      <c r="C517" s="77" t="n">
        <v>2864500</v>
      </c>
      <c r="D517" s="77"/>
      <c r="E517" s="77" t="n">
        <f aca="false">SUM(C517:D517)</f>
        <v>2864500</v>
      </c>
    </row>
    <row r="518" customFormat="false" ht="32.8" hidden="false" customHeight="false" outlineLevel="0" collapsed="false">
      <c r="A518" s="87" t="s">
        <v>177</v>
      </c>
      <c r="B518" s="55" t="s">
        <v>178</v>
      </c>
      <c r="C518" s="77"/>
      <c r="D518" s="77"/>
      <c r="E518" s="77"/>
    </row>
    <row r="519" customFormat="false" ht="22.35" hidden="false" customHeight="false" outlineLevel="0" collapsed="false">
      <c r="A519" s="87" t="s">
        <v>65</v>
      </c>
      <c r="B519" s="54" t="s">
        <v>66</v>
      </c>
      <c r="C519" s="77"/>
      <c r="D519" s="77"/>
      <c r="E519" s="77" t="n">
        <f aca="false">SUM(C519:D519)</f>
        <v>0</v>
      </c>
    </row>
    <row r="520" customFormat="false" ht="12.8" hidden="false" customHeight="false" outlineLevel="0" collapsed="false">
      <c r="A520" s="87"/>
      <c r="B520" s="103"/>
      <c r="C520" s="77"/>
      <c r="D520" s="77"/>
      <c r="E520" s="77"/>
    </row>
    <row r="521" customFormat="false" ht="23.85" hidden="false" customHeight="false" outlineLevel="0" collapsed="false">
      <c r="A521" s="66" t="s">
        <v>890</v>
      </c>
      <c r="B521" s="160" t="s">
        <v>19</v>
      </c>
      <c r="C521" s="152" t="n">
        <f aca="false">SUM(C523:C526)</f>
        <v>2754400</v>
      </c>
      <c r="D521" s="139" t="n">
        <f aca="false">SUM(D523:D527)</f>
        <v>0</v>
      </c>
      <c r="E521" s="139" t="n">
        <f aca="false">SUM(C521:D521)</f>
        <v>2754400</v>
      </c>
    </row>
    <row r="522" customFormat="false" ht="22.35" hidden="false" customHeight="false" outlineLevel="0" collapsed="false">
      <c r="A522" s="74" t="s">
        <v>27</v>
      </c>
      <c r="B522" s="75"/>
      <c r="C522" s="194" t="n">
        <f aca="false">SUM(C523:C525)</f>
        <v>2754400</v>
      </c>
      <c r="D522" s="194" t="n">
        <f aca="false">SUM(D523:D525)</f>
        <v>0</v>
      </c>
      <c r="E522" s="194" t="n">
        <f aca="false">SUM(C522:D522)</f>
        <v>2754400</v>
      </c>
    </row>
    <row r="523" customFormat="false" ht="22.35" hidden="false" customHeight="false" outlineLevel="0" collapsed="false">
      <c r="A523" s="87" t="s">
        <v>857</v>
      </c>
      <c r="B523" s="103" t="s">
        <v>858</v>
      </c>
      <c r="C523" s="77" t="n">
        <v>2689400</v>
      </c>
      <c r="D523" s="77"/>
      <c r="E523" s="77" t="n">
        <f aca="false">SUM(C523:D523)</f>
        <v>2689400</v>
      </c>
    </row>
    <row r="524" customFormat="false" ht="32.8" hidden="false" customHeight="false" outlineLevel="0" collapsed="false">
      <c r="A524" s="150" t="s">
        <v>33</v>
      </c>
      <c r="B524" s="160" t="s">
        <v>34</v>
      </c>
      <c r="C524" s="130" t="n">
        <v>65000</v>
      </c>
      <c r="D524" s="130"/>
      <c r="E524" s="130" t="n">
        <f aca="false">SUM(C524:D524)</f>
        <v>65000</v>
      </c>
    </row>
    <row r="525" customFormat="false" ht="32.8" hidden="false" customHeight="false" outlineLevel="0" collapsed="false">
      <c r="A525" s="87" t="s">
        <v>177</v>
      </c>
      <c r="B525" s="104" t="s">
        <v>178</v>
      </c>
      <c r="C525" s="77"/>
      <c r="D525" s="77"/>
      <c r="E525" s="77"/>
    </row>
    <row r="526" customFormat="false" ht="22.35" hidden="false" customHeight="false" outlineLevel="0" collapsed="false">
      <c r="A526" s="87" t="s">
        <v>65</v>
      </c>
      <c r="B526" s="54" t="s">
        <v>66</v>
      </c>
      <c r="C526" s="77"/>
      <c r="D526" s="77"/>
      <c r="E526" s="77" t="n">
        <f aca="false">SUM(C526:D526)</f>
        <v>0</v>
      </c>
    </row>
    <row r="527" customFormat="false" ht="12.8" hidden="false" customHeight="false" outlineLevel="0" collapsed="false">
      <c r="A527" s="87"/>
      <c r="B527" s="103"/>
      <c r="C527" s="77"/>
      <c r="D527" s="77"/>
      <c r="E527" s="77"/>
    </row>
    <row r="528" customFormat="false" ht="23.85" hidden="false" customHeight="false" outlineLevel="0" collapsed="false">
      <c r="A528" s="66" t="s">
        <v>895</v>
      </c>
      <c r="B528" s="135" t="s">
        <v>19</v>
      </c>
      <c r="C528" s="139" t="n">
        <f aca="false">SUM(C530:C532)</f>
        <v>3483425</v>
      </c>
      <c r="D528" s="139" t="n">
        <f aca="false">SUM(D530:D532)</f>
        <v>0</v>
      </c>
      <c r="E528" s="139" t="n">
        <f aca="false">SUM(C528:D528)</f>
        <v>3483425</v>
      </c>
    </row>
    <row r="529" customFormat="false" ht="22.35" hidden="false" customHeight="false" outlineLevel="0" collapsed="false">
      <c r="A529" s="82" t="s">
        <v>27</v>
      </c>
      <c r="B529" s="167"/>
      <c r="C529" s="143" t="n">
        <f aca="false">SUM(C530:C531)</f>
        <v>3483425</v>
      </c>
      <c r="D529" s="215"/>
      <c r="E529" s="77" t="n">
        <f aca="false">SUM(C529:D529)</f>
        <v>3483425</v>
      </c>
    </row>
    <row r="530" customFormat="false" ht="22.35" hidden="false" customHeight="false" outlineLevel="0" collapsed="false">
      <c r="A530" s="87" t="s">
        <v>857</v>
      </c>
      <c r="B530" s="103" t="s">
        <v>858</v>
      </c>
      <c r="C530" s="77" t="n">
        <v>3468425</v>
      </c>
      <c r="D530" s="77"/>
      <c r="E530" s="77" t="n">
        <f aca="false">SUM(C530:D530)</f>
        <v>3468425</v>
      </c>
    </row>
    <row r="531" customFormat="false" ht="32.8" hidden="false" customHeight="false" outlineLevel="0" collapsed="false">
      <c r="A531" s="87" t="s">
        <v>33</v>
      </c>
      <c r="B531" s="103" t="s">
        <v>34</v>
      </c>
      <c r="C531" s="77" t="n">
        <v>15000</v>
      </c>
      <c r="D531" s="77"/>
      <c r="E531" s="77" t="n">
        <f aca="false">SUM(C531:D531)</f>
        <v>15000</v>
      </c>
    </row>
    <row r="532" customFormat="false" ht="12.8" hidden="false" customHeight="false" outlineLevel="0" collapsed="false">
      <c r="A532" s="87"/>
      <c r="B532" s="103"/>
      <c r="C532" s="77"/>
      <c r="D532" s="77"/>
      <c r="E532" s="77"/>
    </row>
    <row r="533" customFormat="false" ht="23.85" hidden="false" customHeight="false" outlineLevel="0" collapsed="false">
      <c r="A533" s="66" t="s">
        <v>898</v>
      </c>
      <c r="B533" s="160" t="s">
        <v>19</v>
      </c>
      <c r="C533" s="139" t="n">
        <f aca="false">SUM(C535:C539)</f>
        <v>3315000</v>
      </c>
      <c r="D533" s="152" t="n">
        <f aca="false">SUM(D535:D539)</f>
        <v>0</v>
      </c>
      <c r="E533" s="139" t="n">
        <f aca="false">SUM(C533:D533)</f>
        <v>3315000</v>
      </c>
    </row>
    <row r="534" customFormat="false" ht="22.35" hidden="false" customHeight="false" outlineLevel="0" collapsed="false">
      <c r="A534" s="99" t="s">
        <v>27</v>
      </c>
      <c r="B534" s="75"/>
      <c r="C534" s="145" t="n">
        <f aca="false">SUM(C535:C537)</f>
        <v>3315000</v>
      </c>
      <c r="D534" s="145"/>
      <c r="E534" s="145" t="n">
        <f aca="false">SUM(C534:D534)</f>
        <v>3315000</v>
      </c>
    </row>
    <row r="535" customFormat="false" ht="22.35" hidden="false" customHeight="false" outlineLevel="0" collapsed="false">
      <c r="A535" s="87" t="s">
        <v>857</v>
      </c>
      <c r="B535" s="103" t="s">
        <v>858</v>
      </c>
      <c r="C535" s="77" t="n">
        <v>3315000</v>
      </c>
      <c r="D535" s="77"/>
      <c r="E535" s="77" t="n">
        <f aca="false">SUM(C535:D535)</f>
        <v>3315000</v>
      </c>
    </row>
    <row r="536" customFormat="false" ht="32.8" hidden="false" customHeight="false" outlineLevel="0" collapsed="false">
      <c r="A536" s="87" t="s">
        <v>177</v>
      </c>
      <c r="B536" s="104" t="s">
        <v>178</v>
      </c>
      <c r="C536" s="77"/>
      <c r="D536" s="77"/>
      <c r="E536" s="77"/>
    </row>
    <row r="537" customFormat="false" ht="32.8" hidden="false" customHeight="false" outlineLevel="0" collapsed="false">
      <c r="A537" s="87" t="s">
        <v>33</v>
      </c>
      <c r="B537" s="104" t="s">
        <v>34</v>
      </c>
      <c r="C537" s="77"/>
      <c r="D537" s="77"/>
      <c r="E537" s="77" t="n">
        <f aca="false">SUM(C537:D537)</f>
        <v>0</v>
      </c>
    </row>
    <row r="538" customFormat="false" ht="22.35" hidden="false" customHeight="false" outlineLevel="0" collapsed="false">
      <c r="A538" s="87" t="s">
        <v>65</v>
      </c>
      <c r="B538" s="54" t="s">
        <v>66</v>
      </c>
      <c r="C538" s="77"/>
      <c r="D538" s="77"/>
      <c r="E538" s="77" t="n">
        <f aca="false">SUM(C538:D538)</f>
        <v>0</v>
      </c>
    </row>
    <row r="539" customFormat="false" ht="12.8" hidden="false" customHeight="false" outlineLevel="0" collapsed="false">
      <c r="A539" s="87"/>
      <c r="B539" s="103"/>
      <c r="C539" s="77"/>
      <c r="D539" s="77"/>
      <c r="E539" s="77"/>
    </row>
    <row r="540" customFormat="false" ht="23.85" hidden="false" customHeight="false" outlineLevel="0" collapsed="false">
      <c r="A540" s="66" t="s">
        <v>903</v>
      </c>
      <c r="B540" s="160" t="s">
        <v>19</v>
      </c>
      <c r="C540" s="139" t="n">
        <f aca="false">SUM(C542:C546)</f>
        <v>2850750</v>
      </c>
      <c r="D540" s="152" t="n">
        <f aca="false">SUM(D542:D546)</f>
        <v>0</v>
      </c>
      <c r="E540" s="139" t="n">
        <f aca="false">SUM(C540:D540)</f>
        <v>2850750</v>
      </c>
    </row>
    <row r="541" customFormat="false" ht="22.35" hidden="false" customHeight="false" outlineLevel="0" collapsed="false">
      <c r="A541" s="87" t="s">
        <v>27</v>
      </c>
      <c r="B541" s="54"/>
      <c r="C541" s="77" t="n">
        <f aca="false">SUM(C542:C544)</f>
        <v>2850750</v>
      </c>
      <c r="D541" s="77"/>
      <c r="E541" s="77" t="n">
        <f aca="false">SUM(C541:D541)</f>
        <v>2850750</v>
      </c>
    </row>
    <row r="542" customFormat="false" ht="22.35" hidden="false" customHeight="false" outlineLevel="0" collapsed="false">
      <c r="A542" s="87" t="s">
        <v>857</v>
      </c>
      <c r="B542" s="103" t="s">
        <v>858</v>
      </c>
      <c r="C542" s="77" t="n">
        <v>2800750</v>
      </c>
      <c r="D542" s="77"/>
      <c r="E542" s="77" t="n">
        <f aca="false">SUM(C542:D542)</f>
        <v>2800750</v>
      </c>
    </row>
    <row r="543" customFormat="false" ht="32.8" hidden="false" customHeight="false" outlineLevel="0" collapsed="false">
      <c r="A543" s="87" t="s">
        <v>33</v>
      </c>
      <c r="B543" s="103" t="s">
        <v>34</v>
      </c>
      <c r="C543" s="77" t="n">
        <v>50000</v>
      </c>
      <c r="D543" s="77"/>
      <c r="E543" s="77" t="n">
        <f aca="false">SUM(C543:D543)</f>
        <v>50000</v>
      </c>
    </row>
    <row r="544" customFormat="false" ht="32.8" hidden="false" customHeight="false" outlineLevel="0" collapsed="false">
      <c r="A544" s="87" t="s">
        <v>177</v>
      </c>
      <c r="B544" s="104" t="s">
        <v>178</v>
      </c>
      <c r="C544" s="77"/>
      <c r="D544" s="77"/>
      <c r="E544" s="77"/>
    </row>
    <row r="545" customFormat="false" ht="22.35" hidden="false" customHeight="false" outlineLevel="0" collapsed="false">
      <c r="A545" s="87" t="s">
        <v>65</v>
      </c>
      <c r="B545" s="104" t="s">
        <v>66</v>
      </c>
      <c r="C545" s="77"/>
      <c r="D545" s="77"/>
      <c r="E545" s="77"/>
    </row>
    <row r="546" customFormat="false" ht="12.8" hidden="false" customHeight="false" outlineLevel="0" collapsed="false">
      <c r="A546" s="87"/>
      <c r="B546" s="103"/>
      <c r="C546" s="77"/>
      <c r="D546" s="77"/>
      <c r="E546" s="77"/>
    </row>
    <row r="547" customFormat="false" ht="23.85" hidden="false" customHeight="false" outlineLevel="0" collapsed="false">
      <c r="A547" s="66" t="s">
        <v>908</v>
      </c>
      <c r="B547" s="160" t="s">
        <v>19</v>
      </c>
      <c r="C547" s="139" t="n">
        <f aca="false">SUM(C549:C552)</f>
        <v>2926200</v>
      </c>
      <c r="D547" s="152" t="n">
        <f aca="false">SUM(D549:D553)</f>
        <v>0</v>
      </c>
      <c r="E547" s="139" t="n">
        <f aca="false">SUM(C547:D547)</f>
        <v>2926200</v>
      </c>
    </row>
    <row r="548" customFormat="false" ht="22.35" hidden="false" customHeight="false" outlineLevel="0" collapsed="false">
      <c r="A548" s="74" t="s">
        <v>27</v>
      </c>
      <c r="B548" s="54"/>
      <c r="C548" s="143" t="n">
        <f aca="false">SUM(C549:C551)</f>
        <v>2926200</v>
      </c>
      <c r="D548" s="143" t="n">
        <f aca="false">SUM(D549:D551)</f>
        <v>0</v>
      </c>
      <c r="E548" s="143" t="n">
        <f aca="false">SUM(C548:D548)</f>
        <v>2926200</v>
      </c>
    </row>
    <row r="549" customFormat="false" ht="22.35" hidden="false" customHeight="false" outlineLevel="0" collapsed="false">
      <c r="A549" s="87" t="s">
        <v>857</v>
      </c>
      <c r="B549" s="103" t="s">
        <v>858</v>
      </c>
      <c r="C549" s="77" t="n">
        <v>2866200</v>
      </c>
      <c r="D549" s="77"/>
      <c r="E549" s="77" t="n">
        <f aca="false">SUM(C549:D549)</f>
        <v>2866200</v>
      </c>
    </row>
    <row r="550" customFormat="false" ht="32.8" hidden="false" customHeight="false" outlineLevel="0" collapsed="false">
      <c r="A550" s="87" t="s">
        <v>33</v>
      </c>
      <c r="B550" s="103" t="s">
        <v>34</v>
      </c>
      <c r="C550" s="77" t="n">
        <v>60000</v>
      </c>
      <c r="D550" s="77"/>
      <c r="E550" s="77" t="n">
        <f aca="false">SUM(C550:D550)</f>
        <v>60000</v>
      </c>
    </row>
    <row r="551" customFormat="false" ht="32.8" hidden="false" customHeight="false" outlineLevel="0" collapsed="false">
      <c r="A551" s="87" t="s">
        <v>177</v>
      </c>
      <c r="B551" s="104" t="s">
        <v>178</v>
      </c>
      <c r="C551" s="77"/>
      <c r="D551" s="77"/>
      <c r="E551" s="77"/>
    </row>
    <row r="552" customFormat="false" ht="22.35" hidden="false" customHeight="false" outlineLevel="0" collapsed="false">
      <c r="A552" s="87" t="s">
        <v>65</v>
      </c>
      <c r="B552" s="104" t="s">
        <v>66</v>
      </c>
      <c r="C552" s="77"/>
      <c r="D552" s="77"/>
      <c r="E552" s="77" t="n">
        <f aca="false">SUM(C552:D552)</f>
        <v>0</v>
      </c>
    </row>
    <row r="553" customFormat="false" ht="12.8" hidden="false" customHeight="false" outlineLevel="0" collapsed="false">
      <c r="A553" s="87"/>
      <c r="B553" s="103"/>
      <c r="C553" s="77"/>
      <c r="D553" s="77"/>
      <c r="E553" s="77"/>
    </row>
    <row r="554" customFormat="false" ht="23.85" hidden="false" customHeight="false" outlineLevel="0" collapsed="false">
      <c r="A554" s="66" t="s">
        <v>913</v>
      </c>
      <c r="B554" s="135" t="s">
        <v>19</v>
      </c>
      <c r="C554" s="152" t="n">
        <f aca="false">SUM(C556:C558)</f>
        <v>2652500</v>
      </c>
      <c r="D554" s="152" t="n">
        <f aca="false">SUM(D556:D556)</f>
        <v>0</v>
      </c>
      <c r="E554" s="139" t="n">
        <f aca="false">SUM(C554:D554)</f>
        <v>2652500</v>
      </c>
    </row>
    <row r="555" customFormat="false" ht="22.35" hidden="false" customHeight="false" outlineLevel="0" collapsed="false">
      <c r="A555" s="82" t="s">
        <v>27</v>
      </c>
      <c r="B555" s="167"/>
      <c r="C555" s="143" t="n">
        <f aca="false">SUM(C556:C558)</f>
        <v>2652500</v>
      </c>
      <c r="D555" s="215"/>
      <c r="E555" s="77" t="n">
        <f aca="false">SUM(C555:D555)</f>
        <v>2652500</v>
      </c>
    </row>
    <row r="556" customFormat="false" ht="22.35" hidden="false" customHeight="false" outlineLevel="0" collapsed="false">
      <c r="A556" s="87" t="s">
        <v>857</v>
      </c>
      <c r="B556" s="103" t="s">
        <v>858</v>
      </c>
      <c r="C556" s="77" t="n">
        <v>2592500</v>
      </c>
      <c r="D556" s="77"/>
      <c r="E556" s="77" t="n">
        <f aca="false">SUM(C556:D556)</f>
        <v>2592500</v>
      </c>
    </row>
    <row r="557" customFormat="false" ht="32.8" hidden="false" customHeight="false" outlineLevel="0" collapsed="false">
      <c r="A557" s="87" t="s">
        <v>33</v>
      </c>
      <c r="B557" s="103" t="s">
        <v>34</v>
      </c>
      <c r="C557" s="77" t="n">
        <v>60000</v>
      </c>
      <c r="D557" s="77"/>
      <c r="E557" s="77" t="n">
        <f aca="false">SUM(C557:D557)</f>
        <v>60000</v>
      </c>
    </row>
    <row r="558" customFormat="false" ht="32.8" hidden="false" customHeight="false" outlineLevel="0" collapsed="false">
      <c r="A558" s="87" t="s">
        <v>177</v>
      </c>
      <c r="B558" s="104" t="s">
        <v>178</v>
      </c>
      <c r="C558" s="77"/>
      <c r="D558" s="77"/>
      <c r="E558" s="77"/>
    </row>
    <row r="559" customFormat="false" ht="12.8" hidden="false" customHeight="false" outlineLevel="0" collapsed="false">
      <c r="A559" s="87"/>
      <c r="B559" s="103"/>
      <c r="C559" s="77"/>
      <c r="D559" s="77"/>
      <c r="E559" s="77"/>
    </row>
    <row r="560" customFormat="false" ht="23.85" hidden="false" customHeight="false" outlineLevel="0" collapsed="false">
      <c r="A560" s="66" t="s">
        <v>917</v>
      </c>
      <c r="B560" s="135" t="s">
        <v>19</v>
      </c>
      <c r="C560" s="152" t="n">
        <f aca="false">SUM(C562:C563)</f>
        <v>2360500</v>
      </c>
      <c r="D560" s="152" t="n">
        <f aca="false">SUM(D562:D562)</f>
        <v>0</v>
      </c>
      <c r="E560" s="139" t="n">
        <f aca="false">SUM(C560:D560)</f>
        <v>2360500</v>
      </c>
    </row>
    <row r="561" customFormat="false" ht="22.35" hidden="false" customHeight="false" outlineLevel="0" collapsed="false">
      <c r="A561" s="82" t="s">
        <v>27</v>
      </c>
      <c r="B561" s="167"/>
      <c r="C561" s="143" t="n">
        <f aca="false">SUM(C562:C563)</f>
        <v>2360500</v>
      </c>
      <c r="D561" s="215"/>
      <c r="E561" s="77" t="n">
        <f aca="false">SUM(C561:D561)</f>
        <v>2360500</v>
      </c>
    </row>
    <row r="562" customFormat="false" ht="22.35" hidden="false" customHeight="false" outlineLevel="0" collapsed="false">
      <c r="A562" s="87" t="s">
        <v>857</v>
      </c>
      <c r="B562" s="103" t="s">
        <v>858</v>
      </c>
      <c r="C562" s="77" t="n">
        <v>2320500</v>
      </c>
      <c r="D562" s="77"/>
      <c r="E562" s="77" t="n">
        <f aca="false">SUM(C562:D562)</f>
        <v>2320500</v>
      </c>
    </row>
    <row r="563" customFormat="false" ht="32.8" hidden="false" customHeight="false" outlineLevel="0" collapsed="false">
      <c r="A563" s="87" t="s">
        <v>33</v>
      </c>
      <c r="B563" s="103" t="s">
        <v>34</v>
      </c>
      <c r="C563" s="77" t="n">
        <v>40000</v>
      </c>
      <c r="D563" s="77"/>
      <c r="E563" s="77" t="n">
        <f aca="false">SUM(C563:D563)</f>
        <v>40000</v>
      </c>
    </row>
    <row r="564" customFormat="false" ht="22.35" hidden="false" customHeight="false" outlineLevel="0" collapsed="false">
      <c r="A564" s="87" t="s">
        <v>65</v>
      </c>
      <c r="B564" s="54" t="s">
        <v>66</v>
      </c>
      <c r="C564" s="77"/>
      <c r="D564" s="77"/>
      <c r="E564" s="77"/>
    </row>
    <row r="565" customFormat="false" ht="12.8" hidden="false" customHeight="false" outlineLevel="0" collapsed="false">
      <c r="A565" s="87"/>
      <c r="B565" s="103"/>
      <c r="C565" s="77"/>
      <c r="D565" s="77"/>
      <c r="E565" s="77"/>
    </row>
    <row r="566" customFormat="false" ht="23.85" hidden="false" customHeight="false" outlineLevel="0" collapsed="false">
      <c r="A566" s="66" t="s">
        <v>921</v>
      </c>
      <c r="B566" s="135" t="s">
        <v>19</v>
      </c>
      <c r="C566" s="152" t="n">
        <f aca="false">SUM(C568:C571)</f>
        <v>3132950</v>
      </c>
      <c r="D566" s="152" t="n">
        <f aca="false">SUM(D568:D571)</f>
        <v>0</v>
      </c>
      <c r="E566" s="139" t="n">
        <f aca="false">SUM(C566:D566)</f>
        <v>3132950</v>
      </c>
    </row>
    <row r="567" customFormat="false" ht="22.35" hidden="false" customHeight="false" outlineLevel="0" collapsed="false">
      <c r="A567" s="74" t="s">
        <v>27</v>
      </c>
      <c r="B567" s="54"/>
      <c r="C567" s="143" t="n">
        <f aca="false">SUM(C568:C570)</f>
        <v>3132950</v>
      </c>
      <c r="D567" s="143" t="n">
        <f aca="false">SUM(D568:D570)</f>
        <v>0</v>
      </c>
      <c r="E567" s="143" t="n">
        <f aca="false">SUM(C567:D567)</f>
        <v>3132950</v>
      </c>
    </row>
    <row r="568" customFormat="false" ht="22.35" hidden="false" customHeight="false" outlineLevel="0" collapsed="false">
      <c r="A568" s="87" t="s">
        <v>857</v>
      </c>
      <c r="B568" s="103" t="s">
        <v>858</v>
      </c>
      <c r="C568" s="77" t="n">
        <v>3082950</v>
      </c>
      <c r="D568" s="77"/>
      <c r="E568" s="77" t="n">
        <f aca="false">SUM(C568:D568)</f>
        <v>3082950</v>
      </c>
    </row>
    <row r="569" customFormat="false" ht="32.8" hidden="false" customHeight="false" outlineLevel="0" collapsed="false">
      <c r="A569" s="87" t="s">
        <v>33</v>
      </c>
      <c r="B569" s="103" t="s">
        <v>34</v>
      </c>
      <c r="C569" s="77" t="n">
        <v>50000</v>
      </c>
      <c r="D569" s="77"/>
      <c r="E569" s="77" t="n">
        <f aca="false">SUM(C569:D569)</f>
        <v>50000</v>
      </c>
    </row>
    <row r="570" customFormat="false" ht="32.8" hidden="false" customHeight="false" outlineLevel="0" collapsed="false">
      <c r="A570" s="87" t="s">
        <v>177</v>
      </c>
      <c r="B570" s="104" t="s">
        <v>178</v>
      </c>
      <c r="C570" s="77"/>
      <c r="D570" s="77"/>
      <c r="E570" s="77"/>
    </row>
    <row r="571" customFormat="false" ht="22.35" hidden="false" customHeight="false" outlineLevel="0" collapsed="false">
      <c r="A571" s="87" t="s">
        <v>65</v>
      </c>
      <c r="B571" s="103" t="s">
        <v>66</v>
      </c>
      <c r="C571" s="77"/>
      <c r="D571" s="77"/>
      <c r="E571" s="77" t="n">
        <f aca="false">SUM(C571:D571)</f>
        <v>0</v>
      </c>
    </row>
    <row r="572" customFormat="false" ht="12.8" hidden="false" customHeight="false" outlineLevel="0" collapsed="false">
      <c r="A572" s="87"/>
      <c r="B572" s="103"/>
      <c r="C572" s="77"/>
      <c r="D572" s="77"/>
      <c r="E572" s="77"/>
    </row>
    <row r="573" customFormat="false" ht="23.85" hidden="false" customHeight="false" outlineLevel="0" collapsed="false">
      <c r="A573" s="66" t="s">
        <v>926</v>
      </c>
      <c r="B573" s="135" t="s">
        <v>19</v>
      </c>
      <c r="C573" s="152" t="n">
        <f aca="false">SUM(C575:C577)</f>
        <v>2363000</v>
      </c>
      <c r="D573" s="152" t="n">
        <f aca="false">SUM(D575:D575)</f>
        <v>0</v>
      </c>
      <c r="E573" s="139" t="n">
        <f aca="false">SUM(C573:D573)</f>
        <v>2363000</v>
      </c>
    </row>
    <row r="574" customFormat="false" ht="22.35" hidden="false" customHeight="false" outlineLevel="0" collapsed="false">
      <c r="A574" s="82" t="s">
        <v>27</v>
      </c>
      <c r="B574" s="167"/>
      <c r="C574" s="143" t="n">
        <f aca="false">SUM(C575:C577)</f>
        <v>2363000</v>
      </c>
      <c r="D574" s="215"/>
      <c r="E574" s="77" t="n">
        <f aca="false">SUM(C574:D574)</f>
        <v>2363000</v>
      </c>
    </row>
    <row r="575" customFormat="false" ht="22.35" hidden="false" customHeight="false" outlineLevel="0" collapsed="false">
      <c r="A575" s="87" t="s">
        <v>857</v>
      </c>
      <c r="B575" s="103" t="s">
        <v>858</v>
      </c>
      <c r="C575" s="77" t="n">
        <v>2363000</v>
      </c>
      <c r="D575" s="77"/>
      <c r="E575" s="77" t="n">
        <f aca="false">SUM(C575:D575)</f>
        <v>2363000</v>
      </c>
    </row>
    <row r="576" customFormat="false" ht="32.8" hidden="false" customHeight="false" outlineLevel="0" collapsed="false">
      <c r="A576" s="87" t="s">
        <v>177</v>
      </c>
      <c r="B576" s="104" t="s">
        <v>178</v>
      </c>
      <c r="C576" s="77"/>
      <c r="D576" s="77"/>
      <c r="E576" s="77"/>
    </row>
    <row r="577" customFormat="false" ht="32.8" hidden="false" customHeight="false" outlineLevel="0" collapsed="false">
      <c r="A577" s="87" t="s">
        <v>33</v>
      </c>
      <c r="B577" s="103" t="s">
        <v>34</v>
      </c>
      <c r="C577" s="77"/>
      <c r="D577" s="77"/>
      <c r="E577" s="77" t="n">
        <f aca="false">SUM(C577:D577)</f>
        <v>0</v>
      </c>
    </row>
    <row r="578" customFormat="false" ht="12.8" hidden="false" customHeight="false" outlineLevel="0" collapsed="false">
      <c r="A578" s="87"/>
      <c r="B578" s="103"/>
      <c r="C578" s="77"/>
      <c r="D578" s="77"/>
      <c r="E578" s="77"/>
    </row>
    <row r="579" customFormat="false" ht="23.85" hidden="false" customHeight="false" outlineLevel="0" collapsed="false">
      <c r="A579" s="66" t="s">
        <v>930</v>
      </c>
      <c r="B579" s="135" t="s">
        <v>19</v>
      </c>
      <c r="C579" s="152" t="n">
        <f aca="false">SUM(C581:C582)</f>
        <v>2761250</v>
      </c>
      <c r="D579" s="152" t="n">
        <f aca="false">SUM(D581:D581)</f>
        <v>0</v>
      </c>
      <c r="E579" s="139" t="n">
        <f aca="false">SUM(C579:D579)</f>
        <v>2761250</v>
      </c>
    </row>
    <row r="580" customFormat="false" ht="22.35" hidden="false" customHeight="false" outlineLevel="0" collapsed="false">
      <c r="A580" s="82" t="s">
        <v>27</v>
      </c>
      <c r="B580" s="167"/>
      <c r="C580" s="143" t="n">
        <f aca="false">SUM(C581:C583)</f>
        <v>2761250</v>
      </c>
      <c r="D580" s="215"/>
      <c r="E580" s="77" t="n">
        <f aca="false">SUM(C580:D580)</f>
        <v>2761250</v>
      </c>
    </row>
    <row r="581" customFormat="false" ht="22.35" hidden="false" customHeight="false" outlineLevel="0" collapsed="false">
      <c r="A581" s="87" t="s">
        <v>857</v>
      </c>
      <c r="B581" s="103" t="s">
        <v>858</v>
      </c>
      <c r="C581" s="77" t="n">
        <v>2741250</v>
      </c>
      <c r="D581" s="77"/>
      <c r="E581" s="77" t="n">
        <f aca="false">SUM(C581:D581)</f>
        <v>2741250</v>
      </c>
    </row>
    <row r="582" customFormat="false" ht="32.8" hidden="false" customHeight="false" outlineLevel="0" collapsed="false">
      <c r="A582" s="87" t="s">
        <v>33</v>
      </c>
      <c r="B582" s="103" t="s">
        <v>34</v>
      </c>
      <c r="C582" s="77" t="n">
        <v>20000</v>
      </c>
      <c r="D582" s="77"/>
      <c r="E582" s="77" t="n">
        <f aca="false">SUM(C582:D582)</f>
        <v>20000</v>
      </c>
    </row>
    <row r="583" customFormat="false" ht="32.8" hidden="false" customHeight="false" outlineLevel="0" collapsed="false">
      <c r="A583" s="87" t="s">
        <v>177</v>
      </c>
      <c r="B583" s="104" t="s">
        <v>178</v>
      </c>
      <c r="C583" s="77"/>
      <c r="D583" s="77"/>
      <c r="E583" s="77"/>
    </row>
    <row r="584" customFormat="false" ht="12.8" hidden="false" customHeight="false" outlineLevel="0" collapsed="false">
      <c r="A584" s="87"/>
      <c r="B584" s="103"/>
      <c r="C584" s="77"/>
      <c r="D584" s="77"/>
      <c r="E584" s="77"/>
    </row>
    <row r="585" customFormat="false" ht="23.85" hidden="false" customHeight="false" outlineLevel="0" collapsed="false">
      <c r="A585" s="66" t="s">
        <v>934</v>
      </c>
      <c r="B585" s="135" t="s">
        <v>19</v>
      </c>
      <c r="C585" s="139" t="n">
        <f aca="false">SUM(C587:C591)</f>
        <v>2686000</v>
      </c>
      <c r="D585" s="139" t="n">
        <f aca="false">SUM(D587:D587)</f>
        <v>0</v>
      </c>
      <c r="E585" s="139" t="n">
        <f aca="false">SUM(C585:D585)</f>
        <v>2686000</v>
      </c>
    </row>
    <row r="586" customFormat="false" ht="22.35" hidden="false" customHeight="false" outlineLevel="0" collapsed="false">
      <c r="A586" s="82" t="s">
        <v>27</v>
      </c>
      <c r="B586" s="167"/>
      <c r="C586" s="77" t="n">
        <f aca="false">SUM(C587:C589)</f>
        <v>2686000</v>
      </c>
      <c r="D586" s="215"/>
      <c r="E586" s="77" t="n">
        <f aca="false">SUM(C586:D586)</f>
        <v>2686000</v>
      </c>
    </row>
    <row r="587" customFormat="false" ht="22.35" hidden="false" customHeight="false" outlineLevel="0" collapsed="false">
      <c r="A587" s="87" t="s">
        <v>857</v>
      </c>
      <c r="B587" s="103" t="s">
        <v>858</v>
      </c>
      <c r="C587" s="77" t="n">
        <v>2686000</v>
      </c>
      <c r="D587" s="77"/>
      <c r="E587" s="77" t="n">
        <f aca="false">SUM(C587:D587)</f>
        <v>2686000</v>
      </c>
    </row>
    <row r="588" customFormat="false" ht="32.8" hidden="false" customHeight="false" outlineLevel="0" collapsed="false">
      <c r="A588" s="87" t="s">
        <v>177</v>
      </c>
      <c r="B588" s="104" t="s">
        <v>178</v>
      </c>
      <c r="C588" s="77"/>
      <c r="D588" s="77"/>
      <c r="E588" s="77"/>
    </row>
    <row r="589" customFormat="false" ht="32.8" hidden="false" customHeight="false" outlineLevel="0" collapsed="false">
      <c r="A589" s="87" t="s">
        <v>33</v>
      </c>
      <c r="B589" s="103" t="s">
        <v>34</v>
      </c>
      <c r="C589" s="77"/>
      <c r="D589" s="77"/>
      <c r="E589" s="77" t="n">
        <f aca="false">SUM(C589:D589)</f>
        <v>0</v>
      </c>
    </row>
    <row r="590" customFormat="false" ht="32.8" hidden="false" customHeight="false" outlineLevel="0" collapsed="false">
      <c r="A590" s="87" t="s">
        <v>62</v>
      </c>
      <c r="B590" s="104" t="s">
        <v>63</v>
      </c>
      <c r="C590" s="77"/>
      <c r="D590" s="77"/>
      <c r="E590" s="77" t="n">
        <f aca="false">SUM(C590:D590)</f>
        <v>0</v>
      </c>
    </row>
    <row r="591" customFormat="false" ht="22.35" hidden="false" customHeight="false" outlineLevel="0" collapsed="false">
      <c r="A591" s="87" t="s">
        <v>65</v>
      </c>
      <c r="B591" s="103" t="s">
        <v>66</v>
      </c>
      <c r="C591" s="77"/>
      <c r="D591" s="77"/>
      <c r="E591" s="77"/>
    </row>
    <row r="592" customFormat="false" ht="12.8" hidden="false" customHeight="false" outlineLevel="0" collapsed="false">
      <c r="A592" s="87"/>
      <c r="B592" s="103"/>
      <c r="C592" s="77"/>
      <c r="D592" s="77"/>
      <c r="E592" s="77" t="n">
        <f aca="false">SUM(C592:D592)</f>
        <v>0</v>
      </c>
    </row>
    <row r="593" customFormat="false" ht="23.85" hidden="false" customHeight="false" outlineLevel="0" collapsed="false">
      <c r="A593" s="66" t="s">
        <v>940</v>
      </c>
      <c r="B593" s="135" t="s">
        <v>19</v>
      </c>
      <c r="C593" s="139" t="n">
        <f aca="false">SUM(C595:C596)</f>
        <v>2639550</v>
      </c>
      <c r="D593" s="152" t="n">
        <f aca="false">SUM(D595:D595)</f>
        <v>0</v>
      </c>
      <c r="E593" s="139" t="n">
        <f aca="false">SUM(C593:D593)</f>
        <v>2639550</v>
      </c>
    </row>
    <row r="594" customFormat="false" ht="22.35" hidden="false" customHeight="false" outlineLevel="0" collapsed="false">
      <c r="A594" s="87" t="s">
        <v>27</v>
      </c>
      <c r="B594" s="103"/>
      <c r="C594" s="77" t="n">
        <f aca="false">SUM(C595:C596)</f>
        <v>2639550</v>
      </c>
      <c r="D594" s="77"/>
      <c r="E594" s="77" t="n">
        <f aca="false">SUM(C594:D594)</f>
        <v>2639550</v>
      </c>
    </row>
    <row r="595" customFormat="false" ht="22.35" hidden="false" customHeight="false" outlineLevel="0" collapsed="false">
      <c r="A595" s="87" t="s">
        <v>857</v>
      </c>
      <c r="B595" s="103" t="s">
        <v>858</v>
      </c>
      <c r="C595" s="77" t="n">
        <v>2569550</v>
      </c>
      <c r="D595" s="77"/>
      <c r="E595" s="77" t="n">
        <f aca="false">SUM(C595:D595)</f>
        <v>2569550</v>
      </c>
    </row>
    <row r="596" customFormat="false" ht="32.8" hidden="false" customHeight="false" outlineLevel="0" collapsed="false">
      <c r="A596" s="87" t="s">
        <v>33</v>
      </c>
      <c r="B596" s="103" t="s">
        <v>34</v>
      </c>
      <c r="C596" s="77" t="n">
        <v>70000</v>
      </c>
      <c r="D596" s="77"/>
      <c r="E596" s="77" t="n">
        <f aca="false">SUM(C596:D596)</f>
        <v>70000</v>
      </c>
    </row>
    <row r="597" customFormat="false" ht="22.35" hidden="false" customHeight="false" outlineLevel="0" collapsed="false">
      <c r="A597" s="87" t="s">
        <v>65</v>
      </c>
      <c r="B597" s="103" t="s">
        <v>66</v>
      </c>
      <c r="C597" s="77"/>
      <c r="D597" s="77"/>
      <c r="E597" s="77"/>
    </row>
    <row r="598" customFormat="false" ht="12.8" hidden="false" customHeight="false" outlineLevel="0" collapsed="false">
      <c r="A598" s="82"/>
      <c r="B598" s="103"/>
      <c r="C598" s="77"/>
      <c r="D598" s="77"/>
      <c r="E598" s="77" t="n">
        <f aca="false">SUM(C598:D598)</f>
        <v>0</v>
      </c>
    </row>
    <row r="599" customFormat="false" ht="23.85" hidden="false" customHeight="false" outlineLevel="0" collapsed="false">
      <c r="A599" s="66" t="s">
        <v>944</v>
      </c>
      <c r="B599" s="135" t="s">
        <v>19</v>
      </c>
      <c r="C599" s="69" t="n">
        <f aca="false">SUM(C601:C605)</f>
        <v>2229695</v>
      </c>
      <c r="D599" s="69" t="n">
        <f aca="false">SUM(D601:D605)</f>
        <v>0</v>
      </c>
      <c r="E599" s="69" t="n">
        <f aca="false">SUM(C599:D599)</f>
        <v>2229695</v>
      </c>
    </row>
    <row r="600" customFormat="false" ht="22.35" hidden="false" customHeight="false" outlineLevel="0" collapsed="false">
      <c r="A600" s="82" t="s">
        <v>27</v>
      </c>
      <c r="B600" s="167"/>
      <c r="C600" s="220" t="n">
        <f aca="false">SUM(C601:C603)</f>
        <v>2229695</v>
      </c>
      <c r="D600" s="221"/>
      <c r="E600" s="83" t="n">
        <f aca="false">SUM(C600:D600)</f>
        <v>2229695</v>
      </c>
    </row>
    <row r="601" customFormat="false" ht="22.35" hidden="false" customHeight="false" outlineLevel="0" collapsed="false">
      <c r="A601" s="87" t="s">
        <v>857</v>
      </c>
      <c r="B601" s="103" t="s">
        <v>858</v>
      </c>
      <c r="C601" s="83" t="n">
        <v>2164695</v>
      </c>
      <c r="D601" s="83"/>
      <c r="E601" s="83" t="n">
        <f aca="false">SUM(C601:D601)</f>
        <v>2164695</v>
      </c>
    </row>
    <row r="602" customFormat="false" ht="32.8" hidden="false" customHeight="false" outlineLevel="0" collapsed="false">
      <c r="A602" s="87" t="s">
        <v>33</v>
      </c>
      <c r="B602" s="103" t="s">
        <v>34</v>
      </c>
      <c r="C602" s="83" t="n">
        <v>65000</v>
      </c>
      <c r="D602" s="83"/>
      <c r="E602" s="83" t="n">
        <f aca="false">SUM(C602:D602)</f>
        <v>65000</v>
      </c>
    </row>
    <row r="603" customFormat="false" ht="32.8" hidden="false" customHeight="false" outlineLevel="0" collapsed="false">
      <c r="A603" s="87" t="s">
        <v>177</v>
      </c>
      <c r="B603" s="104" t="s">
        <v>178</v>
      </c>
      <c r="C603" s="83"/>
      <c r="D603" s="83"/>
      <c r="E603" s="83"/>
    </row>
    <row r="604" customFormat="false" ht="32.8" hidden="false" customHeight="false" outlineLevel="0" collapsed="false">
      <c r="A604" s="87" t="s">
        <v>62</v>
      </c>
      <c r="B604" s="104" t="s">
        <v>63</v>
      </c>
      <c r="C604" s="83"/>
      <c r="D604" s="83"/>
      <c r="E604" s="83"/>
    </row>
    <row r="605" customFormat="false" ht="12.8" hidden="false" customHeight="false" outlineLevel="0" collapsed="false">
      <c r="A605" s="176"/>
      <c r="B605" s="103"/>
      <c r="C605" s="223"/>
      <c r="D605" s="223"/>
      <c r="E605" s="223" t="n">
        <f aca="false">SUM(C605:D605)</f>
        <v>0</v>
      </c>
    </row>
    <row r="606" customFormat="false" ht="57.45" hidden="false" customHeight="false" outlineLevel="0" collapsed="false">
      <c r="A606" s="66" t="s">
        <v>949</v>
      </c>
      <c r="B606" s="160" t="s">
        <v>19</v>
      </c>
      <c r="C606" s="108" t="n">
        <f aca="false">SUM(C608:C666)</f>
        <v>910451771</v>
      </c>
      <c r="D606" s="108" t="n">
        <f aca="false">SUM(D608:D665)</f>
        <v>0</v>
      </c>
      <c r="E606" s="108" t="n">
        <f aca="false">C606+D606</f>
        <v>910451771</v>
      </c>
    </row>
    <row r="607" customFormat="false" ht="22.35" hidden="false" customHeight="false" outlineLevel="0" collapsed="false">
      <c r="A607" s="82" t="s">
        <v>27</v>
      </c>
      <c r="B607" s="54"/>
      <c r="C607" s="77" t="n">
        <f aca="false">SUM(C608:C664)</f>
        <v>910451771</v>
      </c>
      <c r="D607" s="77"/>
      <c r="E607" s="77" t="n">
        <f aca="false">SUM(C607:D607)</f>
        <v>910451771</v>
      </c>
    </row>
    <row r="608" customFormat="false" ht="32.8" hidden="false" customHeight="false" outlineLevel="0" collapsed="false">
      <c r="A608" s="82" t="s">
        <v>950</v>
      </c>
      <c r="B608" s="54" t="s">
        <v>951</v>
      </c>
      <c r="C608" s="77" t="n">
        <v>275983380</v>
      </c>
      <c r="D608" s="77"/>
      <c r="E608" s="77" t="n">
        <f aca="false">SUM(C608:D608)</f>
        <v>275983380</v>
      </c>
    </row>
    <row r="609" customFormat="false" ht="64.15" hidden="false" customHeight="false" outlineLevel="0" collapsed="false">
      <c r="A609" s="82" t="s">
        <v>953</v>
      </c>
      <c r="B609" s="54" t="s">
        <v>954</v>
      </c>
      <c r="C609" s="77" t="n">
        <v>1481500</v>
      </c>
      <c r="D609" s="77"/>
      <c r="E609" s="77" t="n">
        <f aca="false">SUM(C609:D609)</f>
        <v>1481500</v>
      </c>
    </row>
    <row r="610" customFormat="false" ht="22.35" hidden="false" customHeight="false" outlineLevel="0" collapsed="false">
      <c r="A610" s="82" t="s">
        <v>956</v>
      </c>
      <c r="B610" s="54" t="s">
        <v>957</v>
      </c>
      <c r="C610" s="77" t="n">
        <v>8500</v>
      </c>
      <c r="D610" s="77"/>
      <c r="E610" s="77" t="n">
        <f aca="false">SUM(C610:D610)</f>
        <v>8500</v>
      </c>
    </row>
    <row r="611" customFormat="false" ht="32.8" hidden="false" customHeight="false" outlineLevel="0" collapsed="false">
      <c r="A611" s="82" t="s">
        <v>959</v>
      </c>
      <c r="B611" s="54" t="s">
        <v>960</v>
      </c>
      <c r="C611" s="77"/>
      <c r="D611" s="77"/>
      <c r="E611" s="77"/>
    </row>
    <row r="612" customFormat="false" ht="43.25" hidden="false" customHeight="false" outlineLevel="0" collapsed="false">
      <c r="A612" s="82" t="s">
        <v>961</v>
      </c>
      <c r="B612" s="54" t="s">
        <v>962</v>
      </c>
      <c r="C612" s="77" t="n">
        <v>332576430</v>
      </c>
      <c r="D612" s="77"/>
      <c r="E612" s="77" t="n">
        <f aca="false">SUM(C612:D612)</f>
        <v>332576430</v>
      </c>
    </row>
    <row r="613" customFormat="false" ht="43.25" hidden="false" customHeight="false" outlineLevel="0" collapsed="false">
      <c r="A613" s="82" t="s">
        <v>964</v>
      </c>
      <c r="B613" s="54" t="s">
        <v>965</v>
      </c>
      <c r="C613" s="77" t="n">
        <v>1171650</v>
      </c>
      <c r="D613" s="77"/>
      <c r="E613" s="77" t="n">
        <f aca="false">SUM(C613:D613)</f>
        <v>1171650</v>
      </c>
    </row>
    <row r="614" customFormat="false" ht="74.6" hidden="false" customHeight="false" outlineLevel="0" collapsed="false">
      <c r="A614" s="82" t="s">
        <v>967</v>
      </c>
      <c r="B614" s="54" t="s">
        <v>968</v>
      </c>
      <c r="C614" s="77" t="n">
        <v>412000</v>
      </c>
      <c r="D614" s="77"/>
      <c r="E614" s="77" t="n">
        <f aca="false">SUM(C614:D614)</f>
        <v>412000</v>
      </c>
    </row>
    <row r="615" customFormat="false" ht="32.8" hidden="false" customHeight="false" outlineLevel="0" collapsed="false">
      <c r="A615" s="82" t="s">
        <v>970</v>
      </c>
      <c r="B615" s="54" t="s">
        <v>971</v>
      </c>
      <c r="C615" s="77" t="n">
        <v>259500</v>
      </c>
      <c r="D615" s="77"/>
      <c r="E615" s="77" t="n">
        <f aca="false">SUM(C615:D615)</f>
        <v>259500</v>
      </c>
    </row>
    <row r="616" customFormat="false" ht="32.8" hidden="false" customHeight="false" outlineLevel="0" collapsed="false">
      <c r="A616" s="150" t="s">
        <v>973</v>
      </c>
      <c r="B616" s="160" t="s">
        <v>974</v>
      </c>
      <c r="C616" s="130" t="n">
        <f aca="false">153976220+30000</f>
        <v>154006220</v>
      </c>
      <c r="D616" s="130"/>
      <c r="E616" s="130" t="n">
        <f aca="false">SUM(C616:D616)</f>
        <v>154006220</v>
      </c>
    </row>
    <row r="617" customFormat="false" ht="32.8" hidden="false" customHeight="false" outlineLevel="0" collapsed="false">
      <c r="A617" s="87" t="s">
        <v>976</v>
      </c>
      <c r="B617" s="54" t="s">
        <v>977</v>
      </c>
      <c r="C617" s="77" t="n">
        <v>634620</v>
      </c>
      <c r="D617" s="77"/>
      <c r="E617" s="77" t="n">
        <f aca="false">SUM(C617:D617)</f>
        <v>634620</v>
      </c>
    </row>
    <row r="618" customFormat="false" ht="64.15" hidden="false" customHeight="false" outlineLevel="0" collapsed="false">
      <c r="A618" s="87" t="s">
        <v>979</v>
      </c>
      <c r="B618" s="54" t="s">
        <v>980</v>
      </c>
      <c r="C618" s="77" t="n">
        <v>344350</v>
      </c>
      <c r="D618" s="77"/>
      <c r="E618" s="77" t="n">
        <f aca="false">SUM(C618:D618)</f>
        <v>344350</v>
      </c>
    </row>
    <row r="619" customFormat="false" ht="22.35" hidden="false" customHeight="false" outlineLevel="0" collapsed="false">
      <c r="A619" s="87" t="s">
        <v>982</v>
      </c>
      <c r="B619" s="54" t="s">
        <v>983</v>
      </c>
      <c r="C619" s="77" t="n">
        <v>157200</v>
      </c>
      <c r="D619" s="77"/>
      <c r="E619" s="77" t="n">
        <f aca="false">SUM(C619:D619)</f>
        <v>157200</v>
      </c>
    </row>
    <row r="620" customFormat="false" ht="43.25" hidden="false" customHeight="false" outlineLevel="0" collapsed="false">
      <c r="A620" s="87" t="s">
        <v>985</v>
      </c>
      <c r="B620" s="54" t="s">
        <v>986</v>
      </c>
      <c r="C620" s="77"/>
      <c r="D620" s="77"/>
      <c r="E620" s="77"/>
    </row>
    <row r="621" customFormat="false" ht="53.7" hidden="false" customHeight="false" outlineLevel="0" collapsed="false">
      <c r="A621" s="82" t="s">
        <v>987</v>
      </c>
      <c r="B621" s="54" t="s">
        <v>988</v>
      </c>
      <c r="C621" s="77" t="n">
        <v>25740050</v>
      </c>
      <c r="D621" s="77"/>
      <c r="E621" s="77" t="n">
        <f aca="false">SUM(C621:D621)</f>
        <v>25740050</v>
      </c>
    </row>
    <row r="622" customFormat="false" ht="53.7" hidden="false" customHeight="false" outlineLevel="0" collapsed="false">
      <c r="A622" s="82" t="s">
        <v>990</v>
      </c>
      <c r="B622" s="54" t="s">
        <v>991</v>
      </c>
      <c r="C622" s="77" t="n">
        <v>180000</v>
      </c>
      <c r="D622" s="77"/>
      <c r="E622" s="77" t="n">
        <f aca="false">SUM(C622:D622)</f>
        <v>180000</v>
      </c>
    </row>
    <row r="623" customFormat="false" ht="32.8" hidden="false" customHeight="false" outlineLevel="0" collapsed="false">
      <c r="A623" s="82" t="s">
        <v>993</v>
      </c>
      <c r="B623" s="54" t="s">
        <v>994</v>
      </c>
      <c r="C623" s="77" t="n">
        <v>17400</v>
      </c>
      <c r="D623" s="77"/>
      <c r="E623" s="77" t="n">
        <f aca="false">SUM(C623:D623)</f>
        <v>17400</v>
      </c>
    </row>
    <row r="624" customFormat="false" ht="64.15" hidden="false" customHeight="false" outlineLevel="0" collapsed="false">
      <c r="A624" s="82" t="s">
        <v>996</v>
      </c>
      <c r="B624" s="54" t="s">
        <v>997</v>
      </c>
      <c r="C624" s="77" t="n">
        <v>6000</v>
      </c>
      <c r="D624" s="77"/>
      <c r="E624" s="77" t="n">
        <f aca="false">SUM(C624:D624)</f>
        <v>6000</v>
      </c>
    </row>
    <row r="625" customFormat="false" ht="74.6" hidden="false" customHeight="false" outlineLevel="0" collapsed="false">
      <c r="A625" s="82" t="s">
        <v>999</v>
      </c>
      <c r="B625" s="54" t="s">
        <v>1000</v>
      </c>
      <c r="C625" s="77"/>
      <c r="D625" s="77"/>
      <c r="E625" s="77"/>
    </row>
    <row r="626" customFormat="false" ht="32.8" hidden="false" customHeight="false" outlineLevel="0" collapsed="false">
      <c r="A626" s="82" t="s">
        <v>1001</v>
      </c>
      <c r="B626" s="54" t="s">
        <v>1002</v>
      </c>
      <c r="C626" s="77" t="n">
        <v>11646610</v>
      </c>
      <c r="D626" s="77"/>
      <c r="E626" s="77" t="n">
        <f aca="false">SUM(C626:D626)</f>
        <v>11646610</v>
      </c>
    </row>
    <row r="627" customFormat="false" ht="32.8" hidden="false" customHeight="false" outlineLevel="0" collapsed="false">
      <c r="A627" s="82" t="s">
        <v>1004</v>
      </c>
      <c r="B627" s="54" t="s">
        <v>1005</v>
      </c>
      <c r="C627" s="77" t="n">
        <v>36000</v>
      </c>
      <c r="D627" s="77"/>
      <c r="E627" s="77" t="n">
        <f aca="false">SUM(C627:D627)</f>
        <v>36000</v>
      </c>
    </row>
    <row r="628" customFormat="false" ht="22.35" hidden="false" customHeight="false" outlineLevel="0" collapsed="false">
      <c r="A628" s="82" t="s">
        <v>1007</v>
      </c>
      <c r="B628" s="54" t="s">
        <v>1008</v>
      </c>
      <c r="C628" s="77" t="n">
        <v>7700</v>
      </c>
      <c r="D628" s="77"/>
      <c r="E628" s="77" t="n">
        <f aca="false">SUM(C628:D628)</f>
        <v>7700</v>
      </c>
    </row>
    <row r="629" customFormat="false" ht="32.8" hidden="false" customHeight="false" outlineLevel="0" collapsed="false">
      <c r="A629" s="82" t="s">
        <v>1010</v>
      </c>
      <c r="B629" s="54" t="s">
        <v>1011</v>
      </c>
      <c r="C629" s="77" t="n">
        <v>59700230</v>
      </c>
      <c r="D629" s="77"/>
      <c r="E629" s="77" t="n">
        <f aca="false">SUM(C629:D629)</f>
        <v>59700230</v>
      </c>
    </row>
    <row r="630" customFormat="false" ht="32.8" hidden="false" customHeight="false" outlineLevel="0" collapsed="false">
      <c r="A630" s="82" t="s">
        <v>1013</v>
      </c>
      <c r="B630" s="54" t="s">
        <v>1014</v>
      </c>
      <c r="C630" s="77" t="n">
        <v>4623400</v>
      </c>
      <c r="D630" s="77"/>
      <c r="E630" s="77" t="n">
        <f aca="false">SUM(C630:D630)</f>
        <v>4623400</v>
      </c>
    </row>
    <row r="631" customFormat="false" ht="105.95" hidden="false" customHeight="false" outlineLevel="0" collapsed="false">
      <c r="A631" s="82" t="s">
        <v>1016</v>
      </c>
      <c r="B631" s="54" t="s">
        <v>1017</v>
      </c>
      <c r="C631" s="77" t="n">
        <v>22495200</v>
      </c>
      <c r="D631" s="77"/>
      <c r="E631" s="77" t="n">
        <f aca="false">SUM(C631:D631)</f>
        <v>22495200</v>
      </c>
    </row>
    <row r="632" customFormat="false" ht="43.25" hidden="false" customHeight="false" outlineLevel="0" collapsed="false">
      <c r="A632" s="82" t="s">
        <v>1019</v>
      </c>
      <c r="B632" s="54" t="s">
        <v>1020</v>
      </c>
      <c r="C632" s="77" t="n">
        <v>187400</v>
      </c>
      <c r="D632" s="77"/>
      <c r="E632" s="77" t="n">
        <f aca="false">SUM(C632:D632)</f>
        <v>187400</v>
      </c>
    </row>
    <row r="633" customFormat="false" ht="64.15" hidden="false" customHeight="false" outlineLevel="0" collapsed="false">
      <c r="A633" s="82" t="s">
        <v>1022</v>
      </c>
      <c r="B633" s="54" t="s">
        <v>1023</v>
      </c>
      <c r="C633" s="77" t="n">
        <v>1056400</v>
      </c>
      <c r="D633" s="77"/>
      <c r="E633" s="77" t="n">
        <f aca="false">SUM(C633:D633)</f>
        <v>1056400</v>
      </c>
    </row>
    <row r="634" customFormat="false" ht="64.15" hidden="false" customHeight="false" outlineLevel="0" collapsed="false">
      <c r="A634" s="82" t="s">
        <v>1025</v>
      </c>
      <c r="B634" s="54" t="s">
        <v>1026</v>
      </c>
      <c r="C634" s="77" t="n">
        <v>30000</v>
      </c>
      <c r="D634" s="77"/>
      <c r="E634" s="77" t="n">
        <f aca="false">SUM(C634:D634)</f>
        <v>30000</v>
      </c>
    </row>
    <row r="635" customFormat="false" ht="74.6" hidden="false" customHeight="false" outlineLevel="0" collapsed="false">
      <c r="A635" s="82" t="s">
        <v>1028</v>
      </c>
      <c r="B635" s="54" t="s">
        <v>1029</v>
      </c>
      <c r="C635" s="77" t="n">
        <v>1488700</v>
      </c>
      <c r="D635" s="77"/>
      <c r="E635" s="77" t="n">
        <f aca="false">SUM(C635:D635)</f>
        <v>1488700</v>
      </c>
    </row>
    <row r="636" customFormat="false" ht="53.7" hidden="false" customHeight="false" outlineLevel="0" collapsed="false">
      <c r="A636" s="82" t="s">
        <v>1031</v>
      </c>
      <c r="B636" s="54" t="s">
        <v>1032</v>
      </c>
      <c r="C636" s="77" t="n">
        <v>352550</v>
      </c>
      <c r="D636" s="77"/>
      <c r="E636" s="77" t="n">
        <f aca="false">SUM(C636:D636)</f>
        <v>352550</v>
      </c>
    </row>
    <row r="637" customFormat="false" ht="64.15" hidden="false" customHeight="false" outlineLevel="0" collapsed="false">
      <c r="A637" s="82" t="s">
        <v>1034</v>
      </c>
      <c r="B637" s="54" t="s">
        <v>1035</v>
      </c>
      <c r="C637" s="77" t="n">
        <v>751250</v>
      </c>
      <c r="D637" s="77"/>
      <c r="E637" s="77" t="n">
        <f aca="false">SUM(C637:D637)</f>
        <v>751250</v>
      </c>
    </row>
    <row r="638" customFormat="false" ht="53.7" hidden="false" customHeight="false" outlineLevel="0" collapsed="false">
      <c r="A638" s="82" t="s">
        <v>1037</v>
      </c>
      <c r="B638" s="54" t="s">
        <v>1038</v>
      </c>
      <c r="C638" s="77" t="n">
        <v>1200550</v>
      </c>
      <c r="D638" s="77"/>
      <c r="E638" s="77" t="n">
        <f aca="false">SUM(C638:D638)</f>
        <v>1200550</v>
      </c>
    </row>
    <row r="639" customFormat="false" ht="85.05" hidden="false" customHeight="false" outlineLevel="0" collapsed="false">
      <c r="A639" s="82" t="s">
        <v>1040</v>
      </c>
      <c r="B639" s="54" t="s">
        <v>1041</v>
      </c>
      <c r="C639" s="77" t="n">
        <v>285500</v>
      </c>
      <c r="D639" s="77"/>
      <c r="E639" s="77" t="n">
        <f aca="false">SUM(C639:D639)</f>
        <v>285500</v>
      </c>
    </row>
    <row r="640" customFormat="false" ht="74.6" hidden="false" customHeight="false" outlineLevel="0" collapsed="false">
      <c r="A640" s="82" t="s">
        <v>1043</v>
      </c>
      <c r="B640" s="54" t="s">
        <v>1044</v>
      </c>
      <c r="C640" s="77" t="n">
        <v>597500</v>
      </c>
      <c r="D640" s="77"/>
      <c r="E640" s="77" t="n">
        <f aca="false">SUM(C640:D640)</f>
        <v>597500</v>
      </c>
    </row>
    <row r="641" customFormat="false" ht="43.25" hidden="false" customHeight="false" outlineLevel="0" collapsed="false">
      <c r="A641" s="82" t="s">
        <v>1046</v>
      </c>
      <c r="B641" s="54" t="s">
        <v>1047</v>
      </c>
      <c r="C641" s="77" t="n">
        <v>835170</v>
      </c>
      <c r="D641" s="77"/>
      <c r="E641" s="77" t="n">
        <f aca="false">SUM(C641:D641)</f>
        <v>835170</v>
      </c>
    </row>
    <row r="642" customFormat="false" ht="43.25" hidden="false" customHeight="false" outlineLevel="0" collapsed="false">
      <c r="A642" s="87" t="s">
        <v>506</v>
      </c>
      <c r="B642" s="54" t="s">
        <v>507</v>
      </c>
      <c r="C642" s="77" t="n">
        <v>153270</v>
      </c>
      <c r="D642" s="77"/>
      <c r="E642" s="77" t="n">
        <f aca="false">SUM(C642:D642)</f>
        <v>153270</v>
      </c>
    </row>
    <row r="643" customFormat="false" ht="74.6" hidden="false" customHeight="false" outlineLevel="0" collapsed="false">
      <c r="A643" s="87" t="s">
        <v>1050</v>
      </c>
      <c r="B643" s="54" t="s">
        <v>1051</v>
      </c>
      <c r="C643" s="77" t="n">
        <v>63950</v>
      </c>
      <c r="D643" s="77"/>
      <c r="E643" s="77" t="n">
        <f aca="false">SUM(C643:D643)</f>
        <v>63950</v>
      </c>
    </row>
    <row r="644" customFormat="false" ht="74.6" hidden="false" customHeight="false" outlineLevel="0" collapsed="false">
      <c r="A644" s="87" t="s">
        <v>1053</v>
      </c>
      <c r="B644" s="54" t="s">
        <v>1054</v>
      </c>
      <c r="C644" s="77" t="n">
        <v>882050</v>
      </c>
      <c r="D644" s="77"/>
      <c r="E644" s="77" t="n">
        <f aca="false">SUM(C644:D644)</f>
        <v>882050</v>
      </c>
    </row>
    <row r="645" customFormat="false" ht="32.8" hidden="false" customHeight="false" outlineLevel="0" collapsed="false">
      <c r="A645" s="82" t="s">
        <v>219</v>
      </c>
      <c r="B645" s="54" t="s">
        <v>220</v>
      </c>
      <c r="C645" s="77" t="n">
        <v>50000</v>
      </c>
      <c r="D645" s="77"/>
      <c r="E645" s="77" t="n">
        <f aca="false">SUM(C645:D645)</f>
        <v>50000</v>
      </c>
    </row>
    <row r="646" customFormat="false" ht="32.8" hidden="false" customHeight="false" outlineLevel="0" collapsed="false">
      <c r="A646" s="87" t="s">
        <v>33</v>
      </c>
      <c r="B646" s="54" t="s">
        <v>34</v>
      </c>
      <c r="C646" s="77" t="n">
        <v>11029541</v>
      </c>
      <c r="D646" s="77"/>
      <c r="E646" s="77" t="n">
        <f aca="false">SUM(C646:D646)</f>
        <v>11029541</v>
      </c>
    </row>
    <row r="647" customFormat="false" ht="53.7" hidden="false" customHeight="false" outlineLevel="0" collapsed="false">
      <c r="A647" s="87" t="s">
        <v>1057</v>
      </c>
      <c r="B647" s="54" t="s">
        <v>1058</v>
      </c>
      <c r="C647" s="77"/>
      <c r="D647" s="77"/>
      <c r="E647" s="77"/>
    </row>
    <row r="648" customFormat="false" ht="43.25" hidden="false" customHeight="false" outlineLevel="0" collapsed="false">
      <c r="A648" s="87" t="s">
        <v>1059</v>
      </c>
      <c r="B648" s="54" t="s">
        <v>1060</v>
      </c>
      <c r="C648" s="77"/>
      <c r="D648" s="77"/>
      <c r="E648" s="77"/>
    </row>
    <row r="649" customFormat="false" ht="43.25" hidden="false" customHeight="false" outlineLevel="0" collapsed="false">
      <c r="A649" s="82" t="s">
        <v>325</v>
      </c>
      <c r="B649" s="54" t="s">
        <v>1060</v>
      </c>
      <c r="C649" s="77"/>
      <c r="D649" s="77"/>
      <c r="E649" s="77"/>
    </row>
    <row r="650" customFormat="false" ht="64.15" hidden="false" customHeight="false" outlineLevel="0" collapsed="false">
      <c r="A650" s="82" t="s">
        <v>1062</v>
      </c>
      <c r="B650" s="54" t="s">
        <v>1063</v>
      </c>
      <c r="C650" s="77"/>
      <c r="D650" s="77"/>
      <c r="E650" s="77"/>
    </row>
    <row r="651" customFormat="false" ht="32.8" hidden="false" customHeight="false" outlineLevel="0" collapsed="false">
      <c r="A651" s="82" t="s">
        <v>959</v>
      </c>
      <c r="B651" s="54" t="s">
        <v>960</v>
      </c>
      <c r="C651" s="77"/>
      <c r="D651" s="77"/>
      <c r="E651" s="77"/>
    </row>
    <row r="652" customFormat="false" ht="53.7" hidden="false" customHeight="false" outlineLevel="0" collapsed="false">
      <c r="A652" s="82" t="s">
        <v>1064</v>
      </c>
      <c r="B652" s="54" t="s">
        <v>1065</v>
      </c>
      <c r="C652" s="77"/>
      <c r="D652" s="77"/>
      <c r="E652" s="77"/>
    </row>
    <row r="653" customFormat="false" ht="64.15" hidden="false" customHeight="false" outlineLevel="0" collapsed="false">
      <c r="A653" s="82" t="s">
        <v>1066</v>
      </c>
      <c r="B653" s="54" t="s">
        <v>1067</v>
      </c>
      <c r="C653" s="77"/>
      <c r="D653" s="77"/>
      <c r="E653" s="77"/>
    </row>
    <row r="654" customFormat="false" ht="53.7" hidden="false" customHeight="false" outlineLevel="0" collapsed="false">
      <c r="A654" s="82" t="s">
        <v>1068</v>
      </c>
      <c r="B654" s="54" t="s">
        <v>1069</v>
      </c>
      <c r="C654" s="77"/>
      <c r="D654" s="77"/>
      <c r="E654" s="77"/>
    </row>
    <row r="655" customFormat="false" ht="85.05" hidden="false" customHeight="false" outlineLevel="0" collapsed="false">
      <c r="A655" s="82" t="s">
        <v>1070</v>
      </c>
      <c r="B655" s="54" t="s">
        <v>1071</v>
      </c>
      <c r="C655" s="77"/>
      <c r="D655" s="77"/>
      <c r="E655" s="77"/>
    </row>
    <row r="656" customFormat="false" ht="32.8" hidden="false" customHeight="false" outlineLevel="0" collapsed="false">
      <c r="A656" s="82" t="s">
        <v>1072</v>
      </c>
      <c r="B656" s="54" t="s">
        <v>1073</v>
      </c>
      <c r="C656" s="77"/>
      <c r="D656" s="77"/>
      <c r="E656" s="77"/>
    </row>
    <row r="657" customFormat="false" ht="43.25" hidden="false" customHeight="false" outlineLevel="0" collapsed="false">
      <c r="A657" s="82" t="s">
        <v>1074</v>
      </c>
      <c r="B657" s="54" t="s">
        <v>1075</v>
      </c>
      <c r="C657" s="77"/>
      <c r="D657" s="77"/>
      <c r="E657" s="77"/>
    </row>
    <row r="658" customFormat="false" ht="43.25" hidden="false" customHeight="false" outlineLevel="0" collapsed="false">
      <c r="A658" s="82" t="s">
        <v>1076</v>
      </c>
      <c r="B658" s="54" t="s">
        <v>1077</v>
      </c>
      <c r="C658" s="77"/>
      <c r="D658" s="77"/>
      <c r="E658" s="77"/>
    </row>
    <row r="659" customFormat="false" ht="64.15" hidden="false" customHeight="false" outlineLevel="0" collapsed="false">
      <c r="A659" s="82" t="s">
        <v>1078</v>
      </c>
      <c r="B659" s="54" t="s">
        <v>1079</v>
      </c>
      <c r="C659" s="77"/>
      <c r="D659" s="77"/>
      <c r="E659" s="77"/>
    </row>
    <row r="660" customFormat="false" ht="43.25" hidden="false" customHeight="false" outlineLevel="0" collapsed="false">
      <c r="A660" s="82" t="s">
        <v>1080</v>
      </c>
      <c r="B660" s="54" t="s">
        <v>1081</v>
      </c>
      <c r="C660" s="77"/>
      <c r="D660" s="77"/>
      <c r="E660" s="77"/>
    </row>
    <row r="661" customFormat="false" ht="74.6" hidden="false" customHeight="false" outlineLevel="0" collapsed="false">
      <c r="A661" s="82" t="s">
        <v>1082</v>
      </c>
      <c r="B661" s="54" t="s">
        <v>1083</v>
      </c>
      <c r="C661" s="77"/>
      <c r="D661" s="77"/>
      <c r="E661" s="77"/>
    </row>
    <row r="662" customFormat="false" ht="32.8" hidden="false" customHeight="false" outlineLevel="0" collapsed="false">
      <c r="A662" s="82" t="s">
        <v>1084</v>
      </c>
      <c r="B662" s="54" t="s">
        <v>1085</v>
      </c>
      <c r="C662" s="77"/>
      <c r="D662" s="77"/>
      <c r="E662" s="77"/>
    </row>
    <row r="663" customFormat="false" ht="74.6" hidden="false" customHeight="false" outlineLevel="0" collapsed="false">
      <c r="A663" s="82" t="s">
        <v>1086</v>
      </c>
      <c r="B663" s="54" t="s">
        <v>1087</v>
      </c>
      <c r="C663" s="77"/>
      <c r="D663" s="77"/>
      <c r="E663" s="77"/>
    </row>
    <row r="664" customFormat="false" ht="43.25" hidden="false" customHeight="false" outlineLevel="0" collapsed="false">
      <c r="A664" s="82" t="s">
        <v>1089</v>
      </c>
      <c r="B664" s="54" t="s">
        <v>1090</v>
      </c>
      <c r="C664" s="77"/>
      <c r="D664" s="77"/>
      <c r="E664" s="77"/>
    </row>
    <row r="665" customFormat="false" ht="32.8" hidden="false" customHeight="false" outlineLevel="0" collapsed="false">
      <c r="A665" s="87" t="s">
        <v>62</v>
      </c>
      <c r="B665" s="54" t="s">
        <v>63</v>
      </c>
      <c r="C665" s="77"/>
      <c r="D665" s="77"/>
      <c r="E665" s="77" t="n">
        <f aca="false">SUM(C665:D665)</f>
        <v>0</v>
      </c>
    </row>
    <row r="666" customFormat="false" ht="22.35" hidden="false" customHeight="false" outlineLevel="0" collapsed="false">
      <c r="A666" s="82" t="s">
        <v>65</v>
      </c>
      <c r="B666" s="54" t="s">
        <v>66</v>
      </c>
      <c r="C666" s="77"/>
      <c r="D666" s="77"/>
      <c r="E666" s="77" t="n">
        <f aca="false">SUM(C666:D666)</f>
        <v>0</v>
      </c>
    </row>
    <row r="667" customFormat="false" ht="12.8" hidden="false" customHeight="false" outlineLevel="0" collapsed="false">
      <c r="A667" s="82"/>
      <c r="B667" s="54"/>
      <c r="C667" s="77"/>
      <c r="D667" s="77"/>
      <c r="E667" s="77" t="n">
        <f aca="false">SUM(C667:D667)</f>
        <v>0</v>
      </c>
    </row>
    <row r="668" customFormat="false" ht="35.05" hidden="false" customHeight="false" outlineLevel="0" collapsed="false">
      <c r="A668" s="66" t="s">
        <v>1094</v>
      </c>
      <c r="B668" s="135" t="s">
        <v>19</v>
      </c>
      <c r="C668" s="157" t="n">
        <f aca="false">SUM(C670:C674)</f>
        <v>2936400</v>
      </c>
      <c r="D668" s="130"/>
      <c r="E668" s="69" t="n">
        <f aca="false">SUM(C668:D668)</f>
        <v>2936400</v>
      </c>
    </row>
    <row r="669" customFormat="false" ht="22.35" hidden="false" customHeight="false" outlineLevel="0" collapsed="false">
      <c r="A669" s="82" t="s">
        <v>27</v>
      </c>
      <c r="B669" s="227"/>
      <c r="C669" s="220" t="n">
        <f aca="false">SUM(C670:C673)</f>
        <v>2936400</v>
      </c>
      <c r="D669" s="77"/>
      <c r="E669" s="77" t="n">
        <f aca="false">SUM(C669:D669)</f>
        <v>2936400</v>
      </c>
    </row>
    <row r="670" customFormat="false" ht="22.35" hidden="false" customHeight="false" outlineLevel="0" collapsed="false">
      <c r="A670" s="82" t="s">
        <v>1095</v>
      </c>
      <c r="B670" s="54" t="s">
        <v>1011</v>
      </c>
      <c r="C670" s="77" t="n">
        <v>2931400</v>
      </c>
      <c r="D670" s="143"/>
      <c r="E670" s="77" t="n">
        <f aca="false">SUM(C670:D670)</f>
        <v>2931400</v>
      </c>
    </row>
    <row r="671" customFormat="false" ht="12.8" hidden="false" customHeight="false" outlineLevel="0" collapsed="false">
      <c r="A671" s="82" t="s">
        <v>1097</v>
      </c>
      <c r="B671" s="54" t="s">
        <v>1098</v>
      </c>
      <c r="C671" s="77" t="n">
        <v>5000</v>
      </c>
      <c r="D671" s="77"/>
      <c r="E671" s="77" t="n">
        <f aca="false">SUM(C671:D671)</f>
        <v>5000</v>
      </c>
    </row>
    <row r="672" customFormat="false" ht="43.25" hidden="false" customHeight="false" outlineLevel="0" collapsed="false">
      <c r="A672" s="82" t="s">
        <v>325</v>
      </c>
      <c r="B672" s="55" t="s">
        <v>326</v>
      </c>
      <c r="C672" s="143"/>
      <c r="D672" s="77"/>
      <c r="E672" s="77"/>
    </row>
    <row r="673" customFormat="false" ht="32.8" hidden="false" customHeight="false" outlineLevel="0" collapsed="false">
      <c r="A673" s="82" t="s">
        <v>33</v>
      </c>
      <c r="B673" s="54" t="s">
        <v>34</v>
      </c>
      <c r="C673" s="143"/>
      <c r="D673" s="77"/>
      <c r="E673" s="77" t="n">
        <f aca="false">SUM(C673:D673)</f>
        <v>0</v>
      </c>
    </row>
    <row r="674" customFormat="false" ht="12.8" hidden="false" customHeight="false" outlineLevel="0" collapsed="false">
      <c r="A674" s="126"/>
      <c r="B674" s="160"/>
      <c r="C674" s="229"/>
      <c r="D674" s="130"/>
      <c r="E674" s="130" t="n">
        <f aca="false">SUM(C674:D674)</f>
        <v>0</v>
      </c>
    </row>
    <row r="675" customFormat="false" ht="35.05" hidden="false" customHeight="false" outlineLevel="0" collapsed="false">
      <c r="A675" s="66" t="s">
        <v>1102</v>
      </c>
      <c r="B675" s="135" t="s">
        <v>19</v>
      </c>
      <c r="C675" s="157" t="n">
        <f aca="false">SUM(C677:C686)</f>
        <v>9936960</v>
      </c>
      <c r="D675" s="157"/>
      <c r="E675" s="69" t="n">
        <f aca="false">SUM(C675:D675)</f>
        <v>9936960</v>
      </c>
    </row>
    <row r="676" customFormat="false" ht="22.35" hidden="false" customHeight="false" outlineLevel="0" collapsed="false">
      <c r="A676" s="82" t="s">
        <v>27</v>
      </c>
      <c r="B676" s="227"/>
      <c r="C676" s="220" t="n">
        <f aca="false">SUM(C677:C686)</f>
        <v>9936960</v>
      </c>
      <c r="D676" s="221"/>
      <c r="E676" s="77" t="n">
        <f aca="false">SUM(C676:D676)</f>
        <v>9936960</v>
      </c>
    </row>
    <row r="677" customFormat="false" ht="22.35" hidden="false" customHeight="false" outlineLevel="0" collapsed="false">
      <c r="A677" s="82" t="s">
        <v>1095</v>
      </c>
      <c r="B677" s="54" t="s">
        <v>1011</v>
      </c>
      <c r="C677" s="77" t="n">
        <v>9790280</v>
      </c>
      <c r="D677" s="220"/>
      <c r="E677" s="77" t="n">
        <f aca="false">SUM(C677:D677)</f>
        <v>9790280</v>
      </c>
    </row>
    <row r="678" customFormat="false" ht="22.35" hidden="false" customHeight="false" outlineLevel="0" collapsed="false">
      <c r="A678" s="82" t="s">
        <v>1104</v>
      </c>
      <c r="B678" s="54" t="s">
        <v>1014</v>
      </c>
      <c r="C678" s="77" t="n">
        <v>10000</v>
      </c>
      <c r="D678" s="77"/>
      <c r="E678" s="77" t="n">
        <f aca="false">SUM(C678:D678)</f>
        <v>10000</v>
      </c>
    </row>
    <row r="679" customFormat="false" ht="74.6" hidden="false" customHeight="false" outlineLevel="0" collapsed="false">
      <c r="A679" s="82" t="s">
        <v>1053</v>
      </c>
      <c r="B679" s="54" t="s">
        <v>1054</v>
      </c>
      <c r="C679" s="77" t="n">
        <f aca="false">33980+6000</f>
        <v>39980</v>
      </c>
      <c r="D679" s="77"/>
      <c r="E679" s="77" t="n">
        <f aca="false">SUM(C679:D679)</f>
        <v>39980</v>
      </c>
    </row>
    <row r="680" customFormat="false" ht="32.8" hidden="false" customHeight="false" outlineLevel="0" collapsed="false">
      <c r="A680" s="82" t="s">
        <v>33</v>
      </c>
      <c r="B680" s="54" t="s">
        <v>34</v>
      </c>
      <c r="C680" s="77" t="n">
        <v>82700</v>
      </c>
      <c r="D680" s="77"/>
      <c r="E680" s="77" t="n">
        <f aca="false">SUM(C680:D680)</f>
        <v>82700</v>
      </c>
    </row>
    <row r="681" customFormat="false" ht="12.8" hidden="false" customHeight="false" outlineLevel="0" collapsed="false">
      <c r="A681" s="82" t="s">
        <v>1097</v>
      </c>
      <c r="B681" s="54" t="s">
        <v>1098</v>
      </c>
      <c r="C681" s="77" t="n">
        <v>14000</v>
      </c>
      <c r="D681" s="77"/>
      <c r="E681" s="77" t="n">
        <f aca="false">SUM(C681:D681)</f>
        <v>14000</v>
      </c>
    </row>
    <row r="682" customFormat="false" ht="32.8" hidden="false" customHeight="false" outlineLevel="0" collapsed="false">
      <c r="A682" s="82" t="s">
        <v>1108</v>
      </c>
      <c r="B682" s="54" t="s">
        <v>324</v>
      </c>
      <c r="C682" s="143"/>
      <c r="D682" s="77"/>
      <c r="E682" s="77" t="n">
        <f aca="false">SUM(C682:D682)</f>
        <v>0</v>
      </c>
    </row>
    <row r="683" customFormat="false" ht="43.25" hidden="false" customHeight="false" outlineLevel="0" collapsed="false">
      <c r="A683" s="82" t="s">
        <v>1110</v>
      </c>
      <c r="B683" s="54" t="s">
        <v>1111</v>
      </c>
      <c r="C683" s="143"/>
      <c r="D683" s="77"/>
      <c r="E683" s="77" t="n">
        <f aca="false">SUM(C683:D683)</f>
        <v>0</v>
      </c>
    </row>
    <row r="684" customFormat="false" ht="53.7" hidden="false" customHeight="false" outlineLevel="0" collapsed="false">
      <c r="A684" s="82" t="s">
        <v>1057</v>
      </c>
      <c r="B684" s="54" t="s">
        <v>1058</v>
      </c>
      <c r="C684" s="143"/>
      <c r="D684" s="77"/>
      <c r="E684" s="77"/>
    </row>
    <row r="685" customFormat="false" ht="64.15" hidden="false" customHeight="false" outlineLevel="0" collapsed="false">
      <c r="A685" s="82" t="s">
        <v>726</v>
      </c>
      <c r="B685" s="54" t="s">
        <v>727</v>
      </c>
      <c r="C685" s="143"/>
      <c r="D685" s="77"/>
      <c r="E685" s="77"/>
    </row>
    <row r="686" customFormat="false" ht="43.25" hidden="false" customHeight="false" outlineLevel="0" collapsed="false">
      <c r="A686" s="82" t="s">
        <v>325</v>
      </c>
      <c r="B686" s="55" t="s">
        <v>326</v>
      </c>
      <c r="C686" s="143"/>
      <c r="D686" s="77"/>
      <c r="E686" s="77"/>
    </row>
    <row r="687" customFormat="false" ht="12.8" hidden="false" customHeight="false" outlineLevel="0" collapsed="false">
      <c r="A687" s="82"/>
      <c r="B687" s="54"/>
      <c r="C687" s="143"/>
      <c r="D687" s="77"/>
      <c r="E687" s="77"/>
    </row>
    <row r="688" customFormat="false" ht="35.05" hidden="false" customHeight="false" outlineLevel="0" collapsed="false">
      <c r="A688" s="66" t="s">
        <v>1115</v>
      </c>
      <c r="B688" s="135" t="s">
        <v>19</v>
      </c>
      <c r="C688" s="157" t="n">
        <f aca="false">SUM(C690:C697)</f>
        <v>7723190</v>
      </c>
      <c r="D688" s="157"/>
      <c r="E688" s="69" t="n">
        <f aca="false">SUM(C688:D688)</f>
        <v>7723190</v>
      </c>
    </row>
    <row r="689" customFormat="false" ht="22.35" hidden="false" customHeight="false" outlineLevel="0" collapsed="false">
      <c r="A689" s="82" t="s">
        <v>27</v>
      </c>
      <c r="B689" s="227"/>
      <c r="C689" s="220" t="n">
        <f aca="false">SUM(C690:C696)</f>
        <v>7723190</v>
      </c>
      <c r="D689" s="221"/>
      <c r="E689" s="220" t="n">
        <f aca="false">SUM(C689:D689)</f>
        <v>7723190</v>
      </c>
    </row>
    <row r="690" customFormat="false" ht="22.35" hidden="false" customHeight="false" outlineLevel="0" collapsed="false">
      <c r="A690" s="82" t="s">
        <v>1095</v>
      </c>
      <c r="B690" s="54" t="s">
        <v>1011</v>
      </c>
      <c r="C690" s="77" t="n">
        <v>7572490</v>
      </c>
      <c r="D690" s="220"/>
      <c r="E690" s="77" t="n">
        <f aca="false">SUM(C690:D690)</f>
        <v>7572490</v>
      </c>
    </row>
    <row r="691" customFormat="false" ht="22.35" hidden="false" customHeight="false" outlineLevel="0" collapsed="false">
      <c r="A691" s="82" t="s">
        <v>1104</v>
      </c>
      <c r="B691" s="54" t="s">
        <v>1014</v>
      </c>
      <c r="C691" s="77" t="n">
        <v>17200</v>
      </c>
      <c r="D691" s="77"/>
      <c r="E691" s="77" t="n">
        <f aca="false">SUM(C691:D691)</f>
        <v>17200</v>
      </c>
    </row>
    <row r="692" customFormat="false" ht="32.8" hidden="false" customHeight="false" outlineLevel="0" collapsed="false">
      <c r="A692" s="82" t="s">
        <v>33</v>
      </c>
      <c r="B692" s="54" t="s">
        <v>34</v>
      </c>
      <c r="C692" s="77" t="n">
        <v>125500</v>
      </c>
      <c r="D692" s="77"/>
      <c r="E692" s="77" t="n">
        <f aca="false">SUM(C692:D692)</f>
        <v>125500</v>
      </c>
    </row>
    <row r="693" customFormat="false" ht="12.8" hidden="false" customHeight="false" outlineLevel="0" collapsed="false">
      <c r="A693" s="82" t="s">
        <v>1097</v>
      </c>
      <c r="B693" s="54" t="s">
        <v>1098</v>
      </c>
      <c r="C693" s="77" t="n">
        <v>8000</v>
      </c>
      <c r="D693" s="77"/>
      <c r="E693" s="77" t="n">
        <f aca="false">SUM(C693:D693)</f>
        <v>8000</v>
      </c>
    </row>
    <row r="694" customFormat="false" ht="22.35" hidden="false" customHeight="false" outlineLevel="0" collapsed="false">
      <c r="A694" s="82" t="s">
        <v>1120</v>
      </c>
      <c r="B694" s="54" t="s">
        <v>1121</v>
      </c>
      <c r="C694" s="143"/>
      <c r="D694" s="77"/>
      <c r="E694" s="77" t="n">
        <f aca="false">SUM(C694:D694)</f>
        <v>0</v>
      </c>
    </row>
    <row r="695" customFormat="false" ht="43.25" hidden="false" customHeight="false" outlineLevel="0" collapsed="false">
      <c r="A695" s="82" t="s">
        <v>1110</v>
      </c>
      <c r="B695" s="54" t="s">
        <v>1111</v>
      </c>
      <c r="C695" s="143"/>
      <c r="D695" s="77"/>
      <c r="E695" s="77"/>
    </row>
    <row r="696" customFormat="false" ht="32.8" hidden="false" customHeight="false" outlineLevel="0" collapsed="false">
      <c r="A696" s="82" t="s">
        <v>1108</v>
      </c>
      <c r="B696" s="54" t="s">
        <v>324</v>
      </c>
      <c r="C696" s="143"/>
      <c r="D696" s="77"/>
      <c r="E696" s="77"/>
    </row>
    <row r="697" customFormat="false" ht="32.8" hidden="false" customHeight="false" outlineLevel="0" collapsed="false">
      <c r="A697" s="82" t="s">
        <v>62</v>
      </c>
      <c r="B697" s="54" t="s">
        <v>63</v>
      </c>
      <c r="C697" s="143"/>
      <c r="D697" s="77"/>
      <c r="E697" s="77"/>
    </row>
    <row r="698" customFormat="false" ht="12.8" hidden="false" customHeight="false" outlineLevel="0" collapsed="false">
      <c r="A698" s="82"/>
      <c r="B698" s="54"/>
      <c r="C698" s="143"/>
      <c r="D698" s="77"/>
      <c r="E698" s="77"/>
    </row>
    <row r="699" customFormat="false" ht="46.25" hidden="false" customHeight="false" outlineLevel="0" collapsed="false">
      <c r="A699" s="66" t="s">
        <v>1126</v>
      </c>
      <c r="B699" s="135" t="s">
        <v>19</v>
      </c>
      <c r="C699" s="157" t="n">
        <f aca="false">SUM(C701:C707)</f>
        <v>3263030</v>
      </c>
      <c r="D699" s="157"/>
      <c r="E699" s="69" t="n">
        <f aca="false">SUM(C699:D699)</f>
        <v>3263030</v>
      </c>
    </row>
    <row r="700" customFormat="false" ht="22.35" hidden="false" customHeight="false" outlineLevel="0" collapsed="false">
      <c r="A700" s="82" t="s">
        <v>27</v>
      </c>
      <c r="B700" s="100"/>
      <c r="C700" s="83" t="n">
        <f aca="false">SUM(C701:C707)</f>
        <v>3263030</v>
      </c>
      <c r="D700" s="83"/>
      <c r="E700" s="83" t="n">
        <f aca="false">SUM(C700:D700)</f>
        <v>3263030</v>
      </c>
    </row>
    <row r="701" customFormat="false" ht="22.35" hidden="false" customHeight="false" outlineLevel="0" collapsed="false">
      <c r="A701" s="82" t="s">
        <v>1095</v>
      </c>
      <c r="B701" s="54" t="s">
        <v>1011</v>
      </c>
      <c r="C701" s="77" t="n">
        <v>3158530</v>
      </c>
      <c r="D701" s="220"/>
      <c r="E701" s="77" t="n">
        <f aca="false">SUM(C701:D701)</f>
        <v>3158530</v>
      </c>
    </row>
    <row r="702" customFormat="false" ht="22.35" hidden="false" customHeight="false" outlineLevel="0" collapsed="false">
      <c r="A702" s="82" t="s">
        <v>1104</v>
      </c>
      <c r="B702" s="54" t="s">
        <v>1014</v>
      </c>
      <c r="C702" s="77" t="n">
        <v>3500</v>
      </c>
      <c r="D702" s="77"/>
      <c r="E702" s="77" t="n">
        <f aca="false">SUM(C702:D702)</f>
        <v>3500</v>
      </c>
    </row>
    <row r="703" customFormat="false" ht="32.8" hidden="false" customHeight="false" outlineLevel="0" collapsed="false">
      <c r="A703" s="82" t="s">
        <v>33</v>
      </c>
      <c r="B703" s="54" t="s">
        <v>34</v>
      </c>
      <c r="C703" s="77" t="n">
        <v>92000</v>
      </c>
      <c r="D703" s="77"/>
      <c r="E703" s="77" t="n">
        <f aca="false">SUM(C703:D703)</f>
        <v>92000</v>
      </c>
    </row>
    <row r="704" customFormat="false" ht="12.8" hidden="false" customHeight="false" outlineLevel="0" collapsed="false">
      <c r="A704" s="82" t="s">
        <v>1097</v>
      </c>
      <c r="B704" s="54" t="s">
        <v>1098</v>
      </c>
      <c r="C704" s="77" t="n">
        <v>9000</v>
      </c>
      <c r="D704" s="77"/>
      <c r="E704" s="77" t="n">
        <f aca="false">SUM(C704:D704)</f>
        <v>9000</v>
      </c>
    </row>
    <row r="705" customFormat="false" ht="43.25" hidden="false" customHeight="false" outlineLevel="0" collapsed="false">
      <c r="A705" s="82" t="s">
        <v>1046</v>
      </c>
      <c r="B705" s="55" t="s">
        <v>1047</v>
      </c>
      <c r="C705" s="143"/>
      <c r="D705" s="77"/>
      <c r="E705" s="77" t="n">
        <f aca="false">SUM(C705:D705)</f>
        <v>0</v>
      </c>
    </row>
    <row r="706" customFormat="false" ht="22.35" hidden="false" customHeight="false" outlineLevel="0" collapsed="false">
      <c r="A706" s="82" t="s">
        <v>1132</v>
      </c>
      <c r="B706" s="55" t="s">
        <v>1133</v>
      </c>
      <c r="C706" s="143"/>
      <c r="D706" s="77"/>
      <c r="E706" s="77"/>
    </row>
    <row r="707" customFormat="false" ht="43.25" hidden="false" customHeight="false" outlineLevel="0" collapsed="false">
      <c r="A707" s="82" t="s">
        <v>325</v>
      </c>
      <c r="B707" s="55" t="s">
        <v>326</v>
      </c>
      <c r="C707" s="143"/>
      <c r="D707" s="77"/>
      <c r="E707" s="77"/>
    </row>
    <row r="708" customFormat="false" ht="12.8" hidden="false" customHeight="false" outlineLevel="0" collapsed="false">
      <c r="A708" s="82"/>
      <c r="B708" s="54"/>
      <c r="C708" s="143"/>
      <c r="D708" s="77"/>
      <c r="E708" s="77"/>
    </row>
    <row r="709" customFormat="false" ht="46.25" hidden="false" customHeight="false" outlineLevel="0" collapsed="false">
      <c r="A709" s="66" t="s">
        <v>1136</v>
      </c>
      <c r="B709" s="135" t="s">
        <v>19</v>
      </c>
      <c r="C709" s="157" t="n">
        <f aca="false">SUM(C711:C721)</f>
        <v>7454450</v>
      </c>
      <c r="D709" s="157"/>
      <c r="E709" s="69" t="n">
        <f aca="false">SUM(C709:D709)</f>
        <v>7454450</v>
      </c>
    </row>
    <row r="710" customFormat="false" ht="22.35" hidden="false" customHeight="false" outlineLevel="0" collapsed="false">
      <c r="A710" s="82" t="s">
        <v>27</v>
      </c>
      <c r="B710" s="100"/>
      <c r="C710" s="83" t="n">
        <f aca="false">SUM(C711:C721)</f>
        <v>7454450</v>
      </c>
      <c r="D710" s="83"/>
      <c r="E710" s="83" t="n">
        <f aca="false">SUM(C710:D710)</f>
        <v>7454450</v>
      </c>
    </row>
    <row r="711" customFormat="false" ht="22.35" hidden="false" customHeight="false" outlineLevel="0" collapsed="false">
      <c r="A711" s="82" t="s">
        <v>1095</v>
      </c>
      <c r="B711" s="54" t="s">
        <v>1011</v>
      </c>
      <c r="C711" s="77" t="n">
        <v>7050900</v>
      </c>
      <c r="D711" s="220"/>
      <c r="E711" s="77" t="n">
        <f aca="false">SUM(C711:D711)</f>
        <v>7050900</v>
      </c>
    </row>
    <row r="712" customFormat="false" ht="22.35" hidden="false" customHeight="false" outlineLevel="0" collapsed="false">
      <c r="A712" s="82" t="s">
        <v>1104</v>
      </c>
      <c r="B712" s="54" t="s">
        <v>1014</v>
      </c>
      <c r="C712" s="77" t="n">
        <v>20200</v>
      </c>
      <c r="D712" s="77"/>
      <c r="E712" s="77" t="n">
        <f aca="false">SUM(C712:D712)</f>
        <v>20200</v>
      </c>
    </row>
    <row r="713" customFormat="false" ht="64.15" hidden="false" customHeight="false" outlineLevel="0" collapsed="false">
      <c r="A713" s="82" t="s">
        <v>1025</v>
      </c>
      <c r="B713" s="54" t="s">
        <v>1026</v>
      </c>
      <c r="C713" s="77" t="n">
        <v>36350</v>
      </c>
      <c r="D713" s="77"/>
      <c r="E713" s="77" t="n">
        <f aca="false">SUM(C713:D713)</f>
        <v>36350</v>
      </c>
    </row>
    <row r="714" customFormat="false" ht="43.25" hidden="false" customHeight="false" outlineLevel="0" collapsed="false">
      <c r="A714" s="82" t="s">
        <v>1140</v>
      </c>
      <c r="B714" s="54" t="s">
        <v>1020</v>
      </c>
      <c r="C714" s="77" t="n">
        <v>68400</v>
      </c>
      <c r="D714" s="77"/>
      <c r="E714" s="77" t="n">
        <f aca="false">SUM(C714:D714)</f>
        <v>68400</v>
      </c>
    </row>
    <row r="715" customFormat="false" ht="53.7" hidden="false" customHeight="false" outlineLevel="0" collapsed="false">
      <c r="A715" s="82" t="s">
        <v>1142</v>
      </c>
      <c r="B715" s="54" t="s">
        <v>1023</v>
      </c>
      <c r="C715" s="77" t="n">
        <v>126600</v>
      </c>
      <c r="D715" s="77"/>
      <c r="E715" s="77" t="n">
        <f aca="false">SUM(C715:D715)</f>
        <v>126600</v>
      </c>
    </row>
    <row r="716" customFormat="false" ht="32.8" hidden="false" customHeight="false" outlineLevel="0" collapsed="false">
      <c r="A716" s="82" t="s">
        <v>33</v>
      </c>
      <c r="B716" s="54" t="s">
        <v>34</v>
      </c>
      <c r="C716" s="77" t="n">
        <v>141000</v>
      </c>
      <c r="D716" s="77"/>
      <c r="E716" s="77" t="n">
        <f aca="false">SUM(C716:D716)</f>
        <v>141000</v>
      </c>
    </row>
    <row r="717" customFormat="false" ht="12.8" hidden="false" customHeight="false" outlineLevel="0" collapsed="false">
      <c r="A717" s="82" t="s">
        <v>1097</v>
      </c>
      <c r="B717" s="54" t="s">
        <v>1098</v>
      </c>
      <c r="C717" s="77" t="n">
        <v>11000</v>
      </c>
      <c r="D717" s="77"/>
      <c r="E717" s="77" t="n">
        <f aca="false">SUM(C717:D717)</f>
        <v>11000</v>
      </c>
    </row>
    <row r="718" customFormat="false" ht="32.8" hidden="false" customHeight="false" outlineLevel="0" collapsed="false">
      <c r="A718" s="87" t="s">
        <v>1108</v>
      </c>
      <c r="B718" s="54" t="s">
        <v>324</v>
      </c>
      <c r="C718" s="143"/>
      <c r="D718" s="77"/>
      <c r="E718" s="77" t="n">
        <f aca="false">SUM(C718:D718)</f>
        <v>0</v>
      </c>
    </row>
    <row r="719" customFormat="false" ht="43.25" hidden="false" customHeight="false" outlineLevel="0" collapsed="false">
      <c r="A719" s="82" t="s">
        <v>1110</v>
      </c>
      <c r="B719" s="54" t="s">
        <v>1111</v>
      </c>
      <c r="C719" s="143"/>
      <c r="D719" s="77"/>
      <c r="E719" s="77"/>
    </row>
    <row r="720" customFormat="false" ht="43.25" hidden="false" customHeight="false" outlineLevel="0" collapsed="false">
      <c r="A720" s="82" t="s">
        <v>1059</v>
      </c>
      <c r="B720" s="54" t="s">
        <v>1060</v>
      </c>
      <c r="C720" s="143"/>
      <c r="D720" s="77"/>
      <c r="E720" s="77"/>
    </row>
    <row r="721" customFormat="false" ht="43.25" hidden="false" customHeight="false" outlineLevel="0" collapsed="false">
      <c r="A721" s="82" t="s">
        <v>325</v>
      </c>
      <c r="B721" s="55" t="s">
        <v>326</v>
      </c>
      <c r="C721" s="143"/>
      <c r="D721" s="77"/>
      <c r="E721" s="77"/>
    </row>
    <row r="722" customFormat="false" ht="12.8" hidden="false" customHeight="false" outlineLevel="0" collapsed="false">
      <c r="A722" s="82"/>
      <c r="B722" s="54"/>
      <c r="C722" s="77"/>
      <c r="D722" s="77"/>
      <c r="E722" s="77"/>
    </row>
    <row r="723" customFormat="false" ht="46.25" hidden="false" customHeight="false" outlineLevel="0" collapsed="false">
      <c r="A723" s="66" t="s">
        <v>1150</v>
      </c>
      <c r="B723" s="135" t="s">
        <v>19</v>
      </c>
      <c r="C723" s="157" t="n">
        <f aca="false">SUM(C725:C731)</f>
        <v>6353500</v>
      </c>
      <c r="D723" s="157" t="n">
        <f aca="false">SUM(D725:D731)</f>
        <v>0</v>
      </c>
      <c r="E723" s="69" t="n">
        <f aca="false">SUM(C723:D723)</f>
        <v>6353500</v>
      </c>
    </row>
    <row r="724" customFormat="false" ht="22.35" hidden="false" customHeight="false" outlineLevel="0" collapsed="false">
      <c r="A724" s="82" t="s">
        <v>27</v>
      </c>
      <c r="B724" s="54"/>
      <c r="C724" s="77" t="n">
        <f aca="false">SUM(C725:C730)</f>
        <v>6353500</v>
      </c>
      <c r="D724" s="77" t="n">
        <f aca="false">SUM(D725:D730)</f>
        <v>0</v>
      </c>
      <c r="E724" s="77" t="n">
        <f aca="false">SUM(C724:D724)</f>
        <v>6353500</v>
      </c>
    </row>
    <row r="725" customFormat="false" ht="22.35" hidden="false" customHeight="false" outlineLevel="0" collapsed="false">
      <c r="A725" s="82" t="s">
        <v>1095</v>
      </c>
      <c r="B725" s="54" t="s">
        <v>1011</v>
      </c>
      <c r="C725" s="77" t="n">
        <v>6344500</v>
      </c>
      <c r="D725" s="77"/>
      <c r="E725" s="77" t="n">
        <f aca="false">SUM(C725:D725)</f>
        <v>6344500</v>
      </c>
    </row>
    <row r="726" customFormat="false" ht="12.8" hidden="false" customHeight="false" outlineLevel="0" collapsed="false">
      <c r="A726" s="82" t="s">
        <v>1097</v>
      </c>
      <c r="B726" s="54" t="s">
        <v>1098</v>
      </c>
      <c r="C726" s="77" t="n">
        <v>9000</v>
      </c>
      <c r="D726" s="77"/>
      <c r="E726" s="77" t="n">
        <f aca="false">SUM(C726:D726)</f>
        <v>9000</v>
      </c>
    </row>
    <row r="727" customFormat="false" ht="22.35" hidden="false" customHeight="false" outlineLevel="0" collapsed="false">
      <c r="A727" s="82" t="s">
        <v>1104</v>
      </c>
      <c r="B727" s="54" t="s">
        <v>1014</v>
      </c>
      <c r="C727" s="77"/>
      <c r="D727" s="77"/>
      <c r="E727" s="77" t="n">
        <f aca="false">SUM(C727:D727)</f>
        <v>0</v>
      </c>
    </row>
    <row r="728" customFormat="false" ht="32.8" hidden="false" customHeight="false" outlineLevel="0" collapsed="false">
      <c r="A728" s="87" t="s">
        <v>1108</v>
      </c>
      <c r="B728" s="54" t="s">
        <v>324</v>
      </c>
      <c r="C728" s="77"/>
      <c r="D728" s="77"/>
      <c r="E728" s="77"/>
    </row>
    <row r="729" customFormat="false" ht="43.25" hidden="false" customHeight="false" outlineLevel="0" collapsed="false">
      <c r="A729" s="87" t="s">
        <v>325</v>
      </c>
      <c r="B729" s="54"/>
      <c r="C729" s="77"/>
      <c r="D729" s="77"/>
      <c r="E729" s="77"/>
    </row>
    <row r="730" customFormat="false" ht="32.8" hidden="false" customHeight="false" outlineLevel="0" collapsed="false">
      <c r="A730" s="87" t="s">
        <v>33</v>
      </c>
      <c r="B730" s="55" t="s">
        <v>34</v>
      </c>
      <c r="C730" s="77"/>
      <c r="D730" s="77"/>
      <c r="E730" s="77" t="n">
        <f aca="false">SUM(C730:D730)</f>
        <v>0</v>
      </c>
    </row>
    <row r="731" customFormat="false" ht="22.35" hidden="false" customHeight="false" outlineLevel="0" collapsed="false">
      <c r="A731" s="82" t="s">
        <v>65</v>
      </c>
      <c r="B731" s="54" t="s">
        <v>66</v>
      </c>
      <c r="C731" s="77"/>
      <c r="D731" s="77"/>
      <c r="E731" s="77" t="n">
        <f aca="false">SUM(C731:D731)</f>
        <v>0</v>
      </c>
    </row>
    <row r="732" customFormat="false" ht="12.8" hidden="false" customHeight="false" outlineLevel="0" collapsed="false">
      <c r="A732" s="87"/>
      <c r="B732" s="54"/>
      <c r="C732" s="77"/>
      <c r="D732" s="77"/>
      <c r="E732" s="77"/>
    </row>
    <row r="733" customFormat="false" ht="46.25" hidden="false" customHeight="false" outlineLevel="0" collapsed="false">
      <c r="A733" s="66" t="s">
        <v>1158</v>
      </c>
      <c r="B733" s="135" t="s">
        <v>19</v>
      </c>
      <c r="C733" s="157" t="n">
        <f aca="false">SUM(C735:C746)</f>
        <v>8368550</v>
      </c>
      <c r="D733" s="157" t="n">
        <f aca="false">SUM(D735:D745)</f>
        <v>0</v>
      </c>
      <c r="E733" s="69" t="n">
        <f aca="false">SUM(C733:D733)</f>
        <v>8368550</v>
      </c>
    </row>
    <row r="734" customFormat="false" ht="22.35" hidden="false" customHeight="false" outlineLevel="0" collapsed="false">
      <c r="A734" s="87" t="s">
        <v>27</v>
      </c>
      <c r="B734" s="100"/>
      <c r="C734" s="83" t="n">
        <f aca="false">SUM(C735:C745)</f>
        <v>8368550</v>
      </c>
      <c r="D734" s="83"/>
      <c r="E734" s="77" t="n">
        <f aca="false">SUM(C734:D734)</f>
        <v>8368550</v>
      </c>
    </row>
    <row r="735" customFormat="false" ht="22.35" hidden="false" customHeight="false" outlineLevel="0" collapsed="false">
      <c r="A735" s="82" t="s">
        <v>1095</v>
      </c>
      <c r="B735" s="54" t="s">
        <v>1011</v>
      </c>
      <c r="C735" s="77" t="n">
        <v>8090550</v>
      </c>
      <c r="D735" s="77"/>
      <c r="E735" s="77" t="n">
        <f aca="false">SUM(C735:D735)</f>
        <v>8090550</v>
      </c>
    </row>
    <row r="736" customFormat="false" ht="22.35" hidden="false" customHeight="false" outlineLevel="0" collapsed="false">
      <c r="A736" s="82" t="s">
        <v>1104</v>
      </c>
      <c r="B736" s="54" t="s">
        <v>1014</v>
      </c>
      <c r="C736" s="77" t="n">
        <v>75800</v>
      </c>
      <c r="D736" s="77"/>
      <c r="E736" s="77" t="n">
        <f aca="false">SUM(C736:D736)</f>
        <v>75800</v>
      </c>
    </row>
    <row r="737" customFormat="false" ht="53.7" hidden="false" customHeight="false" outlineLevel="0" collapsed="false">
      <c r="A737" s="82" t="s">
        <v>1057</v>
      </c>
      <c r="B737" s="54" t="s">
        <v>1058</v>
      </c>
      <c r="C737" s="77" t="n">
        <v>81200</v>
      </c>
      <c r="D737" s="77"/>
      <c r="E737" s="77" t="n">
        <f aca="false">SUM(C737:D737)</f>
        <v>81200</v>
      </c>
    </row>
    <row r="738" customFormat="false" ht="32.8" hidden="false" customHeight="false" outlineLevel="0" collapsed="false">
      <c r="A738" s="87" t="s">
        <v>33</v>
      </c>
      <c r="B738" s="54" t="s">
        <v>34</v>
      </c>
      <c r="C738" s="77" t="n">
        <v>112000</v>
      </c>
      <c r="D738" s="77"/>
      <c r="E738" s="77" t="n">
        <f aca="false">SUM(C738:D738)</f>
        <v>112000</v>
      </c>
    </row>
    <row r="739" customFormat="false" ht="12.8" hidden="false" customHeight="false" outlineLevel="0" collapsed="false">
      <c r="A739" s="82" t="s">
        <v>1097</v>
      </c>
      <c r="B739" s="54" t="s">
        <v>1098</v>
      </c>
      <c r="C739" s="77" t="n">
        <v>9000</v>
      </c>
      <c r="D739" s="77"/>
      <c r="E739" s="77" t="n">
        <f aca="false">SUM(C739:D739)</f>
        <v>9000</v>
      </c>
    </row>
    <row r="740" customFormat="false" ht="53.7" hidden="false" customHeight="false" outlineLevel="0" collapsed="false">
      <c r="A740" s="82" t="s">
        <v>1142</v>
      </c>
      <c r="B740" s="54" t="s">
        <v>1023</v>
      </c>
      <c r="C740" s="77"/>
      <c r="D740" s="77"/>
      <c r="E740" s="77"/>
    </row>
    <row r="741" customFormat="false" ht="32.8" hidden="false" customHeight="false" outlineLevel="0" collapsed="false">
      <c r="A741" s="82" t="s">
        <v>1108</v>
      </c>
      <c r="B741" s="54" t="s">
        <v>324</v>
      </c>
      <c r="C741" s="77"/>
      <c r="D741" s="77"/>
      <c r="E741" s="77"/>
    </row>
    <row r="742" customFormat="false" ht="43.25" hidden="false" customHeight="false" outlineLevel="0" collapsed="false">
      <c r="A742" s="82" t="s">
        <v>1110</v>
      </c>
      <c r="B742" s="54" t="s">
        <v>1111</v>
      </c>
      <c r="C742" s="77"/>
      <c r="D742" s="77"/>
      <c r="E742" s="77"/>
    </row>
    <row r="743" customFormat="false" ht="12.8" hidden="false" customHeight="false" outlineLevel="0" collapsed="false">
      <c r="A743" s="82" t="s">
        <v>1164</v>
      </c>
      <c r="B743" s="54" t="s">
        <v>1165</v>
      </c>
      <c r="C743" s="77"/>
      <c r="D743" s="77"/>
      <c r="E743" s="77"/>
    </row>
    <row r="744" customFormat="false" ht="22.35" hidden="false" customHeight="false" outlineLevel="0" collapsed="false">
      <c r="A744" s="82" t="s">
        <v>1120</v>
      </c>
      <c r="B744" s="54" t="s">
        <v>1121</v>
      </c>
      <c r="C744" s="77"/>
      <c r="D744" s="77"/>
      <c r="E744" s="77"/>
    </row>
    <row r="745" customFormat="false" ht="43.25" hidden="false" customHeight="false" outlineLevel="0" collapsed="false">
      <c r="A745" s="82" t="s">
        <v>325</v>
      </c>
      <c r="B745" s="55" t="s">
        <v>326</v>
      </c>
      <c r="C745" s="77"/>
      <c r="D745" s="77"/>
      <c r="E745" s="77"/>
    </row>
    <row r="746" customFormat="false" ht="22.35" hidden="false" customHeight="false" outlineLevel="0" collapsed="false">
      <c r="A746" s="82" t="s">
        <v>65</v>
      </c>
      <c r="B746" s="54" t="s">
        <v>66</v>
      </c>
      <c r="C746" s="77"/>
      <c r="D746" s="77"/>
      <c r="E746" s="77"/>
    </row>
    <row r="747" customFormat="false" ht="12.8" hidden="false" customHeight="false" outlineLevel="0" collapsed="false">
      <c r="A747" s="150"/>
      <c r="B747" s="160"/>
      <c r="C747" s="130"/>
      <c r="D747" s="130"/>
      <c r="E747" s="130"/>
    </row>
    <row r="748" customFormat="false" ht="46.25" hidden="false" customHeight="false" outlineLevel="0" collapsed="false">
      <c r="A748" s="66" t="s">
        <v>1169</v>
      </c>
      <c r="B748" s="135" t="s">
        <v>19</v>
      </c>
      <c r="C748" s="157" t="n">
        <f aca="false">SUM(C750:C757)</f>
        <v>5550210</v>
      </c>
      <c r="D748" s="157" t="n">
        <f aca="false">SUM(D750:D757)</f>
        <v>0</v>
      </c>
      <c r="E748" s="69" t="n">
        <f aca="false">SUM(C748:D748)</f>
        <v>5550210</v>
      </c>
    </row>
    <row r="749" customFormat="false" ht="22.35" hidden="false" customHeight="false" outlineLevel="0" collapsed="false">
      <c r="A749" s="82" t="s">
        <v>27</v>
      </c>
      <c r="B749" s="227"/>
      <c r="C749" s="220" t="n">
        <f aca="false">SUM(C750:C756)</f>
        <v>5550210</v>
      </c>
      <c r="D749" s="221"/>
      <c r="E749" s="77" t="n">
        <f aca="false">SUM(C749:D749)</f>
        <v>5550210</v>
      </c>
    </row>
    <row r="750" customFormat="false" ht="22.35" hidden="false" customHeight="false" outlineLevel="0" collapsed="false">
      <c r="A750" s="82" t="s">
        <v>1095</v>
      </c>
      <c r="B750" s="54" t="s">
        <v>1011</v>
      </c>
      <c r="C750" s="77" t="n">
        <v>5542210</v>
      </c>
      <c r="D750" s="77"/>
      <c r="E750" s="77" t="n">
        <f aca="false">SUM(C750:D750)</f>
        <v>5542210</v>
      </c>
    </row>
    <row r="751" customFormat="false" ht="12.8" hidden="false" customHeight="false" outlineLevel="0" collapsed="false">
      <c r="A751" s="82" t="s">
        <v>1097</v>
      </c>
      <c r="B751" s="54" t="s">
        <v>1098</v>
      </c>
      <c r="C751" s="77" t="n">
        <v>8000</v>
      </c>
      <c r="D751" s="77"/>
      <c r="E751" s="77" t="n">
        <f aca="false">SUM(C751:D751)</f>
        <v>8000</v>
      </c>
    </row>
    <row r="752" customFormat="false" ht="22.35" hidden="false" customHeight="false" outlineLevel="0" collapsed="false">
      <c r="A752" s="82" t="s">
        <v>1104</v>
      </c>
      <c r="B752" s="54" t="s">
        <v>1014</v>
      </c>
      <c r="C752" s="77"/>
      <c r="D752" s="77"/>
      <c r="E752" s="77" t="n">
        <f aca="false">SUM(C752:D752)</f>
        <v>0</v>
      </c>
    </row>
    <row r="753" customFormat="false" ht="32.8" hidden="false" customHeight="false" outlineLevel="0" collapsed="false">
      <c r="A753" s="82" t="s">
        <v>1108</v>
      </c>
      <c r="B753" s="54" t="s">
        <v>324</v>
      </c>
      <c r="C753" s="77"/>
      <c r="D753" s="77"/>
      <c r="E753" s="77" t="n">
        <f aca="false">SUM(C753:D753)</f>
        <v>0</v>
      </c>
    </row>
    <row r="754" customFormat="false" ht="53.7" hidden="false" customHeight="false" outlineLevel="0" collapsed="false">
      <c r="A754" s="82" t="s">
        <v>1057</v>
      </c>
      <c r="B754" s="54" t="s">
        <v>1058</v>
      </c>
      <c r="C754" s="77"/>
      <c r="D754" s="77"/>
      <c r="E754" s="77"/>
    </row>
    <row r="755" customFormat="false" ht="43.25" hidden="false" customHeight="false" outlineLevel="0" collapsed="false">
      <c r="A755" s="82" t="s">
        <v>325</v>
      </c>
      <c r="B755" s="54"/>
      <c r="C755" s="77"/>
      <c r="D755" s="77"/>
      <c r="E755" s="77"/>
    </row>
    <row r="756" customFormat="false" ht="32.8" hidden="false" customHeight="false" outlineLevel="0" collapsed="false">
      <c r="A756" s="87" t="s">
        <v>33</v>
      </c>
      <c r="B756" s="55" t="s">
        <v>34</v>
      </c>
      <c r="C756" s="77"/>
      <c r="D756" s="77"/>
      <c r="E756" s="77" t="n">
        <f aca="false">SUM(C756:D756)</f>
        <v>0</v>
      </c>
    </row>
    <row r="757" customFormat="false" ht="22.35" hidden="false" customHeight="false" outlineLevel="0" collapsed="false">
      <c r="A757" s="82" t="s">
        <v>65</v>
      </c>
      <c r="B757" s="54" t="s">
        <v>66</v>
      </c>
      <c r="C757" s="77"/>
      <c r="D757" s="77"/>
      <c r="E757" s="77"/>
    </row>
    <row r="758" customFormat="false" ht="12.8" hidden="false" customHeight="false" outlineLevel="0" collapsed="false">
      <c r="A758" s="87"/>
      <c r="B758" s="54"/>
      <c r="C758" s="77"/>
      <c r="D758" s="77"/>
      <c r="E758" s="77"/>
    </row>
    <row r="759" customFormat="false" ht="46.25" hidden="false" customHeight="false" outlineLevel="0" collapsed="false">
      <c r="A759" s="66" t="s">
        <v>1177</v>
      </c>
      <c r="B759" s="135" t="s">
        <v>19</v>
      </c>
      <c r="C759" s="157" t="n">
        <f aca="false">SUM(C761:C770)</f>
        <v>5330790</v>
      </c>
      <c r="D759" s="157" t="n">
        <f aca="false">SUM(D761:D770)</f>
        <v>0</v>
      </c>
      <c r="E759" s="69" t="n">
        <f aca="false">SUM(C759:D759)</f>
        <v>5330790</v>
      </c>
    </row>
    <row r="760" customFormat="false" ht="22.35" hidden="false" customHeight="false" outlineLevel="0" collapsed="false">
      <c r="A760" s="82" t="s">
        <v>27</v>
      </c>
      <c r="B760" s="75"/>
      <c r="C760" s="77" t="n">
        <f aca="false">SUM(C761:C769)</f>
        <v>5330790</v>
      </c>
      <c r="D760" s="77" t="n">
        <f aca="false">SUM(D761:D769)</f>
        <v>0</v>
      </c>
      <c r="E760" s="77" t="n">
        <f aca="false">SUM(C760:D760)</f>
        <v>5330790</v>
      </c>
    </row>
    <row r="761" customFormat="false" ht="22.35" hidden="false" customHeight="false" outlineLevel="0" collapsed="false">
      <c r="A761" s="82" t="s">
        <v>1095</v>
      </c>
      <c r="B761" s="54" t="s">
        <v>1011</v>
      </c>
      <c r="C761" s="77" t="n">
        <v>5256790</v>
      </c>
      <c r="D761" s="220"/>
      <c r="E761" s="77" t="n">
        <f aca="false">SUM(C761:D761)</f>
        <v>5256790</v>
      </c>
    </row>
    <row r="762" customFormat="false" ht="32.8" hidden="false" customHeight="false" outlineLevel="0" collapsed="false">
      <c r="A762" s="87" t="s">
        <v>33</v>
      </c>
      <c r="B762" s="54" t="s">
        <v>34</v>
      </c>
      <c r="C762" s="77" t="n">
        <v>65000</v>
      </c>
      <c r="D762" s="77"/>
      <c r="E762" s="77" t="n">
        <f aca="false">SUM(C762:D762)</f>
        <v>65000</v>
      </c>
    </row>
    <row r="763" customFormat="false" ht="12.8" hidden="false" customHeight="false" outlineLevel="0" collapsed="false">
      <c r="A763" s="82" t="s">
        <v>1097</v>
      </c>
      <c r="B763" s="54" t="s">
        <v>1098</v>
      </c>
      <c r="C763" s="77" t="n">
        <v>9000</v>
      </c>
      <c r="D763" s="77"/>
      <c r="E763" s="77" t="n">
        <f aca="false">SUM(C763:D763)</f>
        <v>9000</v>
      </c>
    </row>
    <row r="764" customFormat="false" ht="22.35" hidden="false" customHeight="false" outlineLevel="0" collapsed="false">
      <c r="A764" s="82" t="s">
        <v>1104</v>
      </c>
      <c r="B764" s="54" t="s">
        <v>1014</v>
      </c>
      <c r="C764" s="77"/>
      <c r="D764" s="77"/>
      <c r="E764" s="77" t="n">
        <f aca="false">SUM(C764:D764)</f>
        <v>0</v>
      </c>
    </row>
    <row r="765" customFormat="false" ht="53.7" hidden="false" customHeight="false" outlineLevel="0" collapsed="false">
      <c r="A765" s="87" t="s">
        <v>1057</v>
      </c>
      <c r="B765" s="54" t="s">
        <v>1058</v>
      </c>
      <c r="C765" s="77"/>
      <c r="D765" s="77"/>
      <c r="E765" s="77"/>
    </row>
    <row r="766" customFormat="false" ht="32.8" hidden="false" customHeight="false" outlineLevel="0" collapsed="false">
      <c r="A766" s="82" t="s">
        <v>1108</v>
      </c>
      <c r="B766" s="54" t="s">
        <v>324</v>
      </c>
      <c r="C766" s="77"/>
      <c r="D766" s="77"/>
      <c r="E766" s="77"/>
    </row>
    <row r="767" customFormat="false" ht="43.25" hidden="false" customHeight="false" outlineLevel="0" collapsed="false">
      <c r="A767" s="82" t="s">
        <v>1110</v>
      </c>
      <c r="B767" s="54" t="s">
        <v>1111</v>
      </c>
      <c r="C767" s="77"/>
      <c r="D767" s="77"/>
      <c r="E767" s="77"/>
    </row>
    <row r="768" customFormat="false" ht="32.8" hidden="false" customHeight="false" outlineLevel="0" collapsed="false">
      <c r="A768" s="87" t="s">
        <v>1183</v>
      </c>
      <c r="B768" s="54" t="s">
        <v>1184</v>
      </c>
      <c r="C768" s="77"/>
      <c r="D768" s="77"/>
      <c r="E768" s="77"/>
    </row>
    <row r="769" customFormat="false" ht="43.25" hidden="false" customHeight="false" outlineLevel="0" collapsed="false">
      <c r="A769" s="87" t="s">
        <v>325</v>
      </c>
      <c r="B769" s="55" t="s">
        <v>326</v>
      </c>
      <c r="C769" s="77"/>
      <c r="D769" s="77"/>
      <c r="E769" s="77"/>
    </row>
    <row r="770" customFormat="false" ht="22.35" hidden="false" customHeight="false" outlineLevel="0" collapsed="false">
      <c r="A770" s="82" t="s">
        <v>1186</v>
      </c>
      <c r="B770" s="54" t="s">
        <v>66</v>
      </c>
      <c r="C770" s="77"/>
      <c r="D770" s="77"/>
      <c r="E770" s="77" t="n">
        <f aca="false">SUM(C770:D770)</f>
        <v>0</v>
      </c>
    </row>
    <row r="771" customFormat="false" ht="12.8" hidden="false" customHeight="false" outlineLevel="0" collapsed="false">
      <c r="A771" s="82"/>
      <c r="B771" s="54"/>
      <c r="C771" s="77"/>
      <c r="D771" s="77"/>
      <c r="E771" s="77"/>
    </row>
    <row r="772" customFormat="false" ht="46.25" hidden="false" customHeight="false" outlineLevel="0" collapsed="false">
      <c r="A772" s="66" t="s">
        <v>1188</v>
      </c>
      <c r="B772" s="135" t="s">
        <v>19</v>
      </c>
      <c r="C772" s="139" t="n">
        <f aca="false">SUM(C774:C783)</f>
        <v>4211640</v>
      </c>
      <c r="D772" s="139" t="n">
        <f aca="false">SUM(D774:D777)</f>
        <v>0</v>
      </c>
      <c r="E772" s="139" t="n">
        <f aca="false">SUM(C772:D772)</f>
        <v>4211640</v>
      </c>
    </row>
    <row r="773" customFormat="false" ht="22.35" hidden="false" customHeight="false" outlineLevel="0" collapsed="false">
      <c r="A773" s="82" t="s">
        <v>27</v>
      </c>
      <c r="B773" s="227"/>
      <c r="C773" s="143" t="n">
        <f aca="false">SUM(C774:C783)</f>
        <v>4211640</v>
      </c>
      <c r="D773" s="215"/>
      <c r="E773" s="77" t="n">
        <f aca="false">SUM(C773:D773)</f>
        <v>4211640</v>
      </c>
    </row>
    <row r="774" customFormat="false" ht="22.35" hidden="false" customHeight="false" outlineLevel="0" collapsed="false">
      <c r="A774" s="82" t="s">
        <v>1095</v>
      </c>
      <c r="B774" s="54" t="s">
        <v>1011</v>
      </c>
      <c r="C774" s="77" t="n">
        <v>4141640</v>
      </c>
      <c r="D774" s="215"/>
      <c r="E774" s="77" t="n">
        <f aca="false">SUM(C774:D774)</f>
        <v>4141640</v>
      </c>
    </row>
    <row r="775" customFormat="false" ht="32.8" hidden="false" customHeight="false" outlineLevel="0" collapsed="false">
      <c r="A775" s="87" t="s">
        <v>33</v>
      </c>
      <c r="B775" s="54" t="s">
        <v>34</v>
      </c>
      <c r="C775" s="77" t="n">
        <v>63000</v>
      </c>
      <c r="D775" s="215"/>
      <c r="E775" s="77" t="n">
        <f aca="false">SUM(C775:D775)</f>
        <v>63000</v>
      </c>
    </row>
    <row r="776" customFormat="false" ht="12.8" hidden="false" customHeight="false" outlineLevel="0" collapsed="false">
      <c r="A776" s="82" t="s">
        <v>1097</v>
      </c>
      <c r="B776" s="54" t="s">
        <v>1098</v>
      </c>
      <c r="C776" s="77" t="n">
        <v>7000</v>
      </c>
      <c r="D776" s="77"/>
      <c r="E776" s="77" t="n">
        <f aca="false">SUM(C776:D776)</f>
        <v>7000</v>
      </c>
    </row>
    <row r="777" customFormat="false" ht="22.35" hidden="false" customHeight="false" outlineLevel="0" collapsed="false">
      <c r="A777" s="82" t="s">
        <v>1104</v>
      </c>
      <c r="B777" s="54" t="s">
        <v>1014</v>
      </c>
      <c r="C777" s="143"/>
      <c r="D777" s="215"/>
      <c r="E777" s="77" t="n">
        <f aca="false">SUM(C777:D777)</f>
        <v>0</v>
      </c>
    </row>
    <row r="778" customFormat="false" ht="43.25" hidden="false" customHeight="false" outlineLevel="0" collapsed="false">
      <c r="A778" s="82" t="s">
        <v>1110</v>
      </c>
      <c r="B778" s="54" t="s">
        <v>1111</v>
      </c>
      <c r="C778" s="143"/>
      <c r="D778" s="215"/>
      <c r="E778" s="77" t="n">
        <f aca="false">SUM(C778:D778)</f>
        <v>0</v>
      </c>
    </row>
    <row r="779" customFormat="false" ht="32.8" hidden="false" customHeight="false" outlineLevel="0" collapsed="false">
      <c r="A779" s="82" t="s">
        <v>1108</v>
      </c>
      <c r="B779" s="54" t="s">
        <v>324</v>
      </c>
      <c r="C779" s="143"/>
      <c r="D779" s="215"/>
      <c r="E779" s="77" t="n">
        <f aca="false">SUM(C779:D779)</f>
        <v>0</v>
      </c>
    </row>
    <row r="780" customFormat="false" ht="43.25" hidden="false" customHeight="false" outlineLevel="0" collapsed="false">
      <c r="A780" s="82" t="s">
        <v>1059</v>
      </c>
      <c r="B780" s="54" t="s">
        <v>1060</v>
      </c>
      <c r="C780" s="143"/>
      <c r="D780" s="215"/>
      <c r="E780" s="77"/>
    </row>
    <row r="781" customFormat="false" ht="32.8" hidden="false" customHeight="false" outlineLevel="0" collapsed="false">
      <c r="A781" s="87" t="s">
        <v>1183</v>
      </c>
      <c r="B781" s="54" t="s">
        <v>1184</v>
      </c>
      <c r="C781" s="143"/>
      <c r="D781" s="215"/>
      <c r="E781" s="77"/>
    </row>
    <row r="782" customFormat="false" ht="64.15" hidden="false" customHeight="false" outlineLevel="0" collapsed="false">
      <c r="A782" s="82" t="s">
        <v>726</v>
      </c>
      <c r="B782" s="54" t="s">
        <v>727</v>
      </c>
      <c r="C782" s="143"/>
      <c r="D782" s="215"/>
      <c r="E782" s="77"/>
    </row>
    <row r="783" customFormat="false" ht="43.25" hidden="false" customHeight="false" outlineLevel="0" collapsed="false">
      <c r="A783" s="82" t="s">
        <v>325</v>
      </c>
      <c r="B783" s="55" t="s">
        <v>326</v>
      </c>
      <c r="C783" s="143"/>
      <c r="D783" s="215"/>
      <c r="E783" s="77"/>
    </row>
    <row r="784" customFormat="false" ht="12.8" hidden="false" customHeight="false" outlineLevel="0" collapsed="false">
      <c r="A784" s="82"/>
      <c r="B784" s="54"/>
      <c r="C784" s="143"/>
      <c r="D784" s="215"/>
      <c r="E784" s="77"/>
    </row>
    <row r="785" customFormat="false" ht="46.25" hidden="false" customHeight="false" outlineLevel="0" collapsed="false">
      <c r="A785" s="66" t="s">
        <v>1197</v>
      </c>
      <c r="B785" s="135" t="s">
        <v>19</v>
      </c>
      <c r="C785" s="139" t="n">
        <f aca="false">SUM(C787:C796)</f>
        <v>3888440</v>
      </c>
      <c r="D785" s="139" t="n">
        <f aca="false">SUM(D787:D796)</f>
        <v>0</v>
      </c>
      <c r="E785" s="139" t="n">
        <f aca="false">SUM(C785:D785)</f>
        <v>3888440</v>
      </c>
    </row>
    <row r="786" customFormat="false" ht="22.35" hidden="false" customHeight="false" outlineLevel="0" collapsed="false">
      <c r="A786" s="82" t="s">
        <v>27</v>
      </c>
      <c r="B786" s="75"/>
      <c r="C786" s="77" t="n">
        <f aca="false">SUM(C787:C794)</f>
        <v>3888440</v>
      </c>
      <c r="D786" s="77" t="n">
        <f aca="false">SUM(D787:D794)</f>
        <v>0</v>
      </c>
      <c r="E786" s="77" t="n">
        <f aca="false">SUM(C786:D786)</f>
        <v>3888440</v>
      </c>
    </row>
    <row r="787" customFormat="false" ht="22.35" hidden="false" customHeight="false" outlineLevel="0" collapsed="false">
      <c r="A787" s="82" t="s">
        <v>1095</v>
      </c>
      <c r="B787" s="54" t="s">
        <v>1011</v>
      </c>
      <c r="C787" s="77" t="n">
        <v>3753440</v>
      </c>
      <c r="D787" s="215"/>
      <c r="E787" s="77" t="n">
        <f aca="false">SUM(C787:D787)</f>
        <v>3753440</v>
      </c>
    </row>
    <row r="788" customFormat="false" ht="22.35" hidden="false" customHeight="false" outlineLevel="0" collapsed="false">
      <c r="A788" s="82" t="s">
        <v>1104</v>
      </c>
      <c r="B788" s="54" t="s">
        <v>1014</v>
      </c>
      <c r="C788" s="77" t="n">
        <v>10000</v>
      </c>
      <c r="D788" s="215"/>
      <c r="E788" s="77" t="n">
        <f aca="false">SUM(C788:D788)</f>
        <v>10000</v>
      </c>
    </row>
    <row r="789" customFormat="false" ht="74.6" hidden="false" customHeight="false" outlineLevel="0" collapsed="false">
      <c r="A789" s="82" t="s">
        <v>1053</v>
      </c>
      <c r="B789" s="54" t="s">
        <v>1054</v>
      </c>
      <c r="C789" s="77" t="n">
        <f aca="false">21250+3750</f>
        <v>25000</v>
      </c>
      <c r="D789" s="215"/>
      <c r="E789" s="77" t="n">
        <f aca="false">SUM(C789:D789)</f>
        <v>25000</v>
      </c>
    </row>
    <row r="790" customFormat="false" ht="32.8" hidden="false" customHeight="false" outlineLevel="0" collapsed="false">
      <c r="A790" s="87" t="s">
        <v>33</v>
      </c>
      <c r="B790" s="54" t="s">
        <v>34</v>
      </c>
      <c r="C790" s="77" t="n">
        <v>92000</v>
      </c>
      <c r="D790" s="215"/>
      <c r="E790" s="77" t="n">
        <f aca="false">SUM(C790:D790)</f>
        <v>92000</v>
      </c>
    </row>
    <row r="791" customFormat="false" ht="12.8" hidden="false" customHeight="false" outlineLevel="0" collapsed="false">
      <c r="A791" s="82" t="s">
        <v>1097</v>
      </c>
      <c r="B791" s="54" t="s">
        <v>1098</v>
      </c>
      <c r="C791" s="77" t="n">
        <v>8000</v>
      </c>
      <c r="D791" s="215"/>
      <c r="E791" s="77" t="n">
        <f aca="false">SUM(C791:D791)</f>
        <v>8000</v>
      </c>
    </row>
    <row r="792" customFormat="false" ht="32.8" hidden="false" customHeight="false" outlineLevel="0" collapsed="false">
      <c r="A792" s="82" t="s">
        <v>1108</v>
      </c>
      <c r="B792" s="54" t="s">
        <v>324</v>
      </c>
      <c r="C792" s="77"/>
      <c r="D792" s="77"/>
      <c r="E792" s="77"/>
    </row>
    <row r="793" customFormat="false" ht="43.25" hidden="false" customHeight="false" outlineLevel="0" collapsed="false">
      <c r="A793" s="82" t="s">
        <v>1110</v>
      </c>
      <c r="B793" s="54" t="s">
        <v>1111</v>
      </c>
      <c r="C793" s="143"/>
      <c r="D793" s="215"/>
      <c r="E793" s="77"/>
    </row>
    <row r="794" customFormat="false" ht="32.8" hidden="false" customHeight="false" outlineLevel="0" collapsed="false">
      <c r="A794" s="87" t="s">
        <v>1183</v>
      </c>
      <c r="B794" s="54" t="s">
        <v>1184</v>
      </c>
      <c r="C794" s="143"/>
      <c r="D794" s="215"/>
      <c r="E794" s="77"/>
    </row>
    <row r="795" customFormat="false" ht="32.8" hidden="false" customHeight="false" outlineLevel="0" collapsed="false">
      <c r="A795" s="87" t="s">
        <v>62</v>
      </c>
      <c r="B795" s="54" t="s">
        <v>63</v>
      </c>
      <c r="C795" s="143"/>
      <c r="D795" s="215"/>
      <c r="E795" s="77" t="n">
        <f aca="false">SUM(C795:D795)</f>
        <v>0</v>
      </c>
    </row>
    <row r="796" customFormat="false" ht="22.35" hidden="false" customHeight="false" outlineLevel="0" collapsed="false">
      <c r="A796" s="87" t="s">
        <v>65</v>
      </c>
      <c r="B796" s="54" t="s">
        <v>66</v>
      </c>
      <c r="C796" s="143"/>
      <c r="D796" s="215"/>
      <c r="E796" s="77" t="n">
        <f aca="false">SUM(C796:D796)</f>
        <v>0</v>
      </c>
    </row>
    <row r="797" customFormat="false" ht="12.8" hidden="false" customHeight="false" outlineLevel="0" collapsed="false">
      <c r="A797" s="82"/>
      <c r="B797" s="54"/>
      <c r="C797" s="77"/>
      <c r="D797" s="77"/>
      <c r="E797" s="77"/>
    </row>
    <row r="798" customFormat="false" ht="46.25" hidden="false" customHeight="false" outlineLevel="0" collapsed="false">
      <c r="A798" s="66" t="s">
        <v>1207</v>
      </c>
      <c r="B798" s="135" t="s">
        <v>19</v>
      </c>
      <c r="C798" s="157" t="n">
        <f aca="false">SUM(C800:C810)</f>
        <v>8024720</v>
      </c>
      <c r="D798" s="157" t="n">
        <f aca="false">SUM(D800:D800)</f>
        <v>0</v>
      </c>
      <c r="E798" s="69" t="n">
        <f aca="false">SUM(C798:D798)</f>
        <v>8024720</v>
      </c>
    </row>
    <row r="799" customFormat="false" ht="22.35" hidden="false" customHeight="false" outlineLevel="0" collapsed="false">
      <c r="A799" s="82" t="s">
        <v>27</v>
      </c>
      <c r="B799" s="75"/>
      <c r="C799" s="77" t="n">
        <f aca="false">SUM(C800:C808)</f>
        <v>8024720</v>
      </c>
      <c r="D799" s="77" t="n">
        <f aca="false">SUM(D800:D808)</f>
        <v>0</v>
      </c>
      <c r="E799" s="77" t="n">
        <f aca="false">SUM(C799:D799)</f>
        <v>8024720</v>
      </c>
    </row>
    <row r="800" customFormat="false" ht="22.35" hidden="false" customHeight="false" outlineLevel="0" collapsed="false">
      <c r="A800" s="82" t="s">
        <v>1095</v>
      </c>
      <c r="B800" s="54" t="s">
        <v>1011</v>
      </c>
      <c r="C800" s="77" t="n">
        <v>7878320</v>
      </c>
      <c r="D800" s="77"/>
      <c r="E800" s="77" t="n">
        <f aca="false">SUM(C800:D800)</f>
        <v>7878320</v>
      </c>
    </row>
    <row r="801" customFormat="false" ht="22.35" hidden="false" customHeight="false" outlineLevel="0" collapsed="false">
      <c r="A801" s="82" t="s">
        <v>1104</v>
      </c>
      <c r="B801" s="54" t="s">
        <v>1014</v>
      </c>
      <c r="C801" s="77" t="n">
        <v>31600</v>
      </c>
      <c r="D801" s="77"/>
      <c r="E801" s="77" t="n">
        <f aca="false">SUM(C801:D801)</f>
        <v>31600</v>
      </c>
    </row>
    <row r="802" customFormat="false" ht="53.7" hidden="false" customHeight="false" outlineLevel="0" collapsed="false">
      <c r="A802" s="87" t="s">
        <v>1057</v>
      </c>
      <c r="B802" s="54" t="s">
        <v>1058</v>
      </c>
      <c r="C802" s="77" t="n">
        <v>46800</v>
      </c>
      <c r="D802" s="215"/>
      <c r="E802" s="77" t="n">
        <f aca="false">SUM(C802:D802)</f>
        <v>46800</v>
      </c>
    </row>
    <row r="803" customFormat="false" ht="32.8" hidden="false" customHeight="false" outlineLevel="0" collapsed="false">
      <c r="A803" s="87" t="s">
        <v>33</v>
      </c>
      <c r="B803" s="54" t="s">
        <v>34</v>
      </c>
      <c r="C803" s="77" t="n">
        <v>42000</v>
      </c>
      <c r="D803" s="215"/>
      <c r="E803" s="77" t="n">
        <f aca="false">SUM(C803:D803)</f>
        <v>42000</v>
      </c>
    </row>
    <row r="804" customFormat="false" ht="12.8" hidden="false" customHeight="false" outlineLevel="0" collapsed="false">
      <c r="A804" s="82" t="s">
        <v>1097</v>
      </c>
      <c r="B804" s="54" t="s">
        <v>1098</v>
      </c>
      <c r="C804" s="77" t="n">
        <v>26000</v>
      </c>
      <c r="D804" s="77"/>
      <c r="E804" s="77" t="n">
        <f aca="false">SUM(C804:D804)</f>
        <v>26000</v>
      </c>
    </row>
    <row r="805" customFormat="false" ht="22.35" hidden="false" customHeight="false" outlineLevel="0" collapsed="false">
      <c r="A805" s="87" t="s">
        <v>1120</v>
      </c>
      <c r="B805" s="54" t="s">
        <v>1121</v>
      </c>
      <c r="C805" s="143"/>
      <c r="D805" s="215"/>
      <c r="E805" s="77"/>
    </row>
    <row r="806" customFormat="false" ht="32.8" hidden="false" customHeight="false" outlineLevel="0" collapsed="false">
      <c r="A806" s="82" t="s">
        <v>1108</v>
      </c>
      <c r="B806" s="54" t="s">
        <v>324</v>
      </c>
      <c r="C806" s="143"/>
      <c r="D806" s="215"/>
      <c r="E806" s="77"/>
    </row>
    <row r="807" customFormat="false" ht="43.25" hidden="false" customHeight="false" outlineLevel="0" collapsed="false">
      <c r="A807" s="82" t="s">
        <v>1110</v>
      </c>
      <c r="B807" s="54" t="s">
        <v>1111</v>
      </c>
      <c r="C807" s="143"/>
      <c r="D807" s="215"/>
      <c r="E807" s="77"/>
    </row>
    <row r="808" customFormat="false" ht="43.25" hidden="false" customHeight="false" outlineLevel="0" collapsed="false">
      <c r="A808" s="87" t="s">
        <v>1059</v>
      </c>
      <c r="B808" s="54" t="s">
        <v>1060</v>
      </c>
      <c r="C808" s="143"/>
      <c r="D808" s="215"/>
      <c r="E808" s="77"/>
    </row>
    <row r="809" customFormat="false" ht="32.8" hidden="false" customHeight="false" outlineLevel="0" collapsed="false">
      <c r="A809" s="87" t="s">
        <v>62</v>
      </c>
      <c r="B809" s="55" t="s">
        <v>63</v>
      </c>
      <c r="C809" s="77"/>
      <c r="D809" s="77"/>
      <c r="E809" s="77" t="n">
        <f aca="false">SUM(C809:D809)</f>
        <v>0</v>
      </c>
    </row>
    <row r="810" customFormat="false" ht="22.35" hidden="false" customHeight="false" outlineLevel="0" collapsed="false">
      <c r="A810" s="87" t="s">
        <v>65</v>
      </c>
      <c r="B810" s="54" t="s">
        <v>66</v>
      </c>
      <c r="C810" s="77"/>
      <c r="D810" s="77"/>
      <c r="E810" s="77"/>
    </row>
    <row r="811" customFormat="false" ht="12.8" hidden="false" customHeight="false" outlineLevel="0" collapsed="false">
      <c r="A811" s="87"/>
      <c r="B811" s="54"/>
      <c r="C811" s="77"/>
      <c r="D811" s="77"/>
      <c r="E811" s="77"/>
    </row>
    <row r="812" customFormat="false" ht="46.25" hidden="false" customHeight="false" outlineLevel="0" collapsed="false">
      <c r="A812" s="66" t="s">
        <v>1217</v>
      </c>
      <c r="B812" s="135" t="s">
        <v>19</v>
      </c>
      <c r="C812" s="157" t="n">
        <f aca="false">SUM(C814:C822)</f>
        <v>4779880</v>
      </c>
      <c r="D812" s="157" t="n">
        <f aca="false">SUM(D814:D822)</f>
        <v>0</v>
      </c>
      <c r="E812" s="69" t="n">
        <f aca="false">SUM(C812:D812)</f>
        <v>4779880</v>
      </c>
    </row>
    <row r="813" customFormat="false" ht="22.35" hidden="false" customHeight="false" outlineLevel="0" collapsed="false">
      <c r="A813" s="82" t="s">
        <v>27</v>
      </c>
      <c r="B813" s="75"/>
      <c r="C813" s="77" t="n">
        <f aca="false">SUM(C814:C821)</f>
        <v>4779880</v>
      </c>
      <c r="D813" s="77" t="n">
        <f aca="false">SUM(D814:D821)</f>
        <v>0</v>
      </c>
      <c r="E813" s="77" t="n">
        <f aca="false">SUM(C813:D813)</f>
        <v>4779880</v>
      </c>
    </row>
    <row r="814" customFormat="false" ht="22.35" hidden="false" customHeight="false" outlineLevel="0" collapsed="false">
      <c r="A814" s="82" t="s">
        <v>1095</v>
      </c>
      <c r="B814" s="54" t="s">
        <v>1011</v>
      </c>
      <c r="C814" s="77" t="n">
        <v>4615880</v>
      </c>
      <c r="D814" s="77"/>
      <c r="E814" s="77" t="n">
        <f aca="false">SUM(C814:D814)</f>
        <v>4615880</v>
      </c>
    </row>
    <row r="815" customFormat="false" ht="22.35" hidden="false" customHeight="false" outlineLevel="0" collapsed="false">
      <c r="A815" s="82" t="s">
        <v>1104</v>
      </c>
      <c r="B815" s="54" t="s">
        <v>1014</v>
      </c>
      <c r="C815" s="77" t="n">
        <v>41000</v>
      </c>
      <c r="D815" s="77"/>
      <c r="E815" s="77" t="n">
        <f aca="false">SUM(C815:D815)</f>
        <v>41000</v>
      </c>
    </row>
    <row r="816" customFormat="false" ht="32.8" hidden="false" customHeight="false" outlineLevel="0" collapsed="false">
      <c r="A816" s="87" t="s">
        <v>33</v>
      </c>
      <c r="B816" s="54" t="s">
        <v>34</v>
      </c>
      <c r="C816" s="77" t="n">
        <v>112000</v>
      </c>
      <c r="D816" s="77"/>
      <c r="E816" s="77" t="n">
        <f aca="false">SUM(C816:D816)</f>
        <v>112000</v>
      </c>
    </row>
    <row r="817" customFormat="false" ht="12.8" hidden="false" customHeight="false" outlineLevel="0" collapsed="false">
      <c r="A817" s="126" t="s">
        <v>1097</v>
      </c>
      <c r="B817" s="160" t="s">
        <v>1098</v>
      </c>
      <c r="C817" s="130" t="n">
        <v>11000</v>
      </c>
      <c r="D817" s="130"/>
      <c r="E817" s="130" t="n">
        <f aca="false">SUM(C817:D817)</f>
        <v>11000</v>
      </c>
    </row>
    <row r="818" customFormat="false" ht="53.7" hidden="false" customHeight="false" outlineLevel="0" collapsed="false">
      <c r="A818" s="82" t="s">
        <v>1057</v>
      </c>
      <c r="B818" s="54" t="s">
        <v>1058</v>
      </c>
      <c r="C818" s="77"/>
      <c r="D818" s="77"/>
      <c r="E818" s="77"/>
    </row>
    <row r="819" customFormat="false" ht="32.8" hidden="false" customHeight="false" outlineLevel="0" collapsed="false">
      <c r="A819" s="82" t="s">
        <v>1108</v>
      </c>
      <c r="B819" s="54" t="s">
        <v>324</v>
      </c>
      <c r="C819" s="77"/>
      <c r="D819" s="77"/>
      <c r="E819" s="77"/>
    </row>
    <row r="820" customFormat="false" ht="43.25" hidden="false" customHeight="false" outlineLevel="0" collapsed="false">
      <c r="A820" s="82" t="s">
        <v>1110</v>
      </c>
      <c r="B820" s="54" t="s">
        <v>1111</v>
      </c>
      <c r="C820" s="77"/>
      <c r="D820" s="77"/>
      <c r="E820" s="77"/>
    </row>
    <row r="821" customFormat="false" ht="43.25" hidden="false" customHeight="false" outlineLevel="0" collapsed="false">
      <c r="A821" s="82" t="s">
        <v>325</v>
      </c>
      <c r="B821" s="55" t="s">
        <v>326</v>
      </c>
      <c r="C821" s="77"/>
      <c r="D821" s="77"/>
      <c r="E821" s="77"/>
    </row>
    <row r="822" customFormat="false" ht="22.35" hidden="false" customHeight="false" outlineLevel="0" collapsed="false">
      <c r="A822" s="82" t="s">
        <v>65</v>
      </c>
      <c r="B822" s="54" t="s">
        <v>66</v>
      </c>
      <c r="C822" s="77"/>
      <c r="D822" s="77"/>
      <c r="E822" s="77" t="n">
        <f aca="false">SUM(C822:D822)</f>
        <v>0</v>
      </c>
    </row>
    <row r="823" customFormat="false" ht="12.8" hidden="false" customHeight="false" outlineLevel="0" collapsed="false">
      <c r="A823" s="82"/>
      <c r="B823" s="54"/>
      <c r="C823" s="77"/>
      <c r="D823" s="77"/>
      <c r="E823" s="77"/>
    </row>
    <row r="824" customFormat="false" ht="46.25" hidden="false" customHeight="false" outlineLevel="0" collapsed="false">
      <c r="A824" s="66" t="s">
        <v>1225</v>
      </c>
      <c r="B824" s="135" t="s">
        <v>19</v>
      </c>
      <c r="C824" s="157" t="n">
        <f aca="false">SUM(C826:C835)</f>
        <v>5278530</v>
      </c>
      <c r="D824" s="157" t="n">
        <f aca="false">SUM(D826:D826)</f>
        <v>0</v>
      </c>
      <c r="E824" s="69" t="n">
        <f aca="false">SUM(C824:D824)</f>
        <v>5278530</v>
      </c>
    </row>
    <row r="825" customFormat="false" ht="22.35" hidden="false" customHeight="false" outlineLevel="0" collapsed="false">
      <c r="A825" s="87" t="s">
        <v>27</v>
      </c>
      <c r="B825" s="100"/>
      <c r="C825" s="83" t="n">
        <f aca="false">SUM(C826:C833)</f>
        <v>5278530</v>
      </c>
      <c r="D825" s="83"/>
      <c r="E825" s="77" t="n">
        <f aca="false">SUM(C825:D825)</f>
        <v>5278530</v>
      </c>
    </row>
    <row r="826" customFormat="false" ht="22.35" hidden="false" customHeight="false" outlineLevel="0" collapsed="false">
      <c r="A826" s="82" t="s">
        <v>1095</v>
      </c>
      <c r="B826" s="54" t="s">
        <v>1011</v>
      </c>
      <c r="C826" s="77" t="n">
        <v>5048530</v>
      </c>
      <c r="D826" s="77"/>
      <c r="E826" s="77" t="n">
        <f aca="false">SUM(C826:D826)</f>
        <v>5048530</v>
      </c>
    </row>
    <row r="827" customFormat="false" ht="22.35" hidden="false" customHeight="false" outlineLevel="0" collapsed="false">
      <c r="A827" s="82" t="s">
        <v>1104</v>
      </c>
      <c r="B827" s="54" t="s">
        <v>1014</v>
      </c>
      <c r="C827" s="77" t="n">
        <v>47000</v>
      </c>
      <c r="D827" s="77"/>
      <c r="E827" s="77" t="n">
        <f aca="false">SUM(C827:D827)</f>
        <v>47000</v>
      </c>
    </row>
    <row r="828" customFormat="false" ht="53.7" hidden="false" customHeight="false" outlineLevel="0" collapsed="false">
      <c r="A828" s="87" t="s">
        <v>1057</v>
      </c>
      <c r="B828" s="54" t="s">
        <v>1058</v>
      </c>
      <c r="C828" s="77"/>
      <c r="D828" s="77"/>
      <c r="E828" s="77"/>
    </row>
    <row r="829" customFormat="false" ht="74.6" hidden="false" customHeight="false" outlineLevel="0" collapsed="false">
      <c r="A829" s="82" t="s">
        <v>1053</v>
      </c>
      <c r="B829" s="54" t="s">
        <v>1054</v>
      </c>
      <c r="C829" s="77" t="n">
        <f aca="false">21250+3750</f>
        <v>25000</v>
      </c>
      <c r="D829" s="77"/>
      <c r="E829" s="77" t="n">
        <f aca="false">SUM(C829:D829)</f>
        <v>25000</v>
      </c>
    </row>
    <row r="830" customFormat="false" ht="32.8" hidden="false" customHeight="false" outlineLevel="0" collapsed="false">
      <c r="A830" s="87" t="s">
        <v>33</v>
      </c>
      <c r="B830" s="54" t="s">
        <v>34</v>
      </c>
      <c r="C830" s="77" t="n">
        <v>150000</v>
      </c>
      <c r="D830" s="77"/>
      <c r="E830" s="77" t="n">
        <f aca="false">SUM(C830:D830)</f>
        <v>150000</v>
      </c>
    </row>
    <row r="831" customFormat="false" ht="12.8" hidden="false" customHeight="false" outlineLevel="0" collapsed="false">
      <c r="A831" s="82" t="s">
        <v>1097</v>
      </c>
      <c r="B831" s="54" t="s">
        <v>1098</v>
      </c>
      <c r="C831" s="77" t="n">
        <v>8000</v>
      </c>
      <c r="D831" s="77"/>
      <c r="E831" s="77" t="n">
        <f aca="false">SUM(C831:D831)</f>
        <v>8000</v>
      </c>
    </row>
    <row r="832" customFormat="false" ht="32.8" hidden="false" customHeight="false" outlineLevel="0" collapsed="false">
      <c r="A832" s="82" t="s">
        <v>1108</v>
      </c>
      <c r="B832" s="54" t="s">
        <v>324</v>
      </c>
      <c r="C832" s="77"/>
      <c r="D832" s="77"/>
      <c r="E832" s="77"/>
    </row>
    <row r="833" customFormat="false" ht="43.25" hidden="false" customHeight="false" outlineLevel="0" collapsed="false">
      <c r="A833" s="82" t="s">
        <v>1110</v>
      </c>
      <c r="B833" s="54" t="s">
        <v>1111</v>
      </c>
      <c r="C833" s="77"/>
      <c r="D833" s="77"/>
      <c r="E833" s="77"/>
    </row>
    <row r="834" customFormat="false" ht="43.25" hidden="false" customHeight="false" outlineLevel="0" collapsed="false">
      <c r="A834" s="87" t="s">
        <v>1059</v>
      </c>
      <c r="B834" s="54" t="s">
        <v>1060</v>
      </c>
      <c r="C834" s="77"/>
      <c r="D834" s="77"/>
      <c r="E834" s="77"/>
    </row>
    <row r="835" customFormat="false" ht="22.35" hidden="false" customHeight="false" outlineLevel="0" collapsed="false">
      <c r="A835" s="82" t="s">
        <v>65</v>
      </c>
      <c r="B835" s="54" t="s">
        <v>66</v>
      </c>
      <c r="C835" s="77"/>
      <c r="D835" s="77"/>
      <c r="E835" s="77" t="n">
        <f aca="false">SUM(C835:D835)</f>
        <v>0</v>
      </c>
    </row>
    <row r="836" customFormat="false" ht="12.8" hidden="false" customHeight="false" outlineLevel="0" collapsed="false">
      <c r="A836" s="82"/>
      <c r="B836" s="54"/>
      <c r="C836" s="77"/>
      <c r="D836" s="77"/>
      <c r="E836" s="77"/>
    </row>
    <row r="837" customFormat="false" ht="46.25" hidden="false" customHeight="false" outlineLevel="0" collapsed="false">
      <c r="A837" s="105" t="s">
        <v>1233</v>
      </c>
      <c r="B837" s="116" t="s">
        <v>19</v>
      </c>
      <c r="C837" s="108" t="n">
        <f aca="false">SUM(C839:C847)</f>
        <v>4583170</v>
      </c>
      <c r="D837" s="108" t="n">
        <f aca="false">SUM(D839:D847)</f>
        <v>0</v>
      </c>
      <c r="E837" s="108" t="n">
        <f aca="false">SUM(C837:D837)</f>
        <v>4583170</v>
      </c>
    </row>
    <row r="838" customFormat="false" ht="22.35" hidden="false" customHeight="false" outlineLevel="0" collapsed="false">
      <c r="A838" s="82" t="s">
        <v>27</v>
      </c>
      <c r="B838" s="232"/>
      <c r="C838" s="143" t="n">
        <f aca="false">SUM(C839:C847)</f>
        <v>4583170</v>
      </c>
      <c r="D838" s="234"/>
      <c r="E838" s="77" t="n">
        <f aca="false">SUM(C838:D838)</f>
        <v>4583170</v>
      </c>
    </row>
    <row r="839" customFormat="false" ht="22.35" hidden="false" customHeight="false" outlineLevel="0" collapsed="false">
      <c r="A839" s="82" t="s">
        <v>1095</v>
      </c>
      <c r="B839" s="54" t="s">
        <v>1011</v>
      </c>
      <c r="C839" s="77" t="n">
        <v>4503570</v>
      </c>
      <c r="D839" s="234"/>
      <c r="E839" s="77" t="n">
        <f aca="false">SUM(C839:D839)</f>
        <v>4503570</v>
      </c>
    </row>
    <row r="840" customFormat="false" ht="22.35" hidden="false" customHeight="false" outlineLevel="0" collapsed="false">
      <c r="A840" s="87" t="s">
        <v>1104</v>
      </c>
      <c r="B840" s="54" t="s">
        <v>1014</v>
      </c>
      <c r="C840" s="77" t="n">
        <v>10600</v>
      </c>
      <c r="D840" s="77"/>
      <c r="E840" s="77" t="n">
        <f aca="false">SUM(C840:D840)</f>
        <v>10600</v>
      </c>
    </row>
    <row r="841" customFormat="false" ht="32.8" hidden="false" customHeight="false" outlineLevel="0" collapsed="false">
      <c r="A841" s="87" t="s">
        <v>219</v>
      </c>
      <c r="B841" s="54" t="s">
        <v>220</v>
      </c>
      <c r="C841" s="77" t="n">
        <v>4000</v>
      </c>
      <c r="D841" s="77"/>
      <c r="E841" s="77" t="n">
        <f aca="false">SUM(C841:D841)</f>
        <v>4000</v>
      </c>
    </row>
    <row r="842" customFormat="false" ht="32.8" hidden="false" customHeight="false" outlineLevel="0" collapsed="false">
      <c r="A842" s="87" t="s">
        <v>33</v>
      </c>
      <c r="B842" s="54" t="s">
        <v>34</v>
      </c>
      <c r="C842" s="77" t="n">
        <v>59000</v>
      </c>
      <c r="D842" s="77"/>
      <c r="E842" s="77" t="n">
        <f aca="false">SUM(C842:D842)</f>
        <v>59000</v>
      </c>
    </row>
    <row r="843" customFormat="false" ht="12.8" hidden="false" customHeight="false" outlineLevel="0" collapsed="false">
      <c r="A843" s="82" t="s">
        <v>1097</v>
      </c>
      <c r="B843" s="103" t="s">
        <v>1098</v>
      </c>
      <c r="C843" s="77" t="n">
        <v>6000</v>
      </c>
      <c r="D843" s="234"/>
      <c r="E843" s="77" t="n">
        <f aca="false">SUM(C843:D843)</f>
        <v>6000</v>
      </c>
    </row>
    <row r="844" customFormat="false" ht="32.8" hidden="false" customHeight="false" outlineLevel="0" collapsed="false">
      <c r="A844" s="82" t="s">
        <v>1108</v>
      </c>
      <c r="B844" s="54" t="s">
        <v>324</v>
      </c>
      <c r="C844" s="77"/>
      <c r="D844" s="234"/>
      <c r="E844" s="77"/>
    </row>
    <row r="845" customFormat="false" ht="43.25" hidden="false" customHeight="false" outlineLevel="0" collapsed="false">
      <c r="A845" s="82" t="s">
        <v>1110</v>
      </c>
      <c r="B845" s="54" t="s">
        <v>1111</v>
      </c>
      <c r="C845" s="77"/>
      <c r="D845" s="234"/>
      <c r="E845" s="77"/>
    </row>
    <row r="846" customFormat="false" ht="22.35" hidden="false" customHeight="false" outlineLevel="0" collapsed="false">
      <c r="A846" s="82" t="s">
        <v>1120</v>
      </c>
      <c r="B846" s="54" t="s">
        <v>1121</v>
      </c>
      <c r="C846" s="77"/>
      <c r="D846" s="234"/>
      <c r="E846" s="77"/>
    </row>
    <row r="847" customFormat="false" ht="43.25" hidden="false" customHeight="false" outlineLevel="0" collapsed="false">
      <c r="A847" s="87" t="s">
        <v>325</v>
      </c>
      <c r="B847" s="55" t="s">
        <v>326</v>
      </c>
      <c r="C847" s="77"/>
      <c r="D847" s="77"/>
      <c r="E847" s="77"/>
    </row>
    <row r="848" customFormat="false" ht="12.8" hidden="false" customHeight="false" outlineLevel="0" collapsed="false">
      <c r="A848" s="87"/>
      <c r="B848" s="103"/>
      <c r="C848" s="77"/>
      <c r="D848" s="77"/>
      <c r="E848" s="77"/>
    </row>
    <row r="849" customFormat="false" ht="46.25" hidden="false" customHeight="false" outlineLevel="0" collapsed="false">
      <c r="A849" s="66" t="s">
        <v>1240</v>
      </c>
      <c r="B849" s="135" t="s">
        <v>19</v>
      </c>
      <c r="C849" s="139" t="n">
        <f aca="false">SUM(C851:C859)</f>
        <v>9244510</v>
      </c>
      <c r="D849" s="139" t="n">
        <f aca="false">SUM(D851:D852)</f>
        <v>0</v>
      </c>
      <c r="E849" s="139" t="n">
        <f aca="false">SUM(C849:D849)</f>
        <v>9244510</v>
      </c>
    </row>
    <row r="850" customFormat="false" ht="22.35" hidden="false" customHeight="false" outlineLevel="0" collapsed="false">
      <c r="A850" s="87" t="s">
        <v>27</v>
      </c>
      <c r="B850" s="100"/>
      <c r="C850" s="77" t="n">
        <f aca="false">SUM(C851:C858)</f>
        <v>9244510</v>
      </c>
      <c r="D850" s="77"/>
      <c r="E850" s="77" t="n">
        <f aca="false">SUM(C850:D850)</f>
        <v>9244510</v>
      </c>
    </row>
    <row r="851" customFormat="false" ht="22.35" hidden="false" customHeight="false" outlineLevel="0" collapsed="false">
      <c r="A851" s="82" t="s">
        <v>1095</v>
      </c>
      <c r="B851" s="54" t="s">
        <v>1011</v>
      </c>
      <c r="C851" s="77" t="n">
        <v>9102510</v>
      </c>
      <c r="D851" s="215"/>
      <c r="E851" s="77" t="n">
        <f aca="false">SUM(C851:D851)</f>
        <v>9102510</v>
      </c>
    </row>
    <row r="852" customFormat="false" ht="22.35" hidden="false" customHeight="false" outlineLevel="0" collapsed="false">
      <c r="A852" s="82" t="s">
        <v>1104</v>
      </c>
      <c r="B852" s="54" t="s">
        <v>1014</v>
      </c>
      <c r="C852" s="77" t="n">
        <v>45000</v>
      </c>
      <c r="D852" s="215"/>
      <c r="E852" s="77" t="n">
        <f aca="false">SUM(C852:D852)</f>
        <v>45000</v>
      </c>
    </row>
    <row r="853" customFormat="false" ht="32.8" hidden="false" customHeight="false" outlineLevel="0" collapsed="false">
      <c r="A853" s="87" t="s">
        <v>33</v>
      </c>
      <c r="B853" s="54" t="s">
        <v>34</v>
      </c>
      <c r="C853" s="77" t="n">
        <v>86000</v>
      </c>
      <c r="D853" s="215"/>
      <c r="E853" s="77" t="n">
        <f aca="false">SUM(C853:D853)</f>
        <v>86000</v>
      </c>
    </row>
    <row r="854" customFormat="false" ht="12.8" hidden="false" customHeight="false" outlineLevel="0" collapsed="false">
      <c r="A854" s="82" t="s">
        <v>1097</v>
      </c>
      <c r="B854" s="54" t="s">
        <v>1098</v>
      </c>
      <c r="C854" s="77" t="n">
        <v>11000</v>
      </c>
      <c r="D854" s="215"/>
      <c r="E854" s="77" t="n">
        <f aca="false">SUM(C854:D854)</f>
        <v>11000</v>
      </c>
    </row>
    <row r="855" customFormat="false" ht="32.8" hidden="false" customHeight="false" outlineLevel="0" collapsed="false">
      <c r="A855" s="82" t="s">
        <v>1108</v>
      </c>
      <c r="B855" s="54" t="s">
        <v>324</v>
      </c>
      <c r="C855" s="77"/>
      <c r="D855" s="215"/>
      <c r="E855" s="77"/>
    </row>
    <row r="856" customFormat="false" ht="43.25" hidden="false" customHeight="false" outlineLevel="0" collapsed="false">
      <c r="A856" s="82" t="s">
        <v>1110</v>
      </c>
      <c r="B856" s="54" t="s">
        <v>1111</v>
      </c>
      <c r="C856" s="77"/>
      <c r="D856" s="215"/>
      <c r="E856" s="77"/>
    </row>
    <row r="857" customFormat="false" ht="22.35" hidden="false" customHeight="false" outlineLevel="0" collapsed="false">
      <c r="A857" s="82" t="s">
        <v>1120</v>
      </c>
      <c r="B857" s="54" t="s">
        <v>1121</v>
      </c>
      <c r="C857" s="143"/>
      <c r="D857" s="215"/>
      <c r="E857" s="77"/>
    </row>
    <row r="858" customFormat="false" ht="43.25" hidden="false" customHeight="false" outlineLevel="0" collapsed="false">
      <c r="A858" s="82" t="s">
        <v>325</v>
      </c>
      <c r="B858" s="55" t="s">
        <v>326</v>
      </c>
      <c r="C858" s="143"/>
      <c r="D858" s="215"/>
      <c r="E858" s="77"/>
    </row>
    <row r="859" customFormat="false" ht="32.8" hidden="false" customHeight="false" outlineLevel="0" collapsed="false">
      <c r="A859" s="87" t="s">
        <v>62</v>
      </c>
      <c r="B859" s="54" t="s">
        <v>63</v>
      </c>
      <c r="C859" s="143"/>
      <c r="D859" s="215"/>
      <c r="E859" s="77"/>
    </row>
    <row r="860" customFormat="false" ht="12.8" hidden="false" customHeight="false" outlineLevel="0" collapsed="false">
      <c r="A860" s="82"/>
      <c r="B860" s="54"/>
      <c r="C860" s="143"/>
      <c r="D860" s="215"/>
      <c r="E860" s="77"/>
    </row>
    <row r="861" customFormat="false" ht="46.25" hidden="false" customHeight="false" outlineLevel="0" collapsed="false">
      <c r="A861" s="66" t="s">
        <v>1248</v>
      </c>
      <c r="B861" s="135" t="s">
        <v>19</v>
      </c>
      <c r="C861" s="139" t="n">
        <f aca="false">SUM(C863:C871)</f>
        <v>12621880</v>
      </c>
      <c r="D861" s="139" t="n">
        <f aca="false">SUM(D863:D864)</f>
        <v>0</v>
      </c>
      <c r="E861" s="139" t="n">
        <f aca="false">SUM(C861:D861)</f>
        <v>12621880</v>
      </c>
    </row>
    <row r="862" customFormat="false" ht="22.35" hidden="false" customHeight="false" outlineLevel="0" collapsed="false">
      <c r="A862" s="82" t="s">
        <v>27</v>
      </c>
      <c r="B862" s="227"/>
      <c r="C862" s="143" t="n">
        <f aca="false">SUM(C863:C871)</f>
        <v>12621880</v>
      </c>
      <c r="D862" s="215"/>
      <c r="E862" s="77" t="n">
        <f aca="false">SUM(C862:D862)</f>
        <v>12621880</v>
      </c>
    </row>
    <row r="863" customFormat="false" ht="22.35" hidden="false" customHeight="false" outlineLevel="0" collapsed="false">
      <c r="A863" s="82" t="s">
        <v>1095</v>
      </c>
      <c r="B863" s="54" t="s">
        <v>1011</v>
      </c>
      <c r="C863" s="77" t="n">
        <v>12317030</v>
      </c>
      <c r="D863" s="215"/>
      <c r="E863" s="77" t="n">
        <f aca="false">SUM(C863:D863)</f>
        <v>12317030</v>
      </c>
    </row>
    <row r="864" customFormat="false" ht="22.35" hidden="false" customHeight="false" outlineLevel="0" collapsed="false">
      <c r="A864" s="82" t="s">
        <v>1104</v>
      </c>
      <c r="B864" s="54" t="s">
        <v>1014</v>
      </c>
      <c r="C864" s="77" t="n">
        <v>58600</v>
      </c>
      <c r="D864" s="215"/>
      <c r="E864" s="77" t="n">
        <f aca="false">SUM(C864:D864)</f>
        <v>58600</v>
      </c>
    </row>
    <row r="865" customFormat="false" ht="22.35" hidden="false" customHeight="false" outlineLevel="0" collapsed="false">
      <c r="A865" s="82" t="s">
        <v>1251</v>
      </c>
      <c r="B865" s="54" t="s">
        <v>1252</v>
      </c>
      <c r="C865" s="77" t="n">
        <v>178250</v>
      </c>
      <c r="D865" s="215"/>
      <c r="E865" s="77" t="n">
        <f aca="false">SUM(C865:D865)</f>
        <v>178250</v>
      </c>
    </row>
    <row r="866" customFormat="false" ht="32.8" hidden="false" customHeight="false" outlineLevel="0" collapsed="false">
      <c r="A866" s="87" t="s">
        <v>33</v>
      </c>
      <c r="B866" s="54" t="s">
        <v>34</v>
      </c>
      <c r="C866" s="77" t="n">
        <v>54000</v>
      </c>
      <c r="D866" s="215"/>
      <c r="E866" s="77" t="n">
        <f aca="false">SUM(C866:D866)</f>
        <v>54000</v>
      </c>
    </row>
    <row r="867" customFormat="false" ht="12.8" hidden="false" customHeight="false" outlineLevel="0" collapsed="false">
      <c r="A867" s="82" t="s">
        <v>1097</v>
      </c>
      <c r="B867" s="54" t="s">
        <v>1098</v>
      </c>
      <c r="C867" s="77" t="n">
        <v>14000</v>
      </c>
      <c r="D867" s="215"/>
      <c r="E867" s="77" t="n">
        <f aca="false">SUM(C867:D867)</f>
        <v>14000</v>
      </c>
    </row>
    <row r="868" customFormat="false" ht="32.8" hidden="false" customHeight="false" outlineLevel="0" collapsed="false">
      <c r="A868" s="82" t="s">
        <v>1108</v>
      </c>
      <c r="B868" s="54" t="s">
        <v>324</v>
      </c>
      <c r="C868" s="143"/>
      <c r="D868" s="215"/>
      <c r="E868" s="77" t="n">
        <f aca="false">SUM(C868:D868)</f>
        <v>0</v>
      </c>
    </row>
    <row r="869" customFormat="false" ht="32.8" hidden="false" customHeight="false" outlineLevel="0" collapsed="false">
      <c r="A869" s="82" t="s">
        <v>1183</v>
      </c>
      <c r="B869" s="54" t="s">
        <v>1184</v>
      </c>
      <c r="C869" s="143"/>
      <c r="D869" s="215"/>
      <c r="E869" s="77"/>
    </row>
    <row r="870" customFormat="false" ht="22.35" hidden="false" customHeight="false" outlineLevel="0" collapsed="false">
      <c r="A870" s="82" t="s">
        <v>1132</v>
      </c>
      <c r="B870" s="55" t="s">
        <v>1133</v>
      </c>
      <c r="C870" s="143"/>
      <c r="D870" s="215"/>
      <c r="E870" s="77"/>
    </row>
    <row r="871" customFormat="false" ht="43.25" hidden="false" customHeight="false" outlineLevel="0" collapsed="false">
      <c r="A871" s="82" t="s">
        <v>325</v>
      </c>
      <c r="B871" s="55" t="s">
        <v>326</v>
      </c>
      <c r="C871" s="143"/>
      <c r="D871" s="215"/>
      <c r="E871" s="77"/>
    </row>
    <row r="872" customFormat="false" ht="12.8" hidden="false" customHeight="false" outlineLevel="0" collapsed="false">
      <c r="A872" s="82"/>
      <c r="B872" s="103"/>
      <c r="C872" s="143"/>
      <c r="D872" s="215"/>
      <c r="E872" s="77"/>
    </row>
    <row r="873" customFormat="false" ht="57.45" hidden="false" customHeight="false" outlineLevel="0" collapsed="false">
      <c r="A873" s="66" t="s">
        <v>1260</v>
      </c>
      <c r="B873" s="135" t="s">
        <v>19</v>
      </c>
      <c r="C873" s="139" t="n">
        <f aca="false">SUM(C875:C883)</f>
        <v>11384620</v>
      </c>
      <c r="D873" s="139" t="n">
        <f aca="false">SUM(D875:D883)</f>
        <v>0</v>
      </c>
      <c r="E873" s="139" t="n">
        <f aca="false">SUM(C873:D873)</f>
        <v>11384620</v>
      </c>
    </row>
    <row r="874" customFormat="false" ht="22.35" hidden="false" customHeight="false" outlineLevel="0" collapsed="false">
      <c r="A874" s="82" t="s">
        <v>27</v>
      </c>
      <c r="B874" s="75"/>
      <c r="C874" s="143" t="n">
        <f aca="false">SUM(C875:C882)</f>
        <v>11384620</v>
      </c>
      <c r="D874" s="143" t="n">
        <f aca="false">SUM(D875:D882)</f>
        <v>0</v>
      </c>
      <c r="E874" s="77" t="n">
        <f aca="false">SUM(C874:D874)</f>
        <v>11384620</v>
      </c>
    </row>
    <row r="875" customFormat="false" ht="22.35" hidden="false" customHeight="false" outlineLevel="0" collapsed="false">
      <c r="A875" s="82" t="s">
        <v>1095</v>
      </c>
      <c r="B875" s="54" t="s">
        <v>1011</v>
      </c>
      <c r="C875" s="77" t="n">
        <v>11156620</v>
      </c>
      <c r="D875" s="143"/>
      <c r="E875" s="77" t="n">
        <f aca="false">SUM(C875:D875)</f>
        <v>11156620</v>
      </c>
    </row>
    <row r="876" customFormat="false" ht="22.35" hidden="false" customHeight="false" outlineLevel="0" collapsed="false">
      <c r="A876" s="82" t="s">
        <v>1104</v>
      </c>
      <c r="B876" s="54" t="s">
        <v>1014</v>
      </c>
      <c r="C876" s="77" t="n">
        <v>10000</v>
      </c>
      <c r="D876" s="77"/>
      <c r="E876" s="77" t="n">
        <f aca="false">SUM(C876:D876)</f>
        <v>10000</v>
      </c>
    </row>
    <row r="877" customFormat="false" ht="32.8" hidden="false" customHeight="false" outlineLevel="0" collapsed="false">
      <c r="A877" s="87" t="s">
        <v>33</v>
      </c>
      <c r="B877" s="54" t="s">
        <v>34</v>
      </c>
      <c r="C877" s="77" t="n">
        <v>203000</v>
      </c>
      <c r="D877" s="77"/>
      <c r="E877" s="77" t="n">
        <f aca="false">SUM(C877:D877)</f>
        <v>203000</v>
      </c>
    </row>
    <row r="878" customFormat="false" ht="12.8" hidden="false" customHeight="false" outlineLevel="0" collapsed="false">
      <c r="A878" s="82" t="s">
        <v>1097</v>
      </c>
      <c r="B878" s="54" t="s">
        <v>1098</v>
      </c>
      <c r="C878" s="77" t="n">
        <v>15000</v>
      </c>
      <c r="D878" s="77"/>
      <c r="E878" s="77" t="n">
        <f aca="false">SUM(C878:D878)</f>
        <v>15000</v>
      </c>
    </row>
    <row r="879" customFormat="false" ht="32.8" hidden="false" customHeight="false" outlineLevel="0" collapsed="false">
      <c r="A879" s="82" t="s">
        <v>219</v>
      </c>
      <c r="B879" s="54" t="s">
        <v>220</v>
      </c>
      <c r="C879" s="77"/>
      <c r="D879" s="77"/>
      <c r="E879" s="77"/>
    </row>
    <row r="880" customFormat="false" ht="53.7" hidden="false" customHeight="false" outlineLevel="0" collapsed="false">
      <c r="A880" s="82" t="s">
        <v>1057</v>
      </c>
      <c r="B880" s="54" t="s">
        <v>1058</v>
      </c>
      <c r="C880" s="77"/>
      <c r="D880" s="77"/>
      <c r="E880" s="77"/>
    </row>
    <row r="881" customFormat="false" ht="32.8" hidden="false" customHeight="false" outlineLevel="0" collapsed="false">
      <c r="A881" s="82" t="s">
        <v>1108</v>
      </c>
      <c r="B881" s="54" t="s">
        <v>324</v>
      </c>
      <c r="C881" s="77"/>
      <c r="D881" s="77"/>
      <c r="E881" s="77"/>
    </row>
    <row r="882" customFormat="false" ht="43.25" hidden="false" customHeight="false" outlineLevel="0" collapsed="false">
      <c r="A882" s="82" t="s">
        <v>325</v>
      </c>
      <c r="B882" s="55" t="s">
        <v>326</v>
      </c>
      <c r="C882" s="77"/>
      <c r="D882" s="77"/>
      <c r="E882" s="77"/>
    </row>
    <row r="883" customFormat="false" ht="22.35" hidden="false" customHeight="false" outlineLevel="0" collapsed="false">
      <c r="A883" s="87" t="s">
        <v>65</v>
      </c>
      <c r="B883" s="55" t="s">
        <v>66</v>
      </c>
      <c r="C883" s="77"/>
      <c r="D883" s="77"/>
      <c r="E883" s="77" t="n">
        <f aca="false">SUM(C883:D883)</f>
        <v>0</v>
      </c>
    </row>
    <row r="884" customFormat="false" ht="12.8" hidden="false" customHeight="false" outlineLevel="0" collapsed="false">
      <c r="A884" s="82"/>
      <c r="B884" s="55"/>
      <c r="C884" s="143"/>
      <c r="D884" s="143"/>
      <c r="E884" s="77"/>
    </row>
    <row r="885" customFormat="false" ht="57.45" hidden="false" customHeight="false" outlineLevel="0" collapsed="false">
      <c r="A885" s="66" t="s">
        <v>1269</v>
      </c>
      <c r="B885" s="135" t="s">
        <v>19</v>
      </c>
      <c r="C885" s="139" t="n">
        <f aca="false">SUM(C887:C898)</f>
        <v>6273660</v>
      </c>
      <c r="D885" s="139" t="n">
        <f aca="false">SUM(D887:D898)</f>
        <v>0</v>
      </c>
      <c r="E885" s="139" t="n">
        <f aca="false">SUM(C885:D885)</f>
        <v>6273660</v>
      </c>
    </row>
    <row r="886" customFormat="false" ht="22.35" hidden="false" customHeight="false" outlineLevel="0" collapsed="false">
      <c r="A886" s="74" t="s">
        <v>27</v>
      </c>
      <c r="B886" s="75"/>
      <c r="C886" s="194" t="n">
        <f aca="false">SUM(C887:C897)</f>
        <v>6273660</v>
      </c>
      <c r="D886" s="194" t="n">
        <f aca="false">SUM(D887:D897)</f>
        <v>0</v>
      </c>
      <c r="E886" s="145" t="n">
        <f aca="false">SUM(C886:D886)</f>
        <v>6273660</v>
      </c>
    </row>
    <row r="887" customFormat="false" ht="22.35" hidden="false" customHeight="false" outlineLevel="0" collapsed="false">
      <c r="A887" s="82" t="s">
        <v>1095</v>
      </c>
      <c r="B887" s="54" t="s">
        <v>1011</v>
      </c>
      <c r="C887" s="77" t="n">
        <v>5909060</v>
      </c>
      <c r="D887" s="143"/>
      <c r="E887" s="77" t="n">
        <f aca="false">SUM(C887:D887)</f>
        <v>5909060</v>
      </c>
    </row>
    <row r="888" customFormat="false" ht="22.35" hidden="false" customHeight="false" outlineLevel="0" collapsed="false">
      <c r="A888" s="82" t="s">
        <v>1104</v>
      </c>
      <c r="B888" s="54" t="s">
        <v>1014</v>
      </c>
      <c r="C888" s="77" t="n">
        <v>48900</v>
      </c>
      <c r="D888" s="77"/>
      <c r="E888" s="77" t="n">
        <f aca="false">SUM(C888:D888)</f>
        <v>48900</v>
      </c>
    </row>
    <row r="889" customFormat="false" ht="53.7" hidden="false" customHeight="false" outlineLevel="0" collapsed="false">
      <c r="A889" s="82" t="s">
        <v>1057</v>
      </c>
      <c r="B889" s="103" t="s">
        <v>1058</v>
      </c>
      <c r="C889" s="77" t="n">
        <v>183000</v>
      </c>
      <c r="D889" s="191"/>
      <c r="E889" s="77" t="n">
        <f aca="false">SUM(C889:D889)</f>
        <v>183000</v>
      </c>
    </row>
    <row r="890" customFormat="false" ht="74.6" hidden="false" customHeight="false" outlineLevel="0" collapsed="false">
      <c r="A890" s="82" t="s">
        <v>1053</v>
      </c>
      <c r="B890" s="103" t="s">
        <v>1054</v>
      </c>
      <c r="C890" s="77" t="n">
        <f aca="false">34000+6000</f>
        <v>40000</v>
      </c>
      <c r="D890" s="220"/>
      <c r="E890" s="77" t="n">
        <f aca="false">SUM(C890:D890)</f>
        <v>40000</v>
      </c>
    </row>
    <row r="891" customFormat="false" ht="32.8" hidden="false" customHeight="false" outlineLevel="0" collapsed="false">
      <c r="A891" s="87" t="s">
        <v>33</v>
      </c>
      <c r="B891" s="54" t="s">
        <v>34</v>
      </c>
      <c r="C891" s="77" t="n">
        <v>84700</v>
      </c>
      <c r="D891" s="77"/>
      <c r="E891" s="77" t="n">
        <f aca="false">SUM(C891:D891)</f>
        <v>84700</v>
      </c>
    </row>
    <row r="892" customFormat="false" ht="12.8" hidden="false" customHeight="false" outlineLevel="0" collapsed="false">
      <c r="A892" s="150" t="s">
        <v>1097</v>
      </c>
      <c r="B892" s="160" t="s">
        <v>1098</v>
      </c>
      <c r="C892" s="130" t="n">
        <v>8000</v>
      </c>
      <c r="D892" s="130"/>
      <c r="E892" s="130" t="n">
        <f aca="false">SUM(C892:D892)</f>
        <v>8000</v>
      </c>
    </row>
    <row r="893" customFormat="false" ht="32.8" hidden="false" customHeight="false" outlineLevel="0" collapsed="false">
      <c r="A893" s="82" t="s">
        <v>1108</v>
      </c>
      <c r="B893" s="54" t="s">
        <v>324</v>
      </c>
      <c r="C893" s="77"/>
      <c r="D893" s="77"/>
      <c r="E893" s="77"/>
    </row>
    <row r="894" customFormat="false" ht="43.25" hidden="false" customHeight="false" outlineLevel="0" collapsed="false">
      <c r="A894" s="82" t="s">
        <v>1110</v>
      </c>
      <c r="B894" s="54" t="s">
        <v>1111</v>
      </c>
      <c r="C894" s="77"/>
      <c r="D894" s="77"/>
      <c r="E894" s="77"/>
    </row>
    <row r="895" customFormat="false" ht="22.35" hidden="false" customHeight="false" outlineLevel="0" collapsed="false">
      <c r="A895" s="82" t="s">
        <v>1120</v>
      </c>
      <c r="B895" s="54" t="s">
        <v>1121</v>
      </c>
      <c r="C895" s="77"/>
      <c r="D895" s="77"/>
      <c r="E895" s="77"/>
    </row>
    <row r="896" customFormat="false" ht="43.25" hidden="false" customHeight="false" outlineLevel="0" collapsed="false">
      <c r="A896" s="82" t="s">
        <v>1059</v>
      </c>
      <c r="B896" s="54" t="s">
        <v>1060</v>
      </c>
      <c r="C896" s="220"/>
      <c r="D896" s="220"/>
      <c r="E896" s="77"/>
    </row>
    <row r="897" customFormat="false" ht="12.8" hidden="false" customHeight="false" outlineLevel="0" collapsed="false">
      <c r="A897" s="82" t="s">
        <v>1164</v>
      </c>
      <c r="B897" s="54" t="s">
        <v>1165</v>
      </c>
      <c r="C897" s="220"/>
      <c r="D897" s="220"/>
      <c r="E897" s="77"/>
    </row>
    <row r="898" customFormat="false" ht="22.35" hidden="false" customHeight="false" outlineLevel="0" collapsed="false">
      <c r="A898" s="87" t="s">
        <v>65</v>
      </c>
      <c r="B898" s="54" t="s">
        <v>66</v>
      </c>
      <c r="C898" s="77"/>
      <c r="D898" s="77"/>
      <c r="E898" s="77" t="n">
        <f aca="false">SUM(C898:D898)</f>
        <v>0</v>
      </c>
    </row>
    <row r="899" customFormat="false" ht="12.8" hidden="false" customHeight="false" outlineLevel="0" collapsed="false">
      <c r="A899" s="87"/>
      <c r="B899" s="54"/>
      <c r="C899" s="77"/>
      <c r="D899" s="77"/>
      <c r="E899" s="77"/>
    </row>
    <row r="900" customFormat="false" ht="57.45" hidden="false" customHeight="false" outlineLevel="0" collapsed="false">
      <c r="A900" s="66" t="s">
        <v>1278</v>
      </c>
      <c r="B900" s="135" t="s">
        <v>19</v>
      </c>
      <c r="C900" s="139" t="n">
        <f aca="false">SUM(C902:C910)</f>
        <v>10316130</v>
      </c>
      <c r="D900" s="139" t="n">
        <f aca="false">SUM(D902:D910)</f>
        <v>0</v>
      </c>
      <c r="E900" s="139" t="n">
        <f aca="false">SUM(C900:D900)</f>
        <v>10316130</v>
      </c>
    </row>
    <row r="901" customFormat="false" ht="22.35" hidden="false" customHeight="false" outlineLevel="0" collapsed="false">
      <c r="A901" s="87" t="s">
        <v>27</v>
      </c>
      <c r="B901" s="227"/>
      <c r="C901" s="143" t="n">
        <f aca="false">SUM(C902:C910)</f>
        <v>10316130</v>
      </c>
      <c r="D901" s="215"/>
      <c r="E901" s="77" t="n">
        <f aca="false">SUM(C901:D901)</f>
        <v>10316130</v>
      </c>
    </row>
    <row r="902" customFormat="false" ht="22.35" hidden="false" customHeight="false" outlineLevel="0" collapsed="false">
      <c r="A902" s="82" t="s">
        <v>1095</v>
      </c>
      <c r="B902" s="54" t="s">
        <v>1011</v>
      </c>
      <c r="C902" s="77" t="n">
        <v>10217030</v>
      </c>
      <c r="D902" s="143"/>
      <c r="E902" s="77" t="n">
        <f aca="false">SUM(C902:D902)</f>
        <v>10217030</v>
      </c>
    </row>
    <row r="903" customFormat="false" ht="22.35" hidden="false" customHeight="false" outlineLevel="0" collapsed="false">
      <c r="A903" s="82" t="s">
        <v>1104</v>
      </c>
      <c r="B903" s="54" t="s">
        <v>1014</v>
      </c>
      <c r="C903" s="77" t="n">
        <v>20100</v>
      </c>
      <c r="D903" s="77"/>
      <c r="E903" s="77" t="n">
        <f aca="false">SUM(C903:D903)</f>
        <v>20100</v>
      </c>
    </row>
    <row r="904" customFormat="false" ht="32.8" hidden="false" customHeight="false" outlineLevel="0" collapsed="false">
      <c r="A904" s="87" t="s">
        <v>33</v>
      </c>
      <c r="B904" s="54" t="s">
        <v>34</v>
      </c>
      <c r="C904" s="77" t="n">
        <v>60000</v>
      </c>
      <c r="D904" s="77"/>
      <c r="E904" s="77" t="n">
        <f aca="false">SUM(C904:D904)</f>
        <v>60000</v>
      </c>
    </row>
    <row r="905" customFormat="false" ht="12.8" hidden="false" customHeight="false" outlineLevel="0" collapsed="false">
      <c r="A905" s="82" t="s">
        <v>1097</v>
      </c>
      <c r="B905" s="54" t="s">
        <v>1098</v>
      </c>
      <c r="C905" s="77" t="n">
        <v>19000</v>
      </c>
      <c r="D905" s="77"/>
      <c r="E905" s="77" t="n">
        <f aca="false">SUM(C905:D905)</f>
        <v>19000</v>
      </c>
    </row>
    <row r="906" customFormat="false" ht="53.7" hidden="false" customHeight="false" outlineLevel="0" collapsed="false">
      <c r="A906" s="82" t="s">
        <v>1057</v>
      </c>
      <c r="B906" s="103" t="s">
        <v>1058</v>
      </c>
      <c r="C906" s="77"/>
      <c r="D906" s="77"/>
      <c r="E906" s="77"/>
    </row>
    <row r="907" customFormat="false" ht="32.8" hidden="false" customHeight="false" outlineLevel="0" collapsed="false">
      <c r="A907" s="82" t="s">
        <v>1108</v>
      </c>
      <c r="B907" s="54" t="s">
        <v>324</v>
      </c>
      <c r="C907" s="77"/>
      <c r="D907" s="77"/>
      <c r="E907" s="77" t="n">
        <f aca="false">SUM(C907:D907)</f>
        <v>0</v>
      </c>
    </row>
    <row r="908" customFormat="false" ht="43.25" hidden="false" customHeight="false" outlineLevel="0" collapsed="false">
      <c r="A908" s="82" t="s">
        <v>1110</v>
      </c>
      <c r="B908" s="54" t="s">
        <v>1111</v>
      </c>
      <c r="C908" s="77"/>
      <c r="D908" s="77"/>
      <c r="E908" s="77" t="n">
        <f aca="false">SUM(C908:D908)</f>
        <v>0</v>
      </c>
    </row>
    <row r="909" customFormat="false" ht="43.25" hidden="false" customHeight="false" outlineLevel="0" collapsed="false">
      <c r="A909" s="87" t="s">
        <v>1059</v>
      </c>
      <c r="B909" s="54" t="s">
        <v>1060</v>
      </c>
      <c r="C909" s="77"/>
      <c r="D909" s="77"/>
      <c r="E909" s="77"/>
    </row>
    <row r="910" customFormat="false" ht="22.35" hidden="false" customHeight="false" outlineLevel="0" collapsed="false">
      <c r="A910" s="87" t="s">
        <v>1120</v>
      </c>
      <c r="B910" s="54" t="s">
        <v>1121</v>
      </c>
      <c r="C910" s="77"/>
      <c r="D910" s="77"/>
      <c r="E910" s="77"/>
    </row>
    <row r="911" customFormat="false" ht="12.8" hidden="false" customHeight="false" outlineLevel="0" collapsed="false">
      <c r="A911" s="82"/>
      <c r="B911" s="54"/>
      <c r="C911" s="77"/>
      <c r="D911" s="77"/>
      <c r="E911" s="77"/>
    </row>
    <row r="912" customFormat="false" ht="57.45" hidden="false" customHeight="false" outlineLevel="0" collapsed="false">
      <c r="A912" s="66" t="s">
        <v>1287</v>
      </c>
      <c r="B912" s="135" t="s">
        <v>19</v>
      </c>
      <c r="C912" s="139" t="n">
        <f aca="false">SUM(C914:C920)</f>
        <v>7799700</v>
      </c>
      <c r="D912" s="139" t="n">
        <f aca="false">SUM(D914:D919)</f>
        <v>0</v>
      </c>
      <c r="E912" s="139" t="n">
        <f aca="false">SUM(C912:D912)</f>
        <v>7799700</v>
      </c>
    </row>
    <row r="913" customFormat="false" ht="22.35" hidden="false" customHeight="false" outlineLevel="0" collapsed="false">
      <c r="A913" s="87" t="s">
        <v>27</v>
      </c>
      <c r="B913" s="227"/>
      <c r="C913" s="77" t="n">
        <f aca="false">SUM(C914:C919)</f>
        <v>7799700</v>
      </c>
      <c r="D913" s="215"/>
      <c r="E913" s="77" t="n">
        <f aca="false">SUM(C913:D913)</f>
        <v>7799700</v>
      </c>
    </row>
    <row r="914" customFormat="false" ht="22.35" hidden="false" customHeight="false" outlineLevel="0" collapsed="false">
      <c r="A914" s="82" t="s">
        <v>1095</v>
      </c>
      <c r="B914" s="54" t="s">
        <v>1011</v>
      </c>
      <c r="C914" s="77" t="n">
        <v>7678600</v>
      </c>
      <c r="D914" s="143"/>
      <c r="E914" s="77" t="n">
        <f aca="false">SUM(C914:D914)</f>
        <v>7678600</v>
      </c>
    </row>
    <row r="915" customFormat="false" ht="22.35" hidden="false" customHeight="false" outlineLevel="0" collapsed="false">
      <c r="A915" s="82" t="s">
        <v>1104</v>
      </c>
      <c r="B915" s="54" t="s">
        <v>1014</v>
      </c>
      <c r="C915" s="77" t="n">
        <v>10600</v>
      </c>
      <c r="D915" s="77"/>
      <c r="E915" s="77" t="n">
        <f aca="false">SUM(C915:D915)</f>
        <v>10600</v>
      </c>
    </row>
    <row r="916" customFormat="false" ht="32.8" hidden="false" customHeight="false" outlineLevel="0" collapsed="false">
      <c r="A916" s="87" t="s">
        <v>33</v>
      </c>
      <c r="B916" s="54" t="s">
        <v>34</v>
      </c>
      <c r="C916" s="77" t="n">
        <v>98000</v>
      </c>
      <c r="D916" s="77"/>
      <c r="E916" s="77" t="n">
        <f aca="false">SUM(C916:D916)</f>
        <v>98000</v>
      </c>
    </row>
    <row r="917" customFormat="false" ht="12.8" hidden="false" customHeight="false" outlineLevel="0" collapsed="false">
      <c r="A917" s="82" t="s">
        <v>1097</v>
      </c>
      <c r="B917" s="54" t="s">
        <v>1098</v>
      </c>
      <c r="C917" s="77" t="n">
        <v>12500</v>
      </c>
      <c r="D917" s="77"/>
      <c r="E917" s="77" t="n">
        <f aca="false">SUM(C917:D917)</f>
        <v>12500</v>
      </c>
    </row>
    <row r="918" customFormat="false" ht="32.8" hidden="false" customHeight="false" outlineLevel="0" collapsed="false">
      <c r="A918" s="82" t="s">
        <v>1108</v>
      </c>
      <c r="B918" s="54" t="s">
        <v>324</v>
      </c>
      <c r="C918" s="77"/>
      <c r="D918" s="77"/>
      <c r="E918" s="77" t="n">
        <f aca="false">SUM(C918:D918)</f>
        <v>0</v>
      </c>
    </row>
    <row r="919" customFormat="false" ht="43.25" hidden="false" customHeight="false" outlineLevel="0" collapsed="false">
      <c r="A919" s="82" t="s">
        <v>1110</v>
      </c>
      <c r="B919" s="54" t="s">
        <v>1111</v>
      </c>
      <c r="C919" s="77"/>
      <c r="D919" s="77"/>
      <c r="E919" s="77"/>
    </row>
    <row r="920" customFormat="false" ht="22.35" hidden="false" customHeight="false" outlineLevel="0" collapsed="false">
      <c r="A920" s="82" t="s">
        <v>65</v>
      </c>
      <c r="B920" s="54" t="s">
        <v>66</v>
      </c>
      <c r="C920" s="77"/>
      <c r="D920" s="77"/>
      <c r="E920" s="77"/>
    </row>
    <row r="921" customFormat="false" ht="12.8" hidden="false" customHeight="false" outlineLevel="0" collapsed="false">
      <c r="A921" s="82"/>
      <c r="B921" s="54"/>
      <c r="C921" s="77"/>
      <c r="D921" s="77"/>
      <c r="E921" s="77"/>
    </row>
    <row r="922" customFormat="false" ht="57.45" hidden="false" customHeight="false" outlineLevel="0" collapsed="false">
      <c r="A922" s="66" t="s">
        <v>1295</v>
      </c>
      <c r="B922" s="135" t="s">
        <v>19</v>
      </c>
      <c r="C922" s="139" t="n">
        <f aca="false">SUM(C924:C933)</f>
        <v>5743020</v>
      </c>
      <c r="D922" s="139" t="n">
        <f aca="false">SUM(D924:D931)</f>
        <v>0</v>
      </c>
      <c r="E922" s="139" t="n">
        <f aca="false">SUM(C922:D922)</f>
        <v>5743020</v>
      </c>
    </row>
    <row r="923" customFormat="false" ht="22.35" hidden="false" customHeight="false" outlineLevel="0" collapsed="false">
      <c r="A923" s="87" t="s">
        <v>27</v>
      </c>
      <c r="B923" s="100"/>
      <c r="C923" s="77" t="n">
        <f aca="false">SUM(C924:C931)</f>
        <v>5743020</v>
      </c>
      <c r="D923" s="77"/>
      <c r="E923" s="77" t="n">
        <f aca="false">SUM(C923:D923)</f>
        <v>5743020</v>
      </c>
    </row>
    <row r="924" customFormat="false" ht="22.35" hidden="false" customHeight="false" outlineLevel="0" collapsed="false">
      <c r="A924" s="82" t="s">
        <v>1095</v>
      </c>
      <c r="B924" s="54" t="s">
        <v>1011</v>
      </c>
      <c r="C924" s="77" t="n">
        <v>5690020</v>
      </c>
      <c r="D924" s="143"/>
      <c r="E924" s="77" t="n">
        <f aca="false">SUM(C924:D924)</f>
        <v>5690020</v>
      </c>
    </row>
    <row r="925" customFormat="false" ht="22.35" hidden="false" customHeight="false" outlineLevel="0" collapsed="false">
      <c r="A925" s="82" t="s">
        <v>1104</v>
      </c>
      <c r="B925" s="54" t="s">
        <v>1014</v>
      </c>
      <c r="C925" s="77" t="n">
        <v>15000</v>
      </c>
      <c r="D925" s="77"/>
      <c r="E925" s="77" t="n">
        <f aca="false">SUM(C925:D925)</f>
        <v>15000</v>
      </c>
    </row>
    <row r="926" customFormat="false" ht="74.6" hidden="false" customHeight="false" outlineLevel="0" collapsed="false">
      <c r="A926" s="82" t="s">
        <v>1053</v>
      </c>
      <c r="B926" s="54" t="s">
        <v>1054</v>
      </c>
      <c r="C926" s="77" t="n">
        <v>25000</v>
      </c>
      <c r="D926" s="77"/>
      <c r="E926" s="77" t="n">
        <f aca="false">SUM(C926:D926)</f>
        <v>25000</v>
      </c>
    </row>
    <row r="927" customFormat="false" ht="32.8" hidden="false" customHeight="false" outlineLevel="0" collapsed="false">
      <c r="A927" s="87" t="s">
        <v>33</v>
      </c>
      <c r="B927" s="54" t="s">
        <v>34</v>
      </c>
      <c r="C927" s="77" t="n">
        <v>3000</v>
      </c>
      <c r="D927" s="77"/>
      <c r="E927" s="77" t="n">
        <f aca="false">SUM(C927:D927)</f>
        <v>3000</v>
      </c>
    </row>
    <row r="928" customFormat="false" ht="12.8" hidden="false" customHeight="false" outlineLevel="0" collapsed="false">
      <c r="A928" s="82" t="s">
        <v>1097</v>
      </c>
      <c r="B928" s="54" t="s">
        <v>1098</v>
      </c>
      <c r="C928" s="77" t="n">
        <v>10000</v>
      </c>
      <c r="D928" s="77"/>
      <c r="E928" s="77" t="n">
        <f aca="false">SUM(C928:D928)</f>
        <v>10000</v>
      </c>
    </row>
    <row r="929" customFormat="false" ht="53.7" hidden="false" customHeight="false" outlineLevel="0" collapsed="false">
      <c r="A929" s="82" t="s">
        <v>1057</v>
      </c>
      <c r="B929" s="103" t="s">
        <v>1058</v>
      </c>
      <c r="C929" s="77"/>
      <c r="D929" s="77"/>
      <c r="E929" s="77"/>
    </row>
    <row r="930" customFormat="false" ht="32.8" hidden="false" customHeight="false" outlineLevel="0" collapsed="false">
      <c r="A930" s="82" t="s">
        <v>219</v>
      </c>
      <c r="B930" s="103" t="s">
        <v>220</v>
      </c>
      <c r="C930" s="77"/>
      <c r="D930" s="77"/>
      <c r="E930" s="77"/>
    </row>
    <row r="931" customFormat="false" ht="32.8" hidden="false" customHeight="false" outlineLevel="0" collapsed="false">
      <c r="A931" s="82" t="s">
        <v>1108</v>
      </c>
      <c r="B931" s="54" t="s">
        <v>324</v>
      </c>
      <c r="C931" s="77"/>
      <c r="D931" s="77"/>
      <c r="E931" s="77"/>
    </row>
    <row r="932" customFormat="false" ht="32.8" hidden="false" customHeight="false" outlineLevel="0" collapsed="false">
      <c r="A932" s="82" t="s">
        <v>62</v>
      </c>
      <c r="B932" s="55" t="s">
        <v>63</v>
      </c>
      <c r="C932" s="77"/>
      <c r="D932" s="77"/>
      <c r="E932" s="77"/>
    </row>
    <row r="933" customFormat="false" ht="22.35" hidden="false" customHeight="false" outlineLevel="0" collapsed="false">
      <c r="A933" s="82" t="s">
        <v>65</v>
      </c>
      <c r="B933" s="54" t="s">
        <v>66</v>
      </c>
      <c r="C933" s="77"/>
      <c r="D933" s="77"/>
      <c r="E933" s="77" t="n">
        <f aca="false">SUM(C933:D933)</f>
        <v>0</v>
      </c>
    </row>
    <row r="934" customFormat="false" ht="12.8" hidden="false" customHeight="false" outlineLevel="0" collapsed="false">
      <c r="A934" s="82"/>
      <c r="B934" s="54"/>
      <c r="C934" s="77"/>
      <c r="D934" s="77"/>
      <c r="E934" s="77"/>
    </row>
    <row r="935" customFormat="false" ht="57.45" hidden="false" customHeight="false" outlineLevel="0" collapsed="false">
      <c r="A935" s="66" t="s">
        <v>1304</v>
      </c>
      <c r="B935" s="135" t="s">
        <v>19</v>
      </c>
      <c r="C935" s="139" t="n">
        <f aca="false">SUM(C937:C941)</f>
        <v>13330430</v>
      </c>
      <c r="D935" s="139" t="n">
        <f aca="false">SUM(D937:D941)</f>
        <v>0</v>
      </c>
      <c r="E935" s="139" t="n">
        <f aca="false">SUM(C935:D935)</f>
        <v>13330430</v>
      </c>
    </row>
    <row r="936" customFormat="false" ht="22.35" hidden="false" customHeight="false" outlineLevel="0" collapsed="false">
      <c r="A936" s="99" t="s">
        <v>27</v>
      </c>
      <c r="B936" s="227"/>
      <c r="C936" s="194" t="n">
        <f aca="false">SUM(C937:C941)</f>
        <v>13330430</v>
      </c>
      <c r="D936" s="209"/>
      <c r="E936" s="145" t="n">
        <f aca="false">SUM(C936:D936)</f>
        <v>13330430</v>
      </c>
    </row>
    <row r="937" customFormat="false" ht="22.35" hidden="false" customHeight="false" outlineLevel="0" collapsed="false">
      <c r="A937" s="82" t="s">
        <v>1095</v>
      </c>
      <c r="B937" s="54" t="s">
        <v>1011</v>
      </c>
      <c r="C937" s="77" t="n">
        <v>13096430</v>
      </c>
      <c r="D937" s="143"/>
      <c r="E937" s="77" t="n">
        <f aca="false">SUM(C937:D937)</f>
        <v>13096430</v>
      </c>
    </row>
    <row r="938" customFormat="false" ht="22.35" hidden="false" customHeight="false" outlineLevel="0" collapsed="false">
      <c r="A938" s="82" t="s">
        <v>1104</v>
      </c>
      <c r="B938" s="54" t="s">
        <v>1014</v>
      </c>
      <c r="C938" s="77" t="n">
        <v>10000</v>
      </c>
      <c r="D938" s="77"/>
      <c r="E938" s="77" t="n">
        <f aca="false">SUM(C938:D938)</f>
        <v>10000</v>
      </c>
    </row>
    <row r="939" customFormat="false" ht="53.7" hidden="false" customHeight="false" outlineLevel="0" collapsed="false">
      <c r="A939" s="87" t="s">
        <v>1057</v>
      </c>
      <c r="B939" s="54" t="s">
        <v>1058</v>
      </c>
      <c r="C939" s="77" t="n">
        <v>103000</v>
      </c>
      <c r="D939" s="77"/>
      <c r="E939" s="77" t="n">
        <f aca="false">SUM(C939:D939)</f>
        <v>103000</v>
      </c>
    </row>
    <row r="940" customFormat="false" ht="32.8" hidden="false" customHeight="false" outlineLevel="0" collapsed="false">
      <c r="A940" s="87" t="s">
        <v>33</v>
      </c>
      <c r="B940" s="54" t="s">
        <v>34</v>
      </c>
      <c r="C940" s="77" t="n">
        <v>104000</v>
      </c>
      <c r="D940" s="77"/>
      <c r="E940" s="77" t="n">
        <f aca="false">SUM(C940:D940)</f>
        <v>104000</v>
      </c>
    </row>
    <row r="941" customFormat="false" ht="12.8" hidden="false" customHeight="false" outlineLevel="0" collapsed="false">
      <c r="A941" s="82" t="s">
        <v>1097</v>
      </c>
      <c r="B941" s="54" t="s">
        <v>1098</v>
      </c>
      <c r="C941" s="77" t="n">
        <v>17000</v>
      </c>
      <c r="D941" s="77"/>
      <c r="E941" s="77" t="n">
        <f aca="false">SUM(C941:D941)</f>
        <v>17000</v>
      </c>
    </row>
    <row r="942" customFormat="false" ht="12.8" hidden="false" customHeight="false" outlineLevel="0" collapsed="false">
      <c r="A942" s="87"/>
      <c r="B942" s="54"/>
      <c r="C942" s="77"/>
      <c r="D942" s="77"/>
      <c r="E942" s="77"/>
    </row>
    <row r="943" customFormat="false" ht="57.45" hidden="false" customHeight="false" outlineLevel="0" collapsed="false">
      <c r="A943" s="66" t="s">
        <v>1310</v>
      </c>
      <c r="B943" s="135" t="s">
        <v>19</v>
      </c>
      <c r="C943" s="139" t="n">
        <f aca="false">SUM(C945:C954)</f>
        <v>4766180</v>
      </c>
      <c r="D943" s="139" t="n">
        <f aca="false">SUM(D945:D964)</f>
        <v>0</v>
      </c>
      <c r="E943" s="139" t="n">
        <f aca="false">SUM(C943:D943)</f>
        <v>4766180</v>
      </c>
    </row>
    <row r="944" customFormat="false" ht="22.35" hidden="false" customHeight="false" outlineLevel="0" collapsed="false">
      <c r="A944" s="87" t="s">
        <v>27</v>
      </c>
      <c r="B944" s="227"/>
      <c r="C944" s="77" t="n">
        <f aca="false">SUM(C945:C954)</f>
        <v>4766180</v>
      </c>
      <c r="D944" s="215"/>
      <c r="E944" s="77" t="n">
        <f aca="false">SUM(C944:D944)</f>
        <v>4766180</v>
      </c>
    </row>
    <row r="945" customFormat="false" ht="22.35" hidden="false" customHeight="false" outlineLevel="0" collapsed="false">
      <c r="A945" s="82" t="s">
        <v>1095</v>
      </c>
      <c r="B945" s="54" t="s">
        <v>1011</v>
      </c>
      <c r="C945" s="77" t="n">
        <v>4686180</v>
      </c>
      <c r="D945" s="143"/>
      <c r="E945" s="77" t="n">
        <f aca="false">SUM(C945:D945)</f>
        <v>4686180</v>
      </c>
    </row>
    <row r="946" customFormat="false" ht="22.35" hidden="false" customHeight="false" outlineLevel="0" collapsed="false">
      <c r="A946" s="82" t="s">
        <v>1104</v>
      </c>
      <c r="B946" s="54" t="s">
        <v>1014</v>
      </c>
      <c r="C946" s="77" t="n">
        <v>12000</v>
      </c>
      <c r="D946" s="77"/>
      <c r="E946" s="77" t="n">
        <f aca="false">SUM(C946:D946)</f>
        <v>12000</v>
      </c>
    </row>
    <row r="947" customFormat="false" ht="32.8" hidden="false" customHeight="false" outlineLevel="0" collapsed="false">
      <c r="A947" s="82" t="s">
        <v>33</v>
      </c>
      <c r="B947" s="54" t="s">
        <v>34</v>
      </c>
      <c r="C947" s="77" t="n">
        <v>60000</v>
      </c>
      <c r="D947" s="77"/>
      <c r="E947" s="77" t="n">
        <f aca="false">SUM(C947:D947)</f>
        <v>60000</v>
      </c>
    </row>
    <row r="948" customFormat="false" ht="12.8" hidden="false" customHeight="false" outlineLevel="0" collapsed="false">
      <c r="A948" s="82" t="s">
        <v>1097</v>
      </c>
      <c r="B948" s="54" t="s">
        <v>1098</v>
      </c>
      <c r="C948" s="77" t="n">
        <v>8000</v>
      </c>
      <c r="D948" s="77"/>
      <c r="E948" s="77" t="n">
        <f aca="false">SUM(C948:D948)</f>
        <v>8000</v>
      </c>
    </row>
    <row r="949" customFormat="false" ht="53.7" hidden="false" customHeight="false" outlineLevel="0" collapsed="false">
      <c r="A949" s="82" t="s">
        <v>1057</v>
      </c>
      <c r="B949" s="103" t="s">
        <v>1058</v>
      </c>
      <c r="C949" s="77"/>
      <c r="D949" s="77"/>
      <c r="E949" s="77"/>
    </row>
    <row r="950" customFormat="false" ht="32.8" hidden="false" customHeight="false" outlineLevel="0" collapsed="false">
      <c r="A950" s="82" t="s">
        <v>1108</v>
      </c>
      <c r="B950" s="54" t="s">
        <v>324</v>
      </c>
      <c r="C950" s="77"/>
      <c r="D950" s="77"/>
      <c r="E950" s="77"/>
    </row>
    <row r="951" customFormat="false" ht="43.25" hidden="false" customHeight="false" outlineLevel="0" collapsed="false">
      <c r="A951" s="82" t="s">
        <v>1059</v>
      </c>
      <c r="B951" s="54" t="s">
        <v>1060</v>
      </c>
      <c r="C951" s="77"/>
      <c r="D951" s="77"/>
      <c r="E951" s="77"/>
    </row>
    <row r="952" customFormat="false" ht="22.35" hidden="false" customHeight="false" outlineLevel="0" collapsed="false">
      <c r="A952" s="82" t="s">
        <v>1120</v>
      </c>
      <c r="B952" s="54" t="s">
        <v>1121</v>
      </c>
      <c r="C952" s="77"/>
      <c r="D952" s="77"/>
      <c r="E952" s="77"/>
    </row>
    <row r="953" customFormat="false" ht="64.15" hidden="false" customHeight="false" outlineLevel="0" collapsed="false">
      <c r="A953" s="82" t="s">
        <v>726</v>
      </c>
      <c r="B953" s="54" t="s">
        <v>727</v>
      </c>
      <c r="C953" s="77"/>
      <c r="D953" s="77"/>
      <c r="E953" s="77"/>
    </row>
    <row r="954" customFormat="false" ht="43.25" hidden="false" customHeight="false" outlineLevel="0" collapsed="false">
      <c r="A954" s="82" t="s">
        <v>1110</v>
      </c>
      <c r="B954" s="54" t="s">
        <v>1111</v>
      </c>
      <c r="C954" s="77"/>
      <c r="D954" s="77"/>
      <c r="E954" s="77"/>
    </row>
    <row r="955" customFormat="false" ht="12.8" hidden="false" customHeight="false" outlineLevel="0" collapsed="false">
      <c r="A955" s="87"/>
      <c r="B955" s="54"/>
      <c r="C955" s="77"/>
      <c r="D955" s="77"/>
      <c r="E955" s="77"/>
    </row>
    <row r="956" customFormat="false" ht="57.45" hidden="false" customHeight="false" outlineLevel="0" collapsed="false">
      <c r="A956" s="66" t="s">
        <v>1316</v>
      </c>
      <c r="B956" s="135" t="s">
        <v>19</v>
      </c>
      <c r="C956" s="139" t="n">
        <f aca="false">SUM(C958:C964)</f>
        <v>3787880</v>
      </c>
      <c r="D956" s="139" t="n">
        <f aca="false">SUM(D958:D964)</f>
        <v>0</v>
      </c>
      <c r="E956" s="139" t="n">
        <f aca="false">SUM(C956:D956)</f>
        <v>3787880</v>
      </c>
    </row>
    <row r="957" customFormat="false" ht="22.35" hidden="false" customHeight="false" outlineLevel="0" collapsed="false">
      <c r="A957" s="82" t="s">
        <v>27</v>
      </c>
      <c r="B957" s="227"/>
      <c r="C957" s="143" t="n">
        <f aca="false">SUM(C958:C964)</f>
        <v>3787880</v>
      </c>
      <c r="D957" s="215"/>
      <c r="E957" s="77" t="n">
        <f aca="false">SUM(C957:D957)</f>
        <v>3787880</v>
      </c>
    </row>
    <row r="958" customFormat="false" ht="22.35" hidden="false" customHeight="false" outlineLevel="0" collapsed="false">
      <c r="A958" s="82" t="s">
        <v>1095</v>
      </c>
      <c r="B958" s="54" t="s">
        <v>1011</v>
      </c>
      <c r="C958" s="77" t="n">
        <v>3683980</v>
      </c>
      <c r="D958" s="215"/>
      <c r="E958" s="77" t="n">
        <f aca="false">SUM(C958:D958)</f>
        <v>3683980</v>
      </c>
    </row>
    <row r="959" customFormat="false" ht="32.8" hidden="false" customHeight="false" outlineLevel="0" collapsed="false">
      <c r="A959" s="87" t="s">
        <v>33</v>
      </c>
      <c r="B959" s="54" t="s">
        <v>34</v>
      </c>
      <c r="C959" s="77" t="n">
        <v>95900</v>
      </c>
      <c r="D959" s="94"/>
      <c r="E959" s="94" t="n">
        <f aca="false">SUM(C959:D959)</f>
        <v>95900</v>
      </c>
    </row>
    <row r="960" customFormat="false" ht="12.8" hidden="false" customHeight="false" outlineLevel="0" collapsed="false">
      <c r="A960" s="126" t="s">
        <v>1097</v>
      </c>
      <c r="B960" s="160" t="s">
        <v>1098</v>
      </c>
      <c r="C960" s="130" t="n">
        <v>8000</v>
      </c>
      <c r="D960" s="199"/>
      <c r="E960" s="199" t="n">
        <f aca="false">SUM(C960:D960)</f>
        <v>8000</v>
      </c>
    </row>
    <row r="961" customFormat="false" ht="32.8" hidden="false" customHeight="false" outlineLevel="0" collapsed="false">
      <c r="A961" s="82" t="s">
        <v>1320</v>
      </c>
      <c r="B961" s="54" t="s">
        <v>697</v>
      </c>
      <c r="C961" s="77"/>
      <c r="D961" s="77"/>
      <c r="E961" s="94"/>
    </row>
    <row r="962" customFormat="false" ht="32.8" hidden="false" customHeight="false" outlineLevel="0" collapsed="false">
      <c r="A962" s="87" t="s">
        <v>1108</v>
      </c>
      <c r="B962" s="54" t="s">
        <v>324</v>
      </c>
      <c r="C962" s="77"/>
      <c r="D962" s="77"/>
      <c r="E962" s="94" t="n">
        <f aca="false">SUM(C962:D962)</f>
        <v>0</v>
      </c>
    </row>
    <row r="963" customFormat="false" ht="43.25" hidden="false" customHeight="false" outlineLevel="0" collapsed="false">
      <c r="A963" s="82" t="s">
        <v>1110</v>
      </c>
      <c r="B963" s="54" t="s">
        <v>1111</v>
      </c>
      <c r="C963" s="143"/>
      <c r="D963" s="215"/>
      <c r="E963" s="77" t="n">
        <f aca="false">SUM(C963:D963)</f>
        <v>0</v>
      </c>
    </row>
    <row r="964" customFormat="false" ht="22.35" hidden="false" customHeight="false" outlineLevel="0" collapsed="false">
      <c r="A964" s="82" t="s">
        <v>1104</v>
      </c>
      <c r="B964" s="54" t="s">
        <v>1014</v>
      </c>
      <c r="C964" s="77"/>
      <c r="D964" s="77"/>
      <c r="E964" s="94"/>
    </row>
    <row r="965" customFormat="false" ht="12.8" hidden="false" customHeight="false" outlineLevel="0" collapsed="false">
      <c r="A965" s="87"/>
      <c r="B965" s="103"/>
      <c r="C965" s="77"/>
      <c r="D965" s="77"/>
      <c r="E965" s="77" t="n">
        <f aca="false">SUM(C965:D965)</f>
        <v>0</v>
      </c>
    </row>
    <row r="966" customFormat="false" ht="57.45" hidden="false" customHeight="false" outlineLevel="0" collapsed="false">
      <c r="A966" s="66" t="s">
        <v>1324</v>
      </c>
      <c r="B966" s="67" t="s">
        <v>19</v>
      </c>
      <c r="C966" s="139" t="n">
        <f aca="false">SUM(C968:C976)</f>
        <v>7713600</v>
      </c>
      <c r="D966" s="139" t="n">
        <f aca="false">SUM(D968:D976)</f>
        <v>0</v>
      </c>
      <c r="E966" s="139" t="n">
        <f aca="false">SUM(C966:D966)</f>
        <v>7713600</v>
      </c>
    </row>
    <row r="967" customFormat="false" ht="22.35" hidden="false" customHeight="false" outlineLevel="0" collapsed="false">
      <c r="A967" s="82" t="s">
        <v>27</v>
      </c>
      <c r="B967" s="207"/>
      <c r="C967" s="143" t="n">
        <f aca="false">SUM(C968:C975)</f>
        <v>7713600</v>
      </c>
      <c r="D967" s="215"/>
      <c r="E967" s="143" t="n">
        <f aca="false">SUM(E968:E975)</f>
        <v>7713600</v>
      </c>
    </row>
    <row r="968" customFormat="false" ht="22.35" hidden="false" customHeight="false" outlineLevel="0" collapsed="false">
      <c r="A968" s="82" t="s">
        <v>1095</v>
      </c>
      <c r="B968" s="54" t="s">
        <v>1011</v>
      </c>
      <c r="C968" s="77" t="n">
        <v>7444280</v>
      </c>
      <c r="D968" s="215"/>
      <c r="E968" s="77" t="n">
        <f aca="false">SUM(C968:D968)</f>
        <v>7444280</v>
      </c>
    </row>
    <row r="969" customFormat="false" ht="22.35" hidden="false" customHeight="false" outlineLevel="0" collapsed="false">
      <c r="A969" s="82" t="s">
        <v>1104</v>
      </c>
      <c r="B969" s="54" t="s">
        <v>1014</v>
      </c>
      <c r="C969" s="77" t="n">
        <v>73800</v>
      </c>
      <c r="D969" s="77"/>
      <c r="E969" s="77" t="n">
        <f aca="false">SUM(C969:D969)</f>
        <v>73800</v>
      </c>
    </row>
    <row r="970" customFormat="false" ht="32.8" hidden="false" customHeight="false" outlineLevel="0" collapsed="false">
      <c r="A970" s="82" t="s">
        <v>1320</v>
      </c>
      <c r="B970" s="54" t="s">
        <v>697</v>
      </c>
      <c r="C970" s="77" t="n">
        <v>6000</v>
      </c>
      <c r="D970" s="77"/>
      <c r="E970" s="77" t="n">
        <f aca="false">SUM(C970:D970)</f>
        <v>6000</v>
      </c>
    </row>
    <row r="971" customFormat="false" ht="53.7" hidden="false" customHeight="false" outlineLevel="0" collapsed="false">
      <c r="A971" s="82" t="s">
        <v>1142</v>
      </c>
      <c r="B971" s="54" t="s">
        <v>1023</v>
      </c>
      <c r="C971" s="77" t="n">
        <v>145920</v>
      </c>
      <c r="D971" s="77"/>
      <c r="E971" s="77" t="n">
        <f aca="false">SUM(C971:D971)</f>
        <v>145920</v>
      </c>
    </row>
    <row r="972" customFormat="false" ht="32.8" hidden="false" customHeight="false" outlineLevel="0" collapsed="false">
      <c r="A972" s="87" t="s">
        <v>33</v>
      </c>
      <c r="B972" s="54" t="s">
        <v>34</v>
      </c>
      <c r="C972" s="77" t="n">
        <v>36600</v>
      </c>
      <c r="D972" s="77"/>
      <c r="E972" s="77" t="n">
        <f aca="false">SUM(C972:D972)</f>
        <v>36600</v>
      </c>
    </row>
    <row r="973" customFormat="false" ht="12.8" hidden="false" customHeight="false" outlineLevel="0" collapsed="false">
      <c r="A973" s="82" t="s">
        <v>1097</v>
      </c>
      <c r="B973" s="54" t="s">
        <v>1098</v>
      </c>
      <c r="C973" s="77" t="n">
        <v>7000</v>
      </c>
      <c r="D973" s="77"/>
      <c r="E973" s="77" t="n">
        <f aca="false">SUM(C973:D973)</f>
        <v>7000</v>
      </c>
    </row>
    <row r="974" customFormat="false" ht="32.8" hidden="false" customHeight="false" outlineLevel="0" collapsed="false">
      <c r="A974" s="87" t="s">
        <v>1108</v>
      </c>
      <c r="B974" s="54" t="s">
        <v>324</v>
      </c>
      <c r="C974" s="220"/>
      <c r="D974" s="77"/>
      <c r="E974" s="77"/>
    </row>
    <row r="975" customFormat="false" ht="43.25" hidden="false" customHeight="false" outlineLevel="0" collapsed="false">
      <c r="A975" s="82" t="s">
        <v>1110</v>
      </c>
      <c r="B975" s="54" t="s">
        <v>1111</v>
      </c>
      <c r="C975" s="220"/>
      <c r="D975" s="77"/>
      <c r="E975" s="77"/>
    </row>
    <row r="976" customFormat="false" ht="22.35" hidden="false" customHeight="false" outlineLevel="0" collapsed="false">
      <c r="A976" s="82" t="s">
        <v>65</v>
      </c>
      <c r="B976" s="103" t="s">
        <v>66</v>
      </c>
      <c r="C976" s="143"/>
      <c r="D976" s="215"/>
      <c r="E976" s="77" t="n">
        <f aca="false">SUM(C976:D976)</f>
        <v>0</v>
      </c>
    </row>
    <row r="977" customFormat="false" ht="12.8" hidden="false" customHeight="false" outlineLevel="0" collapsed="false">
      <c r="A977" s="82"/>
      <c r="B977" s="54"/>
      <c r="C977" s="77"/>
      <c r="D977" s="77"/>
      <c r="E977" s="77" t="n">
        <f aca="false">SUM(C977:D977)</f>
        <v>0</v>
      </c>
    </row>
    <row r="978" customFormat="false" ht="57.45" hidden="false" customHeight="false" outlineLevel="0" collapsed="false">
      <c r="A978" s="66" t="s">
        <v>1334</v>
      </c>
      <c r="B978" s="135" t="s">
        <v>19</v>
      </c>
      <c r="C978" s="239" t="n">
        <f aca="false">SUM(C980:C986)</f>
        <v>4015560</v>
      </c>
      <c r="D978" s="239" t="n">
        <f aca="false">SUM(D980:D986)</f>
        <v>0</v>
      </c>
      <c r="E978" s="240" t="n">
        <f aca="false">SUM(C978:D978)</f>
        <v>4015560</v>
      </c>
    </row>
    <row r="979" customFormat="false" ht="22.35" hidden="false" customHeight="false" outlineLevel="0" collapsed="false">
      <c r="A979" s="82" t="s">
        <v>27</v>
      </c>
      <c r="B979" s="227"/>
      <c r="C979" s="245" t="n">
        <f aca="false">SUM(C980:C986)</f>
        <v>4015560</v>
      </c>
      <c r="D979" s="246"/>
      <c r="E979" s="77" t="n">
        <f aca="false">SUM(C979:D979)</f>
        <v>4015560</v>
      </c>
    </row>
    <row r="980" customFormat="false" ht="22.35" hidden="false" customHeight="false" outlineLevel="0" collapsed="false">
      <c r="A980" s="82" t="s">
        <v>1095</v>
      </c>
      <c r="B980" s="54" t="s">
        <v>1011</v>
      </c>
      <c r="C980" s="77" t="n">
        <v>3944960</v>
      </c>
      <c r="D980" s="246"/>
      <c r="E980" s="77" t="n">
        <f aca="false">SUM(C980:D980)</f>
        <v>3944960</v>
      </c>
    </row>
    <row r="981" customFormat="false" ht="22.35" hidden="false" customHeight="false" outlineLevel="0" collapsed="false">
      <c r="A981" s="82" t="s">
        <v>1104</v>
      </c>
      <c r="B981" s="54" t="s">
        <v>1014</v>
      </c>
      <c r="C981" s="77" t="n">
        <v>10600</v>
      </c>
      <c r="D981" s="246"/>
      <c r="E981" s="77" t="n">
        <f aca="false">SUM(C981:D981)</f>
        <v>10600</v>
      </c>
    </row>
    <row r="982" customFormat="false" ht="32.8" hidden="false" customHeight="false" outlineLevel="0" collapsed="false">
      <c r="A982" s="82" t="s">
        <v>1320</v>
      </c>
      <c r="B982" s="54" t="s">
        <v>697</v>
      </c>
      <c r="C982" s="77" t="n">
        <v>6000</v>
      </c>
      <c r="D982" s="246"/>
      <c r="E982" s="77" t="n">
        <f aca="false">SUM(C982:D982)</f>
        <v>6000</v>
      </c>
    </row>
    <row r="983" customFormat="false" ht="32.8" hidden="false" customHeight="false" outlineLevel="0" collapsed="false">
      <c r="A983" s="87" t="s">
        <v>33</v>
      </c>
      <c r="B983" s="54" t="s">
        <v>34</v>
      </c>
      <c r="C983" s="77" t="n">
        <v>47000</v>
      </c>
      <c r="D983" s="246"/>
      <c r="E983" s="77" t="n">
        <f aca="false">SUM(C983:D983)</f>
        <v>47000</v>
      </c>
    </row>
    <row r="984" customFormat="false" ht="12.8" hidden="false" customHeight="false" outlineLevel="0" collapsed="false">
      <c r="A984" s="82" t="s">
        <v>1097</v>
      </c>
      <c r="B984" s="54" t="s">
        <v>1098</v>
      </c>
      <c r="C984" s="77" t="n">
        <v>7000</v>
      </c>
      <c r="D984" s="246"/>
      <c r="E984" s="77" t="n">
        <f aca="false">SUM(C984:D984)</f>
        <v>7000</v>
      </c>
    </row>
    <row r="985" customFormat="false" ht="32.8" hidden="false" customHeight="false" outlineLevel="0" collapsed="false">
      <c r="A985" s="87" t="s">
        <v>1108</v>
      </c>
      <c r="B985" s="54" t="s">
        <v>324</v>
      </c>
      <c r="C985" s="245"/>
      <c r="D985" s="246"/>
      <c r="E985" s="77"/>
    </row>
    <row r="986" customFormat="false" ht="43.25" hidden="false" customHeight="false" outlineLevel="0" collapsed="false">
      <c r="A986" s="82" t="s">
        <v>1110</v>
      </c>
      <c r="B986" s="54" t="s">
        <v>1111</v>
      </c>
      <c r="C986" s="245"/>
      <c r="D986" s="246"/>
      <c r="E986" s="77"/>
    </row>
    <row r="987" customFormat="false" ht="12.8" hidden="false" customHeight="false" outlineLevel="0" collapsed="false">
      <c r="A987" s="82"/>
      <c r="B987" s="54"/>
      <c r="C987" s="77"/>
      <c r="D987" s="77"/>
      <c r="E987" s="77"/>
    </row>
    <row r="988" customFormat="false" ht="57.45" hidden="false" customHeight="false" outlineLevel="0" collapsed="false">
      <c r="A988" s="66" t="s">
        <v>1342</v>
      </c>
      <c r="B988" s="135" t="s">
        <v>19</v>
      </c>
      <c r="C988" s="239" t="n">
        <f aca="false">SUM(C990:C998)</f>
        <v>6089230</v>
      </c>
      <c r="D988" s="239" t="n">
        <f aca="false">SUM(D990:D998)</f>
        <v>0</v>
      </c>
      <c r="E988" s="240" t="n">
        <f aca="false">SUM(C988:D988)</f>
        <v>6089230</v>
      </c>
    </row>
    <row r="989" customFormat="false" ht="22.35" hidden="false" customHeight="false" outlineLevel="0" collapsed="false">
      <c r="A989" s="82" t="s">
        <v>27</v>
      </c>
      <c r="B989" s="227"/>
      <c r="C989" s="245" t="n">
        <f aca="false">SUM(C990:C998)</f>
        <v>6089230</v>
      </c>
      <c r="D989" s="246"/>
      <c r="E989" s="77" t="n">
        <f aca="false">SUM(C989:D989)</f>
        <v>6089230</v>
      </c>
    </row>
    <row r="990" customFormat="false" ht="22.35" hidden="false" customHeight="false" outlineLevel="0" collapsed="false">
      <c r="A990" s="82" t="s">
        <v>1095</v>
      </c>
      <c r="B990" s="54" t="s">
        <v>1011</v>
      </c>
      <c r="C990" s="77" t="n">
        <v>5959230</v>
      </c>
      <c r="D990" s="246"/>
      <c r="E990" s="77" t="n">
        <f aca="false">SUM(C990:D990)</f>
        <v>5959230</v>
      </c>
    </row>
    <row r="991" customFormat="false" ht="32.8" hidden="false" customHeight="false" outlineLevel="0" collapsed="false">
      <c r="A991" s="82" t="s">
        <v>696</v>
      </c>
      <c r="B991" s="54" t="s">
        <v>697</v>
      </c>
      <c r="C991" s="77" t="n">
        <v>6000</v>
      </c>
      <c r="D991" s="246"/>
      <c r="E991" s="77" t="n">
        <f aca="false">SUM(C991:D991)</f>
        <v>6000</v>
      </c>
    </row>
    <row r="992" customFormat="false" ht="32.8" hidden="false" customHeight="false" outlineLevel="0" collapsed="false">
      <c r="A992" s="87" t="s">
        <v>33</v>
      </c>
      <c r="B992" s="54" t="s">
        <v>34</v>
      </c>
      <c r="C992" s="77" t="n">
        <v>117000</v>
      </c>
      <c r="D992" s="246"/>
      <c r="E992" s="77" t="n">
        <f aca="false">SUM(C992:D992)</f>
        <v>117000</v>
      </c>
    </row>
    <row r="993" customFormat="false" ht="12.8" hidden="false" customHeight="false" outlineLevel="0" collapsed="false">
      <c r="A993" s="82" t="s">
        <v>1097</v>
      </c>
      <c r="B993" s="54" t="s">
        <v>1098</v>
      </c>
      <c r="C993" s="77" t="n">
        <v>7000</v>
      </c>
      <c r="D993" s="246"/>
      <c r="E993" s="77" t="n">
        <f aca="false">SUM(C993:D993)</f>
        <v>7000</v>
      </c>
    </row>
    <row r="994" customFormat="false" ht="22.35" hidden="false" customHeight="false" outlineLevel="0" collapsed="false">
      <c r="A994" s="82" t="s">
        <v>1104</v>
      </c>
      <c r="B994" s="54" t="s">
        <v>1014</v>
      </c>
      <c r="C994" s="249"/>
      <c r="D994" s="246"/>
      <c r="E994" s="77" t="n">
        <f aca="false">SUM(C994:D994)</f>
        <v>0</v>
      </c>
    </row>
    <row r="995" customFormat="false" ht="32.8" hidden="false" customHeight="false" outlineLevel="0" collapsed="false">
      <c r="A995" s="87" t="s">
        <v>1108</v>
      </c>
      <c r="B995" s="54" t="s">
        <v>324</v>
      </c>
      <c r="C995" s="143"/>
      <c r="D995" s="246"/>
      <c r="E995" s="77"/>
    </row>
    <row r="996" customFormat="false" ht="43.25" hidden="false" customHeight="false" outlineLevel="0" collapsed="false">
      <c r="A996" s="82" t="s">
        <v>1110</v>
      </c>
      <c r="B996" s="54" t="s">
        <v>1111</v>
      </c>
      <c r="C996" s="143"/>
      <c r="D996" s="246"/>
      <c r="E996" s="77"/>
    </row>
    <row r="997" customFormat="false" ht="43.25" hidden="false" customHeight="false" outlineLevel="0" collapsed="false">
      <c r="A997" s="82" t="s">
        <v>1059</v>
      </c>
      <c r="B997" s="54" t="s">
        <v>1060</v>
      </c>
      <c r="C997" s="143"/>
      <c r="D997" s="246"/>
      <c r="E997" s="77"/>
    </row>
    <row r="998" customFormat="false" ht="43.25" hidden="false" customHeight="false" outlineLevel="0" collapsed="false">
      <c r="A998" s="82" t="s">
        <v>325</v>
      </c>
      <c r="B998" s="55" t="s">
        <v>326</v>
      </c>
      <c r="C998" s="143"/>
      <c r="D998" s="246"/>
      <c r="E998" s="77"/>
    </row>
    <row r="999" customFormat="false" ht="12.8" hidden="false" customHeight="false" outlineLevel="0" collapsed="false">
      <c r="A999" s="82"/>
      <c r="B999" s="54"/>
      <c r="C999" s="245"/>
      <c r="D999" s="246"/>
      <c r="E999" s="77"/>
    </row>
    <row r="1000" customFormat="false" ht="35.05" hidden="false" customHeight="false" outlineLevel="0" collapsed="false">
      <c r="A1000" s="66" t="s">
        <v>1350</v>
      </c>
      <c r="B1000" s="135" t="s">
        <v>19</v>
      </c>
      <c r="C1000" s="157" t="n">
        <f aca="false">SUM(C1002:C1007)</f>
        <v>7911870</v>
      </c>
      <c r="D1000" s="157" t="n">
        <f aca="false">SUM(D1002:D1007)</f>
        <v>0</v>
      </c>
      <c r="E1000" s="69" t="n">
        <f aca="false">SUM(C1000:D1000)</f>
        <v>7911870</v>
      </c>
    </row>
    <row r="1001" customFormat="false" ht="22.35" hidden="false" customHeight="false" outlineLevel="0" collapsed="false">
      <c r="A1001" s="82" t="s">
        <v>27</v>
      </c>
      <c r="B1001" s="227"/>
      <c r="C1001" s="220" t="n">
        <f aca="false">SUM(C1002:C1007)</f>
        <v>7911870</v>
      </c>
      <c r="D1001" s="221"/>
      <c r="E1001" s="77" t="n">
        <f aca="false">SUM(C1001:D1001)</f>
        <v>7911870</v>
      </c>
    </row>
    <row r="1002" customFormat="false" ht="22.35" hidden="false" customHeight="false" outlineLevel="0" collapsed="false">
      <c r="A1002" s="82" t="s">
        <v>1095</v>
      </c>
      <c r="B1002" s="54" t="s">
        <v>1011</v>
      </c>
      <c r="C1002" s="77" t="n">
        <v>7896670</v>
      </c>
      <c r="D1002" s="221"/>
      <c r="E1002" s="77" t="n">
        <f aca="false">SUM(C1002:D1002)</f>
        <v>7896670</v>
      </c>
    </row>
    <row r="1003" customFormat="false" ht="74.6" hidden="false" customHeight="false" outlineLevel="0" collapsed="false">
      <c r="A1003" s="82" t="s">
        <v>1050</v>
      </c>
      <c r="B1003" s="54" t="s">
        <v>1051</v>
      </c>
      <c r="C1003" s="77" t="n">
        <v>4200</v>
      </c>
      <c r="D1003" s="221"/>
      <c r="E1003" s="77" t="n">
        <f aca="false">SUM(C1003:D1003)</f>
        <v>4200</v>
      </c>
    </row>
    <row r="1004" customFormat="false" ht="12.8" hidden="false" customHeight="false" outlineLevel="0" collapsed="false">
      <c r="A1004" s="82" t="s">
        <v>1097</v>
      </c>
      <c r="B1004" s="54" t="s">
        <v>1098</v>
      </c>
      <c r="C1004" s="77" t="n">
        <v>11000</v>
      </c>
      <c r="D1004" s="215"/>
      <c r="E1004" s="77" t="n">
        <f aca="false">SUM(C1004:D1004)</f>
        <v>11000</v>
      </c>
    </row>
    <row r="1005" customFormat="false" ht="43.25" hidden="false" customHeight="false" outlineLevel="0" collapsed="false">
      <c r="A1005" s="82" t="s">
        <v>1059</v>
      </c>
      <c r="B1005" s="54" t="s">
        <v>1060</v>
      </c>
      <c r="C1005" s="220"/>
      <c r="D1005" s="221"/>
      <c r="E1005" s="77"/>
    </row>
    <row r="1006" customFormat="false" ht="32.8" hidden="false" customHeight="false" outlineLevel="0" collapsed="false">
      <c r="A1006" s="87" t="s">
        <v>1320</v>
      </c>
      <c r="B1006" s="54" t="s">
        <v>697</v>
      </c>
      <c r="C1006" s="77"/>
      <c r="D1006" s="77"/>
      <c r="E1006" s="77" t="n">
        <f aca="false">SUM(C1006:D1006)</f>
        <v>0</v>
      </c>
    </row>
    <row r="1007" customFormat="false" ht="12.8" hidden="false" customHeight="false" outlineLevel="0" collapsed="false">
      <c r="A1007" s="82"/>
      <c r="B1007" s="55"/>
      <c r="C1007" s="77"/>
      <c r="D1007" s="77"/>
      <c r="E1007" s="77"/>
    </row>
    <row r="1008" customFormat="false" ht="12.8" hidden="false" customHeight="false" outlineLevel="0" collapsed="false">
      <c r="A1008" s="87"/>
      <c r="B1008" s="54"/>
      <c r="C1008" s="77"/>
      <c r="D1008" s="77"/>
      <c r="E1008" s="77"/>
    </row>
    <row r="1009" customFormat="false" ht="35.05" hidden="false" customHeight="false" outlineLevel="0" collapsed="false">
      <c r="A1009" s="66" t="s">
        <v>1356</v>
      </c>
      <c r="B1009" s="135" t="s">
        <v>19</v>
      </c>
      <c r="C1009" s="139" t="n">
        <f aca="false">SUM(C1011:C1018)</f>
        <v>6667190</v>
      </c>
      <c r="D1009" s="139" t="n">
        <f aca="false">SUM(D1011:D1018)</f>
        <v>0</v>
      </c>
      <c r="E1009" s="139" t="n">
        <f aca="false">SUM(C1009:D1009)</f>
        <v>6667190</v>
      </c>
    </row>
    <row r="1010" customFormat="false" ht="22.35" hidden="false" customHeight="false" outlineLevel="0" collapsed="false">
      <c r="A1010" s="82" t="s">
        <v>27</v>
      </c>
      <c r="B1010" s="227"/>
      <c r="C1010" s="143" t="n">
        <f aca="false">SUM(C1011:C1018)</f>
        <v>6667190</v>
      </c>
      <c r="D1010" s="215"/>
      <c r="E1010" s="77" t="n">
        <f aca="false">SUM(C1010:D1010)</f>
        <v>6667190</v>
      </c>
    </row>
    <row r="1011" customFormat="false" ht="22.35" hidden="false" customHeight="false" outlineLevel="0" collapsed="false">
      <c r="A1011" s="82" t="s">
        <v>1095</v>
      </c>
      <c r="B1011" s="54" t="s">
        <v>1011</v>
      </c>
      <c r="C1011" s="77" t="n">
        <v>6613660</v>
      </c>
      <c r="D1011" s="77"/>
      <c r="E1011" s="77" t="n">
        <f aca="false">SUM(C1011:D1011)</f>
        <v>6613660</v>
      </c>
    </row>
    <row r="1012" customFormat="false" ht="32.8" hidden="false" customHeight="false" outlineLevel="0" collapsed="false">
      <c r="A1012" s="87" t="s">
        <v>1320</v>
      </c>
      <c r="B1012" s="54" t="s">
        <v>697</v>
      </c>
      <c r="C1012" s="77" t="n">
        <v>6000</v>
      </c>
      <c r="D1012" s="77"/>
      <c r="E1012" s="77" t="n">
        <f aca="false">SUM(C1012:D1012)</f>
        <v>6000</v>
      </c>
    </row>
    <row r="1013" customFormat="false" ht="74.6" hidden="false" customHeight="false" outlineLevel="0" collapsed="false">
      <c r="A1013" s="87" t="s">
        <v>1050</v>
      </c>
      <c r="B1013" s="54" t="s">
        <v>1051</v>
      </c>
      <c r="C1013" s="77" t="n">
        <v>1050</v>
      </c>
      <c r="D1013" s="77"/>
      <c r="E1013" s="77" t="n">
        <f aca="false">SUM(C1013:D1013)</f>
        <v>1050</v>
      </c>
    </row>
    <row r="1014" customFormat="false" ht="74.6" hidden="false" customHeight="false" outlineLevel="0" collapsed="false">
      <c r="A1014" s="87" t="s">
        <v>1053</v>
      </c>
      <c r="B1014" s="54" t="s">
        <v>1054</v>
      </c>
      <c r="C1014" s="77" t="n">
        <f aca="false">17410+3070</f>
        <v>20480</v>
      </c>
      <c r="D1014" s="77"/>
      <c r="E1014" s="77" t="n">
        <f aca="false">SUM(C1014:D1014)</f>
        <v>20480</v>
      </c>
    </row>
    <row r="1015" customFormat="false" ht="32.8" hidden="false" customHeight="false" outlineLevel="0" collapsed="false">
      <c r="A1015" s="87" t="s">
        <v>33</v>
      </c>
      <c r="B1015" s="54" t="s">
        <v>34</v>
      </c>
      <c r="C1015" s="77" t="n">
        <v>5000</v>
      </c>
      <c r="D1015" s="77"/>
      <c r="E1015" s="77" t="n">
        <f aca="false">SUM(C1015:D1015)</f>
        <v>5000</v>
      </c>
    </row>
    <row r="1016" customFormat="false" ht="12.8" hidden="false" customHeight="false" outlineLevel="0" collapsed="false">
      <c r="A1016" s="87" t="s">
        <v>1097</v>
      </c>
      <c r="B1016" s="54" t="s">
        <v>1098</v>
      </c>
      <c r="C1016" s="77" t="n">
        <v>21000</v>
      </c>
      <c r="D1016" s="77"/>
      <c r="E1016" s="77" t="n">
        <f aca="false">SUM(C1016:D1016)</f>
        <v>21000</v>
      </c>
    </row>
    <row r="1017" customFormat="false" ht="32.8" hidden="false" customHeight="false" outlineLevel="0" collapsed="false">
      <c r="A1017" s="82" t="s">
        <v>1362</v>
      </c>
      <c r="B1017" s="55" t="s">
        <v>1363</v>
      </c>
      <c r="C1017" s="77"/>
      <c r="D1017" s="77"/>
      <c r="E1017" s="77" t="n">
        <f aca="false">SUM(C1017:D1017)</f>
        <v>0</v>
      </c>
    </row>
    <row r="1018" customFormat="false" ht="22.35" hidden="false" customHeight="false" outlineLevel="0" collapsed="false">
      <c r="A1018" s="82" t="s">
        <v>1104</v>
      </c>
      <c r="B1018" s="54" t="s">
        <v>1014</v>
      </c>
      <c r="C1018" s="77"/>
      <c r="D1018" s="77"/>
      <c r="E1018" s="77"/>
    </row>
    <row r="1019" customFormat="false" ht="12.8" hidden="false" customHeight="false" outlineLevel="0" collapsed="false">
      <c r="A1019" s="87"/>
      <c r="B1019" s="54"/>
      <c r="C1019" s="77"/>
      <c r="D1019" s="77"/>
      <c r="E1019" s="77"/>
    </row>
    <row r="1020" customFormat="false" ht="46.25" hidden="false" customHeight="false" outlineLevel="0" collapsed="false">
      <c r="A1020" s="66" t="s">
        <v>1366</v>
      </c>
      <c r="B1020" s="135" t="s">
        <v>19</v>
      </c>
      <c r="C1020" s="139" t="n">
        <f aca="false">SUM(C1022:C1029)</f>
        <v>7015880</v>
      </c>
      <c r="D1020" s="139" t="n">
        <f aca="false">SUM(D1022:D1030)</f>
        <v>0</v>
      </c>
      <c r="E1020" s="139" t="n">
        <f aca="false">SUM(C1020:D1020)</f>
        <v>7015880</v>
      </c>
    </row>
    <row r="1021" customFormat="false" ht="22.35" hidden="false" customHeight="false" outlineLevel="0" collapsed="false">
      <c r="A1021" s="82" t="s">
        <v>27</v>
      </c>
      <c r="B1021" s="227"/>
      <c r="C1021" s="143" t="n">
        <f aca="false">SUM(C1022:C1027)</f>
        <v>7015880</v>
      </c>
      <c r="D1021" s="215"/>
      <c r="E1021" s="94" t="n">
        <f aca="false">SUM(C1021:D1021)</f>
        <v>7015880</v>
      </c>
    </row>
    <row r="1022" customFormat="false" ht="22.35" hidden="false" customHeight="false" outlineLevel="0" collapsed="false">
      <c r="A1022" s="82" t="s">
        <v>1095</v>
      </c>
      <c r="B1022" s="54" t="s">
        <v>1011</v>
      </c>
      <c r="C1022" s="77" t="n">
        <v>7000780</v>
      </c>
      <c r="D1022" s="77"/>
      <c r="E1022" s="94" t="n">
        <f aca="false">SUM(C1022:D1022)</f>
        <v>7000780</v>
      </c>
    </row>
    <row r="1023" customFormat="false" ht="74.6" hidden="false" customHeight="false" outlineLevel="0" collapsed="false">
      <c r="A1023" s="82" t="s">
        <v>1050</v>
      </c>
      <c r="B1023" s="54" t="s">
        <v>1051</v>
      </c>
      <c r="C1023" s="77" t="n">
        <v>2100</v>
      </c>
      <c r="D1023" s="215"/>
      <c r="E1023" s="94" t="n">
        <f aca="false">SUM(C1023:D1023)</f>
        <v>2100</v>
      </c>
    </row>
    <row r="1024" customFormat="false" ht="32.8" hidden="false" customHeight="false" outlineLevel="0" collapsed="false">
      <c r="A1024" s="82" t="s">
        <v>33</v>
      </c>
      <c r="B1024" s="54" t="s">
        <v>34</v>
      </c>
      <c r="C1024" s="77" t="n">
        <v>4000</v>
      </c>
      <c r="D1024" s="77"/>
      <c r="E1024" s="94" t="n">
        <f aca="false">SUM(C1024:D1024)</f>
        <v>4000</v>
      </c>
    </row>
    <row r="1025" customFormat="false" ht="12.8" hidden="false" customHeight="false" outlineLevel="0" collapsed="false">
      <c r="A1025" s="87" t="s">
        <v>1097</v>
      </c>
      <c r="B1025" s="54" t="s">
        <v>1098</v>
      </c>
      <c r="C1025" s="77" t="n">
        <v>9000</v>
      </c>
      <c r="D1025" s="77"/>
      <c r="E1025" s="94" t="n">
        <f aca="false">SUM(C1025:D1025)</f>
        <v>9000</v>
      </c>
    </row>
    <row r="1026" customFormat="false" ht="43.25" hidden="false" customHeight="false" outlineLevel="0" collapsed="false">
      <c r="A1026" s="82" t="s">
        <v>1110</v>
      </c>
      <c r="B1026" s="54" t="s">
        <v>1111</v>
      </c>
      <c r="C1026" s="77"/>
      <c r="D1026" s="77"/>
      <c r="E1026" s="94"/>
    </row>
    <row r="1027" customFormat="false" ht="32.8" hidden="false" customHeight="false" outlineLevel="0" collapsed="false">
      <c r="A1027" s="82" t="s">
        <v>1362</v>
      </c>
      <c r="B1027" s="55" t="s">
        <v>1363</v>
      </c>
      <c r="C1027" s="143"/>
      <c r="D1027" s="215"/>
      <c r="E1027" s="77" t="n">
        <f aca="false">SUM(C1027:D1027)</f>
        <v>0</v>
      </c>
    </row>
    <row r="1028" customFormat="false" ht="32.8" hidden="false" customHeight="false" outlineLevel="0" collapsed="false">
      <c r="A1028" s="87" t="s">
        <v>1320</v>
      </c>
      <c r="B1028" s="54" t="s">
        <v>697</v>
      </c>
      <c r="C1028" s="143"/>
      <c r="D1028" s="215"/>
      <c r="E1028" s="77"/>
    </row>
    <row r="1029" customFormat="false" ht="22.35" hidden="false" customHeight="false" outlineLevel="0" collapsed="false">
      <c r="A1029" s="87" t="s">
        <v>65</v>
      </c>
      <c r="B1029" s="54" t="s">
        <v>66</v>
      </c>
      <c r="C1029" s="77"/>
      <c r="D1029" s="77"/>
      <c r="E1029" s="77"/>
    </row>
    <row r="1030" customFormat="false" ht="12.8" hidden="false" customHeight="false" outlineLevel="0" collapsed="false">
      <c r="A1030" s="87"/>
      <c r="B1030" s="54"/>
      <c r="C1030" s="77"/>
      <c r="D1030" s="77"/>
      <c r="E1030" s="77"/>
    </row>
    <row r="1031" customFormat="false" ht="35.05" hidden="false" customHeight="false" outlineLevel="0" collapsed="false">
      <c r="A1031" s="66" t="s">
        <v>1374</v>
      </c>
      <c r="B1031" s="135" t="s">
        <v>19</v>
      </c>
      <c r="C1031" s="69" t="n">
        <f aca="false">SUM(C1033:C1039)</f>
        <v>8534240</v>
      </c>
      <c r="D1031" s="69" t="n">
        <f aca="false">SUM(D1033:D1040)</f>
        <v>0</v>
      </c>
      <c r="E1031" s="157" t="n">
        <f aca="false">SUM(C1031:D1031)</f>
        <v>8534240</v>
      </c>
    </row>
    <row r="1032" customFormat="false" ht="22.35" hidden="false" customHeight="false" outlineLevel="0" collapsed="false">
      <c r="A1032" s="82" t="s">
        <v>27</v>
      </c>
      <c r="B1032" s="75"/>
      <c r="C1032" s="77" t="n">
        <f aca="false">SUM(C1033:C1038)</f>
        <v>8534240</v>
      </c>
      <c r="D1032" s="77" t="n">
        <f aca="false">SUM(D1033:D1038)</f>
        <v>0</v>
      </c>
      <c r="E1032" s="77" t="n">
        <f aca="false">SUM(C1032:D1032)</f>
        <v>8534240</v>
      </c>
    </row>
    <row r="1033" customFormat="false" ht="22.35" hidden="false" customHeight="false" outlineLevel="0" collapsed="false">
      <c r="A1033" s="126" t="s">
        <v>1095</v>
      </c>
      <c r="B1033" s="160" t="s">
        <v>1011</v>
      </c>
      <c r="C1033" s="130" t="n">
        <v>8462140</v>
      </c>
      <c r="D1033" s="69"/>
      <c r="E1033" s="130" t="n">
        <f aca="false">SUM(C1033:D1033)</f>
        <v>8462140</v>
      </c>
    </row>
    <row r="1034" customFormat="false" ht="53.7" hidden="false" customHeight="false" outlineLevel="0" collapsed="false">
      <c r="A1034" s="82" t="s">
        <v>1057</v>
      </c>
      <c r="B1034" s="54" t="s">
        <v>1058</v>
      </c>
      <c r="C1034" s="77" t="n">
        <v>55000</v>
      </c>
      <c r="D1034" s="221"/>
      <c r="E1034" s="77" t="n">
        <f aca="false">SUM(C1034:D1034)</f>
        <v>55000</v>
      </c>
    </row>
    <row r="1035" customFormat="false" ht="74.6" hidden="false" customHeight="false" outlineLevel="0" collapsed="false">
      <c r="A1035" s="82" t="s">
        <v>1050</v>
      </c>
      <c r="B1035" s="54" t="s">
        <v>1051</v>
      </c>
      <c r="C1035" s="77" t="n">
        <v>2100</v>
      </c>
      <c r="D1035" s="221"/>
      <c r="E1035" s="77" t="n">
        <f aca="false">SUM(C1035:D1035)</f>
        <v>2100</v>
      </c>
    </row>
    <row r="1036" customFormat="false" ht="12.8" hidden="false" customHeight="false" outlineLevel="0" collapsed="false">
      <c r="A1036" s="87" t="s">
        <v>1097</v>
      </c>
      <c r="B1036" s="54" t="s">
        <v>1098</v>
      </c>
      <c r="C1036" s="77" t="n">
        <v>15000</v>
      </c>
      <c r="D1036" s="77"/>
      <c r="E1036" s="94" t="n">
        <f aca="false">SUM(C1036:D1036)</f>
        <v>15000</v>
      </c>
    </row>
    <row r="1037" customFormat="false" ht="43.25" hidden="false" customHeight="false" outlineLevel="0" collapsed="false">
      <c r="A1037" s="82" t="s">
        <v>1110</v>
      </c>
      <c r="B1037" s="54" t="s">
        <v>1111</v>
      </c>
      <c r="C1037" s="220"/>
      <c r="D1037" s="221"/>
      <c r="E1037" s="94" t="n">
        <f aca="false">D1037+C1037</f>
        <v>0</v>
      </c>
    </row>
    <row r="1038" customFormat="false" ht="22.35" hidden="false" customHeight="false" outlineLevel="0" collapsed="false">
      <c r="A1038" s="87" t="s">
        <v>1104</v>
      </c>
      <c r="B1038" s="54" t="s">
        <v>1014</v>
      </c>
      <c r="C1038" s="77"/>
      <c r="D1038" s="77"/>
      <c r="E1038" s="94"/>
    </row>
    <row r="1039" customFormat="false" ht="22.35" hidden="false" customHeight="false" outlineLevel="0" collapsed="false">
      <c r="A1039" s="87" t="s">
        <v>65</v>
      </c>
      <c r="B1039" s="54" t="s">
        <v>66</v>
      </c>
      <c r="C1039" s="143"/>
      <c r="D1039" s="77"/>
      <c r="E1039" s="94" t="n">
        <f aca="false">D1039+C1039</f>
        <v>0</v>
      </c>
    </row>
    <row r="1040" customFormat="false" ht="12.8" hidden="false" customHeight="false" outlineLevel="0" collapsed="false">
      <c r="A1040" s="87"/>
      <c r="B1040" s="54"/>
      <c r="C1040" s="77"/>
      <c r="D1040" s="77"/>
      <c r="E1040" s="94" t="n">
        <f aca="false">D1040+C1040</f>
        <v>0</v>
      </c>
    </row>
    <row r="1041" customFormat="false" ht="46.25" hidden="false" customHeight="false" outlineLevel="0" collapsed="false">
      <c r="A1041" s="66" t="s">
        <v>1382</v>
      </c>
      <c r="B1041" s="135" t="s">
        <v>19</v>
      </c>
      <c r="C1041" s="152" t="n">
        <f aca="false">SUM(C1043:C1050)</f>
        <v>9919510</v>
      </c>
      <c r="D1041" s="152" t="n">
        <f aca="false">SUM(D1043:D1049)</f>
        <v>0</v>
      </c>
      <c r="E1041" s="139" t="n">
        <f aca="false">SUM(C1041:D1041)</f>
        <v>9919510</v>
      </c>
    </row>
    <row r="1042" customFormat="false" ht="23.85" hidden="false" customHeight="false" outlineLevel="0" collapsed="false">
      <c r="A1042" s="252" t="s">
        <v>27</v>
      </c>
      <c r="B1042" s="100"/>
      <c r="C1042" s="77" t="n">
        <f aca="false">SUM(C1043:C1049)</f>
        <v>9919510</v>
      </c>
      <c r="D1042" s="77"/>
      <c r="E1042" s="94" t="n">
        <f aca="false">D1042+C1042</f>
        <v>9919510</v>
      </c>
    </row>
    <row r="1043" customFormat="false" ht="22.35" hidden="false" customHeight="false" outlineLevel="0" collapsed="false">
      <c r="A1043" s="82" t="s">
        <v>1095</v>
      </c>
      <c r="B1043" s="54" t="s">
        <v>1011</v>
      </c>
      <c r="C1043" s="77" t="n">
        <v>9453160</v>
      </c>
      <c r="D1043" s="77"/>
      <c r="E1043" s="94" t="n">
        <f aca="false">D1043+C1043</f>
        <v>9453160</v>
      </c>
    </row>
    <row r="1044" customFormat="false" ht="74.6" hidden="false" customHeight="false" outlineLevel="0" collapsed="false">
      <c r="A1044" s="82" t="s">
        <v>1050</v>
      </c>
      <c r="B1044" s="54" t="s">
        <v>1051</v>
      </c>
      <c r="C1044" s="77" t="n">
        <v>7350</v>
      </c>
      <c r="D1044" s="77"/>
      <c r="E1044" s="94" t="n">
        <f aca="false">D1044+C1044</f>
        <v>7350</v>
      </c>
    </row>
    <row r="1045" customFormat="false" ht="53.7" hidden="false" customHeight="false" outlineLevel="0" collapsed="false">
      <c r="A1045" s="82" t="s">
        <v>1142</v>
      </c>
      <c r="B1045" s="54" t="s">
        <v>1023</v>
      </c>
      <c r="C1045" s="77" t="n">
        <v>170000</v>
      </c>
      <c r="D1045" s="77"/>
      <c r="E1045" s="94" t="n">
        <f aca="false">D1045+C1045</f>
        <v>170000</v>
      </c>
    </row>
    <row r="1046" customFormat="false" ht="32.8" hidden="false" customHeight="false" outlineLevel="0" collapsed="false">
      <c r="A1046" s="87" t="s">
        <v>1386</v>
      </c>
      <c r="B1046" s="54" t="s">
        <v>1387</v>
      </c>
      <c r="C1046" s="77" t="n">
        <v>280000</v>
      </c>
      <c r="D1046" s="77"/>
      <c r="E1046" s="94" t="n">
        <f aca="false">D1046+C1046</f>
        <v>280000</v>
      </c>
    </row>
    <row r="1047" customFormat="false" ht="12.8" hidden="false" customHeight="false" outlineLevel="0" collapsed="false">
      <c r="A1047" s="82" t="s">
        <v>1097</v>
      </c>
      <c r="B1047" s="54" t="s">
        <v>1098</v>
      </c>
      <c r="C1047" s="77" t="n">
        <v>9000</v>
      </c>
      <c r="D1047" s="77"/>
      <c r="E1047" s="94" t="n">
        <f aca="false">SUM(C1047:D1047)</f>
        <v>9000</v>
      </c>
    </row>
    <row r="1048" customFormat="false" ht="22.35" hidden="false" customHeight="false" outlineLevel="0" collapsed="false">
      <c r="A1048" s="87" t="s">
        <v>1104</v>
      </c>
      <c r="B1048" s="54" t="s">
        <v>1014</v>
      </c>
      <c r="C1048" s="77"/>
      <c r="D1048" s="77"/>
      <c r="E1048" s="94" t="n">
        <f aca="false">D1048+C1048</f>
        <v>0</v>
      </c>
    </row>
    <row r="1049" customFormat="false" ht="32.8" hidden="false" customHeight="false" outlineLevel="0" collapsed="false">
      <c r="A1049" s="87" t="s">
        <v>33</v>
      </c>
      <c r="B1049" s="54" t="s">
        <v>34</v>
      </c>
      <c r="C1049" s="94"/>
      <c r="D1049" s="77"/>
      <c r="E1049" s="94" t="n">
        <f aca="false">D1049+C1049</f>
        <v>0</v>
      </c>
    </row>
    <row r="1050" customFormat="false" ht="22.35" hidden="false" customHeight="false" outlineLevel="0" collapsed="false">
      <c r="A1050" s="82" t="s">
        <v>65</v>
      </c>
      <c r="B1050" s="54" t="s">
        <v>66</v>
      </c>
      <c r="C1050" s="77"/>
      <c r="D1050" s="77"/>
      <c r="E1050" s="94" t="n">
        <f aca="false">SUM(C1050:D1050)</f>
        <v>0</v>
      </c>
    </row>
    <row r="1051" customFormat="false" ht="12.8" hidden="false" customHeight="false" outlineLevel="0" collapsed="false">
      <c r="A1051" s="82"/>
      <c r="B1051" s="54"/>
      <c r="C1051" s="77"/>
      <c r="D1051" s="77"/>
      <c r="E1051" s="94"/>
    </row>
    <row r="1052" customFormat="false" ht="46.25" hidden="false" customHeight="false" outlineLevel="0" collapsed="false">
      <c r="A1052" s="66" t="s">
        <v>1393</v>
      </c>
      <c r="B1052" s="135" t="s">
        <v>19</v>
      </c>
      <c r="C1052" s="139" t="n">
        <f aca="false">SUM(C1054:C1060)</f>
        <v>6947570</v>
      </c>
      <c r="D1052" s="139" t="n">
        <f aca="false">SUM(D1054:D1056)</f>
        <v>0</v>
      </c>
      <c r="E1052" s="139" t="n">
        <f aca="false">SUM(C1052:D1052)</f>
        <v>6947570</v>
      </c>
    </row>
    <row r="1053" customFormat="false" ht="22.35" hidden="false" customHeight="false" outlineLevel="0" collapsed="false">
      <c r="A1053" s="82" t="s">
        <v>27</v>
      </c>
      <c r="B1053" s="227"/>
      <c r="C1053" s="143" t="n">
        <f aca="false">SUM(C1054:C1060)</f>
        <v>6947570</v>
      </c>
      <c r="D1053" s="215"/>
      <c r="E1053" s="77" t="n">
        <f aca="false">SUM(C1053:D1053)</f>
        <v>6947570</v>
      </c>
    </row>
    <row r="1054" customFormat="false" ht="22.35" hidden="false" customHeight="false" outlineLevel="0" collapsed="false">
      <c r="A1054" s="82" t="s">
        <v>1095</v>
      </c>
      <c r="B1054" s="54" t="s">
        <v>1011</v>
      </c>
      <c r="C1054" s="77" t="n">
        <v>6916370</v>
      </c>
      <c r="D1054" s="77"/>
      <c r="E1054" s="77" t="n">
        <f aca="false">SUM(C1054:D1054)</f>
        <v>6916370</v>
      </c>
    </row>
    <row r="1055" customFormat="false" ht="74.6" hidden="false" customHeight="false" outlineLevel="0" collapsed="false">
      <c r="A1055" s="82" t="s">
        <v>1050</v>
      </c>
      <c r="B1055" s="54" t="s">
        <v>1051</v>
      </c>
      <c r="C1055" s="77" t="n">
        <v>4200</v>
      </c>
      <c r="D1055" s="77"/>
      <c r="E1055" s="77" t="n">
        <f aca="false">SUM(C1055:D1055)</f>
        <v>4200</v>
      </c>
    </row>
    <row r="1056" customFormat="false" ht="32.8" hidden="false" customHeight="false" outlineLevel="0" collapsed="false">
      <c r="A1056" s="87" t="s">
        <v>33</v>
      </c>
      <c r="B1056" s="54" t="s">
        <v>34</v>
      </c>
      <c r="C1056" s="77" t="n">
        <v>3000</v>
      </c>
      <c r="D1056" s="77"/>
      <c r="E1056" s="77" t="n">
        <f aca="false">SUM(C1056:D1056)</f>
        <v>3000</v>
      </c>
    </row>
    <row r="1057" customFormat="false" ht="12.8" hidden="false" customHeight="false" outlineLevel="0" collapsed="false">
      <c r="A1057" s="82" t="s">
        <v>1097</v>
      </c>
      <c r="B1057" s="54" t="s">
        <v>1098</v>
      </c>
      <c r="C1057" s="77" t="n">
        <v>24000</v>
      </c>
      <c r="D1057" s="94"/>
      <c r="E1057" s="94" t="n">
        <f aca="false">SUM(C1057:D1057)</f>
        <v>24000</v>
      </c>
    </row>
    <row r="1058" customFormat="false" ht="43.25" hidden="false" customHeight="false" outlineLevel="0" collapsed="false">
      <c r="A1058" s="82" t="s">
        <v>1110</v>
      </c>
      <c r="B1058" s="54" t="s">
        <v>1111</v>
      </c>
      <c r="C1058" s="220"/>
      <c r="D1058" s="221"/>
      <c r="E1058" s="94" t="n">
        <f aca="false">D1058+C1058</f>
        <v>0</v>
      </c>
    </row>
    <row r="1059" customFormat="false" ht="22.35" hidden="false" customHeight="false" outlineLevel="0" collapsed="false">
      <c r="A1059" s="82" t="s">
        <v>1104</v>
      </c>
      <c r="B1059" s="55" t="s">
        <v>1014</v>
      </c>
      <c r="C1059" s="77"/>
      <c r="D1059" s="77"/>
      <c r="E1059" s="77"/>
    </row>
    <row r="1060" customFormat="false" ht="43.25" hidden="false" customHeight="false" outlineLevel="0" collapsed="false">
      <c r="A1060" s="87" t="s">
        <v>325</v>
      </c>
      <c r="B1060" s="55" t="s">
        <v>326</v>
      </c>
      <c r="C1060" s="77"/>
      <c r="D1060" s="77"/>
      <c r="E1060" s="77"/>
    </row>
    <row r="1061" customFormat="false" ht="12.8" hidden="false" customHeight="false" outlineLevel="0" collapsed="false">
      <c r="A1061" s="82"/>
      <c r="B1061" s="54"/>
      <c r="C1061" s="94"/>
      <c r="D1061" s="94"/>
      <c r="E1061" s="94"/>
    </row>
    <row r="1062" customFormat="false" ht="46.25" hidden="false" customHeight="false" outlineLevel="0" collapsed="false">
      <c r="A1062" s="66" t="s">
        <v>1401</v>
      </c>
      <c r="B1062" s="135" t="s">
        <v>19</v>
      </c>
      <c r="C1062" s="139" t="n">
        <f aca="false">SUM(C1064:C1072)</f>
        <v>7174100</v>
      </c>
      <c r="D1062" s="139" t="n">
        <f aca="false">SUM(D1064:D1072)</f>
        <v>0</v>
      </c>
      <c r="E1062" s="139" t="n">
        <f aca="false">SUM(C1062:D1062)</f>
        <v>7174100</v>
      </c>
    </row>
    <row r="1063" customFormat="false" ht="22.35" hidden="false" customHeight="false" outlineLevel="0" collapsed="false">
      <c r="A1063" s="82" t="s">
        <v>27</v>
      </c>
      <c r="B1063" s="227"/>
      <c r="C1063" s="143" t="n">
        <f aca="false">SUM(C1064:C1071)</f>
        <v>7174100</v>
      </c>
      <c r="D1063" s="215"/>
      <c r="E1063" s="94" t="n">
        <f aca="false">D1063+C1063</f>
        <v>7174100</v>
      </c>
    </row>
    <row r="1064" customFormat="false" ht="22.35" hidden="false" customHeight="false" outlineLevel="0" collapsed="false">
      <c r="A1064" s="82" t="s">
        <v>1095</v>
      </c>
      <c r="B1064" s="54" t="s">
        <v>1011</v>
      </c>
      <c r="C1064" s="77" t="n">
        <v>7156950</v>
      </c>
      <c r="D1064" s="77"/>
      <c r="E1064" s="94" t="n">
        <f aca="false">D1064+C1064</f>
        <v>7156950</v>
      </c>
    </row>
    <row r="1065" customFormat="false" ht="32.8" hidden="false" customHeight="false" outlineLevel="0" collapsed="false">
      <c r="A1065" s="82" t="s">
        <v>1320</v>
      </c>
      <c r="B1065" s="54" t="s">
        <v>697</v>
      </c>
      <c r="C1065" s="77" t="n">
        <v>6000</v>
      </c>
      <c r="D1065" s="77"/>
      <c r="E1065" s="94" t="n">
        <f aca="false">D1065+C1065</f>
        <v>6000</v>
      </c>
    </row>
    <row r="1066" customFormat="false" ht="74.6" hidden="false" customHeight="false" outlineLevel="0" collapsed="false">
      <c r="A1066" s="82" t="s">
        <v>1050</v>
      </c>
      <c r="B1066" s="54" t="s">
        <v>1051</v>
      </c>
      <c r="C1066" s="77" t="n">
        <v>3150</v>
      </c>
      <c r="D1066" s="77"/>
      <c r="E1066" s="94" t="n">
        <f aca="false">D1066+C1066</f>
        <v>3150</v>
      </c>
    </row>
    <row r="1067" customFormat="false" ht="12.8" hidden="false" customHeight="false" outlineLevel="0" collapsed="false">
      <c r="A1067" s="82" t="s">
        <v>1097</v>
      </c>
      <c r="B1067" s="54" t="s">
        <v>1098</v>
      </c>
      <c r="C1067" s="77" t="n">
        <v>8000</v>
      </c>
      <c r="D1067" s="77"/>
      <c r="E1067" s="77" t="n">
        <f aca="false">SUM(C1067:D1067)</f>
        <v>8000</v>
      </c>
    </row>
    <row r="1068" customFormat="false" ht="43.25" hidden="false" customHeight="false" outlineLevel="0" collapsed="false">
      <c r="A1068" s="82" t="s">
        <v>1110</v>
      </c>
      <c r="B1068" s="54" t="s">
        <v>1111</v>
      </c>
      <c r="C1068" s="220"/>
      <c r="D1068" s="221"/>
      <c r="E1068" s="94" t="n">
        <f aca="false">D1068+C1068</f>
        <v>0</v>
      </c>
    </row>
    <row r="1069" customFormat="false" ht="53.7" hidden="false" customHeight="false" outlineLevel="0" collapsed="false">
      <c r="A1069" s="82" t="s">
        <v>1142</v>
      </c>
      <c r="B1069" s="54" t="s">
        <v>1023</v>
      </c>
      <c r="C1069" s="220"/>
      <c r="D1069" s="221"/>
      <c r="E1069" s="77"/>
    </row>
    <row r="1070" customFormat="false" ht="43.25" hidden="false" customHeight="false" outlineLevel="0" collapsed="false">
      <c r="A1070" s="82" t="s">
        <v>1140</v>
      </c>
      <c r="B1070" s="54" t="s">
        <v>1020</v>
      </c>
      <c r="C1070" s="77"/>
      <c r="D1070" s="77"/>
      <c r="E1070" s="77" t="n">
        <f aca="false">D1070+C1070</f>
        <v>0</v>
      </c>
    </row>
    <row r="1071" customFormat="false" ht="32.8" hidden="false" customHeight="false" outlineLevel="0" collapsed="false">
      <c r="A1071" s="82" t="s">
        <v>33</v>
      </c>
      <c r="B1071" s="54"/>
      <c r="C1071" s="94"/>
      <c r="D1071" s="77"/>
      <c r="E1071" s="94" t="n">
        <f aca="false">D1071+C1071</f>
        <v>0</v>
      </c>
    </row>
    <row r="1072" customFormat="false" ht="22.35" hidden="false" customHeight="false" outlineLevel="0" collapsed="false">
      <c r="A1072" s="87" t="s">
        <v>65</v>
      </c>
      <c r="B1072" s="54" t="s">
        <v>66</v>
      </c>
      <c r="C1072" s="143"/>
      <c r="D1072" s="77"/>
      <c r="E1072" s="94" t="n">
        <f aca="false">D1072+C1072</f>
        <v>0</v>
      </c>
    </row>
    <row r="1073" customFormat="false" ht="12.8" hidden="false" customHeight="false" outlineLevel="0" collapsed="false">
      <c r="A1073" s="82"/>
      <c r="B1073" s="54"/>
      <c r="C1073" s="77"/>
      <c r="D1073" s="77"/>
      <c r="E1073" s="77"/>
    </row>
    <row r="1074" customFormat="false" ht="46.25" hidden="false" customHeight="false" outlineLevel="0" collapsed="false">
      <c r="A1074" s="66" t="s">
        <v>1409</v>
      </c>
      <c r="B1074" s="135" t="s">
        <v>19</v>
      </c>
      <c r="C1074" s="139" t="n">
        <f aca="false">SUM(C1076:C1082)</f>
        <v>4569520</v>
      </c>
      <c r="D1074" s="139" t="n">
        <f aca="false">SUM(D1076:D1081)</f>
        <v>0</v>
      </c>
      <c r="E1074" s="139" t="n">
        <f aca="false">SUM(C1074:D1074)</f>
        <v>4569520</v>
      </c>
    </row>
    <row r="1075" customFormat="false" ht="22.35" hidden="false" customHeight="false" outlineLevel="0" collapsed="false">
      <c r="A1075" s="87" t="s">
        <v>27</v>
      </c>
      <c r="B1075" s="100"/>
      <c r="C1075" s="77" t="n">
        <f aca="false">SUM(C1076:C1081)</f>
        <v>4569520</v>
      </c>
      <c r="D1075" s="77"/>
      <c r="E1075" s="94" t="n">
        <f aca="false">SUM(C1075:D1075)</f>
        <v>4569520</v>
      </c>
    </row>
    <row r="1076" customFormat="false" ht="22.35" hidden="false" customHeight="false" outlineLevel="0" collapsed="false">
      <c r="A1076" s="82" t="s">
        <v>1095</v>
      </c>
      <c r="B1076" s="54" t="s">
        <v>1011</v>
      </c>
      <c r="C1076" s="77" t="n">
        <v>4559020</v>
      </c>
      <c r="D1076" s="77"/>
      <c r="E1076" s="94" t="n">
        <f aca="false">SUM(C1076:D1076)</f>
        <v>4559020</v>
      </c>
    </row>
    <row r="1077" customFormat="false" ht="32.8" hidden="false" customHeight="false" outlineLevel="0" collapsed="false">
      <c r="A1077" s="82" t="s">
        <v>33</v>
      </c>
      <c r="B1077" s="54" t="s">
        <v>34</v>
      </c>
      <c r="C1077" s="77" t="n">
        <v>2500</v>
      </c>
      <c r="D1077" s="77"/>
      <c r="E1077" s="94" t="n">
        <f aca="false">SUM(C1077:D1077)</f>
        <v>2500</v>
      </c>
    </row>
    <row r="1078" customFormat="false" ht="12.8" hidden="false" customHeight="false" outlineLevel="0" collapsed="false">
      <c r="A1078" s="82" t="s">
        <v>1097</v>
      </c>
      <c r="B1078" s="54" t="s">
        <v>1098</v>
      </c>
      <c r="C1078" s="77" t="n">
        <v>8000</v>
      </c>
      <c r="D1078" s="94"/>
      <c r="E1078" s="94" t="n">
        <f aca="false">SUM(C1078:D1078)</f>
        <v>8000</v>
      </c>
    </row>
    <row r="1079" customFormat="false" ht="43.25" hidden="false" customHeight="false" outlineLevel="0" collapsed="false">
      <c r="A1079" s="82" t="s">
        <v>1110</v>
      </c>
      <c r="B1079" s="54" t="s">
        <v>1111</v>
      </c>
      <c r="C1079" s="77"/>
      <c r="D1079" s="77"/>
      <c r="E1079" s="94"/>
    </row>
    <row r="1080" customFormat="false" ht="53.7" hidden="false" customHeight="false" outlineLevel="0" collapsed="false">
      <c r="A1080" s="82" t="s">
        <v>1057</v>
      </c>
      <c r="B1080" s="54" t="s">
        <v>1058</v>
      </c>
      <c r="C1080" s="77"/>
      <c r="D1080" s="77"/>
      <c r="E1080" s="94"/>
    </row>
    <row r="1081" customFormat="false" ht="43.25" hidden="false" customHeight="false" outlineLevel="0" collapsed="false">
      <c r="A1081" s="82" t="s">
        <v>325</v>
      </c>
      <c r="B1081" s="55" t="s">
        <v>326</v>
      </c>
      <c r="C1081" s="77"/>
      <c r="D1081" s="77"/>
      <c r="E1081" s="94"/>
    </row>
    <row r="1082" customFormat="false" ht="22.35" hidden="false" customHeight="false" outlineLevel="0" collapsed="false">
      <c r="A1082" s="82" t="s">
        <v>65</v>
      </c>
      <c r="B1082" s="54"/>
      <c r="C1082" s="77"/>
      <c r="D1082" s="77"/>
      <c r="E1082" s="94"/>
    </row>
    <row r="1083" customFormat="false" ht="12.8" hidden="false" customHeight="false" outlineLevel="0" collapsed="false">
      <c r="A1083" s="87"/>
      <c r="B1083" s="54"/>
      <c r="C1083" s="77"/>
      <c r="D1083" s="77"/>
      <c r="E1083" s="94" t="n">
        <f aca="false">SUM(C1083:D1083)</f>
        <v>0</v>
      </c>
    </row>
    <row r="1084" customFormat="false" ht="35.05" hidden="false" customHeight="false" outlineLevel="0" collapsed="false">
      <c r="A1084" s="66" t="s">
        <v>1416</v>
      </c>
      <c r="B1084" s="135" t="s">
        <v>19</v>
      </c>
      <c r="C1084" s="240" t="n">
        <f aca="false">SUM(C1086:C1094)</f>
        <v>7177520</v>
      </c>
      <c r="D1084" s="240" t="n">
        <f aca="false">SUM(D1086:D1094)</f>
        <v>0</v>
      </c>
      <c r="E1084" s="240" t="n">
        <f aca="false">SUM(C1084:D1084)</f>
        <v>7177520</v>
      </c>
    </row>
    <row r="1085" customFormat="false" ht="22.35" hidden="false" customHeight="false" outlineLevel="0" collapsed="false">
      <c r="A1085" s="82" t="s">
        <v>27</v>
      </c>
      <c r="B1085" s="75"/>
      <c r="C1085" s="77" t="n">
        <f aca="false">SUM(C1086:C1093)</f>
        <v>7177520</v>
      </c>
      <c r="D1085" s="77" t="n">
        <f aca="false">SUM(D1086:D1093)</f>
        <v>0</v>
      </c>
      <c r="E1085" s="77" t="n">
        <f aca="false">SUM(C1085:D1085)</f>
        <v>7177520</v>
      </c>
    </row>
    <row r="1086" customFormat="false" ht="22.35" hidden="false" customHeight="false" outlineLevel="0" collapsed="false">
      <c r="A1086" s="82" t="s">
        <v>1095</v>
      </c>
      <c r="B1086" s="54" t="s">
        <v>1011</v>
      </c>
      <c r="C1086" s="77" t="n">
        <v>7148420</v>
      </c>
      <c r="D1086" s="246"/>
      <c r="E1086" s="77" t="n">
        <f aca="false">SUM(C1086:D1086)</f>
        <v>7148420</v>
      </c>
    </row>
    <row r="1087" customFormat="false" ht="74.6" hidden="false" customHeight="false" outlineLevel="0" collapsed="false">
      <c r="A1087" s="82" t="s">
        <v>1050</v>
      </c>
      <c r="B1087" s="54" t="s">
        <v>1051</v>
      </c>
      <c r="C1087" s="77" t="n">
        <v>2100</v>
      </c>
      <c r="D1087" s="221"/>
      <c r="E1087" s="77" t="n">
        <f aca="false">SUM(C1087:D1087)</f>
        <v>2100</v>
      </c>
    </row>
    <row r="1088" customFormat="false" ht="43.25" hidden="false" customHeight="false" outlineLevel="0" collapsed="false">
      <c r="A1088" s="82" t="s">
        <v>1140</v>
      </c>
      <c r="B1088" s="54" t="s">
        <v>1020</v>
      </c>
      <c r="C1088" s="77" t="n">
        <v>19000</v>
      </c>
      <c r="D1088" s="77"/>
      <c r="E1088" s="77" t="n">
        <f aca="false">D1088+C1088</f>
        <v>19000</v>
      </c>
    </row>
    <row r="1089" customFormat="false" ht="12.8" hidden="false" customHeight="false" outlineLevel="0" collapsed="false">
      <c r="A1089" s="82" t="s">
        <v>1097</v>
      </c>
      <c r="B1089" s="54" t="s">
        <v>1098</v>
      </c>
      <c r="C1089" s="77" t="n">
        <v>8000</v>
      </c>
      <c r="D1089" s="77"/>
      <c r="E1089" s="77" t="n">
        <f aca="false">SUM(C1089:D1089)</f>
        <v>8000</v>
      </c>
    </row>
    <row r="1090" customFormat="false" ht="22.35" hidden="false" customHeight="false" outlineLevel="0" collapsed="false">
      <c r="A1090" s="82" t="s">
        <v>1104</v>
      </c>
      <c r="B1090" s="54" t="s">
        <v>1014</v>
      </c>
      <c r="C1090" s="245"/>
      <c r="D1090" s="246"/>
      <c r="E1090" s="77"/>
    </row>
    <row r="1091" customFormat="false" ht="32.8" hidden="false" customHeight="false" outlineLevel="0" collapsed="false">
      <c r="A1091" s="82" t="s">
        <v>1422</v>
      </c>
      <c r="B1091" s="55" t="s">
        <v>1363</v>
      </c>
      <c r="C1091" s="220"/>
      <c r="D1091" s="221"/>
      <c r="E1091" s="94" t="n">
        <f aca="false">D1091+C1091</f>
        <v>0</v>
      </c>
    </row>
    <row r="1092" customFormat="false" ht="32.8" hidden="false" customHeight="false" outlineLevel="0" collapsed="false">
      <c r="A1092" s="82" t="s">
        <v>1320</v>
      </c>
      <c r="B1092" s="55" t="s">
        <v>697</v>
      </c>
      <c r="C1092" s="143"/>
      <c r="D1092" s="77"/>
      <c r="E1092" s="77" t="n">
        <f aca="false">SUM(C1092:D1092)</f>
        <v>0</v>
      </c>
    </row>
    <row r="1093" customFormat="false" ht="43.25" hidden="false" customHeight="false" outlineLevel="0" collapsed="false">
      <c r="A1093" s="82" t="s">
        <v>325</v>
      </c>
      <c r="B1093" s="55" t="s">
        <v>326</v>
      </c>
      <c r="C1093" s="143"/>
      <c r="D1093" s="77"/>
      <c r="E1093" s="77"/>
    </row>
    <row r="1094" customFormat="false" ht="22.35" hidden="false" customHeight="false" outlineLevel="0" collapsed="false">
      <c r="A1094" s="82" t="s">
        <v>65</v>
      </c>
      <c r="B1094" s="54" t="s">
        <v>66</v>
      </c>
      <c r="C1094" s="143"/>
      <c r="D1094" s="77"/>
      <c r="E1094" s="77" t="n">
        <f aca="false">SUM(C1094:D1094)</f>
        <v>0</v>
      </c>
    </row>
    <row r="1095" customFormat="false" ht="12.8" hidden="false" customHeight="false" outlineLevel="0" collapsed="false">
      <c r="A1095" s="82"/>
      <c r="B1095" s="54"/>
      <c r="C1095" s="143"/>
      <c r="D1095" s="77"/>
      <c r="E1095" s="77"/>
    </row>
    <row r="1096" customFormat="false" ht="46.25" hidden="false" customHeight="false" outlineLevel="0" collapsed="false">
      <c r="A1096" s="66" t="s">
        <v>1427</v>
      </c>
      <c r="B1096" s="135" t="s">
        <v>19</v>
      </c>
      <c r="C1096" s="139" t="n">
        <f aca="false">SUM(C1098:C1107)</f>
        <v>6019970</v>
      </c>
      <c r="D1096" s="139" t="n">
        <f aca="false">SUM(D1098:D1107)</f>
        <v>0</v>
      </c>
      <c r="E1096" s="139" t="n">
        <f aca="false">SUM(C1096:D1096)</f>
        <v>6019970</v>
      </c>
    </row>
    <row r="1097" customFormat="false" ht="22.35" hidden="false" customHeight="false" outlineLevel="0" collapsed="false">
      <c r="A1097" s="74" t="s">
        <v>27</v>
      </c>
      <c r="B1097" s="227"/>
      <c r="C1097" s="194" t="n">
        <f aca="false">SUM(C1098:C1106)</f>
        <v>6019970</v>
      </c>
      <c r="D1097" s="209"/>
      <c r="E1097" s="94" t="n">
        <f aca="false">D1097+C1097</f>
        <v>6019970</v>
      </c>
    </row>
    <row r="1098" customFormat="false" ht="22.35" hidden="false" customHeight="false" outlineLevel="0" collapsed="false">
      <c r="A1098" s="82" t="s">
        <v>1095</v>
      </c>
      <c r="B1098" s="54" t="s">
        <v>1011</v>
      </c>
      <c r="C1098" s="77" t="n">
        <v>5917770</v>
      </c>
      <c r="D1098" s="77"/>
      <c r="E1098" s="94" t="n">
        <f aca="false">D1098+C1098</f>
        <v>5917770</v>
      </c>
    </row>
    <row r="1099" customFormat="false" ht="74.6" hidden="false" customHeight="false" outlineLevel="0" collapsed="false">
      <c r="A1099" s="82" t="s">
        <v>1050</v>
      </c>
      <c r="B1099" s="54" t="s">
        <v>1051</v>
      </c>
      <c r="C1099" s="77" t="n">
        <v>4200</v>
      </c>
      <c r="D1099" s="77"/>
      <c r="E1099" s="94" t="n">
        <f aca="false">D1099+C1099</f>
        <v>4200</v>
      </c>
    </row>
    <row r="1100" customFormat="false" ht="74.6" hidden="false" customHeight="false" outlineLevel="0" collapsed="false">
      <c r="A1100" s="82" t="s">
        <v>1053</v>
      </c>
      <c r="B1100" s="54" t="s">
        <v>1054</v>
      </c>
      <c r="C1100" s="77" t="n">
        <v>25000</v>
      </c>
      <c r="D1100" s="77"/>
      <c r="E1100" s="94" t="n">
        <f aca="false">D1100+C1100</f>
        <v>25000</v>
      </c>
    </row>
    <row r="1101" customFormat="false" ht="32.8" hidden="false" customHeight="false" outlineLevel="0" collapsed="false">
      <c r="A1101" s="82" t="s">
        <v>33</v>
      </c>
      <c r="B1101" s="54" t="s">
        <v>34</v>
      </c>
      <c r="C1101" s="77" t="n">
        <v>15000</v>
      </c>
      <c r="D1101" s="77"/>
      <c r="E1101" s="94" t="n">
        <f aca="false">D1101+C1101</f>
        <v>15000</v>
      </c>
    </row>
    <row r="1102" customFormat="false" ht="12.8" hidden="false" customHeight="false" outlineLevel="0" collapsed="false">
      <c r="A1102" s="82" t="s">
        <v>1097</v>
      </c>
      <c r="B1102" s="54" t="s">
        <v>1098</v>
      </c>
      <c r="C1102" s="77" t="n">
        <v>8000</v>
      </c>
      <c r="D1102" s="77"/>
      <c r="E1102" s="94" t="n">
        <f aca="false">D1102+C1102</f>
        <v>8000</v>
      </c>
    </row>
    <row r="1103" customFormat="false" ht="22.35" hidden="false" customHeight="false" outlineLevel="0" collapsed="false">
      <c r="A1103" s="82" t="s">
        <v>1104</v>
      </c>
      <c r="B1103" s="54" t="s">
        <v>1014</v>
      </c>
      <c r="C1103" s="77" t="n">
        <v>50000</v>
      </c>
      <c r="D1103" s="77"/>
      <c r="E1103" s="94" t="n">
        <f aca="false">D1103+C1103</f>
        <v>50000</v>
      </c>
    </row>
    <row r="1104" customFormat="false" ht="53.7" hidden="false" customHeight="false" outlineLevel="0" collapsed="false">
      <c r="A1104" s="82" t="s">
        <v>1057</v>
      </c>
      <c r="B1104" s="54" t="s">
        <v>1058</v>
      </c>
      <c r="C1104" s="77"/>
      <c r="D1104" s="77"/>
      <c r="E1104" s="77"/>
    </row>
    <row r="1105" customFormat="false" ht="43.25" hidden="false" customHeight="false" outlineLevel="0" collapsed="false">
      <c r="A1105" s="82" t="s">
        <v>1110</v>
      </c>
      <c r="B1105" s="54" t="s">
        <v>1111</v>
      </c>
      <c r="C1105" s="77"/>
      <c r="D1105" s="77"/>
      <c r="E1105" s="77"/>
    </row>
    <row r="1106" customFormat="false" ht="64.15" hidden="false" customHeight="false" outlineLevel="0" collapsed="false">
      <c r="A1106" s="82" t="s">
        <v>726</v>
      </c>
      <c r="B1106" s="54" t="s">
        <v>727</v>
      </c>
      <c r="C1106" s="77"/>
      <c r="D1106" s="77"/>
      <c r="E1106" s="77" t="n">
        <f aca="false">SUM(C1106:D1106)</f>
        <v>0</v>
      </c>
    </row>
    <row r="1107" customFormat="false" ht="22.35" hidden="false" customHeight="false" outlineLevel="0" collapsed="false">
      <c r="A1107" s="82" t="s">
        <v>65</v>
      </c>
      <c r="B1107" s="54" t="s">
        <v>66</v>
      </c>
      <c r="C1107" s="77"/>
      <c r="D1107" s="77"/>
      <c r="E1107" s="77"/>
    </row>
    <row r="1108" customFormat="false" ht="12.8" hidden="false" customHeight="false" outlineLevel="0" collapsed="false">
      <c r="A1108" s="126"/>
      <c r="B1108" s="160"/>
      <c r="C1108" s="130"/>
      <c r="D1108" s="130"/>
      <c r="E1108" s="130"/>
    </row>
    <row r="1109" customFormat="false" ht="46.25" hidden="false" customHeight="false" outlineLevel="0" collapsed="false">
      <c r="A1109" s="66" t="s">
        <v>1435</v>
      </c>
      <c r="B1109" s="135" t="s">
        <v>19</v>
      </c>
      <c r="C1109" s="240" t="n">
        <f aca="false">SUM(C1111:C1115)</f>
        <v>6044280</v>
      </c>
      <c r="D1109" s="240" t="n">
        <f aca="false">SUM(D1111:D1115)</f>
        <v>0</v>
      </c>
      <c r="E1109" s="240" t="n">
        <f aca="false">SUM(C1109:D1109)</f>
        <v>6044280</v>
      </c>
    </row>
    <row r="1110" customFormat="false" ht="22.35" hidden="false" customHeight="false" outlineLevel="0" collapsed="false">
      <c r="A1110" s="82" t="s">
        <v>27</v>
      </c>
      <c r="B1110" s="227"/>
      <c r="C1110" s="245" t="n">
        <f aca="false">SUM(C1111:C1114)</f>
        <v>6044280</v>
      </c>
      <c r="D1110" s="246"/>
      <c r="E1110" s="77" t="n">
        <f aca="false">SUM(C1110:D1110)</f>
        <v>6044280</v>
      </c>
    </row>
    <row r="1111" customFormat="false" ht="22.35" hidden="false" customHeight="false" outlineLevel="0" collapsed="false">
      <c r="A1111" s="82" t="s">
        <v>1095</v>
      </c>
      <c r="B1111" s="54" t="s">
        <v>1011</v>
      </c>
      <c r="C1111" s="77" t="n">
        <v>6036280</v>
      </c>
      <c r="D1111" s="246"/>
      <c r="E1111" s="77" t="n">
        <f aca="false">SUM(C1111:D1111)</f>
        <v>6036280</v>
      </c>
    </row>
    <row r="1112" customFormat="false" ht="12.8" hidden="false" customHeight="false" outlineLevel="0" collapsed="false">
      <c r="A1112" s="82" t="s">
        <v>1097</v>
      </c>
      <c r="B1112" s="54" t="s">
        <v>1098</v>
      </c>
      <c r="C1112" s="77" t="n">
        <v>8000</v>
      </c>
      <c r="D1112" s="77"/>
      <c r="E1112" s="77" t="n">
        <f aca="false">SUM(C1112:D1112)</f>
        <v>8000</v>
      </c>
    </row>
    <row r="1113" customFormat="false" ht="32.8" hidden="false" customHeight="false" outlineLevel="0" collapsed="false">
      <c r="A1113" s="82" t="s">
        <v>33</v>
      </c>
      <c r="B1113" s="54" t="s">
        <v>34</v>
      </c>
      <c r="C1113" s="77"/>
      <c r="D1113" s="77"/>
      <c r="E1113" s="77"/>
    </row>
    <row r="1114" customFormat="false" ht="43.25" hidden="false" customHeight="false" outlineLevel="0" collapsed="false">
      <c r="A1114" s="82" t="s">
        <v>1110</v>
      </c>
      <c r="B1114" s="54" t="s">
        <v>1111</v>
      </c>
      <c r="C1114" s="245"/>
      <c r="D1114" s="246"/>
      <c r="E1114" s="77"/>
    </row>
    <row r="1115" customFormat="false" ht="22.35" hidden="false" customHeight="false" outlineLevel="0" collapsed="false">
      <c r="A1115" s="82" t="s">
        <v>65</v>
      </c>
      <c r="B1115" s="54" t="s">
        <v>66</v>
      </c>
      <c r="C1115" s="77"/>
      <c r="D1115" s="77"/>
      <c r="E1115" s="77"/>
    </row>
    <row r="1116" customFormat="false" ht="12.8" hidden="false" customHeight="false" outlineLevel="0" collapsed="false">
      <c r="A1116" s="82"/>
      <c r="B1116" s="54"/>
      <c r="C1116" s="143"/>
      <c r="D1116" s="77"/>
      <c r="E1116" s="77"/>
    </row>
    <row r="1117" customFormat="false" ht="46.25" hidden="false" customHeight="false" outlineLevel="0" collapsed="false">
      <c r="A1117" s="66" t="s">
        <v>1439</v>
      </c>
      <c r="B1117" s="135" t="s">
        <v>19</v>
      </c>
      <c r="C1117" s="139" t="n">
        <f aca="false">SUM(C1119:C1127)</f>
        <v>6644740</v>
      </c>
      <c r="D1117" s="139" t="n">
        <f aca="false">SUM(D1119:D1126)</f>
        <v>0</v>
      </c>
      <c r="E1117" s="139" t="n">
        <f aca="false">SUM(C1117:D1117)</f>
        <v>6644740</v>
      </c>
    </row>
    <row r="1118" customFormat="false" ht="22.35" hidden="false" customHeight="false" outlineLevel="0" collapsed="false">
      <c r="A1118" s="82" t="s">
        <v>27</v>
      </c>
      <c r="B1118" s="227"/>
      <c r="C1118" s="143" t="n">
        <f aca="false">SUM(C1119:C1127)</f>
        <v>6644740</v>
      </c>
      <c r="D1118" s="215"/>
      <c r="E1118" s="77" t="n">
        <f aca="false">SUM(C1118:D1118)</f>
        <v>6644740</v>
      </c>
    </row>
    <row r="1119" customFormat="false" ht="22.35" hidden="false" customHeight="false" outlineLevel="0" collapsed="false">
      <c r="A1119" s="82" t="s">
        <v>1095</v>
      </c>
      <c r="B1119" s="54" t="s">
        <v>1011</v>
      </c>
      <c r="C1119" s="77" t="n">
        <v>6606740</v>
      </c>
      <c r="D1119" s="77"/>
      <c r="E1119" s="77" t="n">
        <f aca="false">SUM(C1119:D1119)</f>
        <v>6606740</v>
      </c>
    </row>
    <row r="1120" customFormat="false" ht="32.8" hidden="false" customHeight="false" outlineLevel="0" collapsed="false">
      <c r="A1120" s="82" t="s">
        <v>1320</v>
      </c>
      <c r="B1120" s="54" t="s">
        <v>697</v>
      </c>
      <c r="C1120" s="77" t="n">
        <v>6000</v>
      </c>
      <c r="D1120" s="77"/>
      <c r="E1120" s="77" t="n">
        <f aca="false">SUM(C1120:D1120)</f>
        <v>6000</v>
      </c>
    </row>
    <row r="1121" customFormat="false" ht="32.8" hidden="false" customHeight="false" outlineLevel="0" collapsed="false">
      <c r="A1121" s="82" t="s">
        <v>33</v>
      </c>
      <c r="B1121" s="54" t="s">
        <v>34</v>
      </c>
      <c r="C1121" s="77" t="n">
        <v>24000</v>
      </c>
      <c r="D1121" s="77"/>
      <c r="E1121" s="77" t="n">
        <f aca="false">SUM(C1121:D1121)</f>
        <v>24000</v>
      </c>
    </row>
    <row r="1122" customFormat="false" ht="12.8" hidden="false" customHeight="false" outlineLevel="0" collapsed="false">
      <c r="A1122" s="82" t="s">
        <v>1097</v>
      </c>
      <c r="B1122" s="54" t="s">
        <v>1098</v>
      </c>
      <c r="C1122" s="77" t="n">
        <v>8000</v>
      </c>
      <c r="D1122" s="77"/>
      <c r="E1122" s="94" t="n">
        <f aca="false">SUM(C1122:D1122)</f>
        <v>8000</v>
      </c>
    </row>
    <row r="1123" customFormat="false" ht="53.7" hidden="false" customHeight="false" outlineLevel="0" collapsed="false">
      <c r="A1123" s="82" t="s">
        <v>1142</v>
      </c>
      <c r="B1123" s="54" t="s">
        <v>1023</v>
      </c>
      <c r="C1123" s="77"/>
      <c r="D1123" s="77"/>
      <c r="E1123" s="77"/>
    </row>
    <row r="1124" customFormat="false" ht="43.25" hidden="false" customHeight="false" outlineLevel="0" collapsed="false">
      <c r="A1124" s="82" t="s">
        <v>1110</v>
      </c>
      <c r="B1124" s="54" t="s">
        <v>1111</v>
      </c>
      <c r="C1124" s="77"/>
      <c r="D1124" s="77"/>
      <c r="E1124" s="77"/>
    </row>
    <row r="1125" customFormat="false" ht="53.7" hidden="false" customHeight="false" outlineLevel="0" collapsed="false">
      <c r="A1125" s="82" t="s">
        <v>1057</v>
      </c>
      <c r="B1125" s="54" t="s">
        <v>1058</v>
      </c>
      <c r="C1125" s="77"/>
      <c r="D1125" s="77"/>
      <c r="E1125" s="77" t="n">
        <f aca="false">SUM(C1125:D1125)</f>
        <v>0</v>
      </c>
    </row>
    <row r="1126" customFormat="false" ht="32.8" hidden="false" customHeight="false" outlineLevel="0" collapsed="false">
      <c r="A1126" s="82" t="s">
        <v>1446</v>
      </c>
      <c r="B1126" s="55" t="s">
        <v>1447</v>
      </c>
      <c r="C1126" s="77"/>
      <c r="D1126" s="77"/>
      <c r="E1126" s="77" t="n">
        <f aca="false">SUM(C1126:D1126)</f>
        <v>0</v>
      </c>
    </row>
    <row r="1127" customFormat="false" ht="43.25" hidden="false" customHeight="false" outlineLevel="0" collapsed="false">
      <c r="A1127" s="82" t="s">
        <v>325</v>
      </c>
      <c r="B1127" s="55" t="s">
        <v>326</v>
      </c>
      <c r="C1127" s="77"/>
      <c r="D1127" s="77"/>
      <c r="E1127" s="77"/>
    </row>
    <row r="1128" customFormat="false" ht="12.8" hidden="false" customHeight="false" outlineLevel="0" collapsed="false">
      <c r="A1128" s="82"/>
      <c r="B1128" s="54"/>
      <c r="C1128" s="77"/>
      <c r="D1128" s="77"/>
      <c r="E1128" s="77" t="n">
        <f aca="false">SUM(C1128:D1128)</f>
        <v>0</v>
      </c>
    </row>
    <row r="1129" customFormat="false" ht="46.25" hidden="false" customHeight="false" outlineLevel="0" collapsed="false">
      <c r="A1129" s="66" t="s">
        <v>1450</v>
      </c>
      <c r="B1129" s="135" t="s">
        <v>19</v>
      </c>
      <c r="C1129" s="139" t="n">
        <f aca="false">SUM(C1131:C1135)</f>
        <v>4299020</v>
      </c>
      <c r="D1129" s="139" t="n">
        <f aca="false">SUM(D1131:D1136)</f>
        <v>0</v>
      </c>
      <c r="E1129" s="139" t="n">
        <f aca="false">SUM(C1129:D1129)</f>
        <v>4299020</v>
      </c>
    </row>
    <row r="1130" customFormat="false" ht="22.35" hidden="false" customHeight="false" outlineLevel="0" collapsed="false">
      <c r="A1130" s="82" t="s">
        <v>27</v>
      </c>
      <c r="B1130" s="227"/>
      <c r="C1130" s="143" t="n">
        <f aca="false">SUM(C1131:C1135)</f>
        <v>4299020</v>
      </c>
      <c r="D1130" s="215"/>
      <c r="E1130" s="77" t="n">
        <f aca="false">SUM(C1130:D1130)</f>
        <v>4299020</v>
      </c>
    </row>
    <row r="1131" customFormat="false" ht="22.35" hidden="false" customHeight="false" outlineLevel="0" collapsed="false">
      <c r="A1131" s="82" t="s">
        <v>1095</v>
      </c>
      <c r="B1131" s="54" t="s">
        <v>1011</v>
      </c>
      <c r="C1131" s="77" t="n">
        <v>4266020</v>
      </c>
      <c r="D1131" s="77"/>
      <c r="E1131" s="77" t="n">
        <f aca="false">SUM(C1131:D1131)</f>
        <v>4266020</v>
      </c>
    </row>
    <row r="1132" customFormat="false" ht="74.6" hidden="false" customHeight="false" outlineLevel="0" collapsed="false">
      <c r="A1132" s="82" t="s">
        <v>1053</v>
      </c>
      <c r="B1132" s="54" t="s">
        <v>1054</v>
      </c>
      <c r="C1132" s="77" t="n">
        <v>25000</v>
      </c>
      <c r="D1132" s="77"/>
      <c r="E1132" s="77" t="n">
        <f aca="false">SUM(C1132:D1132)</f>
        <v>25000</v>
      </c>
    </row>
    <row r="1133" customFormat="false" ht="12.8" hidden="false" customHeight="false" outlineLevel="0" collapsed="false">
      <c r="A1133" s="82" t="s">
        <v>1097</v>
      </c>
      <c r="B1133" s="54" t="s">
        <v>1098</v>
      </c>
      <c r="C1133" s="77" t="n">
        <v>8000</v>
      </c>
      <c r="D1133" s="77"/>
      <c r="E1133" s="77" t="n">
        <f aca="false">SUM(C1133:D1133)</f>
        <v>8000</v>
      </c>
    </row>
    <row r="1134" customFormat="false" ht="43.25" hidden="false" customHeight="false" outlineLevel="0" collapsed="false">
      <c r="A1134" s="82" t="s">
        <v>1110</v>
      </c>
      <c r="B1134" s="54" t="s">
        <v>1111</v>
      </c>
      <c r="C1134" s="77"/>
      <c r="D1134" s="77"/>
      <c r="E1134" s="77"/>
    </row>
    <row r="1135" customFormat="false" ht="43.25" hidden="false" customHeight="false" outlineLevel="0" collapsed="false">
      <c r="A1135" s="82" t="s">
        <v>325</v>
      </c>
      <c r="B1135" s="55" t="s">
        <v>326</v>
      </c>
      <c r="C1135" s="77"/>
      <c r="D1135" s="77"/>
      <c r="E1135" s="77"/>
    </row>
    <row r="1136" customFormat="false" ht="12.8" hidden="false" customHeight="false" outlineLevel="0" collapsed="false">
      <c r="A1136" s="254"/>
      <c r="B1136" s="254"/>
      <c r="C1136" s="77"/>
      <c r="D1136" s="77"/>
      <c r="E1136" s="77" t="n">
        <f aca="false">SUM(C1136:D1136)</f>
        <v>0</v>
      </c>
    </row>
    <row r="1137" customFormat="false" ht="46.25" hidden="false" customHeight="false" outlineLevel="0" collapsed="false">
      <c r="A1137" s="66" t="s">
        <v>1455</v>
      </c>
      <c r="B1137" s="135" t="s">
        <v>19</v>
      </c>
      <c r="C1137" s="139" t="n">
        <f aca="false">SUM(C1139:C1146)</f>
        <v>5977350</v>
      </c>
      <c r="D1137" s="139" t="n">
        <f aca="false">SUM(D1139:D1145)</f>
        <v>0</v>
      </c>
      <c r="E1137" s="139" t="n">
        <f aca="false">SUM(C1137:D1137)</f>
        <v>5977350</v>
      </c>
    </row>
    <row r="1138" customFormat="false" ht="22.35" hidden="false" customHeight="false" outlineLevel="0" collapsed="false">
      <c r="A1138" s="82" t="s">
        <v>27</v>
      </c>
      <c r="B1138" s="227"/>
      <c r="C1138" s="77" t="n">
        <f aca="false">SUM(C1139:C1145)</f>
        <v>5977350</v>
      </c>
      <c r="D1138" s="215"/>
      <c r="E1138" s="77" t="n">
        <f aca="false">SUM(C1138:D1138)</f>
        <v>5977350</v>
      </c>
    </row>
    <row r="1139" customFormat="false" ht="22.35" hidden="false" customHeight="false" outlineLevel="0" collapsed="false">
      <c r="A1139" s="82" t="s">
        <v>1095</v>
      </c>
      <c r="B1139" s="54" t="s">
        <v>1011</v>
      </c>
      <c r="C1139" s="77" t="n">
        <v>5817710</v>
      </c>
      <c r="D1139" s="77"/>
      <c r="E1139" s="77" t="n">
        <f aca="false">SUM(C1139:D1139)</f>
        <v>5817710</v>
      </c>
    </row>
    <row r="1140" customFormat="false" ht="53.7" hidden="false" customHeight="false" outlineLevel="0" collapsed="false">
      <c r="A1140" s="82" t="s">
        <v>1142</v>
      </c>
      <c r="B1140" s="54" t="s">
        <v>1023</v>
      </c>
      <c r="C1140" s="77" t="n">
        <v>98640</v>
      </c>
      <c r="D1140" s="77"/>
      <c r="E1140" s="77" t="n">
        <f aca="false">SUM(C1140:D1140)</f>
        <v>98640</v>
      </c>
    </row>
    <row r="1141" customFormat="false" ht="32.8" hidden="false" customHeight="false" outlineLevel="0" collapsed="false">
      <c r="A1141" s="82" t="s">
        <v>1320</v>
      </c>
      <c r="B1141" s="54" t="s">
        <v>697</v>
      </c>
      <c r="C1141" s="77" t="n">
        <v>6000</v>
      </c>
      <c r="D1141" s="77"/>
      <c r="E1141" s="77" t="n">
        <f aca="false">SUM(C1141:D1141)</f>
        <v>6000</v>
      </c>
    </row>
    <row r="1142" customFormat="false" ht="74.6" hidden="false" customHeight="false" outlineLevel="0" collapsed="false">
      <c r="A1142" s="82" t="s">
        <v>1053</v>
      </c>
      <c r="B1142" s="54" t="s">
        <v>1054</v>
      </c>
      <c r="C1142" s="77" t="n">
        <v>25000</v>
      </c>
      <c r="D1142" s="77"/>
      <c r="E1142" s="77" t="n">
        <f aca="false">SUM(C1142:D1142)</f>
        <v>25000</v>
      </c>
    </row>
    <row r="1143" customFormat="false" ht="32.8" hidden="false" customHeight="false" outlineLevel="0" collapsed="false">
      <c r="A1143" s="82" t="s">
        <v>33</v>
      </c>
      <c r="B1143" s="54" t="s">
        <v>34</v>
      </c>
      <c r="C1143" s="77" t="n">
        <v>20000</v>
      </c>
      <c r="D1143" s="77"/>
      <c r="E1143" s="77" t="n">
        <f aca="false">SUM(C1143:D1143)</f>
        <v>20000</v>
      </c>
    </row>
    <row r="1144" customFormat="false" ht="12.8" hidden="false" customHeight="false" outlineLevel="0" collapsed="false">
      <c r="A1144" s="82" t="s">
        <v>1097</v>
      </c>
      <c r="B1144" s="54" t="s">
        <v>1098</v>
      </c>
      <c r="C1144" s="77" t="n">
        <v>10000</v>
      </c>
      <c r="D1144" s="77"/>
      <c r="E1144" s="77" t="n">
        <f aca="false">SUM(C1144:D1144)</f>
        <v>10000</v>
      </c>
    </row>
    <row r="1145" customFormat="false" ht="43.25" hidden="false" customHeight="false" outlineLevel="0" collapsed="false">
      <c r="A1145" s="82" t="s">
        <v>1110</v>
      </c>
      <c r="B1145" s="54" t="s">
        <v>1111</v>
      </c>
      <c r="C1145" s="77"/>
      <c r="D1145" s="77"/>
      <c r="E1145" s="77"/>
    </row>
    <row r="1146" customFormat="false" ht="22.35" hidden="false" customHeight="false" outlineLevel="0" collapsed="false">
      <c r="A1146" s="82" t="s">
        <v>65</v>
      </c>
      <c r="B1146" s="54" t="s">
        <v>66</v>
      </c>
      <c r="C1146" s="77"/>
      <c r="D1146" s="77"/>
      <c r="E1146" s="77"/>
    </row>
    <row r="1147" customFormat="false" ht="12.8" hidden="false" customHeight="false" outlineLevel="0" collapsed="false">
      <c r="A1147" s="82"/>
      <c r="B1147" s="54"/>
      <c r="C1147" s="77" t="n">
        <f aca="false">8000-8000</f>
        <v>0</v>
      </c>
      <c r="D1147" s="77"/>
      <c r="E1147" s="77" t="n">
        <f aca="false">SUM(C1147:D1147)</f>
        <v>0</v>
      </c>
    </row>
    <row r="1148" customFormat="false" ht="46.25" hidden="false" customHeight="false" outlineLevel="0" collapsed="false">
      <c r="A1148" s="66" t="s">
        <v>1463</v>
      </c>
      <c r="B1148" s="135" t="s">
        <v>19</v>
      </c>
      <c r="C1148" s="108" t="n">
        <f aca="false">SUM(C1150:C1156)</f>
        <v>5773170</v>
      </c>
      <c r="D1148" s="229" t="n">
        <f aca="false">SUM(D1150:D1156)</f>
        <v>0</v>
      </c>
      <c r="E1148" s="139" t="n">
        <f aca="false">SUM(C1148:D1148)</f>
        <v>5773170</v>
      </c>
    </row>
    <row r="1149" customFormat="false" ht="22.35" hidden="false" customHeight="false" outlineLevel="0" collapsed="false">
      <c r="A1149" s="82" t="s">
        <v>27</v>
      </c>
      <c r="B1149" s="227"/>
      <c r="C1149" s="143" t="n">
        <f aca="false">SUM(C1150:C1156)</f>
        <v>5773170</v>
      </c>
      <c r="D1149" s="256"/>
      <c r="E1149" s="249" t="n">
        <f aca="false">SUM(C1149:D1149)</f>
        <v>5773170</v>
      </c>
    </row>
    <row r="1150" customFormat="false" ht="22.35" hidden="false" customHeight="false" outlineLevel="0" collapsed="false">
      <c r="A1150" s="82" t="s">
        <v>1095</v>
      </c>
      <c r="B1150" s="54" t="s">
        <v>1011</v>
      </c>
      <c r="C1150" s="77" t="n">
        <v>5762020</v>
      </c>
      <c r="D1150" s="215"/>
      <c r="E1150" s="249" t="n">
        <f aca="false">SUM(C1150:D1150)</f>
        <v>5762020</v>
      </c>
    </row>
    <row r="1151" customFormat="false" ht="32.8" hidden="false" customHeight="false" outlineLevel="0" collapsed="false">
      <c r="A1151" s="82" t="s">
        <v>1320</v>
      </c>
      <c r="B1151" s="54" t="s">
        <v>697</v>
      </c>
      <c r="C1151" s="77"/>
      <c r="D1151" s="215"/>
      <c r="E1151" s="249"/>
    </row>
    <row r="1152" customFormat="false" ht="74.6" hidden="false" customHeight="false" outlineLevel="0" collapsed="false">
      <c r="A1152" s="82" t="s">
        <v>1050</v>
      </c>
      <c r="B1152" s="54" t="s">
        <v>1051</v>
      </c>
      <c r="C1152" s="77" t="n">
        <v>3150</v>
      </c>
      <c r="D1152" s="215"/>
      <c r="E1152" s="249" t="n">
        <f aca="false">SUM(C1152:D1152)</f>
        <v>3150</v>
      </c>
    </row>
    <row r="1153" customFormat="false" ht="12.8" hidden="false" customHeight="false" outlineLevel="0" collapsed="false">
      <c r="A1153" s="82" t="s">
        <v>1097</v>
      </c>
      <c r="B1153" s="54" t="s">
        <v>1098</v>
      </c>
      <c r="C1153" s="77" t="n">
        <v>8000</v>
      </c>
      <c r="D1153" s="77"/>
      <c r="E1153" s="249" t="n">
        <f aca="false">SUM(C1153:D1153)</f>
        <v>8000</v>
      </c>
    </row>
    <row r="1154" customFormat="false" ht="43.25" hidden="false" customHeight="false" outlineLevel="0" collapsed="false">
      <c r="A1154" s="82" t="s">
        <v>1140</v>
      </c>
      <c r="B1154" s="54" t="s">
        <v>1020</v>
      </c>
      <c r="C1154" s="143"/>
      <c r="D1154" s="215"/>
      <c r="E1154" s="249"/>
    </row>
    <row r="1155" customFormat="false" ht="32.8" hidden="false" customHeight="false" outlineLevel="0" collapsed="false">
      <c r="A1155" s="82" t="s">
        <v>1422</v>
      </c>
      <c r="B1155" s="55" t="s">
        <v>1363</v>
      </c>
      <c r="C1155" s="143"/>
      <c r="D1155" s="77"/>
      <c r="E1155" s="249" t="n">
        <f aca="false">SUM(C1155:D1155)</f>
        <v>0</v>
      </c>
    </row>
    <row r="1156" customFormat="false" ht="22.35" hidden="false" customHeight="false" outlineLevel="0" collapsed="false">
      <c r="A1156" s="82" t="s">
        <v>1104</v>
      </c>
      <c r="B1156" s="54"/>
      <c r="C1156" s="143"/>
      <c r="D1156" s="77"/>
      <c r="E1156" s="249" t="n">
        <f aca="false">SUM(C1156:D1156)</f>
        <v>0</v>
      </c>
    </row>
    <row r="1157" customFormat="false" ht="22.35" hidden="false" customHeight="false" outlineLevel="0" collapsed="false">
      <c r="A1157" s="82" t="s">
        <v>65</v>
      </c>
      <c r="B1157" s="55" t="s">
        <v>66</v>
      </c>
      <c r="C1157" s="143"/>
      <c r="D1157" s="77"/>
      <c r="E1157" s="249"/>
    </row>
    <row r="1158" customFormat="false" ht="12.8" hidden="false" customHeight="false" outlineLevel="0" collapsed="false">
      <c r="A1158" s="82"/>
      <c r="B1158" s="54"/>
      <c r="C1158" s="143"/>
      <c r="D1158" s="77"/>
      <c r="E1158" s="258" t="n">
        <f aca="false">SUM(C1158:D1158)</f>
        <v>0</v>
      </c>
    </row>
    <row r="1159" customFormat="false" ht="46.25" hidden="false" customHeight="false" outlineLevel="0" collapsed="false">
      <c r="A1159" s="66" t="s">
        <v>1471</v>
      </c>
      <c r="B1159" s="135" t="s">
        <v>19</v>
      </c>
      <c r="C1159" s="139" t="n">
        <f aca="false">SUM(C1161:C1164)</f>
        <v>1193200</v>
      </c>
      <c r="D1159" s="139" t="n">
        <f aca="false">SUM(D1161:D1164)</f>
        <v>0</v>
      </c>
      <c r="E1159" s="152" t="n">
        <f aca="false">SUM(C1159:D1159)</f>
        <v>1193200</v>
      </c>
    </row>
    <row r="1160" customFormat="false" ht="22.35" hidden="false" customHeight="false" outlineLevel="0" collapsed="false">
      <c r="A1160" s="82" t="s">
        <v>27</v>
      </c>
      <c r="B1160" s="227"/>
      <c r="C1160" s="143" t="n">
        <f aca="false">SUM(C1161:C1164)</f>
        <v>1193200</v>
      </c>
      <c r="D1160" s="215"/>
      <c r="E1160" s="77" t="n">
        <f aca="false">SUM(C1160:D1160)</f>
        <v>1193200</v>
      </c>
    </row>
    <row r="1161" customFormat="false" ht="22.35" hidden="false" customHeight="false" outlineLevel="0" collapsed="false">
      <c r="A1161" s="82" t="s">
        <v>1095</v>
      </c>
      <c r="B1161" s="54" t="s">
        <v>1011</v>
      </c>
      <c r="C1161" s="77" t="n">
        <v>1168200</v>
      </c>
      <c r="D1161" s="215"/>
      <c r="E1161" s="77" t="n">
        <f aca="false">SUM(C1161:D1161)</f>
        <v>1168200</v>
      </c>
    </row>
    <row r="1162" customFormat="false" ht="74.6" hidden="false" customHeight="false" outlineLevel="0" collapsed="false">
      <c r="A1162" s="82" t="s">
        <v>1053</v>
      </c>
      <c r="B1162" s="54" t="s">
        <v>1054</v>
      </c>
      <c r="C1162" s="77" t="n">
        <v>25000</v>
      </c>
      <c r="D1162" s="215"/>
      <c r="E1162" s="77" t="n">
        <f aca="false">SUM(C1162:D1162)</f>
        <v>25000</v>
      </c>
    </row>
    <row r="1163" customFormat="false" ht="43.25" hidden="false" customHeight="false" outlineLevel="0" collapsed="false">
      <c r="A1163" s="82" t="s">
        <v>1110</v>
      </c>
      <c r="B1163" s="54" t="s">
        <v>1111</v>
      </c>
      <c r="C1163" s="143"/>
      <c r="D1163" s="77"/>
      <c r="E1163" s="249" t="n">
        <f aca="false">SUM(C1163:D1163)</f>
        <v>0</v>
      </c>
    </row>
    <row r="1164" customFormat="false" ht="22.35" hidden="false" customHeight="false" outlineLevel="0" collapsed="false">
      <c r="A1164" s="82" t="s">
        <v>1104</v>
      </c>
      <c r="B1164" s="54" t="s">
        <v>1014</v>
      </c>
      <c r="C1164" s="143"/>
      <c r="D1164" s="215"/>
      <c r="E1164" s="77"/>
    </row>
    <row r="1165" customFormat="false" ht="12.8" hidden="false" customHeight="false" outlineLevel="0" collapsed="false">
      <c r="A1165" s="82"/>
      <c r="B1165" s="54"/>
      <c r="C1165" s="143"/>
      <c r="D1165" s="77"/>
      <c r="E1165" s="143"/>
    </row>
    <row r="1166" customFormat="false" ht="46.25" hidden="false" customHeight="false" outlineLevel="0" collapsed="false">
      <c r="A1166" s="66" t="s">
        <v>1475</v>
      </c>
      <c r="B1166" s="135" t="s">
        <v>19</v>
      </c>
      <c r="C1166" s="139" t="n">
        <f aca="false">SUM(C1168:C1172)</f>
        <v>4585390</v>
      </c>
      <c r="D1166" s="139" t="n">
        <f aca="false">SUM(D1168:D1172)</f>
        <v>0</v>
      </c>
      <c r="E1166" s="152" t="n">
        <f aca="false">SUM(C1166:D1166)</f>
        <v>4585390</v>
      </c>
    </row>
    <row r="1167" customFormat="false" ht="22.35" hidden="false" customHeight="false" outlineLevel="0" collapsed="false">
      <c r="A1167" s="82" t="s">
        <v>27</v>
      </c>
      <c r="B1167" s="227"/>
      <c r="C1167" s="143" t="n">
        <f aca="false">SUM(C1168:C1172)</f>
        <v>4585390</v>
      </c>
      <c r="D1167" s="215"/>
      <c r="E1167" s="77" t="n">
        <f aca="false">SUM(C1167:D1167)</f>
        <v>4585390</v>
      </c>
    </row>
    <row r="1168" customFormat="false" ht="22.35" hidden="false" customHeight="false" outlineLevel="0" collapsed="false">
      <c r="A1168" s="82" t="s">
        <v>1095</v>
      </c>
      <c r="B1168" s="54" t="s">
        <v>1011</v>
      </c>
      <c r="C1168" s="77" t="n">
        <v>4556390</v>
      </c>
      <c r="D1168" s="215"/>
      <c r="E1168" s="77" t="n">
        <f aca="false">SUM(C1168:D1168)</f>
        <v>4556390</v>
      </c>
    </row>
    <row r="1169" customFormat="false" ht="32.8" hidden="false" customHeight="false" outlineLevel="0" collapsed="false">
      <c r="A1169" s="82" t="s">
        <v>33</v>
      </c>
      <c r="B1169" s="54" t="s">
        <v>34</v>
      </c>
      <c r="C1169" s="77" t="n">
        <v>20000</v>
      </c>
      <c r="D1169" s="215"/>
      <c r="E1169" s="77" t="n">
        <f aca="false">SUM(C1169:D1169)</f>
        <v>20000</v>
      </c>
    </row>
    <row r="1170" customFormat="false" ht="12.8" hidden="false" customHeight="false" outlineLevel="0" collapsed="false">
      <c r="A1170" s="82" t="s">
        <v>1097</v>
      </c>
      <c r="B1170" s="54" t="s">
        <v>1098</v>
      </c>
      <c r="C1170" s="77" t="n">
        <v>9000</v>
      </c>
      <c r="D1170" s="77"/>
      <c r="E1170" s="77" t="n">
        <f aca="false">SUM(C1170:D1170)</f>
        <v>9000</v>
      </c>
    </row>
    <row r="1171" customFormat="false" ht="43.25" hidden="false" customHeight="false" outlineLevel="0" collapsed="false">
      <c r="A1171" s="82" t="s">
        <v>1110</v>
      </c>
      <c r="B1171" s="54" t="s">
        <v>1111</v>
      </c>
      <c r="C1171" s="77"/>
      <c r="D1171" s="77"/>
      <c r="E1171" s="77"/>
    </row>
    <row r="1172" customFormat="false" ht="53.7" hidden="false" customHeight="false" outlineLevel="0" collapsed="false">
      <c r="A1172" s="82" t="s">
        <v>1057</v>
      </c>
      <c r="B1172" s="54" t="s">
        <v>1058</v>
      </c>
      <c r="C1172" s="143"/>
      <c r="D1172" s="215"/>
      <c r="E1172" s="77"/>
    </row>
    <row r="1173" customFormat="false" ht="12.8" hidden="false" customHeight="false" outlineLevel="0" collapsed="false">
      <c r="A1173" s="82"/>
      <c r="B1173" s="54"/>
      <c r="C1173" s="143"/>
      <c r="D1173" s="215"/>
      <c r="E1173" s="77"/>
    </row>
    <row r="1174" customFormat="false" ht="57.45" hidden="false" customHeight="false" outlineLevel="0" collapsed="false">
      <c r="A1174" s="66" t="s">
        <v>1480</v>
      </c>
      <c r="B1174" s="135" t="s">
        <v>19</v>
      </c>
      <c r="C1174" s="139" t="n">
        <f aca="false">SUM(C1176:C1182)</f>
        <v>3846740</v>
      </c>
      <c r="D1174" s="139" t="n">
        <f aca="false">SUM(D1176:D1182)</f>
        <v>0</v>
      </c>
      <c r="E1174" s="139" t="n">
        <f aca="false">SUM(C1174:D1174)</f>
        <v>3846740</v>
      </c>
    </row>
    <row r="1175" customFormat="false" ht="22.35" hidden="false" customHeight="false" outlineLevel="0" collapsed="false">
      <c r="A1175" s="82" t="s">
        <v>27</v>
      </c>
      <c r="B1175" s="227"/>
      <c r="C1175" s="143" t="n">
        <f aca="false">SUM(C1176:C1181)</f>
        <v>3846740</v>
      </c>
      <c r="D1175" s="215"/>
      <c r="E1175" s="94" t="n">
        <f aca="false">D1175+C1175</f>
        <v>3846740</v>
      </c>
    </row>
    <row r="1176" customFormat="false" ht="22.35" hidden="false" customHeight="false" outlineLevel="0" collapsed="false">
      <c r="A1176" s="82" t="s">
        <v>1095</v>
      </c>
      <c r="B1176" s="54" t="s">
        <v>1011</v>
      </c>
      <c r="C1176" s="77" t="n">
        <v>3831740</v>
      </c>
      <c r="D1176" s="77"/>
      <c r="E1176" s="94" t="n">
        <f aca="false">D1176+C1176</f>
        <v>3831740</v>
      </c>
    </row>
    <row r="1177" customFormat="false" ht="32.8" hidden="false" customHeight="false" outlineLevel="0" collapsed="false">
      <c r="A1177" s="82" t="s">
        <v>1320</v>
      </c>
      <c r="B1177" s="54" t="s">
        <v>697</v>
      </c>
      <c r="C1177" s="77" t="n">
        <v>6000</v>
      </c>
      <c r="D1177" s="77"/>
      <c r="E1177" s="94" t="n">
        <f aca="false">D1177+C1177</f>
        <v>6000</v>
      </c>
    </row>
    <row r="1178" customFormat="false" ht="32.8" hidden="false" customHeight="false" outlineLevel="0" collapsed="false">
      <c r="A1178" s="82" t="s">
        <v>33</v>
      </c>
      <c r="B1178" s="54" t="s">
        <v>34</v>
      </c>
      <c r="C1178" s="77" t="n">
        <v>3000</v>
      </c>
      <c r="D1178" s="77"/>
      <c r="E1178" s="94" t="n">
        <f aca="false">D1178+C1178</f>
        <v>3000</v>
      </c>
    </row>
    <row r="1179" customFormat="false" ht="12.8" hidden="false" customHeight="false" outlineLevel="0" collapsed="false">
      <c r="A1179" s="126" t="s">
        <v>1097</v>
      </c>
      <c r="B1179" s="160" t="s">
        <v>1098</v>
      </c>
      <c r="C1179" s="130" t="n">
        <v>6000</v>
      </c>
      <c r="D1179" s="130"/>
      <c r="E1179" s="199" t="n">
        <f aca="false">D1179+C1179</f>
        <v>6000</v>
      </c>
    </row>
    <row r="1180" customFormat="false" ht="43.25" hidden="false" customHeight="false" outlineLevel="0" collapsed="false">
      <c r="A1180" s="82" t="s">
        <v>1110</v>
      </c>
      <c r="B1180" s="54" t="s">
        <v>1111</v>
      </c>
      <c r="C1180" s="77"/>
      <c r="D1180" s="77"/>
      <c r="E1180" s="94"/>
    </row>
    <row r="1181" customFormat="false" ht="53.7" hidden="false" customHeight="false" outlineLevel="0" collapsed="false">
      <c r="A1181" s="82" t="s">
        <v>1057</v>
      </c>
      <c r="B1181" s="55" t="s">
        <v>1058</v>
      </c>
      <c r="C1181" s="77"/>
      <c r="D1181" s="77"/>
      <c r="E1181" s="94"/>
    </row>
    <row r="1182" customFormat="false" ht="22.35" hidden="false" customHeight="false" outlineLevel="0" collapsed="false">
      <c r="A1182" s="82" t="s">
        <v>65</v>
      </c>
      <c r="B1182" s="54" t="s">
        <v>66</v>
      </c>
      <c r="C1182" s="77"/>
      <c r="D1182" s="77"/>
      <c r="E1182" s="77"/>
    </row>
    <row r="1183" customFormat="false" ht="12.8" hidden="false" customHeight="false" outlineLevel="0" collapsed="false">
      <c r="A1183" s="82"/>
      <c r="B1183" s="54"/>
      <c r="C1183" s="143"/>
      <c r="D1183" s="215"/>
      <c r="E1183" s="77"/>
    </row>
    <row r="1184" customFormat="false" ht="46.25" hidden="false" customHeight="false" outlineLevel="0" collapsed="false">
      <c r="A1184" s="66" t="s">
        <v>1487</v>
      </c>
      <c r="B1184" s="135" t="s">
        <v>19</v>
      </c>
      <c r="C1184" s="139" t="n">
        <f aca="false">SUM(C1186:C1192)</f>
        <v>3857420</v>
      </c>
      <c r="D1184" s="139" t="n">
        <f aca="false">SUM(D1186:D1192)</f>
        <v>0</v>
      </c>
      <c r="E1184" s="139" t="n">
        <f aca="false">SUM(C1184:D1184)</f>
        <v>3857420</v>
      </c>
    </row>
    <row r="1185" customFormat="false" ht="22.35" hidden="false" customHeight="false" outlineLevel="0" collapsed="false">
      <c r="A1185" s="82" t="s">
        <v>27</v>
      </c>
      <c r="B1185" s="100"/>
      <c r="C1185" s="77" t="n">
        <f aca="false">SUM(C1186:C1192)</f>
        <v>3857420</v>
      </c>
      <c r="D1185" s="77"/>
      <c r="E1185" s="77" t="n">
        <f aca="false">SUM(C1185:D1185)</f>
        <v>3857420</v>
      </c>
    </row>
    <row r="1186" customFormat="false" ht="22.35" hidden="false" customHeight="false" outlineLevel="0" collapsed="false">
      <c r="A1186" s="82" t="s">
        <v>1095</v>
      </c>
      <c r="B1186" s="54" t="s">
        <v>1011</v>
      </c>
      <c r="C1186" s="77" t="n">
        <v>3825420</v>
      </c>
      <c r="D1186" s="77"/>
      <c r="E1186" s="77" t="n">
        <f aca="false">SUM(C1186:D1186)</f>
        <v>3825420</v>
      </c>
    </row>
    <row r="1187" customFormat="false" ht="74.6" hidden="false" customHeight="false" outlineLevel="0" collapsed="false">
      <c r="A1187" s="82" t="s">
        <v>1053</v>
      </c>
      <c r="B1187" s="54" t="s">
        <v>1054</v>
      </c>
      <c r="C1187" s="77" t="n">
        <f aca="false">3750+21250</f>
        <v>25000</v>
      </c>
      <c r="D1187" s="77"/>
      <c r="E1187" s="77" t="n">
        <f aca="false">SUM(C1187:D1187)</f>
        <v>25000</v>
      </c>
    </row>
    <row r="1188" customFormat="false" ht="32.8" hidden="false" customHeight="false" outlineLevel="0" collapsed="false">
      <c r="A1188" s="82" t="s">
        <v>1320</v>
      </c>
      <c r="B1188" s="54" t="s">
        <v>697</v>
      </c>
      <c r="C1188" s="77"/>
      <c r="D1188" s="77"/>
      <c r="E1188" s="77"/>
    </row>
    <row r="1189" customFormat="false" ht="53.7" hidden="false" customHeight="false" outlineLevel="0" collapsed="false">
      <c r="A1189" s="82" t="s">
        <v>1142</v>
      </c>
      <c r="B1189" s="54" t="s">
        <v>1023</v>
      </c>
      <c r="C1189" s="77"/>
      <c r="D1189" s="77"/>
      <c r="E1189" s="77"/>
    </row>
    <row r="1190" customFormat="false" ht="12.8" hidden="false" customHeight="false" outlineLevel="0" collapsed="false">
      <c r="A1190" s="82" t="s">
        <v>1097</v>
      </c>
      <c r="B1190" s="54" t="s">
        <v>1098</v>
      </c>
      <c r="C1190" s="77" t="n">
        <v>7000</v>
      </c>
      <c r="D1190" s="77"/>
      <c r="E1190" s="77" t="n">
        <f aca="false">SUM(C1190:D1190)</f>
        <v>7000</v>
      </c>
    </row>
    <row r="1191" customFormat="false" ht="43.25" hidden="false" customHeight="false" outlineLevel="0" collapsed="false">
      <c r="A1191" s="82" t="s">
        <v>1110</v>
      </c>
      <c r="B1191" s="54" t="s">
        <v>1111</v>
      </c>
      <c r="C1191" s="77"/>
      <c r="D1191" s="77"/>
      <c r="E1191" s="77"/>
    </row>
    <row r="1192" customFormat="false" ht="32.8" hidden="false" customHeight="false" outlineLevel="0" collapsed="false">
      <c r="A1192" s="82" t="s">
        <v>33</v>
      </c>
      <c r="B1192" s="54" t="s">
        <v>34</v>
      </c>
      <c r="C1192" s="77"/>
      <c r="D1192" s="77"/>
      <c r="E1192" s="77" t="n">
        <f aca="false">SUM(C1192:D1192)</f>
        <v>0</v>
      </c>
    </row>
    <row r="1193" customFormat="false" ht="22.35" hidden="false" customHeight="false" outlineLevel="0" collapsed="false">
      <c r="A1193" s="82" t="s">
        <v>65</v>
      </c>
      <c r="B1193" s="54" t="s">
        <v>66</v>
      </c>
      <c r="C1193" s="77"/>
      <c r="D1193" s="77"/>
      <c r="E1193" s="77"/>
    </row>
    <row r="1194" customFormat="false" ht="12.8" hidden="false" customHeight="false" outlineLevel="0" collapsed="false">
      <c r="A1194" s="82"/>
      <c r="B1194" s="54"/>
      <c r="C1194" s="143"/>
      <c r="D1194" s="215"/>
      <c r="E1194" s="77"/>
    </row>
    <row r="1195" customFormat="false" ht="46.25" hidden="false" customHeight="false" outlineLevel="0" collapsed="false">
      <c r="A1195" s="66" t="s">
        <v>1493</v>
      </c>
      <c r="B1195" s="135" t="s">
        <v>19</v>
      </c>
      <c r="C1195" s="139" t="n">
        <f aca="false">SUM(C1197:C1203)</f>
        <v>4167660</v>
      </c>
      <c r="D1195" s="139" t="n">
        <f aca="false">SUM(D1197:D1203)</f>
        <v>0</v>
      </c>
      <c r="E1195" s="139" t="n">
        <f aca="false">SUM(C1195:D1195)</f>
        <v>4167660</v>
      </c>
    </row>
    <row r="1196" customFormat="false" ht="22.35" hidden="false" customHeight="false" outlineLevel="0" collapsed="false">
      <c r="A1196" s="82" t="s">
        <v>27</v>
      </c>
      <c r="B1196" s="227"/>
      <c r="C1196" s="143" t="n">
        <f aca="false">SUM(C1197:C1203)</f>
        <v>4167660</v>
      </c>
      <c r="D1196" s="215"/>
      <c r="E1196" s="77" t="n">
        <f aca="false">SUM(C1196:D1196)</f>
        <v>4167660</v>
      </c>
    </row>
    <row r="1197" customFormat="false" ht="22.35" hidden="false" customHeight="false" outlineLevel="0" collapsed="false">
      <c r="A1197" s="82" t="s">
        <v>1095</v>
      </c>
      <c r="B1197" s="54" t="s">
        <v>1011</v>
      </c>
      <c r="C1197" s="77" t="n">
        <v>4138660</v>
      </c>
      <c r="D1197" s="77"/>
      <c r="E1197" s="77" t="n">
        <f aca="false">SUM(C1197:D1197)</f>
        <v>4138660</v>
      </c>
    </row>
    <row r="1198" customFormat="false" ht="22.35" hidden="false" customHeight="false" outlineLevel="0" collapsed="false">
      <c r="A1198" s="82" t="s">
        <v>1104</v>
      </c>
      <c r="B1198" s="54" t="s">
        <v>1014</v>
      </c>
      <c r="C1198" s="77" t="n">
        <v>15000</v>
      </c>
      <c r="D1198" s="77"/>
      <c r="E1198" s="77" t="n">
        <f aca="false">SUM(C1198:D1198)</f>
        <v>15000</v>
      </c>
    </row>
    <row r="1199" customFormat="false" ht="32.8" hidden="false" customHeight="false" outlineLevel="0" collapsed="false">
      <c r="A1199" s="82" t="s">
        <v>1320</v>
      </c>
      <c r="B1199" s="54" t="s">
        <v>697</v>
      </c>
      <c r="C1199" s="77" t="n">
        <v>6000</v>
      </c>
      <c r="D1199" s="77"/>
      <c r="E1199" s="77" t="n">
        <f aca="false">SUM(C1199:D1199)</f>
        <v>6000</v>
      </c>
    </row>
    <row r="1200" customFormat="false" ht="32.8" hidden="false" customHeight="false" outlineLevel="0" collapsed="false">
      <c r="A1200" s="82" t="s">
        <v>33</v>
      </c>
      <c r="B1200" s="54" t="s">
        <v>34</v>
      </c>
      <c r="C1200" s="77" t="n">
        <v>2000</v>
      </c>
      <c r="D1200" s="77"/>
      <c r="E1200" s="77" t="n">
        <f aca="false">SUM(C1200:D1200)</f>
        <v>2000</v>
      </c>
    </row>
    <row r="1201" customFormat="false" ht="12.8" hidden="false" customHeight="false" outlineLevel="0" collapsed="false">
      <c r="A1201" s="87" t="s">
        <v>1097</v>
      </c>
      <c r="B1201" s="54" t="s">
        <v>1098</v>
      </c>
      <c r="C1201" s="77" t="n">
        <v>6000</v>
      </c>
      <c r="D1201" s="77"/>
      <c r="E1201" s="77" t="n">
        <f aca="false">SUM(C1201:D1201)</f>
        <v>6000</v>
      </c>
    </row>
    <row r="1202" customFormat="false" ht="43.25" hidden="false" customHeight="false" outlineLevel="0" collapsed="false">
      <c r="A1202" s="82" t="s">
        <v>1110</v>
      </c>
      <c r="B1202" s="54" t="s">
        <v>1111</v>
      </c>
      <c r="C1202" s="77"/>
      <c r="D1202" s="77"/>
      <c r="E1202" s="77"/>
    </row>
    <row r="1203" customFormat="false" ht="12.8" hidden="false" customHeight="false" outlineLevel="0" collapsed="false">
      <c r="A1203" s="82"/>
      <c r="B1203" s="55" t="s">
        <v>1020</v>
      </c>
      <c r="C1203" s="77"/>
      <c r="D1203" s="77"/>
      <c r="E1203" s="77" t="n">
        <f aca="false">SUM(C1203:D1203)</f>
        <v>0</v>
      </c>
    </row>
    <row r="1204" customFormat="false" ht="12.8" hidden="false" customHeight="false" outlineLevel="0" collapsed="false">
      <c r="A1204" s="82"/>
      <c r="B1204" s="54"/>
      <c r="C1204" s="143"/>
      <c r="D1204" s="215"/>
      <c r="E1204" s="77"/>
    </row>
    <row r="1205" customFormat="false" ht="57.45" hidden="false" customHeight="false" outlineLevel="0" collapsed="false">
      <c r="A1205" s="66" t="s">
        <v>1500</v>
      </c>
      <c r="B1205" s="135" t="s">
        <v>19</v>
      </c>
      <c r="C1205" s="139" t="n">
        <f aca="false">SUM(C1207:C1213)</f>
        <v>4309200</v>
      </c>
      <c r="D1205" s="139" t="n">
        <f aca="false">SUM(D1207:D1212)</f>
        <v>0</v>
      </c>
      <c r="E1205" s="139" t="n">
        <f aca="false">SUM(C1205:D1205)</f>
        <v>4309200</v>
      </c>
    </row>
    <row r="1206" customFormat="false" ht="22.35" hidden="false" customHeight="false" outlineLevel="0" collapsed="false">
      <c r="A1206" s="82" t="s">
        <v>27</v>
      </c>
      <c r="B1206" s="227"/>
      <c r="C1206" s="77" t="n">
        <f aca="false">SUM(C1207:C1212)</f>
        <v>4309200</v>
      </c>
      <c r="D1206" s="215"/>
      <c r="E1206" s="77" t="n">
        <f aca="false">SUM(C1206:D1206)</f>
        <v>4309200</v>
      </c>
    </row>
    <row r="1207" customFormat="false" ht="22.35" hidden="false" customHeight="false" outlineLevel="0" collapsed="false">
      <c r="A1207" s="82" t="s">
        <v>1095</v>
      </c>
      <c r="B1207" s="54" t="s">
        <v>1011</v>
      </c>
      <c r="C1207" s="77" t="n">
        <v>4295200</v>
      </c>
      <c r="D1207" s="77"/>
      <c r="E1207" s="77" t="n">
        <f aca="false">SUM(C1207:D1207)</f>
        <v>4295200</v>
      </c>
    </row>
    <row r="1208" customFormat="false" ht="32.8" hidden="false" customHeight="false" outlineLevel="0" collapsed="false">
      <c r="A1208" s="82" t="s">
        <v>1320</v>
      </c>
      <c r="B1208" s="54" t="s">
        <v>697</v>
      </c>
      <c r="C1208" s="77" t="n">
        <v>6000</v>
      </c>
      <c r="D1208" s="77"/>
      <c r="E1208" s="77" t="n">
        <f aca="false">SUM(C1208:D1208)</f>
        <v>6000</v>
      </c>
    </row>
    <row r="1209" customFormat="false" ht="32.8" hidden="false" customHeight="false" outlineLevel="0" collapsed="false">
      <c r="A1209" s="82" t="s">
        <v>33</v>
      </c>
      <c r="B1209" s="54" t="s">
        <v>34</v>
      </c>
      <c r="C1209" s="77" t="n">
        <v>2000</v>
      </c>
      <c r="D1209" s="77"/>
      <c r="E1209" s="77" t="n">
        <f aca="false">SUM(C1209:D1209)</f>
        <v>2000</v>
      </c>
    </row>
    <row r="1210" customFormat="false" ht="12.8" hidden="false" customHeight="false" outlineLevel="0" collapsed="false">
      <c r="A1210" s="87" t="s">
        <v>1097</v>
      </c>
      <c r="B1210" s="54" t="s">
        <v>1098</v>
      </c>
      <c r="C1210" s="77" t="n">
        <v>6000</v>
      </c>
      <c r="D1210" s="77"/>
      <c r="E1210" s="77" t="n">
        <f aca="false">SUM(C1210:D1210)</f>
        <v>6000</v>
      </c>
    </row>
    <row r="1211" customFormat="false" ht="43.25" hidden="false" customHeight="false" outlineLevel="0" collapsed="false">
      <c r="A1211" s="82" t="s">
        <v>1110</v>
      </c>
      <c r="B1211" s="54" t="s">
        <v>1111</v>
      </c>
      <c r="C1211" s="77"/>
      <c r="D1211" s="77"/>
      <c r="E1211" s="77"/>
    </row>
    <row r="1212" customFormat="false" ht="53.7" hidden="false" customHeight="false" outlineLevel="0" collapsed="false">
      <c r="A1212" s="82" t="s">
        <v>1057</v>
      </c>
      <c r="B1212" s="54" t="s">
        <v>1058</v>
      </c>
      <c r="C1212" s="77"/>
      <c r="D1212" s="77"/>
      <c r="E1212" s="77"/>
    </row>
    <row r="1213" customFormat="false" ht="22.35" hidden="false" customHeight="false" outlineLevel="0" collapsed="false">
      <c r="A1213" s="87" t="s">
        <v>65</v>
      </c>
      <c r="B1213" s="54" t="s">
        <v>66</v>
      </c>
      <c r="C1213" s="77"/>
      <c r="D1213" s="77"/>
      <c r="E1213" s="77"/>
    </row>
    <row r="1214" customFormat="false" ht="12.8" hidden="false" customHeight="false" outlineLevel="0" collapsed="false">
      <c r="A1214" s="261"/>
      <c r="B1214" s="167"/>
      <c r="C1214" s="215"/>
      <c r="D1214" s="215"/>
      <c r="E1214" s="215"/>
    </row>
    <row r="1215" customFormat="false" ht="57.45" hidden="false" customHeight="false" outlineLevel="0" collapsed="false">
      <c r="A1215" s="66" t="s">
        <v>1508</v>
      </c>
      <c r="B1215" s="135" t="s">
        <v>19</v>
      </c>
      <c r="C1215" s="139" t="n">
        <f aca="false">SUM(C1217:C1226)</f>
        <v>7082060</v>
      </c>
      <c r="D1215" s="139" t="n">
        <f aca="false">SUM(D1217:D1225)</f>
        <v>0</v>
      </c>
      <c r="E1215" s="139" t="n">
        <f aca="false">SUM(C1215:D1215)</f>
        <v>7082060</v>
      </c>
    </row>
    <row r="1216" customFormat="false" ht="22.35" hidden="false" customHeight="false" outlineLevel="0" collapsed="false">
      <c r="A1216" s="87" t="s">
        <v>27</v>
      </c>
      <c r="B1216" s="227"/>
      <c r="C1216" s="143" t="n">
        <f aca="false">SUM(C1217:C1226)</f>
        <v>7082060</v>
      </c>
      <c r="D1216" s="215"/>
      <c r="E1216" s="77" t="n">
        <f aca="false">SUM(C1216:D1216)</f>
        <v>7082060</v>
      </c>
    </row>
    <row r="1217" customFormat="false" ht="22.35" hidden="false" customHeight="false" outlineLevel="0" collapsed="false">
      <c r="A1217" s="82" t="s">
        <v>1095</v>
      </c>
      <c r="B1217" s="54" t="s">
        <v>1011</v>
      </c>
      <c r="C1217" s="77" t="n">
        <v>7028930</v>
      </c>
      <c r="D1217" s="143"/>
      <c r="E1217" s="77" t="n">
        <f aca="false">SUM(C1217:D1217)</f>
        <v>7028930</v>
      </c>
    </row>
    <row r="1218" customFormat="false" ht="53.7" hidden="false" customHeight="false" outlineLevel="0" collapsed="false">
      <c r="A1218" s="82" t="s">
        <v>1031</v>
      </c>
      <c r="B1218" s="54" t="s">
        <v>1032</v>
      </c>
      <c r="C1218" s="77" t="n">
        <v>15000</v>
      </c>
      <c r="D1218" s="143"/>
      <c r="E1218" s="77" t="n">
        <f aca="false">SUM(C1218:D1218)</f>
        <v>15000</v>
      </c>
    </row>
    <row r="1219" customFormat="false" ht="43.25" hidden="false" customHeight="false" outlineLevel="0" collapsed="false">
      <c r="A1219" s="82" t="s">
        <v>1046</v>
      </c>
      <c r="B1219" s="54" t="s">
        <v>1047</v>
      </c>
      <c r="C1219" s="77" t="n">
        <v>3130</v>
      </c>
      <c r="D1219" s="143"/>
      <c r="E1219" s="77" t="n">
        <f aca="false">SUM(C1219:D1219)</f>
        <v>3130</v>
      </c>
    </row>
    <row r="1220" customFormat="false" ht="32.8" hidden="false" customHeight="false" outlineLevel="0" collapsed="false">
      <c r="A1220" s="82" t="s">
        <v>1320</v>
      </c>
      <c r="B1220" s="54" t="s">
        <v>697</v>
      </c>
      <c r="C1220" s="77" t="n">
        <v>18000</v>
      </c>
      <c r="D1220" s="77"/>
      <c r="E1220" s="77" t="n">
        <f aca="false">SUM(C1220:D1220)</f>
        <v>18000</v>
      </c>
    </row>
    <row r="1221" customFormat="false" ht="32.8" hidden="false" customHeight="false" outlineLevel="0" collapsed="false">
      <c r="A1221" s="87" t="s">
        <v>33</v>
      </c>
      <c r="B1221" s="54" t="s">
        <v>34</v>
      </c>
      <c r="C1221" s="77" t="n">
        <v>6000</v>
      </c>
      <c r="D1221" s="77"/>
      <c r="E1221" s="77" t="n">
        <f aca="false">SUM(C1221:D1221)</f>
        <v>6000</v>
      </c>
    </row>
    <row r="1222" customFormat="false" ht="12.8" hidden="false" customHeight="false" outlineLevel="0" collapsed="false">
      <c r="A1222" s="82" t="s">
        <v>1097</v>
      </c>
      <c r="B1222" s="54" t="s">
        <v>1098</v>
      </c>
      <c r="C1222" s="77" t="n">
        <v>11000</v>
      </c>
      <c r="D1222" s="77"/>
      <c r="E1222" s="77" t="n">
        <f aca="false">SUM(C1222:D1222)</f>
        <v>11000</v>
      </c>
    </row>
    <row r="1223" customFormat="false" ht="53.7" hidden="false" customHeight="false" outlineLevel="0" collapsed="false">
      <c r="A1223" s="82" t="s">
        <v>1057</v>
      </c>
      <c r="B1223" s="54" t="s">
        <v>1058</v>
      </c>
      <c r="C1223" s="77"/>
      <c r="D1223" s="77"/>
      <c r="E1223" s="77"/>
    </row>
    <row r="1224" customFormat="false" ht="43.25" hidden="false" customHeight="false" outlineLevel="0" collapsed="false">
      <c r="A1224" s="82" t="s">
        <v>1059</v>
      </c>
      <c r="B1224" s="54" t="s">
        <v>1060</v>
      </c>
      <c r="C1224" s="77"/>
      <c r="D1224" s="77"/>
      <c r="E1224" s="77"/>
    </row>
    <row r="1225" customFormat="false" ht="43.25" hidden="false" customHeight="false" outlineLevel="0" collapsed="false">
      <c r="A1225" s="82" t="s">
        <v>1110</v>
      </c>
      <c r="B1225" s="54" t="s">
        <v>1111</v>
      </c>
      <c r="C1225" s="143"/>
      <c r="D1225" s="143"/>
      <c r="E1225" s="77"/>
    </row>
    <row r="1226" customFormat="false" ht="43.25" hidden="false" customHeight="false" outlineLevel="0" collapsed="false">
      <c r="A1226" s="82" t="s">
        <v>325</v>
      </c>
      <c r="B1226" s="55" t="s">
        <v>326</v>
      </c>
      <c r="C1226" s="143"/>
      <c r="D1226" s="143"/>
      <c r="E1226" s="77"/>
    </row>
    <row r="1227" customFormat="false" ht="12.8" hidden="false" customHeight="false" outlineLevel="0" collapsed="false">
      <c r="A1227" s="82"/>
      <c r="B1227" s="54"/>
      <c r="C1227" s="77"/>
      <c r="D1227" s="77"/>
      <c r="E1227" s="77" t="n">
        <f aca="false">SUM(C1227:D1227)</f>
        <v>0</v>
      </c>
    </row>
    <row r="1228" customFormat="false" ht="46.25" hidden="false" customHeight="false" outlineLevel="0" collapsed="false">
      <c r="A1228" s="66" t="s">
        <v>1517</v>
      </c>
      <c r="B1228" s="135" t="s">
        <v>19</v>
      </c>
      <c r="C1228" s="139" t="n">
        <f aca="false">SUM(C1230:C1239)</f>
        <v>5724650</v>
      </c>
      <c r="D1228" s="139" t="n">
        <f aca="false">SUM(D1230:D1239)</f>
        <v>0</v>
      </c>
      <c r="E1228" s="139" t="n">
        <f aca="false">SUM(C1228:D1228)</f>
        <v>5724650</v>
      </c>
    </row>
    <row r="1229" customFormat="false" ht="22.35" hidden="false" customHeight="false" outlineLevel="0" collapsed="false">
      <c r="A1229" s="87" t="s">
        <v>27</v>
      </c>
      <c r="B1229" s="227"/>
      <c r="C1229" s="143" t="n">
        <f aca="false">SUM(C1230:C1239)</f>
        <v>5724650</v>
      </c>
      <c r="D1229" s="215"/>
      <c r="E1229" s="77" t="n">
        <f aca="false">SUM(C1229:D1229)</f>
        <v>5724650</v>
      </c>
    </row>
    <row r="1230" customFormat="false" ht="22.35" hidden="false" customHeight="false" outlineLevel="0" collapsed="false">
      <c r="A1230" s="82" t="s">
        <v>1095</v>
      </c>
      <c r="B1230" s="54" t="s">
        <v>1011</v>
      </c>
      <c r="C1230" s="77" t="n">
        <v>5376860</v>
      </c>
      <c r="D1230" s="143"/>
      <c r="E1230" s="77" t="n">
        <f aca="false">SUM(C1230:D1230)</f>
        <v>5376860</v>
      </c>
    </row>
    <row r="1231" customFormat="false" ht="74.6" hidden="false" customHeight="false" outlineLevel="0" collapsed="false">
      <c r="A1231" s="82" t="s">
        <v>1028</v>
      </c>
      <c r="B1231" s="54" t="s">
        <v>1029</v>
      </c>
      <c r="C1231" s="77" t="n">
        <v>15520</v>
      </c>
      <c r="D1231" s="77"/>
      <c r="E1231" s="77" t="n">
        <f aca="false">SUM(C1231:D1231)</f>
        <v>15520</v>
      </c>
    </row>
    <row r="1232" customFormat="false" ht="74.6" hidden="false" customHeight="false" outlineLevel="0" collapsed="false">
      <c r="A1232" s="82" t="s">
        <v>1050</v>
      </c>
      <c r="B1232" s="54" t="s">
        <v>1051</v>
      </c>
      <c r="C1232" s="77" t="n">
        <v>3150</v>
      </c>
      <c r="D1232" s="143"/>
      <c r="E1232" s="77" t="n">
        <f aca="false">SUM(C1232:D1232)</f>
        <v>3150</v>
      </c>
    </row>
    <row r="1233" customFormat="false" ht="53.7" hidden="false" customHeight="false" outlineLevel="0" collapsed="false">
      <c r="A1233" s="82" t="s">
        <v>1142</v>
      </c>
      <c r="B1233" s="54" t="s">
        <v>1023</v>
      </c>
      <c r="C1233" s="77" t="n">
        <v>309120</v>
      </c>
      <c r="D1233" s="143"/>
      <c r="E1233" s="77" t="n">
        <f aca="false">SUM(C1233:D1233)</f>
        <v>309120</v>
      </c>
    </row>
    <row r="1234" customFormat="false" ht="32.8" hidden="false" customHeight="false" outlineLevel="0" collapsed="false">
      <c r="A1234" s="82" t="s">
        <v>1320</v>
      </c>
      <c r="B1234" s="54" t="s">
        <v>697</v>
      </c>
      <c r="C1234" s="77" t="n">
        <v>12000</v>
      </c>
      <c r="D1234" s="77"/>
      <c r="E1234" s="77" t="n">
        <f aca="false">SUM(C1234:D1234)</f>
        <v>12000</v>
      </c>
    </row>
    <row r="1235" customFormat="false" ht="12.8" hidden="false" customHeight="false" outlineLevel="0" collapsed="false">
      <c r="A1235" s="82" t="s">
        <v>1097</v>
      </c>
      <c r="B1235" s="54" t="s">
        <v>1098</v>
      </c>
      <c r="C1235" s="77" t="n">
        <v>8000</v>
      </c>
      <c r="D1235" s="77"/>
      <c r="E1235" s="77" t="n">
        <f aca="false">SUM(C1235:D1235)</f>
        <v>8000</v>
      </c>
    </row>
    <row r="1236" customFormat="false" ht="43.25" hidden="false" customHeight="false" outlineLevel="0" collapsed="false">
      <c r="A1236" s="82" t="s">
        <v>1110</v>
      </c>
      <c r="B1236" s="54" t="s">
        <v>1111</v>
      </c>
      <c r="C1236" s="77"/>
      <c r="D1236" s="77"/>
      <c r="E1236" s="77"/>
    </row>
    <row r="1237" customFormat="false" ht="53.7" hidden="false" customHeight="false" outlineLevel="0" collapsed="false">
      <c r="A1237" s="82" t="s">
        <v>1057</v>
      </c>
      <c r="B1237" s="54" t="s">
        <v>1058</v>
      </c>
      <c r="C1237" s="143"/>
      <c r="D1237" s="143"/>
      <c r="E1237" s="77"/>
    </row>
    <row r="1238" customFormat="false" ht="32.8" hidden="false" customHeight="false" outlineLevel="0" collapsed="false">
      <c r="A1238" s="82" t="s">
        <v>1422</v>
      </c>
      <c r="B1238" s="55" t="s">
        <v>1363</v>
      </c>
      <c r="C1238" s="143"/>
      <c r="D1238" s="143"/>
      <c r="E1238" s="77" t="n">
        <f aca="false">SUM(C1238:D1238)</f>
        <v>0</v>
      </c>
    </row>
    <row r="1239" customFormat="false" ht="43.25" hidden="false" customHeight="false" outlineLevel="0" collapsed="false">
      <c r="A1239" s="82" t="s">
        <v>1140</v>
      </c>
      <c r="B1239" s="55" t="s">
        <v>1020</v>
      </c>
      <c r="C1239" s="143"/>
      <c r="D1239" s="143"/>
      <c r="E1239" s="77" t="n">
        <f aca="false">SUM(C1239:D1239)</f>
        <v>0</v>
      </c>
    </row>
    <row r="1240" customFormat="false" ht="12.8" hidden="false" customHeight="false" outlineLevel="0" collapsed="false">
      <c r="A1240" s="82"/>
      <c r="B1240" s="54"/>
      <c r="C1240" s="77"/>
      <c r="D1240" s="77"/>
      <c r="E1240" s="77"/>
    </row>
    <row r="1241" customFormat="false" ht="57.45" hidden="false" customHeight="false" outlineLevel="0" collapsed="false">
      <c r="A1241" s="66" t="s">
        <v>1527</v>
      </c>
      <c r="B1241" s="135" t="s">
        <v>19</v>
      </c>
      <c r="C1241" s="139" t="n">
        <f aca="false">SUM(C1243:C1255)</f>
        <v>7923900</v>
      </c>
      <c r="D1241" s="139" t="n">
        <f aca="false">SUM(D1243:D1254)</f>
        <v>0</v>
      </c>
      <c r="E1241" s="139" t="n">
        <f aca="false">SUM(C1241:D1241)</f>
        <v>7923900</v>
      </c>
    </row>
    <row r="1242" customFormat="false" ht="22.35" hidden="false" customHeight="false" outlineLevel="0" collapsed="false">
      <c r="A1242" s="87" t="s">
        <v>27</v>
      </c>
      <c r="B1242" s="100"/>
      <c r="C1242" s="77" t="n">
        <f aca="false">SUM(C1243:C1254)</f>
        <v>7923900</v>
      </c>
      <c r="D1242" s="77"/>
      <c r="E1242" s="77" t="n">
        <f aca="false">SUM(C1242:D1242)</f>
        <v>7923900</v>
      </c>
    </row>
    <row r="1243" customFormat="false" ht="22.35" hidden="false" customHeight="false" outlineLevel="0" collapsed="false">
      <c r="A1243" s="82" t="s">
        <v>1095</v>
      </c>
      <c r="B1243" s="54" t="s">
        <v>1011</v>
      </c>
      <c r="C1243" s="77" t="n">
        <v>7547720</v>
      </c>
      <c r="D1243" s="143"/>
      <c r="E1243" s="77" t="n">
        <f aca="false">SUM(C1243:D1243)</f>
        <v>7547720</v>
      </c>
    </row>
    <row r="1244" customFormat="false" ht="74.6" hidden="false" customHeight="false" outlineLevel="0" collapsed="false">
      <c r="A1244" s="82" t="s">
        <v>1028</v>
      </c>
      <c r="B1244" s="54" t="s">
        <v>1029</v>
      </c>
      <c r="C1244" s="77" t="n">
        <v>6810</v>
      </c>
      <c r="D1244" s="143"/>
      <c r="E1244" s="77" t="n">
        <f aca="false">SUM(C1244:D1244)</f>
        <v>6810</v>
      </c>
    </row>
    <row r="1245" customFormat="false" ht="74.6" hidden="false" customHeight="false" outlineLevel="0" collapsed="false">
      <c r="A1245" s="82" t="s">
        <v>1043</v>
      </c>
      <c r="B1245" s="54" t="s">
        <v>1044</v>
      </c>
      <c r="C1245" s="77" t="n">
        <v>7320</v>
      </c>
      <c r="D1245" s="143"/>
      <c r="E1245" s="77" t="n">
        <f aca="false">SUM(C1245:D1245)</f>
        <v>7320</v>
      </c>
    </row>
    <row r="1246" customFormat="false" ht="74.6" hidden="false" customHeight="false" outlineLevel="0" collapsed="false">
      <c r="A1246" s="82" t="s">
        <v>1050</v>
      </c>
      <c r="B1246" s="54" t="s">
        <v>1051</v>
      </c>
      <c r="C1246" s="77" t="n">
        <v>1050</v>
      </c>
      <c r="D1246" s="143"/>
      <c r="E1246" s="77" t="n">
        <f aca="false">SUM(C1246:D1246)</f>
        <v>1050</v>
      </c>
    </row>
    <row r="1247" customFormat="false" ht="53.7" hidden="false" customHeight="false" outlineLevel="0" collapsed="false">
      <c r="A1247" s="82" t="s">
        <v>1142</v>
      </c>
      <c r="B1247" s="54" t="s">
        <v>1023</v>
      </c>
      <c r="C1247" s="77" t="n">
        <v>340000</v>
      </c>
      <c r="D1247" s="143"/>
      <c r="E1247" s="77" t="n">
        <f aca="false">SUM(C1247:D1247)</f>
        <v>340000</v>
      </c>
    </row>
    <row r="1248" customFormat="false" ht="32.8" hidden="false" customHeight="false" outlineLevel="0" collapsed="false">
      <c r="A1248" s="82" t="s">
        <v>1320</v>
      </c>
      <c r="B1248" s="54" t="s">
        <v>697</v>
      </c>
      <c r="C1248" s="77" t="n">
        <v>6000</v>
      </c>
      <c r="D1248" s="77"/>
      <c r="E1248" s="77" t="n">
        <f aca="false">SUM(C1248:D1248)</f>
        <v>6000</v>
      </c>
    </row>
    <row r="1249" customFormat="false" ht="12.8" hidden="false" customHeight="false" outlineLevel="0" collapsed="false">
      <c r="A1249" s="82" t="s">
        <v>1097</v>
      </c>
      <c r="B1249" s="54" t="s">
        <v>1098</v>
      </c>
      <c r="C1249" s="77" t="n">
        <v>15000</v>
      </c>
      <c r="D1249" s="77"/>
      <c r="E1249" s="77" t="n">
        <f aca="false">SUM(C1249:D1249)</f>
        <v>15000</v>
      </c>
    </row>
    <row r="1250" customFormat="false" ht="43.25" hidden="false" customHeight="false" outlineLevel="0" collapsed="false">
      <c r="A1250" s="82" t="s">
        <v>1110</v>
      </c>
      <c r="B1250" s="54" t="s">
        <v>1111</v>
      </c>
      <c r="C1250" s="143"/>
      <c r="D1250" s="143"/>
      <c r="E1250" s="77"/>
    </row>
    <row r="1251" customFormat="false" ht="64.15" hidden="false" customHeight="false" outlineLevel="0" collapsed="false">
      <c r="A1251" s="82" t="s">
        <v>726</v>
      </c>
      <c r="B1251" s="54" t="s">
        <v>727</v>
      </c>
      <c r="C1251" s="143"/>
      <c r="D1251" s="143"/>
      <c r="E1251" s="77" t="n">
        <f aca="false">SUM(C1251:D1251)</f>
        <v>0</v>
      </c>
    </row>
    <row r="1252" customFormat="false" ht="53.7" hidden="false" customHeight="false" outlineLevel="0" collapsed="false">
      <c r="A1252" s="126" t="s">
        <v>1057</v>
      </c>
      <c r="B1252" s="160" t="s">
        <v>1058</v>
      </c>
      <c r="C1252" s="263"/>
      <c r="D1252" s="263"/>
      <c r="E1252" s="130" t="n">
        <f aca="false">SUM(C1252:D1252)</f>
        <v>0</v>
      </c>
    </row>
    <row r="1253" customFormat="false" ht="32.8" hidden="false" customHeight="false" outlineLevel="0" collapsed="false">
      <c r="A1253" s="82" t="s">
        <v>1446</v>
      </c>
      <c r="B1253" s="55" t="s">
        <v>1447</v>
      </c>
      <c r="C1253" s="143"/>
      <c r="D1253" s="143"/>
      <c r="E1253" s="77" t="n">
        <f aca="false">SUM(C1253:D1253)</f>
        <v>0</v>
      </c>
    </row>
    <row r="1254" customFormat="false" ht="43.25" hidden="false" customHeight="false" outlineLevel="0" collapsed="false">
      <c r="A1254" s="82" t="s">
        <v>1539</v>
      </c>
      <c r="B1254" s="55" t="s">
        <v>1540</v>
      </c>
      <c r="C1254" s="143"/>
      <c r="D1254" s="143"/>
      <c r="E1254" s="77" t="n">
        <f aca="false">SUM(C1254:D1254)</f>
        <v>0</v>
      </c>
    </row>
    <row r="1255" customFormat="false" ht="22.35" hidden="false" customHeight="false" outlineLevel="0" collapsed="false">
      <c r="A1255" s="82" t="s">
        <v>65</v>
      </c>
      <c r="B1255" s="55" t="s">
        <v>66</v>
      </c>
      <c r="C1255" s="220"/>
      <c r="D1255" s="220"/>
      <c r="E1255" s="77"/>
    </row>
    <row r="1256" customFormat="false" ht="12.8" hidden="false" customHeight="false" outlineLevel="0" collapsed="false">
      <c r="A1256" s="82"/>
      <c r="B1256" s="55"/>
      <c r="C1256" s="77"/>
      <c r="D1256" s="77"/>
      <c r="E1256" s="77" t="n">
        <f aca="false">SUM(C1256:D1256)</f>
        <v>0</v>
      </c>
    </row>
    <row r="1257" customFormat="false" ht="57.45" hidden="false" customHeight="false" outlineLevel="0" collapsed="false">
      <c r="A1257" s="66" t="s">
        <v>1543</v>
      </c>
      <c r="B1257" s="135" t="s">
        <v>19</v>
      </c>
      <c r="C1257" s="139" t="n">
        <f aca="false">SUM(C1259:C1267)</f>
        <v>9078030</v>
      </c>
      <c r="D1257" s="139" t="n">
        <f aca="false">SUM(D1259:D1267)</f>
        <v>0</v>
      </c>
      <c r="E1257" s="139" t="n">
        <f aca="false">SUM(C1257:D1257)</f>
        <v>9078030</v>
      </c>
    </row>
    <row r="1258" customFormat="false" ht="22.35" hidden="false" customHeight="false" outlineLevel="0" collapsed="false">
      <c r="A1258" s="87" t="s">
        <v>27</v>
      </c>
      <c r="B1258" s="227"/>
      <c r="C1258" s="143" t="n">
        <f aca="false">SUM(C1259:C1267)</f>
        <v>9078030</v>
      </c>
      <c r="D1258" s="215"/>
      <c r="E1258" s="77" t="n">
        <f aca="false">SUM(C1258:D1258)</f>
        <v>9078030</v>
      </c>
    </row>
    <row r="1259" customFormat="false" ht="22.35" hidden="false" customHeight="false" outlineLevel="0" collapsed="false">
      <c r="A1259" s="82" t="s">
        <v>1095</v>
      </c>
      <c r="B1259" s="54" t="s">
        <v>1011</v>
      </c>
      <c r="C1259" s="77" t="n">
        <v>8756290</v>
      </c>
      <c r="D1259" s="143"/>
      <c r="E1259" s="77" t="n">
        <f aca="false">SUM(C1259:D1259)</f>
        <v>8756290</v>
      </c>
    </row>
    <row r="1260" customFormat="false" ht="74.6" hidden="false" customHeight="false" outlineLevel="0" collapsed="false">
      <c r="A1260" s="82" t="s">
        <v>1028</v>
      </c>
      <c r="B1260" s="54" t="s">
        <v>1029</v>
      </c>
      <c r="C1260" s="77" t="n">
        <v>22320</v>
      </c>
      <c r="D1260" s="143"/>
      <c r="E1260" s="77" t="n">
        <f aca="false">SUM(C1260:D1260)</f>
        <v>22320</v>
      </c>
    </row>
    <row r="1261" customFormat="false" ht="74.6" hidden="false" customHeight="false" outlineLevel="0" collapsed="false">
      <c r="A1261" s="82" t="s">
        <v>1043</v>
      </c>
      <c r="B1261" s="54" t="s">
        <v>1044</v>
      </c>
      <c r="C1261" s="77" t="n">
        <v>14420</v>
      </c>
      <c r="D1261" s="143"/>
      <c r="E1261" s="77" t="n">
        <f aca="false">SUM(C1261:D1261)</f>
        <v>14420</v>
      </c>
    </row>
    <row r="1262" customFormat="false" ht="53.7" hidden="false" customHeight="false" outlineLevel="0" collapsed="false">
      <c r="A1262" s="82" t="s">
        <v>1142</v>
      </c>
      <c r="B1262" s="54" t="s">
        <v>1023</v>
      </c>
      <c r="C1262" s="77" t="n">
        <v>270500</v>
      </c>
      <c r="D1262" s="143"/>
      <c r="E1262" s="77" t="n">
        <f aca="false">SUM(C1262:D1262)</f>
        <v>270500</v>
      </c>
    </row>
    <row r="1263" customFormat="false" ht="32.8" hidden="false" customHeight="false" outlineLevel="0" collapsed="false">
      <c r="A1263" s="87" t="s">
        <v>33</v>
      </c>
      <c r="B1263" s="54" t="s">
        <v>34</v>
      </c>
      <c r="C1263" s="77" t="n">
        <v>4000</v>
      </c>
      <c r="D1263" s="143"/>
      <c r="E1263" s="77" t="n">
        <f aca="false">SUM(C1263:D1263)</f>
        <v>4000</v>
      </c>
    </row>
    <row r="1264" customFormat="false" ht="12.8" hidden="false" customHeight="false" outlineLevel="0" collapsed="false">
      <c r="A1264" s="82" t="s">
        <v>1097</v>
      </c>
      <c r="B1264" s="54" t="s">
        <v>1098</v>
      </c>
      <c r="C1264" s="77" t="n">
        <v>10500</v>
      </c>
      <c r="D1264" s="143"/>
      <c r="E1264" s="77" t="n">
        <f aca="false">SUM(C1264:D1264)</f>
        <v>10500</v>
      </c>
    </row>
    <row r="1265" customFormat="false" ht="43.25" hidden="false" customHeight="false" outlineLevel="0" collapsed="false">
      <c r="A1265" s="82" t="s">
        <v>1110</v>
      </c>
      <c r="B1265" s="54" t="s">
        <v>1111</v>
      </c>
      <c r="C1265" s="143"/>
      <c r="D1265" s="143"/>
      <c r="E1265" s="77"/>
    </row>
    <row r="1266" customFormat="false" ht="22.35" hidden="false" customHeight="false" outlineLevel="0" collapsed="false">
      <c r="A1266" s="82" t="s">
        <v>1551</v>
      </c>
      <c r="B1266" s="54" t="s">
        <v>1552</v>
      </c>
      <c r="C1266" s="143"/>
      <c r="D1266" s="143"/>
      <c r="E1266" s="77" t="n">
        <f aca="false">SUM(C1266:D1266)</f>
        <v>0</v>
      </c>
    </row>
    <row r="1267" customFormat="false" ht="43.25" hidden="false" customHeight="false" outlineLevel="0" collapsed="false">
      <c r="A1267" s="82" t="s">
        <v>1046</v>
      </c>
      <c r="B1267" s="55" t="s">
        <v>1047</v>
      </c>
      <c r="C1267" s="143"/>
      <c r="D1267" s="143"/>
      <c r="E1267" s="77" t="n">
        <f aca="false">SUM(C1267:D1267)</f>
        <v>0</v>
      </c>
    </row>
    <row r="1268" customFormat="false" ht="12.8" hidden="false" customHeight="false" outlineLevel="0" collapsed="false">
      <c r="A1268" s="82"/>
      <c r="B1268" s="54"/>
      <c r="C1268" s="77"/>
      <c r="D1268" s="77"/>
      <c r="E1268" s="77"/>
    </row>
    <row r="1269" customFormat="false" ht="57.45" hidden="false" customHeight="false" outlineLevel="0" collapsed="false">
      <c r="A1269" s="66" t="s">
        <v>1555</v>
      </c>
      <c r="B1269" s="135" t="s">
        <v>19</v>
      </c>
      <c r="C1269" s="139" t="n">
        <f aca="false">SUM(C1271:C1282)</f>
        <v>12915850</v>
      </c>
      <c r="D1269" s="139" t="n">
        <f aca="false">SUM(D1271:D1281)</f>
        <v>0</v>
      </c>
      <c r="E1269" s="139" t="n">
        <f aca="false">SUM(C1269:D1269)</f>
        <v>12915850</v>
      </c>
    </row>
    <row r="1270" customFormat="false" ht="22.35" hidden="false" customHeight="false" outlineLevel="0" collapsed="false">
      <c r="A1270" s="87" t="s">
        <v>27</v>
      </c>
      <c r="B1270" s="227"/>
      <c r="C1270" s="143" t="n">
        <f aca="false">SUM(C1271:C1281)</f>
        <v>12915850</v>
      </c>
      <c r="D1270" s="215"/>
      <c r="E1270" s="94" t="n">
        <f aca="false">D1270+C1270</f>
        <v>12915850</v>
      </c>
    </row>
    <row r="1271" customFormat="false" ht="22.35" hidden="false" customHeight="false" outlineLevel="0" collapsed="false">
      <c r="A1271" s="82" t="s">
        <v>1095</v>
      </c>
      <c r="B1271" s="54" t="s">
        <v>1011</v>
      </c>
      <c r="C1271" s="77" t="n">
        <v>12444610</v>
      </c>
      <c r="D1271" s="77"/>
      <c r="E1271" s="94" t="n">
        <f aca="false">D1271+C1271</f>
        <v>12444610</v>
      </c>
    </row>
    <row r="1272" customFormat="false" ht="64.15" hidden="false" customHeight="false" outlineLevel="0" collapsed="false">
      <c r="A1272" s="82" t="s">
        <v>1034</v>
      </c>
      <c r="B1272" s="54" t="s">
        <v>1035</v>
      </c>
      <c r="C1272" s="77" t="n">
        <v>6000</v>
      </c>
      <c r="D1272" s="77"/>
      <c r="E1272" s="94" t="n">
        <f aca="false">D1272+C1272</f>
        <v>6000</v>
      </c>
    </row>
    <row r="1273" customFormat="false" ht="53.7" hidden="false" customHeight="false" outlineLevel="0" collapsed="false">
      <c r="A1273" s="82" t="s">
        <v>1142</v>
      </c>
      <c r="B1273" s="54" t="s">
        <v>1023</v>
      </c>
      <c r="C1273" s="77" t="n">
        <v>395430</v>
      </c>
      <c r="D1273" s="77"/>
      <c r="E1273" s="94" t="n">
        <f aca="false">D1273+C1273</f>
        <v>395430</v>
      </c>
    </row>
    <row r="1274" customFormat="false" ht="53.7" hidden="false" customHeight="false" outlineLevel="0" collapsed="false">
      <c r="A1274" s="82" t="s">
        <v>1057</v>
      </c>
      <c r="B1274" s="54" t="s">
        <v>1058</v>
      </c>
      <c r="C1274" s="77" t="n">
        <v>800</v>
      </c>
      <c r="D1274" s="191"/>
      <c r="E1274" s="94" t="n">
        <f aca="false">D1274+C1274</f>
        <v>800</v>
      </c>
    </row>
    <row r="1275" customFormat="false" ht="43.25" hidden="false" customHeight="false" outlineLevel="0" collapsed="false">
      <c r="A1275" s="82" t="s">
        <v>1046</v>
      </c>
      <c r="B1275" s="54" t="s">
        <v>1047</v>
      </c>
      <c r="C1275" s="77" t="n">
        <v>5010</v>
      </c>
      <c r="D1275" s="77"/>
      <c r="E1275" s="94" t="n">
        <f aca="false">D1275+C1275</f>
        <v>5010</v>
      </c>
    </row>
    <row r="1276" customFormat="false" ht="32.8" hidden="false" customHeight="false" outlineLevel="0" collapsed="false">
      <c r="A1276" s="82" t="s">
        <v>1320</v>
      </c>
      <c r="B1276" s="54" t="s">
        <v>697</v>
      </c>
      <c r="C1276" s="77" t="n">
        <v>6000</v>
      </c>
      <c r="D1276" s="77"/>
      <c r="E1276" s="94" t="n">
        <f aca="false">D1276+C1276</f>
        <v>6000</v>
      </c>
    </row>
    <row r="1277" customFormat="false" ht="32.8" hidden="false" customHeight="false" outlineLevel="0" collapsed="false">
      <c r="A1277" s="87" t="s">
        <v>33</v>
      </c>
      <c r="B1277" s="54" t="s">
        <v>34</v>
      </c>
      <c r="C1277" s="77" t="n">
        <v>43000</v>
      </c>
      <c r="D1277" s="77"/>
      <c r="E1277" s="94" t="n">
        <f aca="false">D1277+C1277</f>
        <v>43000</v>
      </c>
    </row>
    <row r="1278" customFormat="false" ht="12.8" hidden="false" customHeight="false" outlineLevel="0" collapsed="false">
      <c r="A1278" s="82" t="s">
        <v>1097</v>
      </c>
      <c r="B1278" s="54" t="s">
        <v>1098</v>
      </c>
      <c r="C1278" s="77" t="n">
        <v>15000</v>
      </c>
      <c r="D1278" s="77"/>
      <c r="E1278" s="94" t="n">
        <f aca="false">D1278+C1278</f>
        <v>15000</v>
      </c>
    </row>
    <row r="1279" customFormat="false" ht="22.35" hidden="false" customHeight="false" outlineLevel="0" collapsed="false">
      <c r="A1279" s="82" t="s">
        <v>1104</v>
      </c>
      <c r="B1279" s="54" t="s">
        <v>1014</v>
      </c>
      <c r="C1279" s="77"/>
      <c r="D1279" s="77"/>
      <c r="E1279" s="94"/>
    </row>
    <row r="1280" customFormat="false" ht="43.25" hidden="false" customHeight="false" outlineLevel="0" collapsed="false">
      <c r="A1280" s="82" t="s">
        <v>1110</v>
      </c>
      <c r="B1280" s="54" t="s">
        <v>1111</v>
      </c>
      <c r="C1280" s="77"/>
      <c r="D1280" s="77"/>
      <c r="E1280" s="94" t="n">
        <f aca="false">D1280+C1280</f>
        <v>0</v>
      </c>
    </row>
    <row r="1281" customFormat="false" ht="43.25" hidden="false" customHeight="false" outlineLevel="0" collapsed="false">
      <c r="A1281" s="82" t="s">
        <v>325</v>
      </c>
      <c r="B1281" s="55" t="s">
        <v>326</v>
      </c>
      <c r="C1281" s="77"/>
      <c r="D1281" s="77"/>
      <c r="E1281" s="94"/>
    </row>
    <row r="1282" customFormat="false" ht="22.35" hidden="false" customHeight="false" outlineLevel="0" collapsed="false">
      <c r="A1282" s="82" t="s">
        <v>65</v>
      </c>
      <c r="B1282" s="55" t="s">
        <v>66</v>
      </c>
      <c r="C1282" s="77"/>
      <c r="D1282" s="77"/>
      <c r="E1282" s="77"/>
    </row>
    <row r="1283" customFormat="false" ht="12.8" hidden="false" customHeight="false" outlineLevel="0" collapsed="false">
      <c r="A1283" s="82"/>
      <c r="B1283" s="54"/>
      <c r="C1283" s="77"/>
      <c r="D1283" s="77"/>
      <c r="E1283" s="77"/>
    </row>
    <row r="1284" customFormat="false" ht="57.45" hidden="false" customHeight="false" outlineLevel="0" collapsed="false">
      <c r="A1284" s="66" t="s">
        <v>1568</v>
      </c>
      <c r="B1284" s="135" t="s">
        <v>19</v>
      </c>
      <c r="C1284" s="139" t="n">
        <f aca="false">SUM(C1286:C1294)</f>
        <v>6459090</v>
      </c>
      <c r="D1284" s="139" t="n">
        <f aca="false">SUM(D1286:D1294)</f>
        <v>0</v>
      </c>
      <c r="E1284" s="139" t="n">
        <f aca="false">SUM(C1284:D1284)</f>
        <v>6459090</v>
      </c>
    </row>
    <row r="1285" customFormat="false" ht="22.35" hidden="false" customHeight="false" outlineLevel="0" collapsed="false">
      <c r="A1285" s="87" t="s">
        <v>27</v>
      </c>
      <c r="B1285" s="227"/>
      <c r="C1285" s="143" t="n">
        <f aca="false">SUM(C1286:C1294)</f>
        <v>6459090</v>
      </c>
      <c r="D1285" s="215"/>
      <c r="E1285" s="249" t="n">
        <f aca="false">SUM(C1285:D1285)</f>
        <v>6459090</v>
      </c>
    </row>
    <row r="1286" customFormat="false" ht="22.35" hidden="false" customHeight="false" outlineLevel="0" collapsed="false">
      <c r="A1286" s="82" t="s">
        <v>1095</v>
      </c>
      <c r="B1286" s="54" t="s">
        <v>1011</v>
      </c>
      <c r="C1286" s="77" t="n">
        <v>6413520</v>
      </c>
      <c r="D1286" s="143"/>
      <c r="E1286" s="249" t="n">
        <f aca="false">SUM(C1286:D1286)</f>
        <v>6413520</v>
      </c>
    </row>
    <row r="1287" customFormat="false" ht="64.15" hidden="false" customHeight="false" outlineLevel="0" collapsed="false">
      <c r="A1287" s="82" t="s">
        <v>1034</v>
      </c>
      <c r="B1287" s="54" t="s">
        <v>1035</v>
      </c>
      <c r="C1287" s="77" t="n">
        <v>28360</v>
      </c>
      <c r="D1287" s="143"/>
      <c r="E1287" s="77" t="n">
        <f aca="false">SUM(C1287:D1287)</f>
        <v>28360</v>
      </c>
    </row>
    <row r="1288" customFormat="false" ht="43.25" hidden="false" customHeight="false" outlineLevel="0" collapsed="false">
      <c r="A1288" s="82" t="s">
        <v>1046</v>
      </c>
      <c r="B1288" s="54" t="s">
        <v>1047</v>
      </c>
      <c r="C1288" s="77" t="n">
        <v>2110</v>
      </c>
      <c r="D1288" s="77"/>
      <c r="E1288" s="77" t="n">
        <f aca="false">SUM(C1288:D1288)</f>
        <v>2110</v>
      </c>
    </row>
    <row r="1289" customFormat="false" ht="74.6" hidden="false" customHeight="false" outlineLevel="0" collapsed="false">
      <c r="A1289" s="82" t="s">
        <v>1050</v>
      </c>
      <c r="B1289" s="54" t="s">
        <v>1051</v>
      </c>
      <c r="C1289" s="77" t="n">
        <v>2100</v>
      </c>
      <c r="D1289" s="77"/>
      <c r="E1289" s="77" t="n">
        <f aca="false">SUM(C1289:D1289)</f>
        <v>2100</v>
      </c>
    </row>
    <row r="1290" customFormat="false" ht="32.8" hidden="false" customHeight="false" outlineLevel="0" collapsed="false">
      <c r="A1290" s="87" t="s">
        <v>33</v>
      </c>
      <c r="B1290" s="54" t="s">
        <v>34</v>
      </c>
      <c r="C1290" s="77" t="n">
        <v>4000</v>
      </c>
      <c r="D1290" s="143"/>
      <c r="E1290" s="77" t="n">
        <f aca="false">SUM(C1290:D1290)</f>
        <v>4000</v>
      </c>
    </row>
    <row r="1291" customFormat="false" ht="12.8" hidden="false" customHeight="false" outlineLevel="0" collapsed="false">
      <c r="A1291" s="82" t="s">
        <v>1097</v>
      </c>
      <c r="B1291" s="54" t="s">
        <v>1098</v>
      </c>
      <c r="C1291" s="77" t="n">
        <v>9000</v>
      </c>
      <c r="D1291" s="77"/>
      <c r="E1291" s="77" t="n">
        <f aca="false">SUM(C1291:D1291)</f>
        <v>9000</v>
      </c>
    </row>
    <row r="1292" customFormat="false" ht="22.35" hidden="false" customHeight="false" outlineLevel="0" collapsed="false">
      <c r="A1292" s="82" t="s">
        <v>1104</v>
      </c>
      <c r="B1292" s="54" t="s">
        <v>1014</v>
      </c>
      <c r="C1292" s="143"/>
      <c r="D1292" s="143"/>
      <c r="E1292" s="143"/>
    </row>
    <row r="1293" customFormat="false" ht="43.25" hidden="false" customHeight="false" outlineLevel="0" collapsed="false">
      <c r="A1293" s="82" t="s">
        <v>1110</v>
      </c>
      <c r="B1293" s="54" t="s">
        <v>1111</v>
      </c>
      <c r="C1293" s="77"/>
      <c r="D1293" s="77"/>
      <c r="E1293" s="77" t="n">
        <f aca="false">SUM(C1293:D1293)</f>
        <v>0</v>
      </c>
    </row>
    <row r="1294" customFormat="false" ht="53.7" hidden="false" customHeight="false" outlineLevel="0" collapsed="false">
      <c r="A1294" s="82" t="s">
        <v>1057</v>
      </c>
      <c r="B1294" s="55" t="s">
        <v>1058</v>
      </c>
      <c r="C1294" s="77"/>
      <c r="D1294" s="77"/>
      <c r="E1294" s="77"/>
    </row>
    <row r="1295" customFormat="false" ht="12.8" hidden="false" customHeight="false" outlineLevel="0" collapsed="false">
      <c r="A1295" s="82"/>
      <c r="B1295" s="54"/>
      <c r="C1295" s="77"/>
      <c r="D1295" s="77"/>
      <c r="E1295" s="77" t="n">
        <f aca="false">SUM(C1295:D1295)</f>
        <v>0</v>
      </c>
    </row>
    <row r="1296" customFormat="false" ht="46.25" hidden="false" customHeight="false" outlineLevel="0" collapsed="false">
      <c r="A1296" s="66" t="s">
        <v>1578</v>
      </c>
      <c r="B1296" s="135" t="s">
        <v>19</v>
      </c>
      <c r="C1296" s="240" t="n">
        <f aca="false">SUM(C1298:C1305)</f>
        <v>6561590</v>
      </c>
      <c r="D1296" s="240" t="n">
        <f aca="false">SUM(D1298:D1304)</f>
        <v>0</v>
      </c>
      <c r="E1296" s="240" t="n">
        <f aca="false">SUM(C1296:D1296)</f>
        <v>6561590</v>
      </c>
    </row>
    <row r="1297" customFormat="false" ht="22.35" hidden="false" customHeight="false" outlineLevel="0" collapsed="false">
      <c r="A1297" s="87" t="s">
        <v>27</v>
      </c>
      <c r="B1297" s="100"/>
      <c r="C1297" s="265" t="n">
        <f aca="false">SUM(C1298:C1304)</f>
        <v>6561590</v>
      </c>
      <c r="D1297" s="265"/>
      <c r="E1297" s="77" t="n">
        <f aca="false">SUM(C1297:D1297)</f>
        <v>6561590</v>
      </c>
    </row>
    <row r="1298" customFormat="false" ht="22.35" hidden="false" customHeight="false" outlineLevel="0" collapsed="false">
      <c r="A1298" s="82" t="s">
        <v>1095</v>
      </c>
      <c r="B1298" s="54" t="s">
        <v>1011</v>
      </c>
      <c r="C1298" s="77" t="n">
        <v>6451430</v>
      </c>
      <c r="D1298" s="245"/>
      <c r="E1298" s="77" t="n">
        <f aca="false">SUM(C1298:D1298)</f>
        <v>6451430</v>
      </c>
    </row>
    <row r="1299" customFormat="false" ht="64.15" hidden="false" customHeight="false" outlineLevel="0" collapsed="false">
      <c r="A1299" s="82" t="s">
        <v>1034</v>
      </c>
      <c r="B1299" s="54" t="s">
        <v>1035</v>
      </c>
      <c r="C1299" s="77" t="n">
        <v>78100</v>
      </c>
      <c r="D1299" s="245"/>
      <c r="E1299" s="77" t="n">
        <f aca="false">SUM(C1299:D1299)</f>
        <v>78100</v>
      </c>
    </row>
    <row r="1300" customFormat="false" ht="43.25" hidden="false" customHeight="false" outlineLevel="0" collapsed="false">
      <c r="A1300" s="82" t="s">
        <v>1046</v>
      </c>
      <c r="B1300" s="54" t="s">
        <v>1047</v>
      </c>
      <c r="C1300" s="77" t="n">
        <v>1660</v>
      </c>
      <c r="D1300" s="245"/>
      <c r="E1300" s="77" t="n">
        <f aca="false">SUM(C1300:D1300)</f>
        <v>1660</v>
      </c>
    </row>
    <row r="1301" customFormat="false" ht="53.7" hidden="false" customHeight="false" outlineLevel="0" collapsed="false">
      <c r="A1301" s="82" t="s">
        <v>1142</v>
      </c>
      <c r="B1301" s="54" t="s">
        <v>1023</v>
      </c>
      <c r="C1301" s="77" t="n">
        <v>18400</v>
      </c>
      <c r="D1301" s="245"/>
      <c r="E1301" s="77" t="n">
        <f aca="false">SUM(C1301:D1301)</f>
        <v>18400</v>
      </c>
    </row>
    <row r="1302" customFormat="false" ht="12.8" hidden="false" customHeight="false" outlineLevel="0" collapsed="false">
      <c r="A1302" s="82" t="s">
        <v>1097</v>
      </c>
      <c r="B1302" s="54" t="s">
        <v>1098</v>
      </c>
      <c r="C1302" s="77" t="n">
        <v>12000</v>
      </c>
      <c r="D1302" s="77"/>
      <c r="E1302" s="77" t="n">
        <f aca="false">SUM(C1302:D1302)</f>
        <v>12000</v>
      </c>
    </row>
    <row r="1303" customFormat="false" ht="43.25" hidden="false" customHeight="false" outlineLevel="0" collapsed="false">
      <c r="A1303" s="82" t="s">
        <v>1110</v>
      </c>
      <c r="B1303" s="54" t="s">
        <v>1111</v>
      </c>
      <c r="C1303" s="245"/>
      <c r="D1303" s="245"/>
      <c r="E1303" s="77"/>
    </row>
    <row r="1304" customFormat="false" ht="43.25" hidden="false" customHeight="false" outlineLevel="0" collapsed="false">
      <c r="A1304" s="82" t="s">
        <v>1140</v>
      </c>
      <c r="B1304" s="55" t="s">
        <v>1020</v>
      </c>
      <c r="C1304" s="245"/>
      <c r="D1304" s="245"/>
      <c r="E1304" s="77" t="n">
        <f aca="false">SUM(C1304:D1304)</f>
        <v>0</v>
      </c>
    </row>
    <row r="1305" customFormat="false" ht="22.35" hidden="false" customHeight="false" outlineLevel="0" collapsed="false">
      <c r="A1305" s="82" t="s">
        <v>65</v>
      </c>
      <c r="B1305" s="54" t="s">
        <v>66</v>
      </c>
      <c r="C1305" s="77"/>
      <c r="D1305" s="77"/>
      <c r="E1305" s="77"/>
    </row>
    <row r="1306" customFormat="false" ht="12.8" hidden="false" customHeight="false" outlineLevel="0" collapsed="false">
      <c r="A1306" s="82"/>
      <c r="B1306" s="54"/>
      <c r="C1306" s="77"/>
      <c r="D1306" s="77"/>
      <c r="E1306" s="77" t="n">
        <f aca="false">SUM(C1306:D1306)</f>
        <v>0</v>
      </c>
    </row>
    <row r="1307" customFormat="false" ht="57.45" hidden="false" customHeight="false" outlineLevel="0" collapsed="false">
      <c r="A1307" s="66" t="s">
        <v>1587</v>
      </c>
      <c r="B1307" s="135" t="s">
        <v>19</v>
      </c>
      <c r="C1307" s="139" t="n">
        <f aca="false">SUM(C1309:C1322)</f>
        <v>8702860</v>
      </c>
      <c r="D1307" s="139" t="n">
        <f aca="false">SUM(D1309:D1322)</f>
        <v>0</v>
      </c>
      <c r="E1307" s="139" t="n">
        <f aca="false">SUM(C1307:D1307)</f>
        <v>8702860</v>
      </c>
    </row>
    <row r="1308" customFormat="false" ht="22.35" hidden="false" customHeight="false" outlineLevel="0" collapsed="false">
      <c r="A1308" s="74" t="s">
        <v>27</v>
      </c>
      <c r="B1308" s="227"/>
      <c r="C1308" s="194" t="n">
        <f aca="false">SUM(C1309:C1322)</f>
        <v>8702860</v>
      </c>
      <c r="D1308" s="209"/>
      <c r="E1308" s="77" t="n">
        <f aca="false">SUM(C1308:D1308)</f>
        <v>8702860</v>
      </c>
    </row>
    <row r="1309" customFormat="false" ht="22.35" hidden="false" customHeight="false" outlineLevel="0" collapsed="false">
      <c r="A1309" s="82" t="s">
        <v>1095</v>
      </c>
      <c r="B1309" s="54" t="s">
        <v>1011</v>
      </c>
      <c r="C1309" s="77" t="n">
        <v>8357550</v>
      </c>
      <c r="D1309" s="143"/>
      <c r="E1309" s="77" t="n">
        <f aca="false">SUM(C1309:D1309)</f>
        <v>8357550</v>
      </c>
    </row>
    <row r="1310" customFormat="false" ht="53.7" hidden="false" customHeight="false" outlineLevel="0" collapsed="false">
      <c r="A1310" s="82" t="s">
        <v>1142</v>
      </c>
      <c r="B1310" s="54" t="s">
        <v>1023</v>
      </c>
      <c r="C1310" s="77" t="n">
        <v>275820</v>
      </c>
      <c r="D1310" s="143"/>
      <c r="E1310" s="77" t="n">
        <f aca="false">SUM(C1310:D1310)</f>
        <v>275820</v>
      </c>
    </row>
    <row r="1311" customFormat="false" ht="43.25" hidden="false" customHeight="false" outlineLevel="0" collapsed="false">
      <c r="A1311" s="82" t="s">
        <v>1046</v>
      </c>
      <c r="B1311" s="54" t="s">
        <v>1047</v>
      </c>
      <c r="C1311" s="77" t="n">
        <v>2680</v>
      </c>
      <c r="D1311" s="143"/>
      <c r="E1311" s="77" t="n">
        <f aca="false">SUM(C1311:D1311)</f>
        <v>2680</v>
      </c>
    </row>
    <row r="1312" customFormat="false" ht="74.6" hidden="false" customHeight="false" outlineLevel="0" collapsed="false">
      <c r="A1312" s="82" t="s">
        <v>1043</v>
      </c>
      <c r="B1312" s="54" t="s">
        <v>1044</v>
      </c>
      <c r="C1312" s="77" t="n">
        <v>30710</v>
      </c>
      <c r="D1312" s="143"/>
      <c r="E1312" s="77" t="n">
        <f aca="false">SUM(C1312:D1312)</f>
        <v>30710</v>
      </c>
    </row>
    <row r="1313" customFormat="false" ht="32.8" hidden="false" customHeight="false" outlineLevel="0" collapsed="false">
      <c r="A1313" s="82" t="s">
        <v>1320</v>
      </c>
      <c r="B1313" s="54" t="s">
        <v>697</v>
      </c>
      <c r="C1313" s="77" t="n">
        <v>12000</v>
      </c>
      <c r="D1313" s="143"/>
      <c r="E1313" s="77" t="n">
        <f aca="false">SUM(C1313:D1313)</f>
        <v>12000</v>
      </c>
    </row>
    <row r="1314" customFormat="false" ht="74.6" hidden="false" customHeight="false" outlineLevel="0" collapsed="false">
      <c r="A1314" s="82" t="s">
        <v>1050</v>
      </c>
      <c r="B1314" s="54" t="s">
        <v>1051</v>
      </c>
      <c r="C1314" s="77" t="n">
        <v>2100</v>
      </c>
      <c r="D1314" s="143"/>
      <c r="E1314" s="77" t="n">
        <f aca="false">SUM(C1314:D1314)</f>
        <v>2100</v>
      </c>
    </row>
    <row r="1315" customFormat="false" ht="32.8" hidden="false" customHeight="false" outlineLevel="0" collapsed="false">
      <c r="A1315" s="87" t="s">
        <v>33</v>
      </c>
      <c r="B1315" s="54" t="s">
        <v>34</v>
      </c>
      <c r="C1315" s="77" t="n">
        <v>10000</v>
      </c>
      <c r="D1315" s="77"/>
      <c r="E1315" s="77" t="n">
        <f aca="false">SUM(C1315:D1315)</f>
        <v>10000</v>
      </c>
    </row>
    <row r="1316" customFormat="false" ht="12.8" hidden="false" customHeight="false" outlineLevel="0" collapsed="false">
      <c r="A1316" s="82" t="s">
        <v>1097</v>
      </c>
      <c r="B1316" s="54" t="s">
        <v>1098</v>
      </c>
      <c r="C1316" s="77" t="n">
        <v>12000</v>
      </c>
      <c r="D1316" s="77"/>
      <c r="E1316" s="77" t="n">
        <f aca="false">SUM(C1316:D1316)</f>
        <v>12000</v>
      </c>
    </row>
    <row r="1317" customFormat="false" ht="22.35" hidden="false" customHeight="false" outlineLevel="0" collapsed="false">
      <c r="A1317" s="82" t="s">
        <v>1104</v>
      </c>
      <c r="B1317" s="54" t="s">
        <v>1014</v>
      </c>
      <c r="C1317" s="143"/>
      <c r="D1317" s="143"/>
      <c r="E1317" s="77"/>
    </row>
    <row r="1318" customFormat="false" ht="43.25" hidden="false" customHeight="false" outlineLevel="0" collapsed="false">
      <c r="A1318" s="82" t="s">
        <v>1110</v>
      </c>
      <c r="B1318" s="54" t="s">
        <v>1111</v>
      </c>
      <c r="C1318" s="143"/>
      <c r="D1318" s="143"/>
      <c r="E1318" s="77" t="n">
        <f aca="false">SUM(C1318:D1318)</f>
        <v>0</v>
      </c>
    </row>
    <row r="1319" customFormat="false" ht="43.25" hidden="false" customHeight="false" outlineLevel="0" collapsed="false">
      <c r="A1319" s="82" t="s">
        <v>1059</v>
      </c>
      <c r="B1319" s="54" t="s">
        <v>1060</v>
      </c>
      <c r="C1319" s="143"/>
      <c r="D1319" s="143"/>
      <c r="E1319" s="77" t="n">
        <f aca="false">SUM(C1319:D1319)</f>
        <v>0</v>
      </c>
    </row>
    <row r="1320" customFormat="false" ht="43.25" hidden="false" customHeight="false" outlineLevel="0" collapsed="false">
      <c r="A1320" s="82" t="s">
        <v>325</v>
      </c>
      <c r="B1320" s="55" t="s">
        <v>326</v>
      </c>
      <c r="C1320" s="143"/>
      <c r="D1320" s="143"/>
      <c r="E1320" s="77"/>
    </row>
    <row r="1321" customFormat="false" ht="32.8" hidden="false" customHeight="false" outlineLevel="0" collapsed="false">
      <c r="A1321" s="82" t="s">
        <v>177</v>
      </c>
      <c r="B1321" s="55" t="s">
        <v>178</v>
      </c>
      <c r="C1321" s="143"/>
      <c r="D1321" s="143"/>
      <c r="E1321" s="77"/>
    </row>
    <row r="1322" customFormat="false" ht="43.25" hidden="false" customHeight="false" outlineLevel="0" collapsed="false">
      <c r="A1322" s="82" t="s">
        <v>1539</v>
      </c>
      <c r="B1322" s="54" t="s">
        <v>1540</v>
      </c>
      <c r="C1322" s="143"/>
      <c r="D1322" s="143"/>
      <c r="E1322" s="77" t="n">
        <f aca="false">SUM(C1322:D1322)</f>
        <v>0</v>
      </c>
    </row>
    <row r="1323" customFormat="false" ht="12.8" hidden="false" customHeight="false" outlineLevel="0" collapsed="false">
      <c r="A1323" s="82"/>
      <c r="B1323" s="54"/>
      <c r="C1323" s="77"/>
      <c r="D1323" s="77"/>
      <c r="E1323" s="77" t="n">
        <f aca="false">SUM(C1323:D1323)</f>
        <v>0</v>
      </c>
    </row>
    <row r="1324" customFormat="false" ht="57.45" hidden="false" customHeight="false" outlineLevel="0" collapsed="false">
      <c r="A1324" s="66" t="s">
        <v>1602</v>
      </c>
      <c r="B1324" s="135" t="s">
        <v>19</v>
      </c>
      <c r="C1324" s="139" t="n">
        <f aca="false">SUM(C1326:C1334)</f>
        <v>9769820</v>
      </c>
      <c r="D1324" s="139" t="n">
        <f aca="false">SUM(D1326:D1334)</f>
        <v>0</v>
      </c>
      <c r="E1324" s="139" t="n">
        <f aca="false">SUM(C1324:D1324)</f>
        <v>9769820</v>
      </c>
    </row>
    <row r="1325" customFormat="false" ht="22.35" hidden="false" customHeight="false" outlineLevel="0" collapsed="false">
      <c r="A1325" s="74" t="s">
        <v>27</v>
      </c>
      <c r="B1325" s="227"/>
      <c r="C1325" s="143" t="n">
        <f aca="false">SUM(C1326:C1334)</f>
        <v>9769820</v>
      </c>
      <c r="D1325" s="215"/>
      <c r="E1325" s="77" t="n">
        <f aca="false">SUM(C1325:D1325)</f>
        <v>9769820</v>
      </c>
    </row>
    <row r="1326" customFormat="false" ht="22.35" hidden="false" customHeight="false" outlineLevel="0" collapsed="false">
      <c r="A1326" s="82" t="s">
        <v>1095</v>
      </c>
      <c r="B1326" s="54" t="s">
        <v>1011</v>
      </c>
      <c r="C1326" s="77" t="n">
        <v>9728660</v>
      </c>
      <c r="D1326" s="143"/>
      <c r="E1326" s="77" t="n">
        <f aca="false">SUM(C1326:D1326)</f>
        <v>9728660</v>
      </c>
    </row>
    <row r="1327" customFormat="false" ht="74.6" hidden="false" customHeight="false" outlineLevel="0" collapsed="false">
      <c r="A1327" s="82" t="s">
        <v>1043</v>
      </c>
      <c r="B1327" s="54" t="s">
        <v>1044</v>
      </c>
      <c r="C1327" s="77" t="n">
        <v>21160</v>
      </c>
      <c r="D1327" s="143"/>
      <c r="E1327" s="77" t="n">
        <f aca="false">SUM(C1327:D1327)</f>
        <v>21160</v>
      </c>
    </row>
    <row r="1328" customFormat="false" ht="32.8" hidden="false" customHeight="false" outlineLevel="0" collapsed="false">
      <c r="A1328" s="82" t="s">
        <v>1320</v>
      </c>
      <c r="B1328" s="54" t="s">
        <v>697</v>
      </c>
      <c r="C1328" s="77" t="n">
        <v>12000</v>
      </c>
      <c r="D1328" s="143"/>
      <c r="E1328" s="77" t="n">
        <f aca="false">SUM(C1328:D1328)</f>
        <v>12000</v>
      </c>
    </row>
    <row r="1329" customFormat="false" ht="12.8" hidden="false" customHeight="false" outlineLevel="0" collapsed="false">
      <c r="A1329" s="82" t="s">
        <v>1097</v>
      </c>
      <c r="B1329" s="54" t="s">
        <v>1098</v>
      </c>
      <c r="C1329" s="77" t="n">
        <v>8000</v>
      </c>
      <c r="D1329" s="143"/>
      <c r="E1329" s="77" t="n">
        <f aca="false">SUM(C1329:D1329)</f>
        <v>8000</v>
      </c>
    </row>
    <row r="1330" customFormat="false" ht="22.35" hidden="false" customHeight="false" outlineLevel="0" collapsed="false">
      <c r="A1330" s="82" t="s">
        <v>1104</v>
      </c>
      <c r="B1330" s="54" t="s">
        <v>1014</v>
      </c>
      <c r="C1330" s="77"/>
      <c r="D1330" s="77"/>
      <c r="E1330" s="77" t="n">
        <f aca="false">SUM(C1330:D1330)</f>
        <v>0</v>
      </c>
    </row>
    <row r="1331" customFormat="false" ht="32.8" hidden="false" customHeight="false" outlineLevel="0" collapsed="false">
      <c r="A1331" s="150" t="s">
        <v>33</v>
      </c>
      <c r="B1331" s="160" t="s">
        <v>34</v>
      </c>
      <c r="C1331" s="229"/>
      <c r="D1331" s="229"/>
      <c r="E1331" s="130"/>
    </row>
    <row r="1332" customFormat="false" ht="43.25" hidden="false" customHeight="false" outlineLevel="0" collapsed="false">
      <c r="A1332" s="82" t="s">
        <v>1110</v>
      </c>
      <c r="B1332" s="54" t="s">
        <v>1111</v>
      </c>
      <c r="C1332" s="143"/>
      <c r="D1332" s="143"/>
      <c r="E1332" s="77"/>
    </row>
    <row r="1333" customFormat="false" ht="43.25" hidden="false" customHeight="false" outlineLevel="0" collapsed="false">
      <c r="A1333" s="82" t="s">
        <v>1059</v>
      </c>
      <c r="B1333" s="54" t="s">
        <v>1060</v>
      </c>
      <c r="C1333" s="143"/>
      <c r="D1333" s="143"/>
      <c r="E1333" s="77"/>
    </row>
    <row r="1334" customFormat="false" ht="43.25" hidden="false" customHeight="false" outlineLevel="0" collapsed="false">
      <c r="A1334" s="82" t="s">
        <v>1610</v>
      </c>
      <c r="B1334" s="54" t="s">
        <v>1611</v>
      </c>
      <c r="C1334" s="143"/>
      <c r="D1334" s="143"/>
      <c r="E1334" s="77"/>
    </row>
    <row r="1335" customFormat="false" ht="12.8" hidden="false" customHeight="false" outlineLevel="0" collapsed="false">
      <c r="A1335" s="82"/>
      <c r="B1335" s="54"/>
      <c r="C1335" s="77"/>
      <c r="D1335" s="77"/>
      <c r="E1335" s="77" t="n">
        <f aca="false">SUM(C1335:D1335)</f>
        <v>0</v>
      </c>
    </row>
    <row r="1336" customFormat="false" ht="79.85" hidden="false" customHeight="false" outlineLevel="0" collapsed="false">
      <c r="A1336" s="66" t="s">
        <v>1613</v>
      </c>
      <c r="B1336" s="135" t="s">
        <v>19</v>
      </c>
      <c r="C1336" s="267" t="n">
        <f aca="false">SUM(C1338:C1348)</f>
        <v>5276870</v>
      </c>
      <c r="D1336" s="267" t="n">
        <f aca="false">SUM(D1338:D1346)</f>
        <v>0</v>
      </c>
      <c r="E1336" s="267" t="n">
        <f aca="false">SUM(C1336:D1336)</f>
        <v>5276870</v>
      </c>
    </row>
    <row r="1337" customFormat="false" ht="22.35" hidden="false" customHeight="false" outlineLevel="0" collapsed="false">
      <c r="A1337" s="74" t="s">
        <v>27</v>
      </c>
      <c r="B1337" s="227"/>
      <c r="C1337" s="271" t="n">
        <f aca="false">SUM(C1338:C1346)</f>
        <v>5276870</v>
      </c>
      <c r="D1337" s="272"/>
      <c r="E1337" s="77" t="n">
        <f aca="false">SUM(C1337:D1337)</f>
        <v>5276870</v>
      </c>
    </row>
    <row r="1338" customFormat="false" ht="22.35" hidden="false" customHeight="false" outlineLevel="0" collapsed="false">
      <c r="A1338" s="82" t="s">
        <v>1095</v>
      </c>
      <c r="B1338" s="54" t="s">
        <v>1011</v>
      </c>
      <c r="C1338" s="77" t="n">
        <v>5230470</v>
      </c>
      <c r="D1338" s="271"/>
      <c r="E1338" s="77" t="n">
        <f aca="false">SUM(C1338:D1338)</f>
        <v>5230470</v>
      </c>
    </row>
    <row r="1339" customFormat="false" ht="32.8" hidden="false" customHeight="false" outlineLevel="0" collapsed="false">
      <c r="A1339" s="82" t="s">
        <v>1320</v>
      </c>
      <c r="B1339" s="54" t="s">
        <v>697</v>
      </c>
      <c r="C1339" s="77"/>
      <c r="D1339" s="271"/>
      <c r="E1339" s="77"/>
    </row>
    <row r="1340" customFormat="false" ht="74.6" hidden="false" customHeight="false" outlineLevel="0" collapsed="false">
      <c r="A1340" s="82" t="s">
        <v>1050</v>
      </c>
      <c r="B1340" s="54" t="s">
        <v>1051</v>
      </c>
      <c r="C1340" s="77" t="n">
        <v>2100</v>
      </c>
      <c r="D1340" s="143"/>
      <c r="E1340" s="77" t="n">
        <f aca="false">SUM(C1340:D1340)</f>
        <v>2100</v>
      </c>
    </row>
    <row r="1341" customFormat="false" ht="74.6" hidden="false" customHeight="false" outlineLevel="0" collapsed="false">
      <c r="A1341" s="82" t="s">
        <v>1028</v>
      </c>
      <c r="B1341" s="54" t="s">
        <v>1029</v>
      </c>
      <c r="C1341" s="77" t="n">
        <v>7360</v>
      </c>
      <c r="D1341" s="271"/>
      <c r="E1341" s="77" t="n">
        <f aca="false">SUM(C1341:D1341)</f>
        <v>7360</v>
      </c>
    </row>
    <row r="1342" customFormat="false" ht="53.7" hidden="false" customHeight="false" outlineLevel="0" collapsed="false">
      <c r="A1342" s="82" t="s">
        <v>1031</v>
      </c>
      <c r="B1342" s="54" t="s">
        <v>1032</v>
      </c>
      <c r="C1342" s="77" t="n">
        <v>15440</v>
      </c>
      <c r="D1342" s="271"/>
      <c r="E1342" s="77" t="n">
        <f aca="false">SUM(C1342:D1342)</f>
        <v>15440</v>
      </c>
    </row>
    <row r="1343" customFormat="false" ht="32.8" hidden="false" customHeight="false" outlineLevel="0" collapsed="false">
      <c r="A1343" s="82" t="s">
        <v>33</v>
      </c>
      <c r="B1343" s="54" t="s">
        <v>34</v>
      </c>
      <c r="C1343" s="77" t="n">
        <v>13500</v>
      </c>
      <c r="D1343" s="77"/>
      <c r="E1343" s="77" t="n">
        <f aca="false">SUM(C1343:D1343)</f>
        <v>13500</v>
      </c>
    </row>
    <row r="1344" customFormat="false" ht="12.8" hidden="false" customHeight="false" outlineLevel="0" collapsed="false">
      <c r="A1344" s="82" t="s">
        <v>1097</v>
      </c>
      <c r="B1344" s="54" t="s">
        <v>1098</v>
      </c>
      <c r="C1344" s="77" t="n">
        <v>8000</v>
      </c>
      <c r="D1344" s="77"/>
      <c r="E1344" s="77" t="n">
        <f aca="false">SUM(C1344:D1344)</f>
        <v>8000</v>
      </c>
    </row>
    <row r="1345" customFormat="false" ht="43.25" hidden="false" customHeight="false" outlineLevel="0" collapsed="false">
      <c r="A1345" s="82" t="s">
        <v>1110</v>
      </c>
      <c r="B1345" s="54" t="s">
        <v>1111</v>
      </c>
      <c r="C1345" s="77"/>
      <c r="D1345" s="77"/>
      <c r="E1345" s="77" t="n">
        <f aca="false">SUM(C1345:D1345)</f>
        <v>0</v>
      </c>
    </row>
    <row r="1346" customFormat="false" ht="32.8" hidden="false" customHeight="false" outlineLevel="0" collapsed="false">
      <c r="A1346" s="82" t="s">
        <v>1422</v>
      </c>
      <c r="B1346" s="55" t="s">
        <v>1363</v>
      </c>
      <c r="C1346" s="143"/>
      <c r="D1346" s="143"/>
      <c r="E1346" s="77" t="n">
        <f aca="false">SUM(C1346:D1346)</f>
        <v>0</v>
      </c>
    </row>
    <row r="1347" customFormat="false" ht="32.8" hidden="false" customHeight="false" outlineLevel="0" collapsed="false">
      <c r="A1347" s="82" t="s">
        <v>62</v>
      </c>
      <c r="B1347" s="55" t="s">
        <v>63</v>
      </c>
      <c r="C1347" s="77"/>
      <c r="D1347" s="77"/>
      <c r="E1347" s="77"/>
    </row>
    <row r="1348" customFormat="false" ht="22.35" hidden="false" customHeight="false" outlineLevel="0" collapsed="false">
      <c r="A1348" s="82" t="s">
        <v>65</v>
      </c>
      <c r="B1348" s="55" t="s">
        <v>66</v>
      </c>
      <c r="C1348" s="77"/>
      <c r="D1348" s="77"/>
      <c r="E1348" s="77"/>
    </row>
    <row r="1349" customFormat="false" ht="12.8" hidden="false" customHeight="false" outlineLevel="0" collapsed="false">
      <c r="A1349" s="82"/>
      <c r="B1349" s="54"/>
      <c r="C1349" s="77"/>
      <c r="D1349" s="77"/>
      <c r="E1349" s="77"/>
    </row>
    <row r="1350" customFormat="false" ht="68.65" hidden="false" customHeight="false" outlineLevel="0" collapsed="false">
      <c r="A1350" s="66" t="s">
        <v>1624</v>
      </c>
      <c r="B1350" s="135" t="s">
        <v>19</v>
      </c>
      <c r="C1350" s="240" t="n">
        <f aca="false">SUM(C1352:C1362)</f>
        <v>7996320</v>
      </c>
      <c r="D1350" s="240" t="n">
        <f aca="false">SUM(D1352:D1361)</f>
        <v>0</v>
      </c>
      <c r="E1350" s="240" t="n">
        <f aca="false">SUM(C1350:D1350)</f>
        <v>7996320</v>
      </c>
    </row>
    <row r="1351" customFormat="false" ht="22.35" hidden="false" customHeight="false" outlineLevel="0" collapsed="false">
      <c r="A1351" s="74" t="s">
        <v>27</v>
      </c>
      <c r="B1351" s="227"/>
      <c r="C1351" s="245" t="n">
        <f aca="false">SUM(C1352:C1361)</f>
        <v>7996320</v>
      </c>
      <c r="D1351" s="246"/>
      <c r="E1351" s="77" t="n">
        <f aca="false">SUM(C1351:D1351)</f>
        <v>7996320</v>
      </c>
    </row>
    <row r="1352" customFormat="false" ht="22.35" hidden="false" customHeight="false" outlineLevel="0" collapsed="false">
      <c r="A1352" s="82" t="s">
        <v>1095</v>
      </c>
      <c r="B1352" s="54" t="s">
        <v>1011</v>
      </c>
      <c r="C1352" s="77" t="n">
        <v>7929900</v>
      </c>
      <c r="D1352" s="245"/>
      <c r="E1352" s="77" t="n">
        <f aca="false">SUM(C1352:D1352)</f>
        <v>7929900</v>
      </c>
    </row>
    <row r="1353" customFormat="false" ht="32.8" hidden="false" customHeight="false" outlineLevel="0" collapsed="false">
      <c r="A1353" s="82" t="s">
        <v>1320</v>
      </c>
      <c r="B1353" s="54" t="s">
        <v>697</v>
      </c>
      <c r="C1353" s="77"/>
      <c r="D1353" s="245"/>
      <c r="E1353" s="77"/>
    </row>
    <row r="1354" customFormat="false" ht="64.15" hidden="false" customHeight="false" outlineLevel="0" collapsed="false">
      <c r="A1354" s="82" t="s">
        <v>1062</v>
      </c>
      <c r="B1354" s="54" t="s">
        <v>1063</v>
      </c>
      <c r="C1354" s="77"/>
      <c r="D1354" s="245"/>
      <c r="E1354" s="77"/>
    </row>
    <row r="1355" customFormat="false" ht="74.6" hidden="false" customHeight="false" outlineLevel="0" collapsed="false">
      <c r="A1355" s="82" t="s">
        <v>1028</v>
      </c>
      <c r="B1355" s="54" t="s">
        <v>1029</v>
      </c>
      <c r="C1355" s="77" t="n">
        <v>24560</v>
      </c>
      <c r="D1355" s="245"/>
      <c r="E1355" s="77" t="n">
        <f aca="false">SUM(C1355:D1355)</f>
        <v>24560</v>
      </c>
    </row>
    <row r="1356" customFormat="false" ht="53.7" hidden="false" customHeight="false" outlineLevel="0" collapsed="false">
      <c r="A1356" s="82" t="s">
        <v>1031</v>
      </c>
      <c r="B1356" s="54" t="s">
        <v>1032</v>
      </c>
      <c r="C1356" s="77" t="n">
        <v>7040</v>
      </c>
      <c r="D1356" s="245"/>
      <c r="E1356" s="77" t="n">
        <f aca="false">SUM(C1356:D1356)</f>
        <v>7040</v>
      </c>
    </row>
    <row r="1357" customFormat="false" ht="85.05" hidden="false" customHeight="false" outlineLevel="0" collapsed="false">
      <c r="A1357" s="82" t="s">
        <v>1040</v>
      </c>
      <c r="B1357" s="54" t="s">
        <v>1041</v>
      </c>
      <c r="C1357" s="77" t="n">
        <v>24620</v>
      </c>
      <c r="D1357" s="245"/>
      <c r="E1357" s="77" t="n">
        <f aca="false">SUM(C1357:D1357)</f>
        <v>24620</v>
      </c>
    </row>
    <row r="1358" customFormat="false" ht="43.25" hidden="false" customHeight="false" outlineLevel="0" collapsed="false">
      <c r="A1358" s="82" t="s">
        <v>1046</v>
      </c>
      <c r="B1358" s="54" t="s">
        <v>1047</v>
      </c>
      <c r="C1358" s="77" t="n">
        <v>1200</v>
      </c>
      <c r="D1358" s="245"/>
      <c r="E1358" s="77" t="n">
        <f aca="false">SUM(C1358:D1358)</f>
        <v>1200</v>
      </c>
    </row>
    <row r="1359" customFormat="false" ht="12.8" hidden="false" customHeight="false" outlineLevel="0" collapsed="false">
      <c r="A1359" s="82" t="s">
        <v>1097</v>
      </c>
      <c r="B1359" s="54" t="s">
        <v>1098</v>
      </c>
      <c r="C1359" s="77" t="n">
        <v>9000</v>
      </c>
      <c r="D1359" s="77"/>
      <c r="E1359" s="77" t="n">
        <f aca="false">SUM(C1359:D1359)</f>
        <v>9000</v>
      </c>
    </row>
    <row r="1360" customFormat="false" ht="43.25" hidden="false" customHeight="false" outlineLevel="0" collapsed="false">
      <c r="A1360" s="82" t="s">
        <v>1110</v>
      </c>
      <c r="B1360" s="54" t="s">
        <v>1111</v>
      </c>
      <c r="C1360" s="245"/>
      <c r="D1360" s="245"/>
      <c r="E1360" s="77"/>
    </row>
    <row r="1361" customFormat="false" ht="32.8" hidden="false" customHeight="false" outlineLevel="0" collapsed="false">
      <c r="A1361" s="82" t="s">
        <v>1632</v>
      </c>
      <c r="B1361" s="55" t="s">
        <v>1447</v>
      </c>
      <c r="C1361" s="245"/>
      <c r="D1361" s="245"/>
      <c r="E1361" s="77" t="n">
        <f aca="false">SUM(C1361:D1361)</f>
        <v>0</v>
      </c>
    </row>
    <row r="1362" customFormat="false" ht="22.35" hidden="false" customHeight="false" outlineLevel="0" collapsed="false">
      <c r="A1362" s="82" t="s">
        <v>65</v>
      </c>
      <c r="B1362" s="54" t="s">
        <v>66</v>
      </c>
      <c r="C1362" s="77"/>
      <c r="D1362" s="77"/>
      <c r="E1362" s="77"/>
    </row>
    <row r="1363" customFormat="false" ht="12.8" hidden="false" customHeight="false" outlineLevel="0" collapsed="false">
      <c r="A1363" s="82"/>
      <c r="B1363" s="54"/>
      <c r="C1363" s="77"/>
      <c r="D1363" s="77"/>
      <c r="E1363" s="77"/>
    </row>
    <row r="1364" customFormat="false" ht="46.25" hidden="false" customHeight="false" outlineLevel="0" collapsed="false">
      <c r="A1364" s="66" t="s">
        <v>1635</v>
      </c>
      <c r="B1364" s="135" t="s">
        <v>19</v>
      </c>
      <c r="C1364" s="139" t="n">
        <f aca="false">SUM(C1366:C1373)</f>
        <v>15139240</v>
      </c>
      <c r="D1364" s="139" t="n">
        <f aca="false">SUM(D1366:D1373)</f>
        <v>0</v>
      </c>
      <c r="E1364" s="139" t="n">
        <f aca="false">SUM(C1364:D1364)</f>
        <v>15139240</v>
      </c>
    </row>
    <row r="1365" customFormat="false" ht="22.35" hidden="false" customHeight="false" outlineLevel="0" collapsed="false">
      <c r="A1365" s="74" t="s">
        <v>27</v>
      </c>
      <c r="B1365" s="227"/>
      <c r="C1365" s="194" t="n">
        <f aca="false">SUM(C1366:C1373)</f>
        <v>15139240</v>
      </c>
      <c r="D1365" s="209"/>
      <c r="E1365" s="145" t="n">
        <f aca="false">SUM(C1365:D1365)</f>
        <v>15139240</v>
      </c>
    </row>
    <row r="1366" customFormat="false" ht="22.35" hidden="false" customHeight="false" outlineLevel="0" collapsed="false">
      <c r="A1366" s="82" t="s">
        <v>1095</v>
      </c>
      <c r="B1366" s="54" t="s">
        <v>1011</v>
      </c>
      <c r="C1366" s="77" t="n">
        <v>15056450</v>
      </c>
      <c r="D1366" s="143"/>
      <c r="E1366" s="77" t="n">
        <f aca="false">SUM(C1366:D1366)</f>
        <v>15056450</v>
      </c>
    </row>
    <row r="1367" customFormat="false" ht="64.15" hidden="false" customHeight="false" outlineLevel="0" collapsed="false">
      <c r="A1367" s="82" t="s">
        <v>1034</v>
      </c>
      <c r="B1367" s="54" t="s">
        <v>1035</v>
      </c>
      <c r="C1367" s="77" t="n">
        <v>61680</v>
      </c>
      <c r="D1367" s="143"/>
      <c r="E1367" s="77" t="n">
        <f aca="false">SUM(C1367:D1367)</f>
        <v>61680</v>
      </c>
    </row>
    <row r="1368" customFormat="false" ht="43.25" hidden="false" customHeight="false" outlineLevel="0" collapsed="false">
      <c r="A1368" s="82" t="s">
        <v>1046</v>
      </c>
      <c r="B1368" s="54" t="s">
        <v>1047</v>
      </c>
      <c r="C1368" s="77" t="n">
        <v>2110</v>
      </c>
      <c r="D1368" s="143"/>
      <c r="E1368" s="77" t="n">
        <f aca="false">SUM(C1368:D1368)</f>
        <v>2110</v>
      </c>
    </row>
    <row r="1369" customFormat="false" ht="32.8" hidden="false" customHeight="false" outlineLevel="0" collapsed="false">
      <c r="A1369" s="82" t="s">
        <v>1320</v>
      </c>
      <c r="B1369" s="54" t="s">
        <v>697</v>
      </c>
      <c r="C1369" s="77" t="n">
        <v>6000</v>
      </c>
      <c r="D1369" s="143"/>
      <c r="E1369" s="77" t="n">
        <f aca="false">SUM(C1369:D1369)</f>
        <v>6000</v>
      </c>
    </row>
    <row r="1370" customFormat="false" ht="12.8" hidden="false" customHeight="false" outlineLevel="0" collapsed="false">
      <c r="A1370" s="82" t="s">
        <v>1097</v>
      </c>
      <c r="B1370" s="54" t="s">
        <v>1098</v>
      </c>
      <c r="C1370" s="77" t="n">
        <v>13000</v>
      </c>
      <c r="D1370" s="77"/>
      <c r="E1370" s="77" t="n">
        <f aca="false">SUM(C1370:D1370)</f>
        <v>13000</v>
      </c>
    </row>
    <row r="1371" customFormat="false" ht="43.25" hidden="false" customHeight="false" outlineLevel="0" collapsed="false">
      <c r="A1371" s="82" t="s">
        <v>1110</v>
      </c>
      <c r="B1371" s="54" t="s">
        <v>1111</v>
      </c>
      <c r="C1371" s="143"/>
      <c r="D1371" s="143"/>
      <c r="E1371" s="77"/>
    </row>
    <row r="1372" customFormat="false" ht="32.8" hidden="false" customHeight="false" outlineLevel="0" collapsed="false">
      <c r="A1372" s="82" t="s">
        <v>33</v>
      </c>
      <c r="B1372" s="54" t="s">
        <v>34</v>
      </c>
      <c r="C1372" s="143"/>
      <c r="D1372" s="143"/>
      <c r="E1372" s="77" t="n">
        <f aca="false">SUM(C1372:D1372)</f>
        <v>0</v>
      </c>
    </row>
    <row r="1373" customFormat="false" ht="43.25" hidden="false" customHeight="false" outlineLevel="0" collapsed="false">
      <c r="A1373" s="82" t="s">
        <v>325</v>
      </c>
      <c r="B1373" s="55" t="s">
        <v>326</v>
      </c>
      <c r="C1373" s="143"/>
      <c r="D1373" s="143"/>
      <c r="E1373" s="77"/>
    </row>
    <row r="1374" customFormat="false" ht="22.35" hidden="false" customHeight="false" outlineLevel="0" collapsed="false">
      <c r="A1374" s="82" t="s">
        <v>65</v>
      </c>
      <c r="B1374" s="55" t="s">
        <v>66</v>
      </c>
      <c r="C1374" s="77"/>
      <c r="D1374" s="77"/>
      <c r="E1374" s="77"/>
    </row>
    <row r="1375" customFormat="false" ht="12.8" hidden="false" customHeight="false" outlineLevel="0" collapsed="false">
      <c r="A1375" s="254"/>
      <c r="B1375" s="54"/>
      <c r="C1375" s="77"/>
      <c r="D1375" s="77"/>
      <c r="E1375" s="77" t="n">
        <f aca="false">SUM(C1375:D1375)</f>
        <v>0</v>
      </c>
    </row>
    <row r="1376" customFormat="false" ht="57.45" hidden="false" customHeight="false" outlineLevel="0" collapsed="false">
      <c r="A1376" s="66" t="s">
        <v>1645</v>
      </c>
      <c r="B1376" s="135" t="s">
        <v>19</v>
      </c>
      <c r="C1376" s="139" t="n">
        <f aca="false">SUM(C1378:C1388)</f>
        <v>8275030</v>
      </c>
      <c r="D1376" s="139" t="n">
        <f aca="false">SUM(D1378:D1388)</f>
        <v>0</v>
      </c>
      <c r="E1376" s="139" t="n">
        <f aca="false">SUM(C1376:D1376)</f>
        <v>8275030</v>
      </c>
    </row>
    <row r="1377" customFormat="false" ht="22.35" hidden="false" customHeight="false" outlineLevel="0" collapsed="false">
      <c r="A1377" s="74" t="s">
        <v>27</v>
      </c>
      <c r="B1377" s="227"/>
      <c r="C1377" s="143" t="n">
        <f aca="false">SUM(C1378:C1388)</f>
        <v>8275030</v>
      </c>
      <c r="D1377" s="215"/>
      <c r="E1377" s="94" t="n">
        <f aca="false">SUM(C1377:D1377)</f>
        <v>8275030</v>
      </c>
    </row>
    <row r="1378" customFormat="false" ht="22.35" hidden="false" customHeight="false" outlineLevel="0" collapsed="false">
      <c r="A1378" s="82" t="s">
        <v>1095</v>
      </c>
      <c r="B1378" s="54" t="s">
        <v>1011</v>
      </c>
      <c r="C1378" s="77" t="n">
        <v>8216730</v>
      </c>
      <c r="D1378" s="215"/>
      <c r="E1378" s="94" t="n">
        <f aca="false">SUM(C1378:D1378)</f>
        <v>8216730</v>
      </c>
    </row>
    <row r="1379" customFormat="false" ht="43.25" hidden="false" customHeight="false" outlineLevel="0" collapsed="false">
      <c r="A1379" s="82" t="s">
        <v>1046</v>
      </c>
      <c r="B1379" s="54" t="s">
        <v>1047</v>
      </c>
      <c r="C1379" s="77" t="n">
        <v>1000</v>
      </c>
      <c r="D1379" s="77"/>
      <c r="E1379" s="94" t="n">
        <f aca="false">SUM(C1379:D1379)</f>
        <v>1000</v>
      </c>
    </row>
    <row r="1380" customFormat="false" ht="53.7" hidden="false" customHeight="false" outlineLevel="0" collapsed="false">
      <c r="A1380" s="82" t="s">
        <v>1037</v>
      </c>
      <c r="B1380" s="54" t="s">
        <v>1038</v>
      </c>
      <c r="C1380" s="77" t="n">
        <v>30200</v>
      </c>
      <c r="D1380" s="77"/>
      <c r="E1380" s="94" t="n">
        <f aca="false">SUM(C1380:D1380)</f>
        <v>30200</v>
      </c>
    </row>
    <row r="1381" customFormat="false" ht="32.8" hidden="false" customHeight="false" outlineLevel="0" collapsed="false">
      <c r="A1381" s="82" t="s">
        <v>1320</v>
      </c>
      <c r="B1381" s="54" t="s">
        <v>697</v>
      </c>
      <c r="C1381" s="77" t="n">
        <v>12000</v>
      </c>
      <c r="D1381" s="143"/>
      <c r="E1381" s="94" t="n">
        <f aca="false">SUM(C1381:D1381)</f>
        <v>12000</v>
      </c>
    </row>
    <row r="1382" customFormat="false" ht="74.6" hidden="false" customHeight="false" outlineLevel="0" collapsed="false">
      <c r="A1382" s="82" t="s">
        <v>1050</v>
      </c>
      <c r="B1382" s="54" t="s">
        <v>1051</v>
      </c>
      <c r="C1382" s="77" t="n">
        <v>2100</v>
      </c>
      <c r="D1382" s="77"/>
      <c r="E1382" s="94" t="n">
        <f aca="false">SUM(C1382:D1382)</f>
        <v>2100</v>
      </c>
    </row>
    <row r="1383" customFormat="false" ht="12.8" hidden="false" customHeight="false" outlineLevel="0" collapsed="false">
      <c r="A1383" s="82" t="s">
        <v>1097</v>
      </c>
      <c r="B1383" s="54" t="s">
        <v>1098</v>
      </c>
      <c r="C1383" s="77" t="n">
        <v>13000</v>
      </c>
      <c r="D1383" s="77"/>
      <c r="E1383" s="77" t="n">
        <f aca="false">SUM(C1383:D1383)</f>
        <v>13000</v>
      </c>
    </row>
    <row r="1384" customFormat="false" ht="43.25" hidden="false" customHeight="false" outlineLevel="0" collapsed="false">
      <c r="A1384" s="82" t="s">
        <v>1110</v>
      </c>
      <c r="B1384" s="54" t="s">
        <v>1111</v>
      </c>
      <c r="C1384" s="77"/>
      <c r="D1384" s="77"/>
      <c r="E1384" s="94" t="n">
        <f aca="false">SUM(C1384:D1384)</f>
        <v>0</v>
      </c>
    </row>
    <row r="1385" customFormat="false" ht="43.25" hidden="false" customHeight="false" outlineLevel="0" collapsed="false">
      <c r="A1385" s="82" t="s">
        <v>1059</v>
      </c>
      <c r="B1385" s="54" t="s">
        <v>1060</v>
      </c>
      <c r="C1385" s="77"/>
      <c r="D1385" s="77"/>
      <c r="E1385" s="94" t="n">
        <f aca="false">SUM(C1385:D1385)</f>
        <v>0</v>
      </c>
    </row>
    <row r="1386" customFormat="false" ht="43.25" hidden="false" customHeight="false" outlineLevel="0" collapsed="false">
      <c r="A1386" s="82" t="s">
        <v>1610</v>
      </c>
      <c r="B1386" s="54" t="s">
        <v>1611</v>
      </c>
      <c r="C1386" s="77"/>
      <c r="D1386" s="77"/>
      <c r="E1386" s="94"/>
    </row>
    <row r="1387" customFormat="false" ht="43.25" hidden="false" customHeight="false" outlineLevel="0" collapsed="false">
      <c r="A1387" s="82" t="s">
        <v>1140</v>
      </c>
      <c r="B1387" s="55" t="s">
        <v>1020</v>
      </c>
      <c r="C1387" s="143"/>
      <c r="D1387" s="143"/>
      <c r="E1387" s="77" t="n">
        <f aca="false">SUM(C1387:D1387)</f>
        <v>0</v>
      </c>
    </row>
    <row r="1388" customFormat="false" ht="43.25" hidden="false" customHeight="false" outlineLevel="0" collapsed="false">
      <c r="A1388" s="82" t="s">
        <v>325</v>
      </c>
      <c r="B1388" s="55" t="s">
        <v>326</v>
      </c>
      <c r="C1388" s="143"/>
      <c r="D1388" s="143"/>
      <c r="E1388" s="77"/>
    </row>
    <row r="1389" customFormat="false" ht="12.8" hidden="false" customHeight="false" outlineLevel="0" collapsed="false">
      <c r="A1389" s="82"/>
      <c r="B1389" s="54"/>
      <c r="C1389" s="77"/>
      <c r="D1389" s="77"/>
      <c r="E1389" s="77" t="n">
        <f aca="false">SUM(C1389:D1389)</f>
        <v>0</v>
      </c>
    </row>
    <row r="1390" customFormat="false" ht="57.45" hidden="false" customHeight="false" outlineLevel="0" collapsed="false">
      <c r="A1390" s="66" t="s">
        <v>1657</v>
      </c>
      <c r="B1390" s="135" t="s">
        <v>19</v>
      </c>
      <c r="C1390" s="139" t="n">
        <f aca="false">SUM(C1392:C1398)</f>
        <v>8890370</v>
      </c>
      <c r="D1390" s="139" t="n">
        <f aca="false">SUM(D1392:D1398)</f>
        <v>0</v>
      </c>
      <c r="E1390" s="139" t="n">
        <f aca="false">SUM(C1390:D1390)</f>
        <v>8890370</v>
      </c>
    </row>
    <row r="1391" customFormat="false" ht="22.35" hidden="false" customHeight="false" outlineLevel="0" collapsed="false">
      <c r="A1391" s="74" t="s">
        <v>27</v>
      </c>
      <c r="B1391" s="227"/>
      <c r="C1391" s="143" t="n">
        <f aca="false">SUM(C1392:C1398)</f>
        <v>8890370</v>
      </c>
      <c r="D1391" s="215"/>
      <c r="E1391" s="77" t="n">
        <f aca="false">SUM(C1391:D1391)</f>
        <v>8890370</v>
      </c>
    </row>
    <row r="1392" customFormat="false" ht="22.35" hidden="false" customHeight="false" outlineLevel="0" collapsed="false">
      <c r="A1392" s="82" t="s">
        <v>1095</v>
      </c>
      <c r="B1392" s="54" t="s">
        <v>1011</v>
      </c>
      <c r="C1392" s="77" t="n">
        <v>8766510</v>
      </c>
      <c r="D1392" s="143"/>
      <c r="E1392" s="77" t="n">
        <f aca="false">SUM(C1392:D1392)</f>
        <v>8766510</v>
      </c>
    </row>
    <row r="1393" customFormat="false" ht="74.6" hidden="false" customHeight="false" outlineLevel="0" collapsed="false">
      <c r="A1393" s="82" t="s">
        <v>1028</v>
      </c>
      <c r="B1393" s="54" t="s">
        <v>1029</v>
      </c>
      <c r="C1393" s="77" t="n">
        <v>21540</v>
      </c>
      <c r="D1393" s="143"/>
      <c r="E1393" s="77" t="n">
        <f aca="false">SUM(C1393:D1393)</f>
        <v>21540</v>
      </c>
    </row>
    <row r="1394" customFormat="false" ht="53.7" hidden="false" customHeight="false" outlineLevel="0" collapsed="false">
      <c r="A1394" s="82" t="s">
        <v>1037</v>
      </c>
      <c r="B1394" s="54" t="s">
        <v>1038</v>
      </c>
      <c r="C1394" s="77" t="n">
        <v>21220</v>
      </c>
      <c r="D1394" s="143"/>
      <c r="E1394" s="77" t="n">
        <f aca="false">SUM(C1394:D1394)</f>
        <v>21220</v>
      </c>
    </row>
    <row r="1395" customFormat="false" ht="43.25" hidden="false" customHeight="false" outlineLevel="0" collapsed="false">
      <c r="A1395" s="87" t="s">
        <v>1140</v>
      </c>
      <c r="B1395" s="54" t="s">
        <v>1020</v>
      </c>
      <c r="C1395" s="77" t="n">
        <v>68100</v>
      </c>
      <c r="D1395" s="143"/>
      <c r="E1395" s="77" t="n">
        <f aca="false">SUM(C1395:D1395)</f>
        <v>68100</v>
      </c>
    </row>
    <row r="1396" customFormat="false" ht="12.8" hidden="false" customHeight="false" outlineLevel="0" collapsed="false">
      <c r="A1396" s="82" t="s">
        <v>1097</v>
      </c>
      <c r="B1396" s="54" t="s">
        <v>1098</v>
      </c>
      <c r="C1396" s="77" t="n">
        <v>13000</v>
      </c>
      <c r="D1396" s="77"/>
      <c r="E1396" s="77" t="n">
        <f aca="false">SUM(C1396:D1396)</f>
        <v>13000</v>
      </c>
    </row>
    <row r="1397" customFormat="false" ht="43.25" hidden="false" customHeight="false" outlineLevel="0" collapsed="false">
      <c r="A1397" s="82" t="s">
        <v>1110</v>
      </c>
      <c r="B1397" s="54" t="s">
        <v>1111</v>
      </c>
      <c r="C1397" s="143"/>
      <c r="D1397" s="143"/>
      <c r="E1397" s="77"/>
    </row>
    <row r="1398" customFormat="false" ht="12.8" hidden="false" customHeight="false" outlineLevel="0" collapsed="false">
      <c r="A1398" s="82" t="s">
        <v>1164</v>
      </c>
      <c r="B1398" s="54" t="s">
        <v>1165</v>
      </c>
      <c r="C1398" s="143"/>
      <c r="D1398" s="143"/>
      <c r="E1398" s="77"/>
    </row>
    <row r="1399" customFormat="false" ht="12.8" hidden="false" customHeight="false" outlineLevel="0" collapsed="false">
      <c r="A1399" s="82"/>
      <c r="B1399" s="54"/>
      <c r="C1399" s="77"/>
      <c r="D1399" s="77"/>
      <c r="E1399" s="77"/>
    </row>
    <row r="1400" customFormat="false" ht="57.45" hidden="false" customHeight="false" outlineLevel="0" collapsed="false">
      <c r="A1400" s="66" t="s">
        <v>1665</v>
      </c>
      <c r="B1400" s="135" t="s">
        <v>19</v>
      </c>
      <c r="C1400" s="139" t="n">
        <f aca="false">SUM(C1402:C1412)</f>
        <v>7377030</v>
      </c>
      <c r="D1400" s="139" t="n">
        <f aca="false">SUM(D1402:D1411)</f>
        <v>0</v>
      </c>
      <c r="E1400" s="139" t="n">
        <f aca="false">SUM(C1400:D1400)</f>
        <v>7377030</v>
      </c>
    </row>
    <row r="1401" customFormat="false" ht="22.35" hidden="false" customHeight="false" outlineLevel="0" collapsed="false">
      <c r="A1401" s="74" t="s">
        <v>27</v>
      </c>
      <c r="B1401" s="227"/>
      <c r="C1401" s="194" t="n">
        <f aca="false">SUM(C1402:C1411)</f>
        <v>7377030</v>
      </c>
      <c r="D1401" s="209"/>
      <c r="E1401" s="77" t="n">
        <f aca="false">SUM(C1401:D1401)</f>
        <v>7377030</v>
      </c>
    </row>
    <row r="1402" customFormat="false" ht="22.35" hidden="false" customHeight="false" outlineLevel="0" collapsed="false">
      <c r="A1402" s="82" t="s">
        <v>1095</v>
      </c>
      <c r="B1402" s="54" t="s">
        <v>1011</v>
      </c>
      <c r="C1402" s="77" t="n">
        <v>7174000</v>
      </c>
      <c r="D1402" s="143"/>
      <c r="E1402" s="77" t="n">
        <f aca="false">SUM(C1402:D1402)</f>
        <v>7174000</v>
      </c>
    </row>
    <row r="1403" customFormat="false" ht="53.7" hidden="false" customHeight="false" outlineLevel="0" collapsed="false">
      <c r="A1403" s="126" t="s">
        <v>1142</v>
      </c>
      <c r="B1403" s="160" t="s">
        <v>1023</v>
      </c>
      <c r="C1403" s="130"/>
      <c r="D1403" s="229"/>
      <c r="E1403" s="130"/>
    </row>
    <row r="1404" customFormat="false" ht="22.35" hidden="false" customHeight="false" outlineLevel="0" collapsed="false">
      <c r="A1404" s="82" t="s">
        <v>1104</v>
      </c>
      <c r="B1404" s="54" t="s">
        <v>1014</v>
      </c>
      <c r="C1404" s="77" t="n">
        <v>1000</v>
      </c>
      <c r="D1404" s="143"/>
      <c r="E1404" s="77" t="n">
        <f aca="false">SUM(C1404:D1404)</f>
        <v>1000</v>
      </c>
    </row>
    <row r="1405" customFormat="false" ht="43.25" hidden="false" customHeight="false" outlineLevel="0" collapsed="false">
      <c r="A1405" s="82" t="s">
        <v>1046</v>
      </c>
      <c r="B1405" s="54" t="s">
        <v>1047</v>
      </c>
      <c r="C1405" s="77" t="n">
        <v>1610</v>
      </c>
      <c r="D1405" s="77"/>
      <c r="E1405" s="77" t="n">
        <f aca="false">SUM(C1405:D1405)</f>
        <v>1610</v>
      </c>
    </row>
    <row r="1406" customFormat="false" ht="53.7" hidden="false" customHeight="false" outlineLevel="0" collapsed="false">
      <c r="A1406" s="82" t="s">
        <v>1037</v>
      </c>
      <c r="B1406" s="54" t="s">
        <v>1038</v>
      </c>
      <c r="C1406" s="77" t="n">
        <v>22240</v>
      </c>
      <c r="D1406" s="143"/>
      <c r="E1406" s="77" t="n">
        <f aca="false">SUM(C1406:D1406)</f>
        <v>22240</v>
      </c>
    </row>
    <row r="1407" customFormat="false" ht="43.25" hidden="false" customHeight="false" outlineLevel="0" collapsed="false">
      <c r="A1407" s="82" t="s">
        <v>506</v>
      </c>
      <c r="B1407" s="54" t="s">
        <v>507</v>
      </c>
      <c r="C1407" s="77" t="n">
        <v>157880</v>
      </c>
      <c r="D1407" s="143"/>
      <c r="E1407" s="77" t="n">
        <f aca="false">SUM(C1407:D1407)</f>
        <v>157880</v>
      </c>
    </row>
    <row r="1408" customFormat="false" ht="74.6" hidden="false" customHeight="false" outlineLevel="0" collapsed="false">
      <c r="A1408" s="82" t="s">
        <v>1050</v>
      </c>
      <c r="B1408" s="54" t="s">
        <v>1051</v>
      </c>
      <c r="C1408" s="77" t="n">
        <v>6300</v>
      </c>
      <c r="D1408" s="143"/>
      <c r="E1408" s="77" t="n">
        <f aca="false">SUM(C1408:D1408)</f>
        <v>6300</v>
      </c>
    </row>
    <row r="1409" customFormat="false" ht="12.8" hidden="false" customHeight="false" outlineLevel="0" collapsed="false">
      <c r="A1409" s="82" t="s">
        <v>1097</v>
      </c>
      <c r="B1409" s="54" t="s">
        <v>1098</v>
      </c>
      <c r="C1409" s="77" t="n">
        <v>14000</v>
      </c>
      <c r="D1409" s="77"/>
      <c r="E1409" s="77" t="n">
        <f aca="false">SUM(C1409:D1409)</f>
        <v>14000</v>
      </c>
    </row>
    <row r="1410" customFormat="false" ht="43.25" hidden="false" customHeight="false" outlineLevel="0" collapsed="false">
      <c r="A1410" s="82" t="s">
        <v>1110</v>
      </c>
      <c r="B1410" s="54" t="s">
        <v>1111</v>
      </c>
      <c r="C1410" s="143"/>
      <c r="D1410" s="143"/>
      <c r="E1410" s="77" t="n">
        <f aca="false">SUM(C1410:D1410)</f>
        <v>0</v>
      </c>
    </row>
    <row r="1411" customFormat="false" ht="43.25" hidden="false" customHeight="false" outlineLevel="0" collapsed="false">
      <c r="A1411" s="82" t="s">
        <v>325</v>
      </c>
      <c r="B1411" s="55" t="s">
        <v>326</v>
      </c>
      <c r="C1411" s="143"/>
      <c r="D1411" s="143"/>
      <c r="E1411" s="77"/>
    </row>
    <row r="1412" customFormat="false" ht="22.35" hidden="false" customHeight="false" outlineLevel="0" collapsed="false">
      <c r="A1412" s="82" t="s">
        <v>65</v>
      </c>
      <c r="B1412" s="55" t="s">
        <v>66</v>
      </c>
      <c r="C1412" s="143"/>
      <c r="D1412" s="143"/>
      <c r="E1412" s="77" t="n">
        <f aca="false">SUM(C1412:D1412)</f>
        <v>0</v>
      </c>
    </row>
    <row r="1413" customFormat="false" ht="12.8" hidden="false" customHeight="false" outlineLevel="0" collapsed="false">
      <c r="A1413" s="82"/>
      <c r="B1413" s="54"/>
      <c r="C1413" s="77"/>
      <c r="D1413" s="77"/>
      <c r="E1413" s="77"/>
    </row>
    <row r="1414" customFormat="false" ht="57.45" hidden="false" customHeight="false" outlineLevel="0" collapsed="false">
      <c r="A1414" s="66" t="s">
        <v>1676</v>
      </c>
      <c r="B1414" s="135" t="s">
        <v>19</v>
      </c>
      <c r="C1414" s="139" t="n">
        <f aca="false">SUM(C1416:C1423)</f>
        <v>4701450</v>
      </c>
      <c r="D1414" s="139" t="n">
        <f aca="false">SUM(D1416:D1423)</f>
        <v>0</v>
      </c>
      <c r="E1414" s="139" t="n">
        <f aca="false">SUM(C1414:D1414)</f>
        <v>4701450</v>
      </c>
    </row>
    <row r="1415" customFormat="false" ht="22.35" hidden="false" customHeight="false" outlineLevel="0" collapsed="false">
      <c r="A1415" s="74" t="s">
        <v>27</v>
      </c>
      <c r="B1415" s="227"/>
      <c r="C1415" s="143" t="n">
        <f aca="false">SUM(C1416:C1422)</f>
        <v>4701450</v>
      </c>
      <c r="D1415" s="215"/>
      <c r="E1415" s="94" t="n">
        <f aca="false">D1415+C1415</f>
        <v>4701450</v>
      </c>
    </row>
    <row r="1416" customFormat="false" ht="22.35" hidden="false" customHeight="false" outlineLevel="0" collapsed="false">
      <c r="A1416" s="82" t="s">
        <v>1095</v>
      </c>
      <c r="B1416" s="54" t="s">
        <v>1011</v>
      </c>
      <c r="C1416" s="77" t="n">
        <v>4307480</v>
      </c>
      <c r="D1416" s="77"/>
      <c r="E1416" s="94" t="n">
        <f aca="false">D1416+C1416</f>
        <v>4307480</v>
      </c>
    </row>
    <row r="1417" customFormat="false" ht="32.8" hidden="false" customHeight="false" outlineLevel="0" collapsed="false">
      <c r="A1417" s="82" t="s">
        <v>1320</v>
      </c>
      <c r="B1417" s="54" t="s">
        <v>697</v>
      </c>
      <c r="C1417" s="77"/>
      <c r="D1417" s="77"/>
      <c r="E1417" s="94"/>
    </row>
    <row r="1418" customFormat="false" ht="53.7" hidden="false" customHeight="false" outlineLevel="0" collapsed="false">
      <c r="A1418" s="82" t="s">
        <v>1142</v>
      </c>
      <c r="B1418" s="54" t="s">
        <v>1023</v>
      </c>
      <c r="C1418" s="77" t="n">
        <v>318370</v>
      </c>
      <c r="D1418" s="77"/>
      <c r="E1418" s="94" t="n">
        <f aca="false">D1418+C1418</f>
        <v>318370</v>
      </c>
    </row>
    <row r="1419" customFormat="false" ht="53.7" hidden="false" customHeight="false" outlineLevel="0" collapsed="false">
      <c r="A1419" s="82" t="s">
        <v>1057</v>
      </c>
      <c r="B1419" s="54" t="s">
        <v>1058</v>
      </c>
      <c r="C1419" s="77" t="n">
        <v>14600</v>
      </c>
      <c r="D1419" s="77"/>
      <c r="E1419" s="94" t="n">
        <f aca="false">D1419+C1419</f>
        <v>14600</v>
      </c>
    </row>
    <row r="1420" customFormat="false" ht="32.8" hidden="false" customHeight="false" outlineLevel="0" collapsed="false">
      <c r="A1420" s="87" t="s">
        <v>33</v>
      </c>
      <c r="B1420" s="54" t="s">
        <v>34</v>
      </c>
      <c r="C1420" s="77" t="n">
        <v>53000</v>
      </c>
      <c r="D1420" s="77"/>
      <c r="E1420" s="94" t="n">
        <f aca="false">D1420+C1420</f>
        <v>53000</v>
      </c>
    </row>
    <row r="1421" customFormat="false" ht="12.8" hidden="false" customHeight="false" outlineLevel="0" collapsed="false">
      <c r="A1421" s="82" t="s">
        <v>1097</v>
      </c>
      <c r="B1421" s="274" t="s">
        <v>1098</v>
      </c>
      <c r="C1421" s="77" t="n">
        <v>8000</v>
      </c>
      <c r="D1421" s="77"/>
      <c r="E1421" s="94" t="n">
        <f aca="false">D1421+C1421</f>
        <v>8000</v>
      </c>
    </row>
    <row r="1422" customFormat="false" ht="43.25" hidden="false" customHeight="false" outlineLevel="0" collapsed="false">
      <c r="A1422" s="82" t="s">
        <v>1110</v>
      </c>
      <c r="B1422" s="54" t="s">
        <v>1111</v>
      </c>
      <c r="C1422" s="77"/>
      <c r="D1422" s="77"/>
      <c r="E1422" s="94"/>
    </row>
    <row r="1423" customFormat="false" ht="22.35" hidden="false" customHeight="false" outlineLevel="0" collapsed="false">
      <c r="A1423" s="82" t="s">
        <v>65</v>
      </c>
      <c r="B1423" s="54" t="s">
        <v>66</v>
      </c>
      <c r="C1423" s="77"/>
      <c r="D1423" s="77"/>
      <c r="E1423" s="77"/>
    </row>
    <row r="1424" customFormat="false" ht="12.8" hidden="false" customHeight="false" outlineLevel="0" collapsed="false">
      <c r="A1424" s="82"/>
      <c r="B1424" s="54"/>
      <c r="C1424" s="77"/>
      <c r="D1424" s="77"/>
      <c r="E1424" s="77"/>
    </row>
    <row r="1425" customFormat="false" ht="68.65" hidden="false" customHeight="false" outlineLevel="0" collapsed="false">
      <c r="A1425" s="66" t="s">
        <v>1683</v>
      </c>
      <c r="B1425" s="135" t="s">
        <v>19</v>
      </c>
      <c r="C1425" s="240" t="n">
        <f aca="false">SUM(C1427:C1437)</f>
        <v>7611740</v>
      </c>
      <c r="D1425" s="240" t="n">
        <f aca="false">SUM(D1427:D1437)</f>
        <v>0</v>
      </c>
      <c r="E1425" s="240" t="n">
        <f aca="false">SUM(C1425:D1425)</f>
        <v>7611740</v>
      </c>
    </row>
    <row r="1426" customFormat="false" ht="22.35" hidden="false" customHeight="false" outlineLevel="0" collapsed="false">
      <c r="A1426" s="74" t="s">
        <v>27</v>
      </c>
      <c r="B1426" s="227"/>
      <c r="C1426" s="245" t="n">
        <f aca="false">SUM(C1427:C1437)</f>
        <v>7611740</v>
      </c>
      <c r="D1426" s="246"/>
      <c r="E1426" s="77" t="n">
        <f aca="false">SUM(C1426:D1426)</f>
        <v>7611740</v>
      </c>
    </row>
    <row r="1427" customFormat="false" ht="22.35" hidden="false" customHeight="false" outlineLevel="0" collapsed="false">
      <c r="A1427" s="82" t="s">
        <v>1095</v>
      </c>
      <c r="B1427" s="54" t="s">
        <v>1011</v>
      </c>
      <c r="C1427" s="77" t="n">
        <v>7547620</v>
      </c>
      <c r="D1427" s="245"/>
      <c r="E1427" s="77" t="n">
        <f aca="false">SUM(C1427:D1427)</f>
        <v>7547620</v>
      </c>
    </row>
    <row r="1428" customFormat="false" ht="22.35" hidden="false" customHeight="false" outlineLevel="0" collapsed="false">
      <c r="A1428" s="82" t="s">
        <v>1104</v>
      </c>
      <c r="B1428" s="54" t="s">
        <v>1014</v>
      </c>
      <c r="C1428" s="77" t="n">
        <v>35500</v>
      </c>
      <c r="D1428" s="245"/>
      <c r="E1428" s="77" t="n">
        <f aca="false">SUM(C1428:D1428)</f>
        <v>35500</v>
      </c>
    </row>
    <row r="1429" customFormat="false" ht="53.7" hidden="false" customHeight="false" outlineLevel="0" collapsed="false">
      <c r="A1429" s="82" t="s">
        <v>1142</v>
      </c>
      <c r="B1429" s="54" t="s">
        <v>1023</v>
      </c>
      <c r="C1429" s="77"/>
      <c r="D1429" s="245"/>
      <c r="E1429" s="77"/>
    </row>
    <row r="1430" customFormat="false" ht="74.6" hidden="false" customHeight="false" outlineLevel="0" collapsed="false">
      <c r="A1430" s="82" t="s">
        <v>1028</v>
      </c>
      <c r="B1430" s="54" t="s">
        <v>1029</v>
      </c>
      <c r="C1430" s="77" t="n">
        <v>10420</v>
      </c>
      <c r="D1430" s="77"/>
      <c r="E1430" s="77" t="n">
        <f aca="false">SUM(C1430:D1430)</f>
        <v>10420</v>
      </c>
    </row>
    <row r="1431" customFormat="false" ht="43.25" hidden="false" customHeight="false" outlineLevel="0" collapsed="false">
      <c r="A1431" s="82" t="s">
        <v>1046</v>
      </c>
      <c r="B1431" s="54" t="s">
        <v>1047</v>
      </c>
      <c r="C1431" s="77" t="n">
        <v>2100</v>
      </c>
      <c r="D1431" s="77"/>
      <c r="E1431" s="77" t="n">
        <f aca="false">SUM(C1431:D1431)</f>
        <v>2100</v>
      </c>
    </row>
    <row r="1432" customFormat="false" ht="74.6" hidden="false" customHeight="false" outlineLevel="0" collapsed="false">
      <c r="A1432" s="82" t="s">
        <v>1050</v>
      </c>
      <c r="B1432" s="54" t="s">
        <v>1051</v>
      </c>
      <c r="C1432" s="77" t="n">
        <v>2100</v>
      </c>
      <c r="D1432" s="77"/>
      <c r="E1432" s="77" t="n">
        <f aca="false">SUM(C1432:D1432)</f>
        <v>2100</v>
      </c>
    </row>
    <row r="1433" customFormat="false" ht="12.8" hidden="false" customHeight="false" outlineLevel="0" collapsed="false">
      <c r="A1433" s="82" t="s">
        <v>1097</v>
      </c>
      <c r="B1433" s="54" t="s">
        <v>1098</v>
      </c>
      <c r="C1433" s="77" t="n">
        <v>14000</v>
      </c>
      <c r="D1433" s="77"/>
      <c r="E1433" s="77" t="n">
        <f aca="false">SUM(C1433:D1433)</f>
        <v>14000</v>
      </c>
    </row>
    <row r="1434" customFormat="false" ht="43.25" hidden="false" customHeight="false" outlineLevel="0" collapsed="false">
      <c r="A1434" s="82" t="s">
        <v>1110</v>
      </c>
      <c r="B1434" s="54" t="s">
        <v>1111</v>
      </c>
      <c r="C1434" s="77"/>
      <c r="D1434" s="77"/>
      <c r="E1434" s="94" t="n">
        <f aca="false">SUM(C1434:D1434)</f>
        <v>0</v>
      </c>
    </row>
    <row r="1435" customFormat="false" ht="64.15" hidden="false" customHeight="false" outlineLevel="0" collapsed="false">
      <c r="A1435" s="82" t="s">
        <v>726</v>
      </c>
      <c r="B1435" s="54" t="s">
        <v>727</v>
      </c>
      <c r="C1435" s="77"/>
      <c r="D1435" s="77"/>
      <c r="E1435" s="77" t="n">
        <f aca="false">SUM(C1435:D1435)</f>
        <v>0</v>
      </c>
    </row>
    <row r="1436" customFormat="false" ht="22.35" hidden="false" customHeight="false" outlineLevel="0" collapsed="false">
      <c r="A1436" s="82" t="s">
        <v>1120</v>
      </c>
      <c r="B1436" s="54" t="s">
        <v>1121</v>
      </c>
      <c r="C1436" s="77"/>
      <c r="D1436" s="77"/>
      <c r="E1436" s="77"/>
    </row>
    <row r="1437" customFormat="false" ht="43.25" hidden="false" customHeight="false" outlineLevel="0" collapsed="false">
      <c r="A1437" s="82" t="s">
        <v>325</v>
      </c>
      <c r="B1437" s="55" t="s">
        <v>326</v>
      </c>
      <c r="C1437" s="77"/>
      <c r="D1437" s="77"/>
      <c r="E1437" s="77"/>
    </row>
    <row r="1438" customFormat="false" ht="12.8" hidden="false" customHeight="false" outlineLevel="0" collapsed="false">
      <c r="A1438" s="82"/>
      <c r="B1438" s="54"/>
      <c r="C1438" s="77"/>
      <c r="D1438" s="77"/>
      <c r="E1438" s="77"/>
    </row>
    <row r="1439" customFormat="false" ht="57.45" hidden="false" customHeight="false" outlineLevel="0" collapsed="false">
      <c r="A1439" s="66" t="s">
        <v>1694</v>
      </c>
      <c r="B1439" s="135" t="s">
        <v>19</v>
      </c>
      <c r="C1439" s="139" t="n">
        <f aca="false">SUM(C1441:C1445)</f>
        <v>5696320</v>
      </c>
      <c r="D1439" s="139" t="n">
        <f aca="false">SUM(D1441:D1445)</f>
        <v>0</v>
      </c>
      <c r="E1439" s="139" t="n">
        <f aca="false">SUM(C1439:D1439)</f>
        <v>5696320</v>
      </c>
    </row>
    <row r="1440" customFormat="false" ht="22.35" hidden="false" customHeight="false" outlineLevel="0" collapsed="false">
      <c r="A1440" s="74" t="s">
        <v>27</v>
      </c>
      <c r="B1440" s="227"/>
      <c r="C1440" s="194" t="n">
        <f aca="false">SUM(C1441:C1445)</f>
        <v>5696320</v>
      </c>
      <c r="D1440" s="209"/>
      <c r="E1440" s="77" t="n">
        <f aca="false">SUM(C1440:D1440)</f>
        <v>5696320</v>
      </c>
    </row>
    <row r="1441" customFormat="false" ht="22.35" hidden="false" customHeight="false" outlineLevel="0" collapsed="false">
      <c r="A1441" s="82" t="s">
        <v>1095</v>
      </c>
      <c r="B1441" s="54" t="s">
        <v>1011</v>
      </c>
      <c r="C1441" s="77" t="n">
        <v>5677320</v>
      </c>
      <c r="D1441" s="143"/>
      <c r="E1441" s="77" t="n">
        <f aca="false">SUM(C1441:D1441)</f>
        <v>5677320</v>
      </c>
    </row>
    <row r="1442" customFormat="false" ht="32.8" hidden="false" customHeight="false" outlineLevel="0" collapsed="false">
      <c r="A1442" s="82" t="s">
        <v>1320</v>
      </c>
      <c r="B1442" s="54" t="s">
        <v>697</v>
      </c>
      <c r="C1442" s="77" t="n">
        <v>12000</v>
      </c>
      <c r="D1442" s="77"/>
      <c r="E1442" s="77" t="n">
        <f aca="false">SUM(C1442:D1442)</f>
        <v>12000</v>
      </c>
    </row>
    <row r="1443" customFormat="false" ht="12.8" hidden="false" customHeight="false" outlineLevel="0" collapsed="false">
      <c r="A1443" s="82" t="s">
        <v>1097</v>
      </c>
      <c r="B1443" s="54" t="s">
        <v>1098</v>
      </c>
      <c r="C1443" s="77" t="n">
        <v>7000</v>
      </c>
      <c r="D1443" s="77"/>
      <c r="E1443" s="77" t="n">
        <f aca="false">SUM(C1443:D1443)</f>
        <v>7000</v>
      </c>
    </row>
    <row r="1444" customFormat="false" ht="43.25" hidden="false" customHeight="false" outlineLevel="0" collapsed="false">
      <c r="A1444" s="82" t="s">
        <v>1110</v>
      </c>
      <c r="B1444" s="54" t="s">
        <v>1111</v>
      </c>
      <c r="C1444" s="143"/>
      <c r="D1444" s="143"/>
      <c r="E1444" s="77"/>
    </row>
    <row r="1445" customFormat="false" ht="64.15" hidden="false" customHeight="false" outlineLevel="0" collapsed="false">
      <c r="A1445" s="82" t="s">
        <v>726</v>
      </c>
      <c r="B1445" s="54" t="s">
        <v>727</v>
      </c>
      <c r="C1445" s="77"/>
      <c r="D1445" s="77"/>
      <c r="E1445" s="77"/>
    </row>
    <row r="1446" customFormat="false" ht="12.8" hidden="false" customHeight="false" outlineLevel="0" collapsed="false">
      <c r="A1446" s="82"/>
      <c r="B1446" s="54"/>
      <c r="C1446" s="77"/>
      <c r="D1446" s="77"/>
      <c r="E1446" s="77"/>
    </row>
    <row r="1447" customFormat="false" ht="113.4" hidden="false" customHeight="false" outlineLevel="0" collapsed="false">
      <c r="A1447" s="169" t="s">
        <v>1700</v>
      </c>
      <c r="B1447" s="135" t="s">
        <v>19</v>
      </c>
      <c r="C1447" s="139" t="n">
        <f aca="false">SUM(C1449:C1454)</f>
        <v>4448030</v>
      </c>
      <c r="D1447" s="139" t="n">
        <f aca="false">SUM(D1449:D1454)</f>
        <v>0</v>
      </c>
      <c r="E1447" s="139" t="n">
        <f aca="false">SUM(C1447:D1447)</f>
        <v>4448030</v>
      </c>
    </row>
    <row r="1448" customFormat="false" ht="22.35" hidden="false" customHeight="false" outlineLevel="0" collapsed="false">
      <c r="A1448" s="74" t="s">
        <v>27</v>
      </c>
      <c r="B1448" s="227"/>
      <c r="C1448" s="249" t="n">
        <f aca="false">SUM(C1449:C1454)</f>
        <v>4448030</v>
      </c>
      <c r="D1448" s="209"/>
      <c r="E1448" s="249" t="n">
        <f aca="false">SUM(C1448:D1448)</f>
        <v>4448030</v>
      </c>
    </row>
    <row r="1449" customFormat="false" ht="22.35" hidden="false" customHeight="false" outlineLevel="0" collapsed="false">
      <c r="A1449" s="82" t="s">
        <v>1095</v>
      </c>
      <c r="B1449" s="54" t="s">
        <v>1011</v>
      </c>
      <c r="C1449" s="77" t="n">
        <v>4427770</v>
      </c>
      <c r="D1449" s="143"/>
      <c r="E1449" s="249" t="n">
        <f aca="false">SUM(C1449:D1449)</f>
        <v>4427770</v>
      </c>
    </row>
    <row r="1450" customFormat="false" ht="53.7" hidden="false" customHeight="false" outlineLevel="0" collapsed="false">
      <c r="A1450" s="82" t="s">
        <v>1037</v>
      </c>
      <c r="B1450" s="54" t="s">
        <v>1038</v>
      </c>
      <c r="C1450" s="77" t="n">
        <v>5440</v>
      </c>
      <c r="D1450" s="143"/>
      <c r="E1450" s="249" t="n">
        <f aca="false">SUM(C1450:D1450)</f>
        <v>5440</v>
      </c>
    </row>
    <row r="1451" customFormat="false" ht="85.05" hidden="false" customHeight="false" outlineLevel="0" collapsed="false">
      <c r="A1451" s="82" t="s">
        <v>1040</v>
      </c>
      <c r="B1451" s="54" t="s">
        <v>1041</v>
      </c>
      <c r="C1451" s="77" t="n">
        <v>6720</v>
      </c>
      <c r="D1451" s="143"/>
      <c r="E1451" s="249" t="n">
        <f aca="false">SUM(C1451:D1451)</f>
        <v>6720</v>
      </c>
    </row>
    <row r="1452" customFormat="false" ht="74.6" hidden="false" customHeight="false" outlineLevel="0" collapsed="false">
      <c r="A1452" s="82" t="s">
        <v>1050</v>
      </c>
      <c r="B1452" s="54" t="s">
        <v>1051</v>
      </c>
      <c r="C1452" s="77" t="n">
        <v>2100</v>
      </c>
      <c r="D1452" s="143"/>
      <c r="E1452" s="249" t="n">
        <f aca="false">SUM(C1452:D1452)</f>
        <v>2100</v>
      </c>
    </row>
    <row r="1453" customFormat="false" ht="12.8" hidden="false" customHeight="false" outlineLevel="0" collapsed="false">
      <c r="A1453" s="82" t="s">
        <v>1097</v>
      </c>
      <c r="B1453" s="54" t="s">
        <v>1098</v>
      </c>
      <c r="C1453" s="77" t="n">
        <v>6000</v>
      </c>
      <c r="D1453" s="143"/>
      <c r="E1453" s="249" t="n">
        <f aca="false">SUM(C1453:D1453)</f>
        <v>6000</v>
      </c>
    </row>
    <row r="1454" customFormat="false" ht="43.25" hidden="false" customHeight="false" outlineLevel="0" collapsed="false">
      <c r="A1454" s="82" t="s">
        <v>1110</v>
      </c>
      <c r="B1454" s="54" t="s">
        <v>1111</v>
      </c>
      <c r="C1454" s="143"/>
      <c r="D1454" s="143"/>
      <c r="E1454" s="249"/>
    </row>
    <row r="1455" customFormat="false" ht="22.35" hidden="false" customHeight="false" outlineLevel="0" collapsed="false">
      <c r="A1455" s="82" t="s">
        <v>65</v>
      </c>
      <c r="B1455" s="55" t="s">
        <v>66</v>
      </c>
      <c r="C1455" s="143"/>
      <c r="D1455" s="143"/>
      <c r="E1455" s="77"/>
    </row>
    <row r="1456" customFormat="false" ht="12.8" hidden="false" customHeight="false" outlineLevel="0" collapsed="false">
      <c r="A1456" s="82"/>
      <c r="B1456" s="54"/>
      <c r="C1456" s="77"/>
      <c r="D1456" s="77"/>
      <c r="E1456" s="258" t="n">
        <f aca="false">SUM(C1456:D1456)</f>
        <v>0</v>
      </c>
    </row>
    <row r="1457" customFormat="false" ht="57.45" hidden="false" customHeight="false" outlineLevel="0" collapsed="false">
      <c r="A1457" s="66" t="s">
        <v>1708</v>
      </c>
      <c r="B1457" s="135" t="s">
        <v>19</v>
      </c>
      <c r="C1457" s="240" t="n">
        <f aca="false">SUM(C1459:C1463)</f>
        <v>4809330</v>
      </c>
      <c r="D1457" s="240" t="n">
        <f aca="false">SUM(D1459:D1463)</f>
        <v>0</v>
      </c>
      <c r="E1457" s="240" t="n">
        <f aca="false">SUM(C1457:D1457)</f>
        <v>4809330</v>
      </c>
    </row>
    <row r="1458" customFormat="false" ht="22.35" hidden="false" customHeight="false" outlineLevel="0" collapsed="false">
      <c r="A1458" s="74" t="s">
        <v>27</v>
      </c>
      <c r="B1458" s="227"/>
      <c r="C1458" s="245" t="n">
        <f aca="false">SUM(C1459:C1463)</f>
        <v>4809330</v>
      </c>
      <c r="D1458" s="246"/>
      <c r="E1458" s="77" t="n">
        <f aca="false">SUM(C1458:D1458)</f>
        <v>4809330</v>
      </c>
    </row>
    <row r="1459" customFormat="false" ht="22.35" hidden="false" customHeight="false" outlineLevel="0" collapsed="false">
      <c r="A1459" s="82" t="s">
        <v>1095</v>
      </c>
      <c r="B1459" s="54" t="s">
        <v>1011</v>
      </c>
      <c r="C1459" s="77" t="n">
        <v>4795330</v>
      </c>
      <c r="D1459" s="246"/>
      <c r="E1459" s="77" t="n">
        <f aca="false">SUM(C1459:D1459)</f>
        <v>4795330</v>
      </c>
    </row>
    <row r="1460" customFormat="false" ht="32.8" hidden="false" customHeight="false" outlineLevel="0" collapsed="false">
      <c r="A1460" s="82" t="s">
        <v>1320</v>
      </c>
      <c r="B1460" s="54" t="s">
        <v>697</v>
      </c>
      <c r="C1460" s="77" t="n">
        <v>6000</v>
      </c>
      <c r="D1460" s="246"/>
      <c r="E1460" s="77" t="n">
        <f aca="false">SUM(C1460:D1460)</f>
        <v>6000</v>
      </c>
    </row>
    <row r="1461" customFormat="false" ht="12.8" hidden="false" customHeight="false" outlineLevel="0" collapsed="false">
      <c r="A1461" s="82" t="s">
        <v>1097</v>
      </c>
      <c r="B1461" s="54" t="s">
        <v>1098</v>
      </c>
      <c r="C1461" s="77" t="n">
        <v>8000</v>
      </c>
      <c r="D1461" s="246"/>
      <c r="E1461" s="77" t="n">
        <f aca="false">SUM(C1461:D1461)</f>
        <v>8000</v>
      </c>
    </row>
    <row r="1462" customFormat="false" ht="43.25" hidden="false" customHeight="false" outlineLevel="0" collapsed="false">
      <c r="A1462" s="82" t="s">
        <v>1110</v>
      </c>
      <c r="B1462" s="54" t="s">
        <v>1111</v>
      </c>
      <c r="C1462" s="245"/>
      <c r="D1462" s="246"/>
      <c r="E1462" s="77"/>
    </row>
    <row r="1463" customFormat="false" ht="43.25" hidden="false" customHeight="false" outlineLevel="0" collapsed="false">
      <c r="A1463" s="82" t="s">
        <v>1059</v>
      </c>
      <c r="B1463" s="54" t="s">
        <v>1060</v>
      </c>
      <c r="C1463" s="245"/>
      <c r="D1463" s="246"/>
      <c r="E1463" s="77"/>
    </row>
    <row r="1464" customFormat="false" ht="12.8" hidden="false" customHeight="false" outlineLevel="0" collapsed="false">
      <c r="A1464" s="82"/>
      <c r="B1464" s="54"/>
      <c r="C1464" s="77"/>
      <c r="D1464" s="77"/>
      <c r="E1464" s="77"/>
    </row>
    <row r="1465" customFormat="false" ht="102.2" hidden="false" customHeight="false" outlineLevel="0" collapsed="false">
      <c r="A1465" s="66" t="s">
        <v>1714</v>
      </c>
      <c r="B1465" s="135" t="s">
        <v>19</v>
      </c>
      <c r="C1465" s="139" t="n">
        <f aca="false">SUM(C1467:C1476)</f>
        <v>27335920</v>
      </c>
      <c r="D1465" s="139" t="n">
        <f aca="false">SUM(D1467:D1475)</f>
        <v>0</v>
      </c>
      <c r="E1465" s="139" t="n">
        <f aca="false">SUM(C1465:D1465)</f>
        <v>27335920</v>
      </c>
    </row>
    <row r="1466" customFormat="false" ht="22.35" hidden="false" customHeight="false" outlineLevel="0" collapsed="false">
      <c r="A1466" s="74" t="s">
        <v>27</v>
      </c>
      <c r="B1466" s="75"/>
      <c r="C1466" s="77" t="n">
        <f aca="false">SUM(C1467:C1475)</f>
        <v>27335920</v>
      </c>
      <c r="D1466" s="78" t="n">
        <f aca="false">SUM(D1467:D1475)</f>
        <v>0</v>
      </c>
      <c r="E1466" s="77" t="n">
        <f aca="false">SUM(C1466:D1466)</f>
        <v>27335920</v>
      </c>
    </row>
    <row r="1467" customFormat="false" ht="22.35" hidden="false" customHeight="false" outlineLevel="0" collapsed="false">
      <c r="A1467" s="82" t="s">
        <v>1095</v>
      </c>
      <c r="B1467" s="54" t="s">
        <v>1011</v>
      </c>
      <c r="C1467" s="77" t="n">
        <v>26968530</v>
      </c>
      <c r="D1467" s="77"/>
      <c r="E1467" s="77" t="n">
        <f aca="false">SUM(C1467:D1467)</f>
        <v>26968530</v>
      </c>
    </row>
    <row r="1468" customFormat="false" ht="43.25" hidden="false" customHeight="false" outlineLevel="0" collapsed="false">
      <c r="A1468" s="82" t="s">
        <v>506</v>
      </c>
      <c r="B1468" s="54" t="s">
        <v>507</v>
      </c>
      <c r="C1468" s="77" t="n">
        <v>122390</v>
      </c>
      <c r="D1468" s="77"/>
      <c r="E1468" s="77" t="n">
        <f aca="false">SUM(C1468:D1468)</f>
        <v>122390</v>
      </c>
    </row>
    <row r="1469" customFormat="false" ht="53.7" hidden="false" customHeight="false" outlineLevel="0" collapsed="false">
      <c r="A1469" s="126" t="s">
        <v>1142</v>
      </c>
      <c r="B1469" s="160" t="s">
        <v>1023</v>
      </c>
      <c r="C1469" s="130" t="n">
        <v>156000</v>
      </c>
      <c r="D1469" s="130"/>
      <c r="E1469" s="130" t="n">
        <f aca="false">SUM(C1469:D1469)</f>
        <v>156000</v>
      </c>
    </row>
    <row r="1470" customFormat="false" ht="32.8" hidden="false" customHeight="false" outlineLevel="0" collapsed="false">
      <c r="A1470" s="82" t="s">
        <v>33</v>
      </c>
      <c r="B1470" s="54" t="s">
        <v>34</v>
      </c>
      <c r="C1470" s="77" t="n">
        <v>67000</v>
      </c>
      <c r="D1470" s="77"/>
      <c r="E1470" s="77" t="n">
        <f aca="false">SUM(C1470:D1470)</f>
        <v>67000</v>
      </c>
    </row>
    <row r="1471" customFormat="false" ht="12.8" hidden="false" customHeight="false" outlineLevel="0" collapsed="false">
      <c r="A1471" s="87" t="s">
        <v>1097</v>
      </c>
      <c r="B1471" s="54" t="s">
        <v>1098</v>
      </c>
      <c r="C1471" s="77" t="n">
        <v>22000</v>
      </c>
      <c r="D1471" s="77"/>
      <c r="E1471" s="77" t="n">
        <f aca="false">SUM(C1471:D1471)</f>
        <v>22000</v>
      </c>
    </row>
    <row r="1472" customFormat="false" ht="22.35" hidden="false" customHeight="false" outlineLevel="0" collapsed="false">
      <c r="A1472" s="87" t="s">
        <v>1104</v>
      </c>
      <c r="B1472" s="54" t="s">
        <v>1014</v>
      </c>
      <c r="C1472" s="77"/>
      <c r="D1472" s="77"/>
      <c r="E1472" s="77" t="n">
        <f aca="false">SUM(C1472:D1472)</f>
        <v>0</v>
      </c>
    </row>
    <row r="1473" customFormat="false" ht="53.7" hidden="false" customHeight="false" outlineLevel="0" collapsed="false">
      <c r="A1473" s="82" t="s">
        <v>1057</v>
      </c>
      <c r="B1473" s="54" t="s">
        <v>1058</v>
      </c>
      <c r="C1473" s="77"/>
      <c r="D1473" s="77"/>
      <c r="E1473" s="77" t="n">
        <f aca="false">SUM(C1473:D1473)</f>
        <v>0</v>
      </c>
    </row>
    <row r="1474" customFormat="false" ht="43.25" hidden="false" customHeight="false" outlineLevel="0" collapsed="false">
      <c r="A1474" s="82" t="s">
        <v>1110</v>
      </c>
      <c r="B1474" s="54" t="s">
        <v>1111</v>
      </c>
      <c r="C1474" s="77"/>
      <c r="D1474" s="77"/>
      <c r="E1474" s="77"/>
    </row>
    <row r="1475" customFormat="false" ht="32.8" hidden="false" customHeight="false" outlineLevel="0" collapsed="false">
      <c r="A1475" s="87" t="s">
        <v>1108</v>
      </c>
      <c r="B1475" s="54" t="s">
        <v>324</v>
      </c>
      <c r="C1475" s="77"/>
      <c r="D1475" s="77"/>
      <c r="E1475" s="77"/>
    </row>
    <row r="1476" customFormat="false" ht="22.35" hidden="false" customHeight="false" outlineLevel="0" collapsed="false">
      <c r="A1476" s="82" t="s">
        <v>65</v>
      </c>
      <c r="B1476" s="55" t="s">
        <v>66</v>
      </c>
      <c r="C1476" s="77"/>
      <c r="D1476" s="77"/>
      <c r="E1476" s="77"/>
    </row>
    <row r="1477" customFormat="false" ht="12.8" hidden="false" customHeight="false" outlineLevel="0" collapsed="false">
      <c r="A1477" s="87"/>
      <c r="B1477" s="54"/>
      <c r="C1477" s="77"/>
      <c r="D1477" s="77"/>
      <c r="E1477" s="77"/>
    </row>
    <row r="1478" customFormat="false" ht="57.45" hidden="false" customHeight="false" outlineLevel="0" collapsed="false">
      <c r="A1478" s="66" t="s">
        <v>1725</v>
      </c>
      <c r="B1478" s="135" t="s">
        <v>19</v>
      </c>
      <c r="C1478" s="139" t="n">
        <f aca="false">SUM(C1480:C1491)</f>
        <v>8962950</v>
      </c>
      <c r="D1478" s="139" t="n">
        <f aca="false">SUM(D1480:D1492)</f>
        <v>0</v>
      </c>
      <c r="E1478" s="139" t="n">
        <f aca="false">SUM(C1478:D1478)</f>
        <v>8962950</v>
      </c>
    </row>
    <row r="1479" customFormat="false" ht="22.35" hidden="false" customHeight="false" outlineLevel="0" collapsed="false">
      <c r="A1479" s="82" t="s">
        <v>27</v>
      </c>
      <c r="B1479" s="167"/>
      <c r="C1479" s="143" t="n">
        <f aca="false">SUM(C1480:C1490)</f>
        <v>8962950</v>
      </c>
      <c r="D1479" s="215"/>
      <c r="E1479" s="77" t="n">
        <f aca="false">SUM(C1479:D1479)</f>
        <v>8962950</v>
      </c>
    </row>
    <row r="1480" customFormat="false" ht="22.35" hidden="false" customHeight="false" outlineLevel="0" collapsed="false">
      <c r="A1480" s="82" t="s">
        <v>1095</v>
      </c>
      <c r="B1480" s="54" t="s">
        <v>1011</v>
      </c>
      <c r="C1480" s="77" t="n">
        <v>8491660</v>
      </c>
      <c r="D1480" s="143"/>
      <c r="E1480" s="77" t="n">
        <f aca="false">SUM(C1480:D1480)</f>
        <v>8491660</v>
      </c>
    </row>
    <row r="1481" customFormat="false" ht="74.6" hidden="false" customHeight="false" outlineLevel="0" collapsed="false">
      <c r="A1481" s="82" t="s">
        <v>1028</v>
      </c>
      <c r="B1481" s="54" t="s">
        <v>1029</v>
      </c>
      <c r="C1481" s="77" t="n">
        <v>8160</v>
      </c>
      <c r="D1481" s="143"/>
      <c r="E1481" s="77" t="n">
        <f aca="false">SUM(C1481:D1481)</f>
        <v>8160</v>
      </c>
    </row>
    <row r="1482" customFormat="false" ht="53.7" hidden="false" customHeight="false" outlineLevel="0" collapsed="false">
      <c r="A1482" s="82" t="s">
        <v>1031</v>
      </c>
      <c r="B1482" s="54" t="s">
        <v>1032</v>
      </c>
      <c r="C1482" s="77" t="n">
        <v>30600</v>
      </c>
      <c r="D1482" s="143"/>
      <c r="E1482" s="77" t="n">
        <f aca="false">SUM(C1482:D1482)</f>
        <v>30600</v>
      </c>
    </row>
    <row r="1483" customFormat="false" ht="64.15" hidden="false" customHeight="false" outlineLevel="0" collapsed="false">
      <c r="A1483" s="82" t="s">
        <v>1034</v>
      </c>
      <c r="B1483" s="54" t="s">
        <v>1035</v>
      </c>
      <c r="C1483" s="77" t="n">
        <v>28560</v>
      </c>
      <c r="D1483" s="143"/>
      <c r="E1483" s="77" t="n">
        <f aca="false">SUM(C1483:D1483)</f>
        <v>28560</v>
      </c>
    </row>
    <row r="1484" customFormat="false" ht="53.7" hidden="false" customHeight="false" outlineLevel="0" collapsed="false">
      <c r="A1484" s="82" t="s">
        <v>1037</v>
      </c>
      <c r="B1484" s="54" t="s">
        <v>1038</v>
      </c>
      <c r="C1484" s="77" t="n">
        <v>102210</v>
      </c>
      <c r="D1484" s="143"/>
      <c r="E1484" s="77" t="n">
        <f aca="false">SUM(C1484:D1484)</f>
        <v>102210</v>
      </c>
    </row>
    <row r="1485" customFormat="false" ht="85.05" hidden="false" customHeight="false" outlineLevel="0" collapsed="false">
      <c r="A1485" s="82" t="s">
        <v>1040</v>
      </c>
      <c r="B1485" s="54" t="s">
        <v>1041</v>
      </c>
      <c r="C1485" s="77" t="n">
        <v>7380</v>
      </c>
      <c r="D1485" s="143"/>
      <c r="E1485" s="77" t="n">
        <f aca="false">SUM(C1485:D1485)</f>
        <v>7380</v>
      </c>
    </row>
    <row r="1486" customFormat="false" ht="74.6" hidden="false" customHeight="false" outlineLevel="0" collapsed="false">
      <c r="A1486" s="82" t="s">
        <v>1043</v>
      </c>
      <c r="B1486" s="54" t="s">
        <v>1044</v>
      </c>
      <c r="C1486" s="77" t="n">
        <v>2720</v>
      </c>
      <c r="D1486" s="143"/>
      <c r="E1486" s="77" t="n">
        <f aca="false">SUM(C1486:D1486)</f>
        <v>2720</v>
      </c>
    </row>
    <row r="1487" customFormat="false" ht="43.25" hidden="false" customHeight="false" outlineLevel="0" collapsed="false">
      <c r="A1487" s="82" t="s">
        <v>506</v>
      </c>
      <c r="B1487" s="54" t="s">
        <v>507</v>
      </c>
      <c r="C1487" s="77" t="n">
        <v>275660</v>
      </c>
      <c r="D1487" s="143"/>
      <c r="E1487" s="77" t="n">
        <f aca="false">SUM(C1487:D1487)</f>
        <v>275660</v>
      </c>
    </row>
    <row r="1488" customFormat="false" ht="12.8" hidden="false" customHeight="false" outlineLevel="0" collapsed="false">
      <c r="A1488" s="82" t="s">
        <v>1097</v>
      </c>
      <c r="B1488" s="54" t="s">
        <v>1098</v>
      </c>
      <c r="C1488" s="77" t="n">
        <v>16000</v>
      </c>
      <c r="D1488" s="143"/>
      <c r="E1488" s="77" t="n">
        <f aca="false">SUM(C1488:D1488)</f>
        <v>16000</v>
      </c>
    </row>
    <row r="1489" customFormat="false" ht="53.7" hidden="false" customHeight="false" outlineLevel="0" collapsed="false">
      <c r="A1489" s="82" t="s">
        <v>1142</v>
      </c>
      <c r="B1489" s="54" t="s">
        <v>1023</v>
      </c>
      <c r="C1489" s="77"/>
      <c r="D1489" s="143"/>
      <c r="E1489" s="77"/>
    </row>
    <row r="1490" customFormat="false" ht="43.25" hidden="false" customHeight="false" outlineLevel="0" collapsed="false">
      <c r="A1490" s="276" t="s">
        <v>1110</v>
      </c>
      <c r="B1490" s="54" t="s">
        <v>1111</v>
      </c>
      <c r="C1490" s="143"/>
      <c r="D1490" s="143"/>
      <c r="E1490" s="77"/>
    </row>
    <row r="1491" customFormat="false" ht="22.35" hidden="false" customHeight="false" outlineLevel="0" collapsed="false">
      <c r="A1491" s="82" t="s">
        <v>65</v>
      </c>
      <c r="B1491" s="55" t="s">
        <v>66</v>
      </c>
      <c r="C1491" s="143"/>
      <c r="D1491" s="143"/>
      <c r="E1491" s="77"/>
    </row>
    <row r="1492" customFormat="false" ht="12.8" hidden="false" customHeight="false" outlineLevel="0" collapsed="false">
      <c r="A1492" s="82"/>
      <c r="B1492" s="54"/>
      <c r="C1492" s="77"/>
      <c r="D1492" s="77"/>
      <c r="E1492" s="77" t="n">
        <f aca="false">SUM(C1492:D1492)</f>
        <v>0</v>
      </c>
    </row>
    <row r="1493" customFormat="false" ht="68.65" hidden="false" customHeight="false" outlineLevel="0" collapsed="false">
      <c r="A1493" s="66" t="s">
        <v>1737</v>
      </c>
      <c r="B1493" s="135" t="s">
        <v>19</v>
      </c>
      <c r="C1493" s="139" t="n">
        <f aca="false">SUM(C1495:C1500)</f>
        <v>5418230</v>
      </c>
      <c r="D1493" s="139" t="n">
        <f aca="false">SUM(D1495:D1502)</f>
        <v>0</v>
      </c>
      <c r="E1493" s="139" t="n">
        <f aca="false">SUM(C1493:D1493)</f>
        <v>5418230</v>
      </c>
    </row>
    <row r="1494" customFormat="false" ht="22.35" hidden="false" customHeight="false" outlineLevel="0" collapsed="false">
      <c r="A1494" s="82" t="s">
        <v>27</v>
      </c>
      <c r="B1494" s="167"/>
      <c r="C1494" s="143" t="n">
        <f aca="false">SUM(C1495:C1500)</f>
        <v>5418230</v>
      </c>
      <c r="D1494" s="215"/>
      <c r="E1494" s="77" t="n">
        <f aca="false">SUM(C1494:D1494)</f>
        <v>5418230</v>
      </c>
    </row>
    <row r="1495" customFormat="false" ht="22.35" hidden="false" customHeight="false" outlineLevel="0" collapsed="false">
      <c r="A1495" s="82" t="s">
        <v>1095</v>
      </c>
      <c r="B1495" s="54" t="s">
        <v>1011</v>
      </c>
      <c r="C1495" s="77" t="n">
        <v>5242330</v>
      </c>
      <c r="D1495" s="143"/>
      <c r="E1495" s="77" t="n">
        <f aca="false">SUM(C1495:D1495)</f>
        <v>5242330</v>
      </c>
    </row>
    <row r="1496" customFormat="false" ht="22.35" hidden="false" customHeight="false" outlineLevel="0" collapsed="false">
      <c r="A1496" s="82" t="s">
        <v>1104</v>
      </c>
      <c r="B1496" s="54" t="s">
        <v>1014</v>
      </c>
      <c r="C1496" s="77" t="n">
        <v>40000</v>
      </c>
      <c r="D1496" s="143"/>
      <c r="E1496" s="77" t="n">
        <f aca="false">SUM(C1496:D1496)</f>
        <v>40000</v>
      </c>
    </row>
    <row r="1497" customFormat="false" ht="53.7" hidden="false" customHeight="false" outlineLevel="0" collapsed="false">
      <c r="A1497" s="82" t="s">
        <v>1057</v>
      </c>
      <c r="B1497" s="54" t="s">
        <v>1058</v>
      </c>
      <c r="C1497" s="77" t="n">
        <v>2000</v>
      </c>
      <c r="D1497" s="143"/>
      <c r="E1497" s="77" t="n">
        <f aca="false">SUM(C1497:D1497)</f>
        <v>2000</v>
      </c>
    </row>
    <row r="1498" customFormat="false" ht="53.7" hidden="false" customHeight="false" outlineLevel="0" collapsed="false">
      <c r="A1498" s="82" t="s">
        <v>1142</v>
      </c>
      <c r="B1498" s="54" t="s">
        <v>1023</v>
      </c>
      <c r="C1498" s="77" t="n">
        <v>127900</v>
      </c>
      <c r="D1498" s="143"/>
      <c r="E1498" s="77" t="n">
        <f aca="false">SUM(C1498:D1498)</f>
        <v>127900</v>
      </c>
    </row>
    <row r="1499" customFormat="false" ht="12.8" hidden="false" customHeight="false" outlineLevel="0" collapsed="false">
      <c r="A1499" s="82" t="s">
        <v>1097</v>
      </c>
      <c r="B1499" s="54" t="s">
        <v>1098</v>
      </c>
      <c r="C1499" s="77" t="n">
        <v>6000</v>
      </c>
      <c r="D1499" s="143"/>
      <c r="E1499" s="77" t="n">
        <f aca="false">SUM(C1499:D1499)</f>
        <v>6000</v>
      </c>
    </row>
    <row r="1500" customFormat="false" ht="43.25" hidden="false" customHeight="false" outlineLevel="0" collapsed="false">
      <c r="A1500" s="82" t="s">
        <v>1110</v>
      </c>
      <c r="B1500" s="54" t="s">
        <v>1111</v>
      </c>
      <c r="C1500" s="77"/>
      <c r="D1500" s="143"/>
      <c r="E1500" s="77" t="n">
        <f aca="false">SUM(C1500:D1500)</f>
        <v>0</v>
      </c>
    </row>
    <row r="1501" customFormat="false" ht="64.15" hidden="false" customHeight="false" outlineLevel="0" collapsed="false">
      <c r="A1501" s="82" t="s">
        <v>1062</v>
      </c>
      <c r="B1501" s="54" t="s">
        <v>1063</v>
      </c>
      <c r="C1501" s="77"/>
      <c r="D1501" s="143"/>
      <c r="E1501" s="77"/>
    </row>
    <row r="1502" customFormat="false" ht="12.8" hidden="false" customHeight="false" outlineLevel="0" collapsed="false">
      <c r="A1502" s="82"/>
      <c r="B1502" s="54"/>
      <c r="C1502" s="77"/>
      <c r="D1502" s="77"/>
      <c r="E1502" s="77" t="n">
        <f aca="false">SUM(C1502:D1502)</f>
        <v>0</v>
      </c>
    </row>
    <row r="1503" customFormat="false" ht="68.65" hidden="false" customHeight="false" outlineLevel="0" collapsed="false">
      <c r="A1503" s="66" t="s">
        <v>1742</v>
      </c>
      <c r="B1503" s="135" t="s">
        <v>19</v>
      </c>
      <c r="C1503" s="139" t="n">
        <f aca="false">SUM(C1505:C1512)</f>
        <v>10317960</v>
      </c>
      <c r="D1503" s="139" t="n">
        <f aca="false">SUM(D1505:D1512)</f>
        <v>0</v>
      </c>
      <c r="E1503" s="139" t="n">
        <f aca="false">SUM(C1503:D1503)</f>
        <v>10317960</v>
      </c>
    </row>
    <row r="1504" customFormat="false" ht="22.35" hidden="false" customHeight="false" outlineLevel="0" collapsed="false">
      <c r="A1504" s="74" t="s">
        <v>27</v>
      </c>
      <c r="B1504" s="75"/>
      <c r="C1504" s="78" t="n">
        <f aca="false">SUM(C1505:C1511)</f>
        <v>10317960</v>
      </c>
      <c r="D1504" s="78" t="n">
        <f aca="false">SUM(D1505:D1511)</f>
        <v>0</v>
      </c>
      <c r="E1504" s="145" t="n">
        <f aca="false">SUM(C1504:D1504)</f>
        <v>10317960</v>
      </c>
    </row>
    <row r="1505" customFormat="false" ht="22.35" hidden="false" customHeight="false" outlineLevel="0" collapsed="false">
      <c r="A1505" s="82" t="s">
        <v>1095</v>
      </c>
      <c r="B1505" s="54" t="s">
        <v>1011</v>
      </c>
      <c r="C1505" s="77" t="n">
        <v>10168960</v>
      </c>
      <c r="D1505" s="215"/>
      <c r="E1505" s="77" t="n">
        <f aca="false">SUM(C1505:D1505)</f>
        <v>10168960</v>
      </c>
    </row>
    <row r="1506" customFormat="false" ht="53.7" hidden="false" customHeight="false" outlineLevel="0" collapsed="false">
      <c r="A1506" s="82" t="s">
        <v>1057</v>
      </c>
      <c r="B1506" s="54" t="s">
        <v>1058</v>
      </c>
      <c r="C1506" s="77" t="n">
        <v>110000</v>
      </c>
      <c r="D1506" s="77"/>
      <c r="E1506" s="77" t="n">
        <f aca="false">SUM(C1506:D1506)</f>
        <v>110000</v>
      </c>
    </row>
    <row r="1507" customFormat="false" ht="32.8" hidden="false" customHeight="false" outlineLevel="0" collapsed="false">
      <c r="A1507" s="87" t="s">
        <v>33</v>
      </c>
      <c r="B1507" s="54" t="s">
        <v>34</v>
      </c>
      <c r="C1507" s="77" t="n">
        <v>30000</v>
      </c>
      <c r="D1507" s="215"/>
      <c r="E1507" s="77" t="n">
        <f aca="false">SUM(C1507:D1507)</f>
        <v>30000</v>
      </c>
    </row>
    <row r="1508" customFormat="false" ht="12.8" hidden="false" customHeight="false" outlineLevel="0" collapsed="false">
      <c r="A1508" s="82" t="s">
        <v>1097</v>
      </c>
      <c r="B1508" s="54" t="s">
        <v>1098</v>
      </c>
      <c r="C1508" s="77" t="n">
        <v>9000</v>
      </c>
      <c r="D1508" s="77"/>
      <c r="E1508" s="77" t="n">
        <f aca="false">SUM(C1508:D1508)</f>
        <v>9000</v>
      </c>
    </row>
    <row r="1509" customFormat="false" ht="22.35" hidden="false" customHeight="false" outlineLevel="0" collapsed="false">
      <c r="A1509" s="87" t="s">
        <v>1104</v>
      </c>
      <c r="B1509" s="54" t="s">
        <v>1014</v>
      </c>
      <c r="C1509" s="143"/>
      <c r="D1509" s="215"/>
      <c r="E1509" s="77" t="n">
        <f aca="false">SUM(C1509:D1509)</f>
        <v>0</v>
      </c>
    </row>
    <row r="1510" customFormat="false" ht="32.8" hidden="false" customHeight="false" outlineLevel="0" collapsed="false">
      <c r="A1510" s="87" t="s">
        <v>1108</v>
      </c>
      <c r="B1510" s="54" t="s">
        <v>324</v>
      </c>
      <c r="C1510" s="143"/>
      <c r="D1510" s="215"/>
      <c r="E1510" s="77"/>
    </row>
    <row r="1511" customFormat="false" ht="43.25" hidden="false" customHeight="false" outlineLevel="0" collapsed="false">
      <c r="A1511" s="82" t="s">
        <v>1110</v>
      </c>
      <c r="B1511" s="54" t="s">
        <v>1111</v>
      </c>
      <c r="C1511" s="77"/>
      <c r="D1511" s="77"/>
      <c r="E1511" s="77"/>
    </row>
    <row r="1512" customFormat="false" ht="22.35" hidden="false" customHeight="false" outlineLevel="0" collapsed="false">
      <c r="A1512" s="82" t="s">
        <v>65</v>
      </c>
      <c r="B1512" s="54" t="s">
        <v>66</v>
      </c>
      <c r="C1512" s="77"/>
      <c r="D1512" s="77"/>
      <c r="E1512" s="77" t="n">
        <f aca="false">SUM(C1512:D1512)</f>
        <v>0</v>
      </c>
    </row>
    <row r="1513" customFormat="false" ht="12.8" hidden="false" customHeight="false" outlineLevel="0" collapsed="false">
      <c r="A1513" s="82"/>
      <c r="B1513" s="54"/>
      <c r="C1513" s="77"/>
      <c r="D1513" s="77"/>
      <c r="E1513" s="77"/>
    </row>
    <row r="1514" customFormat="false" ht="57.45" hidden="false" customHeight="false" outlineLevel="0" collapsed="false">
      <c r="A1514" s="66" t="s">
        <v>1750</v>
      </c>
      <c r="B1514" s="135" t="s">
        <v>19</v>
      </c>
      <c r="C1514" s="240" t="n">
        <f aca="false">SUM(C1516:C1521)</f>
        <v>9270340</v>
      </c>
      <c r="D1514" s="240" t="n">
        <f aca="false">SUM(D1516:D1521)</f>
        <v>0</v>
      </c>
      <c r="E1514" s="240" t="n">
        <f aca="false">SUM(C1514:D1514)</f>
        <v>9270340</v>
      </c>
    </row>
    <row r="1515" customFormat="false" ht="22.35" hidden="false" customHeight="false" outlineLevel="0" collapsed="false">
      <c r="A1515" s="82" t="s">
        <v>27</v>
      </c>
      <c r="B1515" s="227"/>
      <c r="C1515" s="245" t="n">
        <f aca="false">SUM(C1516:C1521)</f>
        <v>9270340</v>
      </c>
      <c r="D1515" s="246"/>
      <c r="E1515" s="77" t="n">
        <f aca="false">SUM(C1515:D1515)</f>
        <v>9270340</v>
      </c>
    </row>
    <row r="1516" customFormat="false" ht="22.35" hidden="false" customHeight="false" outlineLevel="0" collapsed="false">
      <c r="A1516" s="82" t="s">
        <v>1095</v>
      </c>
      <c r="B1516" s="54" t="s">
        <v>1011</v>
      </c>
      <c r="C1516" s="77" t="n">
        <v>8700340</v>
      </c>
      <c r="D1516" s="245"/>
      <c r="E1516" s="77" t="n">
        <f aca="false">SUM(C1516:D1516)</f>
        <v>8700340</v>
      </c>
    </row>
    <row r="1517" customFormat="false" ht="53.7" hidden="false" customHeight="false" outlineLevel="0" collapsed="false">
      <c r="A1517" s="82" t="s">
        <v>1142</v>
      </c>
      <c r="B1517" s="54" t="s">
        <v>1023</v>
      </c>
      <c r="C1517" s="77" t="n">
        <v>530000</v>
      </c>
      <c r="D1517" s="245"/>
      <c r="E1517" s="77" t="n">
        <f aca="false">SUM(C1517:D1517)</f>
        <v>530000</v>
      </c>
    </row>
    <row r="1518" customFormat="false" ht="32.8" hidden="false" customHeight="false" outlineLevel="0" collapsed="false">
      <c r="A1518" s="87" t="s">
        <v>33</v>
      </c>
      <c r="B1518" s="54" t="s">
        <v>34</v>
      </c>
      <c r="C1518" s="77" t="n">
        <v>24000</v>
      </c>
      <c r="D1518" s="245"/>
      <c r="E1518" s="77" t="n">
        <f aca="false">SUM(C1518:D1518)</f>
        <v>24000</v>
      </c>
    </row>
    <row r="1519" customFormat="false" ht="12.8" hidden="false" customHeight="false" outlineLevel="0" collapsed="false">
      <c r="A1519" s="82" t="s">
        <v>1097</v>
      </c>
      <c r="B1519" s="54" t="s">
        <v>1098</v>
      </c>
      <c r="C1519" s="77" t="n">
        <v>16000</v>
      </c>
      <c r="D1519" s="143"/>
      <c r="E1519" s="77" t="n">
        <f aca="false">SUM(C1519:D1519)</f>
        <v>16000</v>
      </c>
    </row>
    <row r="1520" customFormat="false" ht="43.25" hidden="false" customHeight="false" outlineLevel="0" collapsed="false">
      <c r="A1520" s="82" t="s">
        <v>1140</v>
      </c>
      <c r="B1520" s="55" t="s">
        <v>1020</v>
      </c>
      <c r="C1520" s="245"/>
      <c r="D1520" s="245"/>
      <c r="E1520" s="77" t="n">
        <f aca="false">SUM(C1520:D1520)</f>
        <v>0</v>
      </c>
    </row>
    <row r="1521" customFormat="false" ht="53.7" hidden="false" customHeight="false" outlineLevel="0" collapsed="false">
      <c r="A1521" s="82" t="s">
        <v>1057</v>
      </c>
      <c r="B1521" s="55" t="s">
        <v>1058</v>
      </c>
      <c r="C1521" s="245"/>
      <c r="D1521" s="245"/>
      <c r="E1521" s="77"/>
    </row>
    <row r="1522" customFormat="false" ht="12.8" hidden="false" customHeight="false" outlineLevel="0" collapsed="false">
      <c r="A1522" s="82"/>
      <c r="B1522" s="54"/>
      <c r="C1522" s="143"/>
      <c r="D1522" s="143"/>
      <c r="E1522" s="77"/>
    </row>
    <row r="1523" customFormat="false" ht="57.45" hidden="false" customHeight="false" outlineLevel="0" collapsed="false">
      <c r="A1523" s="66" t="s">
        <v>1757</v>
      </c>
      <c r="B1523" s="135" t="s">
        <v>19</v>
      </c>
      <c r="C1523" s="240" t="n">
        <f aca="false">SUM(C1525:C1527)</f>
        <v>5074730</v>
      </c>
      <c r="D1523" s="240" t="n">
        <f aca="false">SUM(D1525:D1527)</f>
        <v>0</v>
      </c>
      <c r="E1523" s="240" t="n">
        <f aca="false">SUM(C1523:D1523)</f>
        <v>5074730</v>
      </c>
    </row>
    <row r="1524" customFormat="false" ht="22.35" hidden="false" customHeight="false" outlineLevel="0" collapsed="false">
      <c r="A1524" s="82" t="s">
        <v>27</v>
      </c>
      <c r="B1524" s="227"/>
      <c r="C1524" s="245" t="n">
        <f aca="false">SUM(C1525:C1527)</f>
        <v>5074730</v>
      </c>
      <c r="D1524" s="246"/>
      <c r="E1524" s="77" t="n">
        <f aca="false">SUM(C1524:D1524)</f>
        <v>5074730</v>
      </c>
    </row>
    <row r="1525" customFormat="false" ht="22.35" hidden="false" customHeight="false" outlineLevel="0" collapsed="false">
      <c r="A1525" s="82" t="s">
        <v>1095</v>
      </c>
      <c r="B1525" s="54" t="s">
        <v>1011</v>
      </c>
      <c r="C1525" s="77" t="n">
        <v>5066730</v>
      </c>
      <c r="D1525" s="246"/>
      <c r="E1525" s="77" t="n">
        <f aca="false">SUM(C1525:D1525)</f>
        <v>5066730</v>
      </c>
    </row>
    <row r="1526" customFormat="false" ht="12.8" hidden="false" customHeight="false" outlineLevel="0" collapsed="false">
      <c r="A1526" s="82" t="s">
        <v>1097</v>
      </c>
      <c r="B1526" s="54" t="s">
        <v>1098</v>
      </c>
      <c r="C1526" s="77" t="n">
        <v>8000</v>
      </c>
      <c r="D1526" s="77"/>
      <c r="E1526" s="77" t="n">
        <f aca="false">SUM(C1526:D1526)</f>
        <v>8000</v>
      </c>
    </row>
    <row r="1527" customFormat="false" ht="43.25" hidden="false" customHeight="false" outlineLevel="0" collapsed="false">
      <c r="A1527" s="82" t="s">
        <v>1110</v>
      </c>
      <c r="B1527" s="54" t="s">
        <v>1111</v>
      </c>
      <c r="C1527" s="245"/>
      <c r="D1527" s="246"/>
      <c r="E1527" s="77"/>
    </row>
    <row r="1528" customFormat="false" ht="12.8" hidden="false" customHeight="false" outlineLevel="0" collapsed="false">
      <c r="A1528" s="82"/>
      <c r="B1528" s="54"/>
      <c r="C1528" s="77"/>
      <c r="D1528" s="77"/>
      <c r="E1528" s="77" t="n">
        <f aca="false">SUM(C1528:D1528)</f>
        <v>0</v>
      </c>
    </row>
    <row r="1529" customFormat="false" ht="57.45" hidden="false" customHeight="false" outlineLevel="0" collapsed="false">
      <c r="A1529" s="66" t="s">
        <v>1761</v>
      </c>
      <c r="B1529" s="160" t="s">
        <v>19</v>
      </c>
      <c r="C1529" s="108" t="n">
        <f aca="false">SUM(C1531:C1539)</f>
        <v>12764080</v>
      </c>
      <c r="D1529" s="130" t="n">
        <f aca="false">SUM(D1531:D1538)</f>
        <v>0</v>
      </c>
      <c r="E1529" s="139" t="n">
        <f aca="false">SUM(C1529:D1529)</f>
        <v>12764080</v>
      </c>
    </row>
    <row r="1530" customFormat="false" ht="22.35" hidden="false" customHeight="false" outlineLevel="0" collapsed="false">
      <c r="A1530" s="87" t="s">
        <v>27</v>
      </c>
      <c r="B1530" s="75"/>
      <c r="C1530" s="143" t="n">
        <f aca="false">SUM(C1531:C1538)</f>
        <v>12764080</v>
      </c>
      <c r="D1530" s="77"/>
      <c r="E1530" s="94" t="n">
        <f aca="false">D1530+C1530</f>
        <v>12764080</v>
      </c>
    </row>
    <row r="1531" customFormat="false" ht="22.35" hidden="false" customHeight="false" outlineLevel="0" collapsed="false">
      <c r="A1531" s="82" t="s">
        <v>1095</v>
      </c>
      <c r="B1531" s="54" t="s">
        <v>1011</v>
      </c>
      <c r="C1531" s="77" t="n">
        <v>12440800</v>
      </c>
      <c r="D1531" s="77"/>
      <c r="E1531" s="94" t="n">
        <f aca="false">D1531+C1531</f>
        <v>12440800</v>
      </c>
    </row>
    <row r="1532" customFormat="false" ht="22.35" hidden="false" customHeight="false" outlineLevel="0" collapsed="false">
      <c r="A1532" s="82" t="s">
        <v>1104</v>
      </c>
      <c r="B1532" s="54" t="s">
        <v>1014</v>
      </c>
      <c r="C1532" s="77" t="n">
        <v>22000</v>
      </c>
      <c r="D1532" s="77"/>
      <c r="E1532" s="94" t="n">
        <f aca="false">D1532+C1532</f>
        <v>22000</v>
      </c>
    </row>
    <row r="1533" customFormat="false" ht="74.6" hidden="false" customHeight="false" outlineLevel="0" collapsed="false">
      <c r="A1533" s="82" t="s">
        <v>1043</v>
      </c>
      <c r="B1533" s="54" t="s">
        <v>1044</v>
      </c>
      <c r="C1533" s="77" t="n">
        <v>17280</v>
      </c>
      <c r="D1533" s="77"/>
      <c r="E1533" s="77" t="n">
        <f aca="false">SUM(C1533:D1533)</f>
        <v>17280</v>
      </c>
    </row>
    <row r="1534" customFormat="false" ht="53.7" hidden="false" customHeight="false" outlineLevel="0" collapsed="false">
      <c r="A1534" s="82" t="s">
        <v>1142</v>
      </c>
      <c r="B1534" s="54" t="s">
        <v>1023</v>
      </c>
      <c r="C1534" s="77" t="n">
        <v>220000</v>
      </c>
      <c r="D1534" s="77"/>
      <c r="E1534" s="77" t="n">
        <f aca="false">SUM(C1534:D1534)</f>
        <v>220000</v>
      </c>
    </row>
    <row r="1535" customFormat="false" ht="32.8" hidden="false" customHeight="false" outlineLevel="0" collapsed="false">
      <c r="A1535" s="87" t="s">
        <v>33</v>
      </c>
      <c r="B1535" s="54" t="s">
        <v>34</v>
      </c>
      <c r="C1535" s="77" t="n">
        <v>51000</v>
      </c>
      <c r="D1535" s="77"/>
      <c r="E1535" s="77" t="n">
        <f aca="false">SUM(C1535:D1535)</f>
        <v>51000</v>
      </c>
    </row>
    <row r="1536" customFormat="false" ht="12.8" hidden="false" customHeight="false" outlineLevel="0" collapsed="false">
      <c r="A1536" s="82" t="s">
        <v>1097</v>
      </c>
      <c r="B1536" s="54" t="s">
        <v>1098</v>
      </c>
      <c r="C1536" s="77" t="n">
        <v>13000</v>
      </c>
      <c r="D1536" s="77"/>
      <c r="E1536" s="77" t="n">
        <f aca="false">SUM(C1536:D1536)</f>
        <v>13000</v>
      </c>
    </row>
    <row r="1537" customFormat="false" ht="53.7" hidden="false" customHeight="false" outlineLevel="0" collapsed="false">
      <c r="A1537" s="82" t="s">
        <v>1057</v>
      </c>
      <c r="B1537" s="54" t="s">
        <v>1058</v>
      </c>
      <c r="C1537" s="77"/>
      <c r="D1537" s="77"/>
      <c r="E1537" s="77"/>
    </row>
    <row r="1538" customFormat="false" ht="43.25" hidden="false" customHeight="false" outlineLevel="0" collapsed="false">
      <c r="A1538" s="82" t="s">
        <v>1110</v>
      </c>
      <c r="B1538" s="54" t="s">
        <v>1111</v>
      </c>
      <c r="C1538" s="77"/>
      <c r="D1538" s="77"/>
      <c r="E1538" s="77" t="n">
        <f aca="false">SUM(C1538:D1538)</f>
        <v>0</v>
      </c>
    </row>
    <row r="1539" customFormat="false" ht="22.35" hidden="false" customHeight="false" outlineLevel="0" collapsed="false">
      <c r="A1539" s="82" t="s">
        <v>65</v>
      </c>
      <c r="B1539" s="54" t="s">
        <v>66</v>
      </c>
      <c r="C1539" s="77"/>
      <c r="D1539" s="77"/>
      <c r="E1539" s="77"/>
    </row>
    <row r="1540" customFormat="false" ht="12.8" hidden="false" customHeight="false" outlineLevel="0" collapsed="false">
      <c r="A1540" s="82"/>
      <c r="B1540" s="54"/>
      <c r="C1540" s="94"/>
      <c r="D1540" s="94"/>
      <c r="E1540" s="94" t="n">
        <f aca="false">SUM(C1540:D1540)</f>
        <v>0</v>
      </c>
    </row>
    <row r="1541" customFormat="false" ht="68.65" hidden="false" customHeight="false" outlineLevel="0" collapsed="false">
      <c r="A1541" s="66" t="s">
        <v>1771</v>
      </c>
      <c r="B1541" s="135" t="s">
        <v>19</v>
      </c>
      <c r="C1541" s="152" t="n">
        <f aca="false">SUM(C1543:C1551)</f>
        <v>10728430</v>
      </c>
      <c r="D1541" s="152" t="n">
        <f aca="false">SUM(D1543:D1551)</f>
        <v>0</v>
      </c>
      <c r="E1541" s="152" t="n">
        <f aca="false">SUM(C1541:D1541)</f>
        <v>10728430</v>
      </c>
    </row>
    <row r="1542" customFormat="false" ht="22.35" hidden="false" customHeight="false" outlineLevel="0" collapsed="false">
      <c r="A1542" s="74" t="s">
        <v>27</v>
      </c>
      <c r="B1542" s="75"/>
      <c r="C1542" s="78" t="n">
        <f aca="false">SUM(C1543:C1550)</f>
        <v>10728430</v>
      </c>
      <c r="D1542" s="78" t="n">
        <f aca="false">SUM(D1543:D1550)</f>
        <v>0</v>
      </c>
      <c r="E1542" s="77" t="n">
        <f aca="false">SUM(C1542:D1542)</f>
        <v>10728430</v>
      </c>
    </row>
    <row r="1543" customFormat="false" ht="22.35" hidden="false" customHeight="false" outlineLevel="0" collapsed="false">
      <c r="A1543" s="126" t="s">
        <v>1095</v>
      </c>
      <c r="B1543" s="160" t="s">
        <v>1011</v>
      </c>
      <c r="C1543" s="130" t="n">
        <v>10631590</v>
      </c>
      <c r="D1543" s="229"/>
      <c r="E1543" s="130" t="n">
        <f aca="false">SUM(C1543:D1543)</f>
        <v>10631590</v>
      </c>
    </row>
    <row r="1544" customFormat="false" ht="74.6" hidden="false" customHeight="false" outlineLevel="0" collapsed="false">
      <c r="A1544" s="82" t="s">
        <v>1043</v>
      </c>
      <c r="B1544" s="54" t="s">
        <v>1044</v>
      </c>
      <c r="C1544" s="77" t="n">
        <v>3600</v>
      </c>
      <c r="D1544" s="143"/>
      <c r="E1544" s="77" t="n">
        <f aca="false">SUM(C1544:D1544)</f>
        <v>3600</v>
      </c>
    </row>
    <row r="1545" customFormat="false" ht="43.25" hidden="false" customHeight="false" outlineLevel="0" collapsed="false">
      <c r="A1545" s="82" t="s">
        <v>506</v>
      </c>
      <c r="B1545" s="54" t="s">
        <v>507</v>
      </c>
      <c r="C1545" s="77" t="n">
        <v>81240</v>
      </c>
      <c r="D1545" s="143"/>
      <c r="E1545" s="77" t="n">
        <f aca="false">SUM(C1545:D1545)</f>
        <v>81240</v>
      </c>
    </row>
    <row r="1546" customFormat="false" ht="12.8" hidden="false" customHeight="false" outlineLevel="0" collapsed="false">
      <c r="A1546" s="82" t="s">
        <v>1097</v>
      </c>
      <c r="B1546" s="54" t="s">
        <v>1098</v>
      </c>
      <c r="C1546" s="77" t="n">
        <v>12000</v>
      </c>
      <c r="D1546" s="143"/>
      <c r="E1546" s="77" t="n">
        <f aca="false">SUM(C1546:D1546)</f>
        <v>12000</v>
      </c>
    </row>
    <row r="1547" customFormat="false" ht="43.25" hidden="false" customHeight="false" outlineLevel="0" collapsed="false">
      <c r="A1547" s="82" t="s">
        <v>1110</v>
      </c>
      <c r="B1547" s="54" t="s">
        <v>1111</v>
      </c>
      <c r="C1547" s="77"/>
      <c r="D1547" s="143"/>
      <c r="E1547" s="77" t="n">
        <f aca="false">SUM(C1547:D1547)</f>
        <v>0</v>
      </c>
    </row>
    <row r="1548" customFormat="false" ht="43.25" hidden="false" customHeight="false" outlineLevel="0" collapsed="false">
      <c r="A1548" s="82" t="s">
        <v>1140</v>
      </c>
      <c r="B1548" s="55" t="s">
        <v>1020</v>
      </c>
      <c r="C1548" s="143"/>
      <c r="D1548" s="143"/>
      <c r="E1548" s="77" t="n">
        <f aca="false">SUM(C1548:D1548)</f>
        <v>0</v>
      </c>
    </row>
    <row r="1549" customFormat="false" ht="43.25" hidden="false" customHeight="false" outlineLevel="0" collapsed="false">
      <c r="A1549" s="82" t="s">
        <v>1539</v>
      </c>
      <c r="B1549" s="55" t="s">
        <v>1540</v>
      </c>
      <c r="C1549" s="143"/>
      <c r="D1549" s="143"/>
      <c r="E1549" s="77" t="n">
        <f aca="false">SUM(C1549:D1549)</f>
        <v>0</v>
      </c>
    </row>
    <row r="1550" customFormat="false" ht="53.7" hidden="false" customHeight="false" outlineLevel="0" collapsed="false">
      <c r="A1550" s="82" t="s">
        <v>1057</v>
      </c>
      <c r="B1550" s="54" t="s">
        <v>1058</v>
      </c>
      <c r="C1550" s="143"/>
      <c r="D1550" s="143"/>
      <c r="E1550" s="77"/>
    </row>
    <row r="1551" customFormat="false" ht="22.35" hidden="false" customHeight="false" outlineLevel="0" collapsed="false">
      <c r="A1551" s="82" t="s">
        <v>65</v>
      </c>
      <c r="B1551" s="55" t="s">
        <v>66</v>
      </c>
      <c r="C1551" s="143"/>
      <c r="D1551" s="143"/>
      <c r="E1551" s="77" t="n">
        <f aca="false">SUM(C1551:D1551)</f>
        <v>0</v>
      </c>
    </row>
    <row r="1552" customFormat="false" ht="12.8" hidden="false" customHeight="false" outlineLevel="0" collapsed="false">
      <c r="A1552" s="82"/>
      <c r="B1552" s="55"/>
      <c r="C1552" s="143"/>
      <c r="D1552" s="143"/>
      <c r="E1552" s="77"/>
    </row>
    <row r="1553" customFormat="false" ht="68.65" hidden="false" customHeight="false" outlineLevel="0" collapsed="false">
      <c r="A1553" s="66" t="s">
        <v>1781</v>
      </c>
      <c r="B1553" s="135" t="s">
        <v>19</v>
      </c>
      <c r="C1553" s="139" t="n">
        <f aca="false">SUM(C1555:C1563)</f>
        <v>9235520</v>
      </c>
      <c r="D1553" s="139" t="n">
        <f aca="false">SUM(D1555:D1563)</f>
        <v>0</v>
      </c>
      <c r="E1553" s="139" t="n">
        <f aca="false">SUM(C1553:D1553)</f>
        <v>9235520</v>
      </c>
    </row>
    <row r="1554" customFormat="false" ht="22.35" hidden="false" customHeight="false" outlineLevel="0" collapsed="false">
      <c r="A1554" s="74" t="s">
        <v>27</v>
      </c>
      <c r="B1554" s="75"/>
      <c r="C1554" s="78" t="n">
        <f aca="false">SUM(C1555:C1562)</f>
        <v>9235520</v>
      </c>
      <c r="D1554" s="78" t="n">
        <f aca="false">SUM(D1555:D1562)</f>
        <v>0</v>
      </c>
      <c r="E1554" s="77" t="n">
        <f aca="false">SUM(C1554:D1554)</f>
        <v>9235520</v>
      </c>
    </row>
    <row r="1555" customFormat="false" ht="22.35" hidden="false" customHeight="false" outlineLevel="0" collapsed="false">
      <c r="A1555" s="82" t="s">
        <v>1095</v>
      </c>
      <c r="B1555" s="54" t="s">
        <v>1011</v>
      </c>
      <c r="C1555" s="77" t="n">
        <v>9148520</v>
      </c>
      <c r="D1555" s="143"/>
      <c r="E1555" s="77" t="n">
        <f aca="false">SUM(C1555:D1555)</f>
        <v>9148520</v>
      </c>
    </row>
    <row r="1556" customFormat="false" ht="43.25" hidden="false" customHeight="false" outlineLevel="0" collapsed="false">
      <c r="A1556" s="82" t="s">
        <v>506</v>
      </c>
      <c r="B1556" s="103" t="s">
        <v>507</v>
      </c>
      <c r="C1556" s="77" t="n">
        <v>77000</v>
      </c>
      <c r="D1556" s="143"/>
      <c r="E1556" s="77" t="n">
        <f aca="false">SUM(C1556:D1556)</f>
        <v>77000</v>
      </c>
    </row>
    <row r="1557" customFormat="false" ht="12.8" hidden="false" customHeight="false" outlineLevel="0" collapsed="false">
      <c r="A1557" s="82" t="s">
        <v>1097</v>
      </c>
      <c r="B1557" s="54" t="s">
        <v>1098</v>
      </c>
      <c r="C1557" s="77" t="n">
        <v>10000</v>
      </c>
      <c r="D1557" s="143"/>
      <c r="E1557" s="77" t="n">
        <f aca="false">SUM(C1557:D1557)</f>
        <v>10000</v>
      </c>
    </row>
    <row r="1558" customFormat="false" ht="22.35" hidden="false" customHeight="false" outlineLevel="0" collapsed="false">
      <c r="A1558" s="82" t="s">
        <v>1104</v>
      </c>
      <c r="B1558" s="54" t="s">
        <v>1014</v>
      </c>
      <c r="C1558" s="143"/>
      <c r="D1558" s="143"/>
      <c r="E1558" s="77" t="n">
        <f aca="false">SUM(C1558:D1558)</f>
        <v>0</v>
      </c>
    </row>
    <row r="1559" customFormat="false" ht="32.8" hidden="false" customHeight="false" outlineLevel="0" collapsed="false">
      <c r="A1559" s="87" t="s">
        <v>1108</v>
      </c>
      <c r="B1559" s="54" t="s">
        <v>324</v>
      </c>
      <c r="C1559" s="143"/>
      <c r="D1559" s="143"/>
      <c r="E1559" s="77"/>
    </row>
    <row r="1560" customFormat="false" ht="43.25" hidden="false" customHeight="false" outlineLevel="0" collapsed="false">
      <c r="A1560" s="82" t="s">
        <v>1110</v>
      </c>
      <c r="B1560" s="54" t="s">
        <v>1111</v>
      </c>
      <c r="C1560" s="143"/>
      <c r="D1560" s="143"/>
      <c r="E1560" s="77"/>
    </row>
    <row r="1561" customFormat="false" ht="53.7" hidden="false" customHeight="false" outlineLevel="0" collapsed="false">
      <c r="A1561" s="82" t="s">
        <v>1057</v>
      </c>
      <c r="B1561" s="54" t="s">
        <v>1058</v>
      </c>
      <c r="C1561" s="143"/>
      <c r="D1561" s="143"/>
      <c r="E1561" s="77"/>
    </row>
    <row r="1562" customFormat="false" ht="32.8" hidden="false" customHeight="false" outlineLevel="0" collapsed="false">
      <c r="A1562" s="82" t="s">
        <v>33</v>
      </c>
      <c r="B1562" s="54" t="s">
        <v>34</v>
      </c>
      <c r="C1562" s="143"/>
      <c r="D1562" s="143"/>
      <c r="E1562" s="77" t="n">
        <f aca="false">SUM(C1562:D1562)</f>
        <v>0</v>
      </c>
    </row>
    <row r="1563" customFormat="false" ht="22.35" hidden="false" customHeight="false" outlineLevel="0" collapsed="false">
      <c r="A1563" s="87" t="s">
        <v>65</v>
      </c>
      <c r="B1563" s="54"/>
      <c r="C1563" s="143"/>
      <c r="D1563" s="143"/>
      <c r="E1563" s="77" t="n">
        <f aca="false">SUM(C1563:D1563)</f>
        <v>0</v>
      </c>
    </row>
    <row r="1564" customFormat="false" ht="12.8" hidden="false" customHeight="false" outlineLevel="0" collapsed="false">
      <c r="A1564" s="211"/>
      <c r="B1564" s="54"/>
      <c r="C1564" s="77"/>
      <c r="D1564" s="77"/>
      <c r="E1564" s="77" t="n">
        <f aca="false">SUM(C1564:D1564)</f>
        <v>0</v>
      </c>
    </row>
    <row r="1565" customFormat="false" ht="68.65" hidden="false" customHeight="false" outlineLevel="0" collapsed="false">
      <c r="A1565" s="66" t="s">
        <v>1788</v>
      </c>
      <c r="B1565" s="135" t="s">
        <v>19</v>
      </c>
      <c r="C1565" s="240" t="n">
        <f aca="false">SUM(C1567:C1575)</f>
        <v>13132340</v>
      </c>
      <c r="D1565" s="240" t="n">
        <f aca="false">SUM(D1567:D1573)</f>
        <v>0</v>
      </c>
      <c r="E1565" s="240" t="n">
        <f aca="false">SUM(C1565:D1565)</f>
        <v>13132340</v>
      </c>
    </row>
    <row r="1566" customFormat="false" ht="22.35" hidden="false" customHeight="false" outlineLevel="0" collapsed="false">
      <c r="A1566" s="82" t="s">
        <v>27</v>
      </c>
      <c r="B1566" s="227"/>
      <c r="C1566" s="245" t="n">
        <f aca="false">SUM(C1567:C1573)</f>
        <v>13132340</v>
      </c>
      <c r="D1566" s="246"/>
      <c r="E1566" s="77" t="n">
        <f aca="false">SUM(C1566:D1566)</f>
        <v>13132340</v>
      </c>
    </row>
    <row r="1567" customFormat="false" ht="22.35" hidden="false" customHeight="false" outlineLevel="0" collapsed="false">
      <c r="A1567" s="82" t="s">
        <v>1095</v>
      </c>
      <c r="B1567" s="54" t="s">
        <v>1011</v>
      </c>
      <c r="C1567" s="77" t="n">
        <v>12592340</v>
      </c>
      <c r="D1567" s="245"/>
      <c r="E1567" s="77" t="n">
        <f aca="false">SUM(C1567:D1567)</f>
        <v>12592340</v>
      </c>
    </row>
    <row r="1568" customFormat="false" ht="53.7" hidden="false" customHeight="false" outlineLevel="0" collapsed="false">
      <c r="A1568" s="87" t="s">
        <v>1142</v>
      </c>
      <c r="B1568" s="103" t="s">
        <v>1023</v>
      </c>
      <c r="C1568" s="77" t="n">
        <v>500000</v>
      </c>
      <c r="D1568" s="143"/>
      <c r="E1568" s="77" t="n">
        <f aca="false">SUM(C1568:D1568)</f>
        <v>500000</v>
      </c>
    </row>
    <row r="1569" customFormat="false" ht="32.8" hidden="false" customHeight="false" outlineLevel="0" collapsed="false">
      <c r="A1569" s="87" t="s">
        <v>33</v>
      </c>
      <c r="B1569" s="103" t="s">
        <v>34</v>
      </c>
      <c r="C1569" s="77" t="n">
        <v>25000</v>
      </c>
      <c r="D1569" s="143"/>
      <c r="E1569" s="77" t="n">
        <f aca="false">SUM(C1569:D1569)</f>
        <v>25000</v>
      </c>
    </row>
    <row r="1570" customFormat="false" ht="12.8" hidden="false" customHeight="false" outlineLevel="0" collapsed="false">
      <c r="A1570" s="82" t="s">
        <v>1097</v>
      </c>
      <c r="B1570" s="54" t="s">
        <v>1098</v>
      </c>
      <c r="C1570" s="77" t="n">
        <v>15000</v>
      </c>
      <c r="D1570" s="143"/>
      <c r="E1570" s="77" t="n">
        <f aca="false">SUM(C1570:D1570)</f>
        <v>15000</v>
      </c>
    </row>
    <row r="1571" customFormat="false" ht="22.35" hidden="false" customHeight="false" outlineLevel="0" collapsed="false">
      <c r="A1571" s="82" t="s">
        <v>1104</v>
      </c>
      <c r="B1571" s="54" t="s">
        <v>1014</v>
      </c>
      <c r="C1571" s="143"/>
      <c r="D1571" s="143"/>
      <c r="E1571" s="77" t="n">
        <f aca="false">SUM(C1571:D1571)</f>
        <v>0</v>
      </c>
    </row>
    <row r="1572" customFormat="false" ht="32.8" hidden="false" customHeight="false" outlineLevel="0" collapsed="false">
      <c r="A1572" s="87" t="s">
        <v>1108</v>
      </c>
      <c r="B1572" s="54" t="s">
        <v>324</v>
      </c>
      <c r="C1572" s="143"/>
      <c r="D1572" s="143"/>
      <c r="E1572" s="77" t="n">
        <f aca="false">SUM(C1572:D1572)</f>
        <v>0</v>
      </c>
    </row>
    <row r="1573" customFormat="false" ht="43.25" hidden="false" customHeight="false" outlineLevel="0" collapsed="false">
      <c r="A1573" s="82" t="s">
        <v>1110</v>
      </c>
      <c r="B1573" s="54" t="s">
        <v>1111</v>
      </c>
      <c r="C1573" s="143"/>
      <c r="D1573" s="143"/>
      <c r="E1573" s="77" t="n">
        <f aca="false">SUM(C1573:D1573)</f>
        <v>0</v>
      </c>
    </row>
    <row r="1574" customFormat="false" ht="53.7" hidden="false" customHeight="false" outlineLevel="0" collapsed="false">
      <c r="A1574" s="82" t="s">
        <v>1057</v>
      </c>
      <c r="B1574" s="54" t="s">
        <v>1058</v>
      </c>
      <c r="C1574" s="143"/>
      <c r="D1574" s="143"/>
      <c r="E1574" s="77"/>
    </row>
    <row r="1575" customFormat="false" ht="22.35" hidden="false" customHeight="false" outlineLevel="0" collapsed="false">
      <c r="A1575" s="82" t="s">
        <v>65</v>
      </c>
      <c r="B1575" s="55" t="s">
        <v>66</v>
      </c>
      <c r="C1575" s="143"/>
      <c r="D1575" s="143"/>
      <c r="E1575" s="77" t="n">
        <f aca="false">SUM(C1575:D1575)</f>
        <v>0</v>
      </c>
    </row>
    <row r="1576" customFormat="false" ht="12.8" hidden="false" customHeight="false" outlineLevel="0" collapsed="false">
      <c r="A1576" s="87"/>
      <c r="B1576" s="103"/>
      <c r="C1576" s="83"/>
      <c r="D1576" s="83"/>
      <c r="E1576" s="83" t="n">
        <f aca="false">SUM(C1576:D1576)</f>
        <v>0</v>
      </c>
    </row>
    <row r="1577" customFormat="false" ht="68.65" hidden="false" customHeight="false" outlineLevel="0" collapsed="false">
      <c r="A1577" s="66" t="s">
        <v>1797</v>
      </c>
      <c r="B1577" s="127" t="s">
        <v>19</v>
      </c>
      <c r="C1577" s="277" t="n">
        <f aca="false">SUM(C1579:C1586)</f>
        <v>6740600</v>
      </c>
      <c r="D1577" s="277" t="n">
        <f aca="false">SUM(D1579:D1586)</f>
        <v>0</v>
      </c>
      <c r="E1577" s="69" t="n">
        <f aca="false">SUM(C1577:D1577)</f>
        <v>6740600</v>
      </c>
    </row>
    <row r="1578" customFormat="false" ht="22.35" hidden="false" customHeight="false" outlineLevel="0" collapsed="false">
      <c r="A1578" s="74" t="s">
        <v>27</v>
      </c>
      <c r="B1578" s="75"/>
      <c r="C1578" s="78" t="n">
        <f aca="false">SUM(C1579:C1585)</f>
        <v>6740600</v>
      </c>
      <c r="D1578" s="78" t="n">
        <f aca="false">SUM(D1579:D1585)</f>
        <v>0</v>
      </c>
      <c r="E1578" s="77" t="n">
        <f aca="false">SUM(C1578:D1578)</f>
        <v>6740600</v>
      </c>
    </row>
    <row r="1579" customFormat="false" ht="22.35" hidden="false" customHeight="false" outlineLevel="0" collapsed="false">
      <c r="A1579" s="82" t="s">
        <v>1095</v>
      </c>
      <c r="B1579" s="54" t="s">
        <v>1011</v>
      </c>
      <c r="C1579" s="77" t="n">
        <v>6629100</v>
      </c>
      <c r="D1579" s="221"/>
      <c r="E1579" s="77" t="n">
        <f aca="false">SUM(C1579:D1579)</f>
        <v>6629100</v>
      </c>
    </row>
    <row r="1580" customFormat="false" ht="32.8" hidden="false" customHeight="false" outlineLevel="0" collapsed="false">
      <c r="A1580" s="87" t="s">
        <v>33</v>
      </c>
      <c r="B1580" s="103" t="s">
        <v>34</v>
      </c>
      <c r="C1580" s="77" t="n">
        <v>102500</v>
      </c>
      <c r="D1580" s="77"/>
      <c r="E1580" s="77" t="n">
        <f aca="false">SUM(C1580:D1580)</f>
        <v>102500</v>
      </c>
    </row>
    <row r="1581" customFormat="false" ht="12.8" hidden="false" customHeight="false" outlineLevel="0" collapsed="false">
      <c r="A1581" s="82" t="s">
        <v>1097</v>
      </c>
      <c r="B1581" s="54" t="s">
        <v>1098</v>
      </c>
      <c r="C1581" s="77" t="n">
        <v>9000</v>
      </c>
      <c r="D1581" s="83"/>
      <c r="E1581" s="77" t="n">
        <f aca="false">SUM(C1581:D1581)</f>
        <v>9000</v>
      </c>
    </row>
    <row r="1582" customFormat="false" ht="22.35" hidden="false" customHeight="false" outlineLevel="0" collapsed="false">
      <c r="A1582" s="82" t="s">
        <v>1104</v>
      </c>
      <c r="B1582" s="54" t="s">
        <v>1014</v>
      </c>
      <c r="C1582" s="83"/>
      <c r="D1582" s="83"/>
      <c r="E1582" s="77" t="n">
        <f aca="false">SUM(C1582:D1582)</f>
        <v>0</v>
      </c>
    </row>
    <row r="1583" customFormat="false" ht="32.8" hidden="false" customHeight="false" outlineLevel="0" collapsed="false">
      <c r="A1583" s="87" t="s">
        <v>1108</v>
      </c>
      <c r="B1583" s="54" t="s">
        <v>324</v>
      </c>
      <c r="C1583" s="83"/>
      <c r="D1583" s="83"/>
      <c r="E1583" s="77"/>
    </row>
    <row r="1584" customFormat="false" ht="22.35" hidden="false" customHeight="false" outlineLevel="0" collapsed="false">
      <c r="A1584" s="82" t="s">
        <v>1132</v>
      </c>
      <c r="B1584" s="55" t="s">
        <v>1133</v>
      </c>
      <c r="C1584" s="83"/>
      <c r="D1584" s="221"/>
      <c r="E1584" s="77"/>
    </row>
    <row r="1585" customFormat="false" ht="43.25" hidden="false" customHeight="false" outlineLevel="0" collapsed="false">
      <c r="A1585" s="82" t="s">
        <v>325</v>
      </c>
      <c r="B1585" s="55" t="s">
        <v>326</v>
      </c>
      <c r="C1585" s="83"/>
      <c r="D1585" s="221"/>
      <c r="E1585" s="77"/>
    </row>
    <row r="1586" customFormat="false" ht="22.35" hidden="false" customHeight="false" outlineLevel="0" collapsed="false">
      <c r="A1586" s="87" t="s">
        <v>65</v>
      </c>
      <c r="B1586" s="55" t="s">
        <v>66</v>
      </c>
      <c r="C1586" s="77"/>
      <c r="D1586" s="77"/>
      <c r="E1586" s="77" t="n">
        <f aca="false">SUM(C1586:D1586)</f>
        <v>0</v>
      </c>
    </row>
    <row r="1587" customFormat="false" ht="12.8" hidden="false" customHeight="false" outlineLevel="0" collapsed="false">
      <c r="A1587" s="82"/>
      <c r="B1587" s="103"/>
      <c r="C1587" s="83"/>
      <c r="D1587" s="83"/>
      <c r="E1587" s="83"/>
    </row>
    <row r="1588" customFormat="false" ht="113.4" hidden="false" customHeight="false" outlineLevel="0" collapsed="false">
      <c r="A1588" s="66" t="s">
        <v>1806</v>
      </c>
      <c r="B1588" s="127" t="s">
        <v>19</v>
      </c>
      <c r="C1588" s="277" t="n">
        <f aca="false">SUM(C1590:C1598)</f>
        <v>19151350</v>
      </c>
      <c r="D1588" s="277" t="n">
        <f aca="false">SUM(D1590:D1597)</f>
        <v>0</v>
      </c>
      <c r="E1588" s="69" t="n">
        <f aca="false">SUM(C1588:D1588)</f>
        <v>19151350</v>
      </c>
    </row>
    <row r="1589" customFormat="false" ht="22.35" hidden="false" customHeight="false" outlineLevel="0" collapsed="false">
      <c r="A1589" s="74" t="s">
        <v>27</v>
      </c>
      <c r="B1589" s="100"/>
      <c r="C1589" s="278" t="n">
        <f aca="false">SUM(C1590:C1597)</f>
        <v>19151350</v>
      </c>
      <c r="D1589" s="279"/>
      <c r="E1589" s="77" t="n">
        <f aca="false">SUM(C1589:D1589)</f>
        <v>19151350</v>
      </c>
    </row>
    <row r="1590" customFormat="false" ht="22.35" hidden="false" customHeight="false" outlineLevel="0" collapsed="false">
      <c r="A1590" s="82" t="s">
        <v>1095</v>
      </c>
      <c r="B1590" s="54" t="s">
        <v>1011</v>
      </c>
      <c r="C1590" s="77" t="n">
        <v>18711110</v>
      </c>
      <c r="D1590" s="221"/>
      <c r="E1590" s="77" t="n">
        <f aca="false">SUM(C1590:D1590)</f>
        <v>18711110</v>
      </c>
    </row>
    <row r="1591" customFormat="false" ht="32.8" hidden="false" customHeight="false" outlineLevel="0" collapsed="false">
      <c r="A1591" s="87" t="s">
        <v>33</v>
      </c>
      <c r="B1591" s="103" t="s">
        <v>34</v>
      </c>
      <c r="C1591" s="77" t="n">
        <v>12000</v>
      </c>
      <c r="D1591" s="83"/>
      <c r="E1591" s="77" t="n">
        <f aca="false">SUM(C1591:D1591)</f>
        <v>12000</v>
      </c>
    </row>
    <row r="1592" customFormat="false" ht="32.8" hidden="false" customHeight="false" outlineLevel="0" collapsed="false">
      <c r="A1592" s="82" t="s">
        <v>1809</v>
      </c>
      <c r="B1592" s="54" t="s">
        <v>1810</v>
      </c>
      <c r="C1592" s="77" t="n">
        <v>313000</v>
      </c>
      <c r="D1592" s="83"/>
      <c r="E1592" s="77" t="n">
        <f aca="false">SUM(C1592:D1592)</f>
        <v>313000</v>
      </c>
    </row>
    <row r="1593" customFormat="false" ht="43.25" hidden="false" customHeight="false" outlineLevel="0" collapsed="false">
      <c r="A1593" s="82" t="s">
        <v>506</v>
      </c>
      <c r="B1593" s="54" t="s">
        <v>507</v>
      </c>
      <c r="C1593" s="77" t="n">
        <v>81240</v>
      </c>
      <c r="D1593" s="83"/>
      <c r="E1593" s="77" t="n">
        <f aca="false">SUM(C1593:D1593)</f>
        <v>81240</v>
      </c>
    </row>
    <row r="1594" customFormat="false" ht="32.8" hidden="false" customHeight="false" outlineLevel="0" collapsed="false">
      <c r="A1594" s="82" t="s">
        <v>1320</v>
      </c>
      <c r="B1594" s="54" t="s">
        <v>697</v>
      </c>
      <c r="C1594" s="77" t="n">
        <v>18000</v>
      </c>
      <c r="D1594" s="83"/>
      <c r="E1594" s="77" t="n">
        <f aca="false">SUM(C1594:D1594)</f>
        <v>18000</v>
      </c>
    </row>
    <row r="1595" customFormat="false" ht="12.8" hidden="false" customHeight="false" outlineLevel="0" collapsed="false">
      <c r="A1595" s="82" t="s">
        <v>1097</v>
      </c>
      <c r="B1595" s="54" t="s">
        <v>1098</v>
      </c>
      <c r="C1595" s="77" t="n">
        <v>16000</v>
      </c>
      <c r="D1595" s="83"/>
      <c r="E1595" s="77" t="n">
        <f aca="false">SUM(C1595:D1595)</f>
        <v>16000</v>
      </c>
    </row>
    <row r="1596" customFormat="false" ht="43.25" hidden="false" customHeight="false" outlineLevel="0" collapsed="false">
      <c r="A1596" s="82" t="s">
        <v>1110</v>
      </c>
      <c r="B1596" s="54" t="s">
        <v>1111</v>
      </c>
      <c r="C1596" s="83"/>
      <c r="D1596" s="83"/>
      <c r="E1596" s="77" t="n">
        <f aca="false">SUM(C1596:D1596)</f>
        <v>0</v>
      </c>
    </row>
    <row r="1597" customFormat="false" ht="22.35" hidden="false" customHeight="false" outlineLevel="0" collapsed="false">
      <c r="A1597" s="82" t="s">
        <v>1104</v>
      </c>
      <c r="B1597" s="54" t="s">
        <v>1014</v>
      </c>
      <c r="C1597" s="83"/>
      <c r="D1597" s="83"/>
      <c r="E1597" s="77" t="n">
        <f aca="false">SUM(C1597:D1597)</f>
        <v>0</v>
      </c>
    </row>
    <row r="1598" customFormat="false" ht="22.35" hidden="false" customHeight="false" outlineLevel="0" collapsed="false">
      <c r="A1598" s="82" t="s">
        <v>65</v>
      </c>
      <c r="B1598" s="54" t="s">
        <v>66</v>
      </c>
      <c r="C1598" s="83"/>
      <c r="D1598" s="83"/>
      <c r="E1598" s="77" t="n">
        <f aca="false">SUM(C1598:D1598)</f>
        <v>0</v>
      </c>
    </row>
    <row r="1599" customFormat="false" ht="12.8" hidden="false" customHeight="false" outlineLevel="0" collapsed="false">
      <c r="A1599" s="87"/>
      <c r="B1599" s="103"/>
      <c r="C1599" s="83"/>
      <c r="D1599" s="83"/>
      <c r="E1599" s="83"/>
    </row>
    <row r="1600" customFormat="false" ht="91" hidden="false" customHeight="false" outlineLevel="0" collapsed="false">
      <c r="A1600" s="66" t="s">
        <v>1818</v>
      </c>
      <c r="B1600" s="135" t="s">
        <v>19</v>
      </c>
      <c r="C1600" s="139" t="n">
        <f aca="false">SUM(C1602:C1610)</f>
        <v>11961630</v>
      </c>
      <c r="D1600" s="139" t="n">
        <f aca="false">SUM(D1602:D1610)</f>
        <v>0</v>
      </c>
      <c r="E1600" s="139" t="n">
        <f aca="false">SUM(C1600:D1600)</f>
        <v>11961630</v>
      </c>
    </row>
    <row r="1601" customFormat="false" ht="22.35" hidden="false" customHeight="false" outlineLevel="0" collapsed="false">
      <c r="A1601" s="82" t="s">
        <v>27</v>
      </c>
      <c r="B1601" s="227"/>
      <c r="C1601" s="143" t="n">
        <f aca="false">SUM(C1602:C1610)</f>
        <v>11961630</v>
      </c>
      <c r="D1601" s="215"/>
      <c r="E1601" s="77" t="n">
        <f aca="false">SUM(C1601:D1601)</f>
        <v>11961630</v>
      </c>
    </row>
    <row r="1602" customFormat="false" ht="22.35" hidden="false" customHeight="false" outlineLevel="0" collapsed="false">
      <c r="A1602" s="82" t="s">
        <v>1095</v>
      </c>
      <c r="B1602" s="54" t="s">
        <v>1011</v>
      </c>
      <c r="C1602" s="77" t="n">
        <v>11737630</v>
      </c>
      <c r="D1602" s="143"/>
      <c r="E1602" s="77" t="n">
        <f aca="false">SUM(C1602:D1602)</f>
        <v>11737630</v>
      </c>
    </row>
    <row r="1603" customFormat="false" ht="32.8" hidden="false" customHeight="false" outlineLevel="0" collapsed="false">
      <c r="A1603" s="87" t="s">
        <v>33</v>
      </c>
      <c r="B1603" s="54" t="s">
        <v>34</v>
      </c>
      <c r="C1603" s="77" t="n">
        <v>20000</v>
      </c>
      <c r="D1603" s="143"/>
      <c r="E1603" s="77" t="n">
        <f aca="false">SUM(C1603:D1603)</f>
        <v>20000</v>
      </c>
    </row>
    <row r="1604" customFormat="false" ht="43.25" hidden="false" customHeight="false" outlineLevel="0" collapsed="false">
      <c r="A1604" s="82" t="s">
        <v>1140</v>
      </c>
      <c r="B1604" s="54" t="s">
        <v>1020</v>
      </c>
      <c r="C1604" s="77" t="n">
        <v>45000</v>
      </c>
      <c r="D1604" s="143"/>
      <c r="E1604" s="77" t="n">
        <f aca="false">SUM(C1604:D1604)</f>
        <v>45000</v>
      </c>
    </row>
    <row r="1605" customFormat="false" ht="53.7" hidden="false" customHeight="false" outlineLevel="0" collapsed="false">
      <c r="A1605" s="82" t="s">
        <v>1142</v>
      </c>
      <c r="B1605" s="54" t="s">
        <v>1023</v>
      </c>
      <c r="C1605" s="77" t="n">
        <v>135000</v>
      </c>
      <c r="D1605" s="143"/>
      <c r="E1605" s="77" t="n">
        <f aca="false">SUM(C1605:D1605)</f>
        <v>135000</v>
      </c>
    </row>
    <row r="1606" customFormat="false" ht="32.8" hidden="false" customHeight="false" outlineLevel="0" collapsed="false">
      <c r="A1606" s="82" t="s">
        <v>1320</v>
      </c>
      <c r="B1606" s="54" t="s">
        <v>697</v>
      </c>
      <c r="C1606" s="77" t="n">
        <v>12000</v>
      </c>
      <c r="D1606" s="143"/>
      <c r="E1606" s="77" t="n">
        <f aca="false">SUM(C1606:D1606)</f>
        <v>12000</v>
      </c>
    </row>
    <row r="1607" customFormat="false" ht="12.8" hidden="false" customHeight="false" outlineLevel="0" collapsed="false">
      <c r="A1607" s="82" t="s">
        <v>1097</v>
      </c>
      <c r="B1607" s="54" t="s">
        <v>1098</v>
      </c>
      <c r="C1607" s="77" t="n">
        <v>12000</v>
      </c>
      <c r="D1607" s="143"/>
      <c r="E1607" s="77" t="n">
        <f aca="false">SUM(C1607:D1607)</f>
        <v>12000</v>
      </c>
    </row>
    <row r="1608" customFormat="false" ht="64.15" hidden="false" customHeight="false" outlineLevel="0" collapsed="false">
      <c r="A1608" s="82" t="s">
        <v>1062</v>
      </c>
      <c r="B1608" s="54" t="s">
        <v>1063</v>
      </c>
      <c r="C1608" s="77"/>
      <c r="D1608" s="143"/>
      <c r="E1608" s="77"/>
    </row>
    <row r="1609" customFormat="false" ht="43.25" hidden="false" customHeight="false" outlineLevel="0" collapsed="false">
      <c r="A1609" s="82" t="s">
        <v>1110</v>
      </c>
      <c r="B1609" s="54" t="s">
        <v>1111</v>
      </c>
      <c r="C1609" s="143"/>
      <c r="D1609" s="143"/>
      <c r="E1609" s="77"/>
    </row>
    <row r="1610" customFormat="false" ht="43.25" hidden="false" customHeight="false" outlineLevel="0" collapsed="false">
      <c r="A1610" s="82" t="s">
        <v>325</v>
      </c>
      <c r="B1610" s="55" t="s">
        <v>326</v>
      </c>
      <c r="C1610" s="143"/>
      <c r="D1610" s="143"/>
      <c r="E1610" s="77"/>
    </row>
    <row r="1611" customFormat="false" ht="12.8" hidden="false" customHeight="false" outlineLevel="0" collapsed="false">
      <c r="A1611" s="87"/>
      <c r="B1611" s="55"/>
      <c r="C1611" s="77"/>
      <c r="D1611" s="77"/>
      <c r="E1611" s="77"/>
    </row>
    <row r="1612" customFormat="false" ht="79.85" hidden="false" customHeight="false" outlineLevel="0" collapsed="false">
      <c r="A1612" s="66" t="s">
        <v>1827</v>
      </c>
      <c r="B1612" s="135" t="s">
        <v>19</v>
      </c>
      <c r="C1612" s="69" t="n">
        <f aca="false">SUM(C1614:C1622)</f>
        <v>7668050</v>
      </c>
      <c r="D1612" s="69" t="n">
        <f aca="false">SUM(D1614:D1621)</f>
        <v>0</v>
      </c>
      <c r="E1612" s="69" t="n">
        <f aca="false">SUM(C1612:D1612)</f>
        <v>7668050</v>
      </c>
    </row>
    <row r="1613" customFormat="false" ht="22.35" hidden="false" customHeight="false" outlineLevel="0" collapsed="false">
      <c r="A1613" s="82" t="s">
        <v>27</v>
      </c>
      <c r="B1613" s="75"/>
      <c r="C1613" s="77" t="n">
        <f aca="false">SUM(C1614:C1621)</f>
        <v>7668050</v>
      </c>
      <c r="D1613" s="77"/>
      <c r="E1613" s="77" t="n">
        <f aca="false">SUM(C1613:D1613)</f>
        <v>7668050</v>
      </c>
    </row>
    <row r="1614" customFormat="false" ht="22.35" hidden="false" customHeight="false" outlineLevel="0" collapsed="false">
      <c r="A1614" s="82" t="s">
        <v>1095</v>
      </c>
      <c r="B1614" s="54" t="s">
        <v>1011</v>
      </c>
      <c r="C1614" s="77" t="n">
        <v>7421170</v>
      </c>
      <c r="D1614" s="220"/>
      <c r="E1614" s="77" t="n">
        <f aca="false">SUM(C1614:D1614)</f>
        <v>7421170</v>
      </c>
    </row>
    <row r="1615" customFormat="false" ht="43.25" hidden="false" customHeight="false" outlineLevel="0" collapsed="false">
      <c r="A1615" s="126" t="s">
        <v>506</v>
      </c>
      <c r="B1615" s="160" t="s">
        <v>507</v>
      </c>
      <c r="C1615" s="130" t="n">
        <v>157880</v>
      </c>
      <c r="D1615" s="281"/>
      <c r="E1615" s="130" t="n">
        <f aca="false">SUM(C1615:D1615)</f>
        <v>157880</v>
      </c>
    </row>
    <row r="1616" customFormat="false" ht="53.7" hidden="false" customHeight="false" outlineLevel="0" collapsed="false">
      <c r="A1616" s="82" t="s">
        <v>1057</v>
      </c>
      <c r="B1616" s="54" t="s">
        <v>1058</v>
      </c>
      <c r="C1616" s="77" t="n">
        <v>78000</v>
      </c>
      <c r="D1616" s="220"/>
      <c r="E1616" s="77" t="n">
        <f aca="false">SUM(C1616:D1616)</f>
        <v>78000</v>
      </c>
    </row>
    <row r="1617" customFormat="false" ht="12.8" hidden="false" customHeight="false" outlineLevel="0" collapsed="false">
      <c r="A1617" s="82" t="s">
        <v>1097</v>
      </c>
      <c r="B1617" s="54" t="s">
        <v>1098</v>
      </c>
      <c r="C1617" s="77" t="n">
        <v>11000</v>
      </c>
      <c r="D1617" s="220"/>
      <c r="E1617" s="77" t="n">
        <f aca="false">SUM(C1617:D1617)</f>
        <v>11000</v>
      </c>
    </row>
    <row r="1618" customFormat="false" ht="22.35" hidden="false" customHeight="false" outlineLevel="0" collapsed="false">
      <c r="A1618" s="82" t="s">
        <v>1104</v>
      </c>
      <c r="B1618" s="54" t="s">
        <v>1014</v>
      </c>
      <c r="C1618" s="220"/>
      <c r="D1618" s="220"/>
      <c r="E1618" s="77" t="n">
        <f aca="false">SUM(C1618:D1618)</f>
        <v>0</v>
      </c>
    </row>
    <row r="1619" customFormat="false" ht="32.8" hidden="false" customHeight="false" outlineLevel="0" collapsed="false">
      <c r="A1619" s="82" t="s">
        <v>1108</v>
      </c>
      <c r="B1619" s="54" t="s">
        <v>324</v>
      </c>
      <c r="C1619" s="220"/>
      <c r="D1619" s="220"/>
      <c r="E1619" s="77"/>
    </row>
    <row r="1620" customFormat="false" ht="43.25" hidden="false" customHeight="false" outlineLevel="0" collapsed="false">
      <c r="A1620" s="82" t="s">
        <v>1110</v>
      </c>
      <c r="B1620" s="54" t="s">
        <v>1111</v>
      </c>
      <c r="C1620" s="220"/>
      <c r="D1620" s="220"/>
      <c r="E1620" s="77"/>
    </row>
    <row r="1621" customFormat="false" ht="43.25" hidden="false" customHeight="false" outlineLevel="0" collapsed="false">
      <c r="A1621" s="82" t="s">
        <v>1046</v>
      </c>
      <c r="B1621" s="55" t="s">
        <v>1047</v>
      </c>
      <c r="C1621" s="220"/>
      <c r="D1621" s="220"/>
      <c r="E1621" s="77" t="n">
        <f aca="false">SUM(C1621:D1621)</f>
        <v>0</v>
      </c>
    </row>
    <row r="1622" customFormat="false" ht="22.35" hidden="false" customHeight="false" outlineLevel="0" collapsed="false">
      <c r="A1622" s="82" t="s">
        <v>65</v>
      </c>
      <c r="B1622" s="54" t="s">
        <v>66</v>
      </c>
      <c r="C1622" s="77"/>
      <c r="D1622" s="77"/>
      <c r="E1622" s="77" t="n">
        <f aca="false">SUM(C1622:D1622)</f>
        <v>0</v>
      </c>
    </row>
    <row r="1623" customFormat="false" ht="12.8" hidden="false" customHeight="false" outlineLevel="0" collapsed="false">
      <c r="A1623" s="87"/>
      <c r="B1623" s="54"/>
      <c r="C1623" s="77"/>
      <c r="D1623" s="77"/>
      <c r="E1623" s="77"/>
    </row>
    <row r="1624" customFormat="false" ht="124.6" hidden="false" customHeight="false" outlineLevel="0" collapsed="false">
      <c r="A1624" s="66" t="s">
        <v>1835</v>
      </c>
      <c r="B1624" s="135" t="s">
        <v>19</v>
      </c>
      <c r="C1624" s="139" t="n">
        <f aca="false">SUM(C1626:C1630)</f>
        <v>3130380</v>
      </c>
      <c r="D1624" s="139" t="n">
        <f aca="false">SUM(D1626:D1630)</f>
        <v>0</v>
      </c>
      <c r="E1624" s="139" t="n">
        <f aca="false">SUM(C1624:D1624)</f>
        <v>3130380</v>
      </c>
    </row>
    <row r="1625" customFormat="false" ht="22.35" hidden="false" customHeight="false" outlineLevel="0" collapsed="false">
      <c r="A1625" s="82" t="s">
        <v>27</v>
      </c>
      <c r="B1625" s="227"/>
      <c r="C1625" s="143" t="n">
        <f aca="false">SUM(C1626:C1630)</f>
        <v>3130380</v>
      </c>
      <c r="D1625" s="215"/>
      <c r="E1625" s="77" t="n">
        <f aca="false">SUM(C1625:D1625)</f>
        <v>3130380</v>
      </c>
    </row>
    <row r="1626" customFormat="false" ht="22.35" hidden="false" customHeight="false" outlineLevel="0" collapsed="false">
      <c r="A1626" s="82" t="s">
        <v>1095</v>
      </c>
      <c r="B1626" s="54" t="s">
        <v>1011</v>
      </c>
      <c r="C1626" s="77" t="n">
        <v>2378380</v>
      </c>
      <c r="D1626" s="143"/>
      <c r="E1626" s="77" t="n">
        <f aca="false">SUM(C1626:D1626)</f>
        <v>2378380</v>
      </c>
    </row>
    <row r="1627" customFormat="false" ht="53.7" hidden="false" customHeight="false" outlineLevel="0" collapsed="false">
      <c r="A1627" s="82" t="s">
        <v>1837</v>
      </c>
      <c r="B1627" s="54" t="s">
        <v>1838</v>
      </c>
      <c r="C1627" s="77" t="n">
        <v>345000</v>
      </c>
      <c r="D1627" s="215"/>
      <c r="E1627" s="77" t="n">
        <f aca="false">SUM(C1627:D1627)</f>
        <v>345000</v>
      </c>
    </row>
    <row r="1628" customFormat="false" ht="43.25" hidden="false" customHeight="false" outlineLevel="0" collapsed="false">
      <c r="A1628" s="82" t="s">
        <v>325</v>
      </c>
      <c r="B1628" s="54" t="s">
        <v>326</v>
      </c>
      <c r="C1628" s="77" t="n">
        <v>400000</v>
      </c>
      <c r="D1628" s="215"/>
      <c r="E1628" s="77" t="n">
        <f aca="false">SUM(C1628:D1628)</f>
        <v>400000</v>
      </c>
    </row>
    <row r="1629" customFormat="false" ht="12.8" hidden="false" customHeight="false" outlineLevel="0" collapsed="false">
      <c r="A1629" s="87" t="s">
        <v>1097</v>
      </c>
      <c r="B1629" s="54" t="s">
        <v>1098</v>
      </c>
      <c r="C1629" s="77" t="n">
        <v>7000</v>
      </c>
      <c r="D1629" s="77"/>
      <c r="E1629" s="77" t="n">
        <f aca="false">SUM(C1629:D1629)</f>
        <v>7000</v>
      </c>
    </row>
    <row r="1630" customFormat="false" ht="22.35" hidden="false" customHeight="false" outlineLevel="0" collapsed="false">
      <c r="A1630" s="82" t="s">
        <v>1104</v>
      </c>
      <c r="B1630" s="54" t="s">
        <v>1014</v>
      </c>
      <c r="C1630" s="143"/>
      <c r="D1630" s="215"/>
      <c r="E1630" s="77" t="n">
        <f aca="false">SUM(C1630,D1630)</f>
        <v>0</v>
      </c>
    </row>
    <row r="1631" customFormat="false" ht="12.8" hidden="false" customHeight="false" outlineLevel="0" collapsed="false">
      <c r="A1631" s="87"/>
      <c r="B1631" s="54"/>
      <c r="C1631" s="77"/>
      <c r="D1631" s="77"/>
      <c r="E1631" s="77"/>
    </row>
    <row r="1632" customFormat="false" ht="135.8" hidden="false" customHeight="false" outlineLevel="0" collapsed="false">
      <c r="A1632" s="66" t="s">
        <v>1843</v>
      </c>
      <c r="B1632" s="135" t="s">
        <v>19</v>
      </c>
      <c r="C1632" s="240" t="n">
        <f aca="false">SUM(C1634:C1636)</f>
        <v>2826150</v>
      </c>
      <c r="D1632" s="240" t="n">
        <f aca="false">SUM(D1634:D1635)</f>
        <v>0</v>
      </c>
      <c r="E1632" s="240" t="n">
        <f aca="false">SUM(C1632:D1632)</f>
        <v>2826150</v>
      </c>
    </row>
    <row r="1633" customFormat="false" ht="22.35" hidden="false" customHeight="false" outlineLevel="0" collapsed="false">
      <c r="A1633" s="82" t="s">
        <v>27</v>
      </c>
      <c r="B1633" s="227"/>
      <c r="C1633" s="245" t="n">
        <f aca="false">SUM(C1634:C1637)</f>
        <v>2826150</v>
      </c>
      <c r="D1633" s="246"/>
      <c r="E1633" s="77" t="n">
        <f aca="false">SUM(C1633:D1633)</f>
        <v>2826150</v>
      </c>
    </row>
    <row r="1634" customFormat="false" ht="22.35" hidden="false" customHeight="false" outlineLevel="0" collapsed="false">
      <c r="A1634" s="82" t="s">
        <v>1095</v>
      </c>
      <c r="B1634" s="54" t="s">
        <v>1011</v>
      </c>
      <c r="C1634" s="77" t="n">
        <v>2081150</v>
      </c>
      <c r="D1634" s="246"/>
      <c r="E1634" s="77" t="n">
        <f aca="false">SUM(C1634:D1634)</f>
        <v>2081150</v>
      </c>
    </row>
    <row r="1635" customFormat="false" ht="53.7" hidden="false" customHeight="false" outlineLevel="0" collapsed="false">
      <c r="A1635" s="82" t="s">
        <v>1837</v>
      </c>
      <c r="B1635" s="54" t="s">
        <v>1838</v>
      </c>
      <c r="C1635" s="77" t="n">
        <v>345000</v>
      </c>
      <c r="D1635" s="215"/>
      <c r="E1635" s="77" t="n">
        <f aca="false">SUM(C1635:D1635)</f>
        <v>345000</v>
      </c>
    </row>
    <row r="1636" customFormat="false" ht="43.25" hidden="false" customHeight="false" outlineLevel="0" collapsed="false">
      <c r="A1636" s="82" t="s">
        <v>325</v>
      </c>
      <c r="B1636" s="54" t="s">
        <v>326</v>
      </c>
      <c r="C1636" s="245" t="n">
        <v>400000</v>
      </c>
      <c r="D1636" s="246"/>
      <c r="E1636" s="77" t="n">
        <f aca="false">SUM(C1636:D1636)</f>
        <v>400000</v>
      </c>
    </row>
    <row r="1637" customFormat="false" ht="32.8" hidden="false" customHeight="false" outlineLevel="0" collapsed="false">
      <c r="A1637" s="82" t="s">
        <v>177</v>
      </c>
      <c r="B1637" s="55" t="s">
        <v>178</v>
      </c>
      <c r="C1637" s="245"/>
      <c r="D1637" s="246"/>
      <c r="E1637" s="77"/>
    </row>
    <row r="1638" customFormat="false" ht="12.8" hidden="false" customHeight="false" outlineLevel="0" collapsed="false">
      <c r="A1638" s="82"/>
      <c r="B1638" s="54"/>
      <c r="C1638" s="77"/>
      <c r="D1638" s="77"/>
      <c r="E1638" s="77" t="n">
        <f aca="false">SUM(C1638:D1638)</f>
        <v>0</v>
      </c>
    </row>
    <row r="1639" customFormat="false" ht="124.6" hidden="false" customHeight="false" outlineLevel="0" collapsed="false">
      <c r="A1639" s="66" t="s">
        <v>1848</v>
      </c>
      <c r="B1639" s="135" t="s">
        <v>19</v>
      </c>
      <c r="C1639" s="139" t="n">
        <f aca="false">SUM(C1641:C1648)</f>
        <v>3275080</v>
      </c>
      <c r="D1639" s="139" t="n">
        <f aca="false">SUM(D1641:D1647)</f>
        <v>0</v>
      </c>
      <c r="E1639" s="139" t="n">
        <f aca="false">SUM(C1639:D1639)</f>
        <v>3275080</v>
      </c>
    </row>
    <row r="1640" customFormat="false" ht="22.35" hidden="false" customHeight="false" outlineLevel="0" collapsed="false">
      <c r="A1640" s="82" t="s">
        <v>27</v>
      </c>
      <c r="B1640" s="227"/>
      <c r="C1640" s="143" t="n">
        <f aca="false">SUM(C1641:C1647)</f>
        <v>3275080</v>
      </c>
      <c r="D1640" s="215"/>
      <c r="E1640" s="77" t="n">
        <f aca="false">SUM(C1640:D1640)</f>
        <v>3275080</v>
      </c>
    </row>
    <row r="1641" customFormat="false" ht="22.35" hidden="false" customHeight="false" outlineLevel="0" collapsed="false">
      <c r="A1641" s="82" t="s">
        <v>1095</v>
      </c>
      <c r="B1641" s="54" t="s">
        <v>1011</v>
      </c>
      <c r="C1641" s="77" t="n">
        <v>2530080</v>
      </c>
      <c r="D1641" s="143"/>
      <c r="E1641" s="77" t="n">
        <f aca="false">SUM(C1641:D1641)</f>
        <v>2530080</v>
      </c>
    </row>
    <row r="1642" customFormat="false" ht="53.7" hidden="false" customHeight="false" outlineLevel="0" collapsed="false">
      <c r="A1642" s="82" t="s">
        <v>1837</v>
      </c>
      <c r="B1642" s="54" t="s">
        <v>1838</v>
      </c>
      <c r="C1642" s="77" t="n">
        <v>345000</v>
      </c>
      <c r="D1642" s="215"/>
      <c r="E1642" s="77" t="n">
        <f aca="false">SUM(C1642,D1642)</f>
        <v>345000</v>
      </c>
    </row>
    <row r="1643" customFormat="false" ht="43.25" hidden="false" customHeight="false" outlineLevel="0" collapsed="false">
      <c r="A1643" s="82" t="s">
        <v>325</v>
      </c>
      <c r="B1643" s="54" t="s">
        <v>326</v>
      </c>
      <c r="C1643" s="77" t="n">
        <v>400000</v>
      </c>
      <c r="D1643" s="215"/>
      <c r="E1643" s="77" t="n">
        <f aca="false">SUM(C1643,D1643)</f>
        <v>400000</v>
      </c>
    </row>
    <row r="1644" customFormat="false" ht="12.8" hidden="false" customHeight="false" outlineLevel="0" collapsed="false">
      <c r="A1644" s="82" t="s">
        <v>1097</v>
      </c>
      <c r="B1644" s="54" t="s">
        <v>1098</v>
      </c>
      <c r="C1644" s="77"/>
      <c r="D1644" s="215"/>
      <c r="E1644" s="77"/>
    </row>
    <row r="1645" customFormat="false" ht="22.35" hidden="false" customHeight="false" outlineLevel="0" collapsed="false">
      <c r="A1645" s="82" t="s">
        <v>1852</v>
      </c>
      <c r="B1645" s="54" t="s">
        <v>1853</v>
      </c>
      <c r="C1645" s="77"/>
      <c r="D1645" s="215"/>
      <c r="E1645" s="77"/>
    </row>
    <row r="1646" customFormat="false" ht="22.35" hidden="false" customHeight="false" outlineLevel="0" collapsed="false">
      <c r="A1646" s="82" t="s">
        <v>1104</v>
      </c>
      <c r="B1646" s="54" t="s">
        <v>1014</v>
      </c>
      <c r="C1646" s="77"/>
      <c r="D1646" s="215"/>
      <c r="E1646" s="77"/>
    </row>
    <row r="1647" customFormat="false" ht="32.8" hidden="false" customHeight="false" outlineLevel="0" collapsed="false">
      <c r="A1647" s="87" t="s">
        <v>33</v>
      </c>
      <c r="B1647" s="103" t="s">
        <v>34</v>
      </c>
      <c r="C1647" s="143"/>
      <c r="D1647" s="143"/>
      <c r="E1647" s="77" t="n">
        <f aca="false">SUM(C1647:D1647)</f>
        <v>0</v>
      </c>
    </row>
    <row r="1648" customFormat="false" ht="12.8" hidden="false" customHeight="false" outlineLevel="0" collapsed="false">
      <c r="A1648" s="82"/>
      <c r="B1648" s="54"/>
      <c r="C1648" s="77"/>
      <c r="D1648" s="77"/>
      <c r="E1648" s="77"/>
    </row>
    <row r="1649" customFormat="false" ht="113.4" hidden="false" customHeight="false" outlineLevel="0" collapsed="false">
      <c r="A1649" s="66" t="s">
        <v>1855</v>
      </c>
      <c r="B1649" s="135" t="s">
        <v>19</v>
      </c>
      <c r="C1649" s="139" t="n">
        <f aca="false">SUM(C1651:C1656)</f>
        <v>6724900</v>
      </c>
      <c r="D1649" s="139" t="n">
        <f aca="false">SUM(D1651:D1653)</f>
        <v>0</v>
      </c>
      <c r="E1649" s="139" t="n">
        <f aca="false">SUM(C1649:D1649)</f>
        <v>6724900</v>
      </c>
    </row>
    <row r="1650" customFormat="false" ht="22.35" hidden="false" customHeight="false" outlineLevel="0" collapsed="false">
      <c r="A1650" s="82" t="s">
        <v>27</v>
      </c>
      <c r="B1650" s="227"/>
      <c r="C1650" s="143" t="n">
        <f aca="false">SUM(C1651:C1654)</f>
        <v>6724900</v>
      </c>
      <c r="D1650" s="143" t="n">
        <f aca="false">SUM(D1651:D1654)</f>
        <v>0</v>
      </c>
      <c r="E1650" s="77" t="n">
        <f aca="false">SUM(C1650:D1650)</f>
        <v>6724900</v>
      </c>
    </row>
    <row r="1651" customFormat="false" ht="22.35" hidden="false" customHeight="false" outlineLevel="0" collapsed="false">
      <c r="A1651" s="82" t="s">
        <v>1095</v>
      </c>
      <c r="B1651" s="54" t="s">
        <v>1011</v>
      </c>
      <c r="C1651" s="77" t="n">
        <v>3532860</v>
      </c>
      <c r="D1651" s="143"/>
      <c r="E1651" s="77" t="n">
        <f aca="false">SUM(C1651:D1651)</f>
        <v>3532860</v>
      </c>
    </row>
    <row r="1652" customFormat="false" ht="53.7" hidden="false" customHeight="false" outlineLevel="0" collapsed="false">
      <c r="A1652" s="87" t="s">
        <v>1057</v>
      </c>
      <c r="B1652" s="54" t="s">
        <v>1058</v>
      </c>
      <c r="C1652" s="77" t="n">
        <v>2372040</v>
      </c>
      <c r="D1652" s="77"/>
      <c r="E1652" s="77" t="n">
        <f aca="false">SUM(C1652:D1652)</f>
        <v>2372040</v>
      </c>
    </row>
    <row r="1653" customFormat="false" ht="53.7" hidden="false" customHeight="false" outlineLevel="0" collapsed="false">
      <c r="A1653" s="82" t="s">
        <v>1837</v>
      </c>
      <c r="B1653" s="54" t="s">
        <v>1838</v>
      </c>
      <c r="C1653" s="77" t="n">
        <v>420000</v>
      </c>
      <c r="D1653" s="215"/>
      <c r="E1653" s="77" t="n">
        <f aca="false">SUM(C1653,D1653)</f>
        <v>420000</v>
      </c>
    </row>
    <row r="1654" customFormat="false" ht="43.25" hidden="false" customHeight="false" outlineLevel="0" collapsed="false">
      <c r="A1654" s="87" t="s">
        <v>325</v>
      </c>
      <c r="B1654" s="54" t="s">
        <v>326</v>
      </c>
      <c r="C1654" s="77" t="n">
        <v>400000</v>
      </c>
      <c r="D1654" s="77"/>
      <c r="E1654" s="77" t="n">
        <f aca="false">SUM(C1654,D1654)</f>
        <v>400000</v>
      </c>
    </row>
    <row r="1655" customFormat="false" ht="12.8" hidden="false" customHeight="false" outlineLevel="0" collapsed="false">
      <c r="A1655" s="82" t="s">
        <v>1097</v>
      </c>
      <c r="B1655" s="54" t="s">
        <v>1098</v>
      </c>
      <c r="C1655" s="77"/>
      <c r="D1655" s="77"/>
      <c r="E1655" s="77"/>
    </row>
    <row r="1656" customFormat="false" ht="22.35" hidden="false" customHeight="false" outlineLevel="0" collapsed="false">
      <c r="A1656" s="82" t="s">
        <v>65</v>
      </c>
      <c r="B1656" s="54" t="s">
        <v>66</v>
      </c>
      <c r="C1656" s="143"/>
      <c r="D1656" s="215"/>
      <c r="E1656" s="77" t="n">
        <f aca="false">SUM(C1656,D1656)</f>
        <v>0</v>
      </c>
    </row>
    <row r="1657" customFormat="false" ht="12.8" hidden="false" customHeight="false" outlineLevel="0" collapsed="false">
      <c r="A1657" s="87"/>
      <c r="B1657" s="54"/>
      <c r="C1657" s="77"/>
      <c r="D1657" s="77"/>
      <c r="E1657" s="77"/>
    </row>
    <row r="1658" customFormat="false" ht="68.65" hidden="false" customHeight="false" outlineLevel="0" collapsed="false">
      <c r="A1658" s="66" t="s">
        <v>1861</v>
      </c>
      <c r="B1658" s="135" t="s">
        <v>19</v>
      </c>
      <c r="C1658" s="139" t="n">
        <f aca="false">SUM(C1660:C1663)</f>
        <v>4198890</v>
      </c>
      <c r="D1658" s="139" t="n">
        <f aca="false">SUM(D1660:D1660)</f>
        <v>0</v>
      </c>
      <c r="E1658" s="139" t="n">
        <f aca="false">SUM(C1658:D1658)</f>
        <v>4198890</v>
      </c>
    </row>
    <row r="1659" customFormat="false" ht="22.35" hidden="false" customHeight="false" outlineLevel="0" collapsed="false">
      <c r="A1659" s="87" t="s">
        <v>27</v>
      </c>
      <c r="B1659" s="227"/>
      <c r="C1659" s="143" t="n">
        <f aca="false">SUM(C1660:C1663)</f>
        <v>4198890</v>
      </c>
      <c r="D1659" s="215"/>
      <c r="E1659" s="77" t="n">
        <f aca="false">SUM(C1659,D1659)</f>
        <v>4198890</v>
      </c>
    </row>
    <row r="1660" customFormat="false" ht="22.35" hidden="false" customHeight="false" outlineLevel="0" collapsed="false">
      <c r="A1660" s="82" t="s">
        <v>1095</v>
      </c>
      <c r="B1660" s="54" t="s">
        <v>1011</v>
      </c>
      <c r="C1660" s="77" t="n">
        <v>3528890</v>
      </c>
      <c r="D1660" s="215"/>
      <c r="E1660" s="77" t="n">
        <f aca="false">SUM(C1660,D1660)</f>
        <v>3528890</v>
      </c>
    </row>
    <row r="1661" customFormat="false" ht="53.7" hidden="false" customHeight="false" outlineLevel="0" collapsed="false">
      <c r="A1661" s="82" t="s">
        <v>1837</v>
      </c>
      <c r="B1661" s="54" t="s">
        <v>1838</v>
      </c>
      <c r="C1661" s="77" t="n">
        <v>270000</v>
      </c>
      <c r="D1661" s="215"/>
      <c r="E1661" s="77" t="n">
        <f aca="false">SUM(C1661,D1661)</f>
        <v>270000</v>
      </c>
    </row>
    <row r="1662" customFormat="false" ht="12.8" hidden="false" customHeight="false" outlineLevel="0" collapsed="false">
      <c r="A1662" s="82" t="s">
        <v>1097</v>
      </c>
      <c r="B1662" s="54" t="s">
        <v>1098</v>
      </c>
      <c r="C1662" s="77"/>
      <c r="D1662" s="215"/>
      <c r="E1662" s="77"/>
    </row>
    <row r="1663" customFormat="false" ht="43.25" hidden="false" customHeight="false" outlineLevel="0" collapsed="false">
      <c r="A1663" s="82" t="s">
        <v>325</v>
      </c>
      <c r="B1663" s="54" t="s">
        <v>326</v>
      </c>
      <c r="C1663" s="77" t="n">
        <v>400000</v>
      </c>
      <c r="D1663" s="215"/>
      <c r="E1663" s="77" t="n">
        <f aca="false">SUM(C1663,D1663)</f>
        <v>400000</v>
      </c>
    </row>
    <row r="1664" customFormat="false" ht="12.8" hidden="false" customHeight="false" outlineLevel="0" collapsed="false">
      <c r="A1664" s="87"/>
      <c r="B1664" s="54"/>
      <c r="C1664" s="77"/>
      <c r="D1664" s="77"/>
      <c r="E1664" s="77" t="n">
        <f aca="false">SUM(C1664:D1664)</f>
        <v>0</v>
      </c>
    </row>
    <row r="1665" customFormat="false" ht="68.65" hidden="false" customHeight="false" outlineLevel="0" collapsed="false">
      <c r="A1665" s="66" t="s">
        <v>1865</v>
      </c>
      <c r="B1665" s="135" t="s">
        <v>19</v>
      </c>
      <c r="C1665" s="240" t="n">
        <f aca="false">SUM(C1667:C1671)</f>
        <v>3806510</v>
      </c>
      <c r="D1665" s="240" t="n">
        <f aca="false">SUM(D1667:D1671)</f>
        <v>0</v>
      </c>
      <c r="E1665" s="240" t="n">
        <f aca="false">SUM(C1665:D1665)</f>
        <v>3806510</v>
      </c>
    </row>
    <row r="1666" customFormat="false" ht="22.35" hidden="false" customHeight="false" outlineLevel="0" collapsed="false">
      <c r="A1666" s="87" t="s">
        <v>27</v>
      </c>
      <c r="B1666" s="227"/>
      <c r="C1666" s="245" t="n">
        <f aca="false">SUM(C1667:C1671)</f>
        <v>3806510</v>
      </c>
      <c r="D1666" s="246"/>
      <c r="E1666" s="77" t="n">
        <f aca="false">SUM(C1666:D1666)</f>
        <v>3806510</v>
      </c>
    </row>
    <row r="1667" customFormat="false" ht="22.35" hidden="false" customHeight="false" outlineLevel="0" collapsed="false">
      <c r="A1667" s="82" t="s">
        <v>1095</v>
      </c>
      <c r="B1667" s="54" t="s">
        <v>1011</v>
      </c>
      <c r="C1667" s="77" t="n">
        <v>3055510</v>
      </c>
      <c r="D1667" s="245"/>
      <c r="E1667" s="77" t="n">
        <f aca="false">SUM(C1667:D1667)</f>
        <v>3055510</v>
      </c>
    </row>
    <row r="1668" customFormat="false" ht="53.7" hidden="false" customHeight="false" outlineLevel="0" collapsed="false">
      <c r="A1668" s="82" t="s">
        <v>1837</v>
      </c>
      <c r="B1668" s="54" t="s">
        <v>1838</v>
      </c>
      <c r="C1668" s="77" t="n">
        <v>345000</v>
      </c>
      <c r="D1668" s="215"/>
      <c r="E1668" s="77" t="n">
        <f aca="false">SUM(C1668,D1668)</f>
        <v>345000</v>
      </c>
    </row>
    <row r="1669" customFormat="false" ht="12.8" hidden="false" customHeight="false" outlineLevel="0" collapsed="false">
      <c r="A1669" s="87" t="s">
        <v>1097</v>
      </c>
      <c r="B1669" s="54" t="s">
        <v>1098</v>
      </c>
      <c r="C1669" s="77" t="n">
        <v>6000</v>
      </c>
      <c r="D1669" s="77"/>
      <c r="E1669" s="77" t="n">
        <f aca="false">SUM(C1669:D1669)</f>
        <v>6000</v>
      </c>
    </row>
    <row r="1670" customFormat="false" ht="43.25" hidden="false" customHeight="false" outlineLevel="0" collapsed="false">
      <c r="A1670" s="82" t="s">
        <v>325</v>
      </c>
      <c r="B1670" s="54" t="s">
        <v>326</v>
      </c>
      <c r="C1670" s="77" t="n">
        <v>400000</v>
      </c>
      <c r="D1670" s="215"/>
      <c r="E1670" s="77" t="n">
        <f aca="false">SUM(C1670:D1670)</f>
        <v>400000</v>
      </c>
    </row>
    <row r="1671" customFormat="false" ht="22.35" hidden="false" customHeight="false" outlineLevel="0" collapsed="false">
      <c r="A1671" s="82" t="s">
        <v>1120</v>
      </c>
      <c r="B1671" s="54" t="s">
        <v>1121</v>
      </c>
      <c r="C1671" s="143"/>
      <c r="D1671" s="215"/>
      <c r="E1671" s="77" t="n">
        <f aca="false">SUM(C1671,D1671)</f>
        <v>0</v>
      </c>
    </row>
    <row r="1672" customFormat="false" ht="12.8" hidden="false" customHeight="false" outlineLevel="0" collapsed="false">
      <c r="A1672" s="87"/>
      <c r="B1672" s="54"/>
      <c r="C1672" s="77"/>
      <c r="D1672" s="77"/>
      <c r="E1672" s="77" t="n">
        <f aca="false">SUM(C1672:D1672)</f>
        <v>0</v>
      </c>
    </row>
    <row r="1673" customFormat="false" ht="68.65" hidden="false" customHeight="false" outlineLevel="0" collapsed="false">
      <c r="A1673" s="66" t="s">
        <v>1871</v>
      </c>
      <c r="B1673" s="135" t="s">
        <v>19</v>
      </c>
      <c r="C1673" s="139" t="n">
        <f aca="false">SUM(C1675:C1682)</f>
        <v>5400910</v>
      </c>
      <c r="D1673" s="139" t="n">
        <f aca="false">SUM(D1675:D1682)</f>
        <v>0</v>
      </c>
      <c r="E1673" s="139" t="n">
        <f aca="false">SUM(C1673:D1673)</f>
        <v>5400910</v>
      </c>
    </row>
    <row r="1674" customFormat="false" ht="22.35" hidden="false" customHeight="false" outlineLevel="0" collapsed="false">
      <c r="A1674" s="87" t="s">
        <v>27</v>
      </c>
      <c r="B1674" s="227"/>
      <c r="C1674" s="143" t="n">
        <f aca="false">SUM(C1675:C1682)</f>
        <v>5400910</v>
      </c>
      <c r="D1674" s="215"/>
      <c r="E1674" s="77" t="n">
        <f aca="false">SUM(C1674:D1674)</f>
        <v>5400910</v>
      </c>
    </row>
    <row r="1675" customFormat="false" ht="22.35" hidden="false" customHeight="false" outlineLevel="0" collapsed="false">
      <c r="A1675" s="82" t="s">
        <v>1095</v>
      </c>
      <c r="B1675" s="54" t="s">
        <v>1011</v>
      </c>
      <c r="C1675" s="77" t="n">
        <v>3643570</v>
      </c>
      <c r="D1675" s="143"/>
      <c r="E1675" s="77" t="n">
        <f aca="false">SUM(C1675:D1675)</f>
        <v>3643570</v>
      </c>
    </row>
    <row r="1676" customFormat="false" ht="32.8" hidden="false" customHeight="false" outlineLevel="0" collapsed="false">
      <c r="A1676" s="87" t="s">
        <v>33</v>
      </c>
      <c r="B1676" s="54" t="s">
        <v>34</v>
      </c>
      <c r="C1676" s="77" t="n">
        <v>25500</v>
      </c>
      <c r="D1676" s="143"/>
      <c r="E1676" s="77" t="n">
        <f aca="false">SUM(C1676:D1676)</f>
        <v>25500</v>
      </c>
    </row>
    <row r="1677" customFormat="false" ht="53.7" hidden="false" customHeight="false" outlineLevel="0" collapsed="false">
      <c r="A1677" s="82" t="s">
        <v>1837</v>
      </c>
      <c r="B1677" s="54" t="s">
        <v>1838</v>
      </c>
      <c r="C1677" s="77" t="n">
        <v>345000</v>
      </c>
      <c r="D1677" s="215"/>
      <c r="E1677" s="77" t="n">
        <f aca="false">SUM(C1677:D1677)</f>
        <v>345000</v>
      </c>
    </row>
    <row r="1678" customFormat="false" ht="85.05" hidden="false" customHeight="false" outlineLevel="0" collapsed="false">
      <c r="A1678" s="82" t="s">
        <v>1875</v>
      </c>
      <c r="B1678" s="54" t="s">
        <v>1876</v>
      </c>
      <c r="C1678" s="77" t="n">
        <v>630000</v>
      </c>
      <c r="D1678" s="215"/>
      <c r="E1678" s="77" t="n">
        <f aca="false">SUM(C1678:D1678)</f>
        <v>630000</v>
      </c>
    </row>
    <row r="1679" customFormat="false" ht="43.25" hidden="false" customHeight="false" outlineLevel="0" collapsed="false">
      <c r="A1679" s="82" t="s">
        <v>325</v>
      </c>
      <c r="B1679" s="54" t="s">
        <v>326</v>
      </c>
      <c r="C1679" s="77" t="n">
        <v>400000</v>
      </c>
      <c r="D1679" s="215"/>
      <c r="E1679" s="77" t="n">
        <f aca="false">SUM(C1679:D1679)</f>
        <v>400000</v>
      </c>
    </row>
    <row r="1680" customFormat="false" ht="85.05" hidden="false" customHeight="false" outlineLevel="0" collapsed="false">
      <c r="A1680" s="82" t="s">
        <v>1879</v>
      </c>
      <c r="B1680" s="54" t="s">
        <v>1880</v>
      </c>
      <c r="C1680" s="77" t="n">
        <v>349840</v>
      </c>
      <c r="D1680" s="215"/>
      <c r="E1680" s="77" t="n">
        <f aca="false">SUM(C1680:D1680)</f>
        <v>349840</v>
      </c>
    </row>
    <row r="1681" customFormat="false" ht="12.8" hidden="false" customHeight="false" outlineLevel="0" collapsed="false">
      <c r="A1681" s="87" t="s">
        <v>1097</v>
      </c>
      <c r="B1681" s="54" t="s">
        <v>1098</v>
      </c>
      <c r="C1681" s="77" t="n">
        <v>7000</v>
      </c>
      <c r="D1681" s="77"/>
      <c r="E1681" s="77" t="n">
        <f aca="false">SUM(C1681:D1681)</f>
        <v>7000</v>
      </c>
    </row>
    <row r="1682" customFormat="false" ht="22.35" hidden="false" customHeight="false" outlineLevel="0" collapsed="false">
      <c r="A1682" s="82" t="s">
        <v>1104</v>
      </c>
      <c r="B1682" s="54" t="s">
        <v>1014</v>
      </c>
      <c r="C1682" s="143"/>
      <c r="D1682" s="215"/>
      <c r="E1682" s="77" t="n">
        <f aca="false">SUM(C1682,D1682)</f>
        <v>0</v>
      </c>
    </row>
    <row r="1683" customFormat="false" ht="12.8" hidden="false" customHeight="false" outlineLevel="0" collapsed="false">
      <c r="A1683" s="150"/>
      <c r="B1683" s="160"/>
      <c r="C1683" s="199"/>
      <c r="D1683" s="199"/>
      <c r="E1683" s="199" t="n">
        <f aca="false">SUM(C1683:D1683)</f>
        <v>0</v>
      </c>
    </row>
    <row r="1684" customFormat="false" ht="68.65" hidden="false" customHeight="false" outlineLevel="0" collapsed="false">
      <c r="A1684" s="66" t="s">
        <v>1883</v>
      </c>
      <c r="B1684" s="135" t="s">
        <v>19</v>
      </c>
      <c r="C1684" s="152" t="n">
        <f aca="false">SUM(C1686:C1691)</f>
        <v>5064420</v>
      </c>
      <c r="D1684" s="152" t="n">
        <f aca="false">SUM(D1686:D1691)</f>
        <v>0</v>
      </c>
      <c r="E1684" s="152" t="n">
        <f aca="false">SUM(C1684:D1684)</f>
        <v>5064420</v>
      </c>
    </row>
    <row r="1685" customFormat="false" ht="22.35" hidden="false" customHeight="false" outlineLevel="0" collapsed="false">
      <c r="A1685" s="87" t="s">
        <v>27</v>
      </c>
      <c r="B1685" s="227"/>
      <c r="C1685" s="143" t="n">
        <f aca="false">SUM(C1686:C1691)</f>
        <v>5064420</v>
      </c>
      <c r="D1685" s="215"/>
      <c r="E1685" s="77" t="n">
        <f aca="false">SUM(C1685:D1685)</f>
        <v>5064420</v>
      </c>
    </row>
    <row r="1686" customFormat="false" ht="22.35" hidden="false" customHeight="false" outlineLevel="0" collapsed="false">
      <c r="A1686" s="82" t="s">
        <v>1095</v>
      </c>
      <c r="B1686" s="54" t="s">
        <v>1011</v>
      </c>
      <c r="C1686" s="77" t="n">
        <v>4291420</v>
      </c>
      <c r="D1686" s="143"/>
      <c r="E1686" s="77" t="n">
        <f aca="false">SUM(C1686:D1686)</f>
        <v>4291420</v>
      </c>
    </row>
    <row r="1687" customFormat="false" ht="32.8" hidden="false" customHeight="false" outlineLevel="0" collapsed="false">
      <c r="A1687" s="87" t="s">
        <v>33</v>
      </c>
      <c r="B1687" s="54" t="s">
        <v>34</v>
      </c>
      <c r="C1687" s="77" t="n">
        <v>21000</v>
      </c>
      <c r="D1687" s="77"/>
      <c r="E1687" s="77" t="n">
        <f aca="false">SUM(C1687:D1687)</f>
        <v>21000</v>
      </c>
    </row>
    <row r="1688" customFormat="false" ht="53.7" hidden="false" customHeight="false" outlineLevel="0" collapsed="false">
      <c r="A1688" s="82" t="s">
        <v>1837</v>
      </c>
      <c r="B1688" s="54" t="s">
        <v>1838</v>
      </c>
      <c r="C1688" s="77" t="n">
        <v>345000</v>
      </c>
      <c r="D1688" s="215"/>
      <c r="E1688" s="77" t="n">
        <f aca="false">SUM(C1688,D1688)</f>
        <v>345000</v>
      </c>
    </row>
    <row r="1689" customFormat="false" ht="12.8" hidden="false" customHeight="false" outlineLevel="0" collapsed="false">
      <c r="A1689" s="82" t="s">
        <v>1097</v>
      </c>
      <c r="B1689" s="54" t="s">
        <v>1098</v>
      </c>
      <c r="C1689" s="77" t="n">
        <v>7000</v>
      </c>
      <c r="D1689" s="143"/>
      <c r="E1689" s="77" t="n">
        <f aca="false">SUM(C1689:D1689)</f>
        <v>7000</v>
      </c>
    </row>
    <row r="1690" customFormat="false" ht="43.25" hidden="false" customHeight="false" outlineLevel="0" collapsed="false">
      <c r="A1690" s="82" t="s">
        <v>325</v>
      </c>
      <c r="B1690" s="54" t="s">
        <v>326</v>
      </c>
      <c r="C1690" s="77" t="n">
        <v>400000</v>
      </c>
      <c r="D1690" s="215"/>
      <c r="E1690" s="77" t="n">
        <f aca="false">SUM(C1690:D1690)</f>
        <v>400000</v>
      </c>
    </row>
    <row r="1691" customFormat="false" ht="32.8" hidden="false" customHeight="false" outlineLevel="0" collapsed="false">
      <c r="A1691" s="82" t="s">
        <v>1889</v>
      </c>
      <c r="B1691" s="54" t="s">
        <v>1890</v>
      </c>
      <c r="C1691" s="143"/>
      <c r="D1691" s="215"/>
      <c r="E1691" s="77" t="n">
        <f aca="false">SUM(C1691,D1691)</f>
        <v>0</v>
      </c>
    </row>
    <row r="1692" customFormat="false" ht="12.8" hidden="false" customHeight="false" outlineLevel="0" collapsed="false">
      <c r="A1692" s="87"/>
      <c r="B1692" s="54"/>
      <c r="C1692" s="77"/>
      <c r="D1692" s="77"/>
      <c r="E1692" s="77" t="n">
        <f aca="false">SUM(C1692:D1692)</f>
        <v>0</v>
      </c>
    </row>
    <row r="1693" customFormat="false" ht="57.45" hidden="false" customHeight="false" outlineLevel="0" collapsed="false">
      <c r="A1693" s="66" t="s">
        <v>1892</v>
      </c>
      <c r="B1693" s="135" t="s">
        <v>19</v>
      </c>
      <c r="C1693" s="240" t="n">
        <f aca="false">SUM(C1695:C1701)</f>
        <v>4448800</v>
      </c>
      <c r="D1693" s="240" t="n">
        <f aca="false">SUM(D1695:D1699)</f>
        <v>0</v>
      </c>
      <c r="E1693" s="240" t="n">
        <f aca="false">SUM(C1693:D1693)</f>
        <v>4448800</v>
      </c>
    </row>
    <row r="1694" customFormat="false" ht="22.35" hidden="false" customHeight="false" outlineLevel="0" collapsed="false">
      <c r="A1694" s="82" t="s">
        <v>27</v>
      </c>
      <c r="B1694" s="227"/>
      <c r="C1694" s="77" t="n">
        <f aca="false">SUM(C1695:C1699)</f>
        <v>4448800</v>
      </c>
      <c r="D1694" s="246"/>
      <c r="E1694" s="77" t="n">
        <f aca="false">SUM(C1694:D1694)</f>
        <v>4448800</v>
      </c>
    </row>
    <row r="1695" customFormat="false" ht="22.35" hidden="false" customHeight="false" outlineLevel="0" collapsed="false">
      <c r="A1695" s="82" t="s">
        <v>1095</v>
      </c>
      <c r="B1695" s="54" t="s">
        <v>1011</v>
      </c>
      <c r="C1695" s="77" t="n">
        <v>4380400</v>
      </c>
      <c r="D1695" s="245"/>
      <c r="E1695" s="77" t="n">
        <f aca="false">SUM(C1695:D1695)</f>
        <v>4380400</v>
      </c>
    </row>
    <row r="1696" customFormat="false" ht="32.8" hidden="false" customHeight="false" outlineLevel="0" collapsed="false">
      <c r="A1696" s="82" t="s">
        <v>33</v>
      </c>
      <c r="B1696" s="54" t="s">
        <v>34</v>
      </c>
      <c r="C1696" s="77" t="n">
        <v>45000</v>
      </c>
      <c r="D1696" s="245"/>
      <c r="E1696" s="77" t="n">
        <f aca="false">SUM(C1696:D1696)</f>
        <v>45000</v>
      </c>
    </row>
    <row r="1697" customFormat="false" ht="32.8" hidden="false" customHeight="false" outlineLevel="0" collapsed="false">
      <c r="A1697" s="87" t="s">
        <v>1320</v>
      </c>
      <c r="B1697" s="54" t="s">
        <v>697</v>
      </c>
      <c r="C1697" s="77" t="n">
        <v>6000</v>
      </c>
      <c r="D1697" s="143"/>
      <c r="E1697" s="77" t="n">
        <f aca="false">SUM(C1697:D1697)</f>
        <v>6000</v>
      </c>
    </row>
    <row r="1698" customFormat="false" ht="53.7" hidden="false" customHeight="false" outlineLevel="0" collapsed="false">
      <c r="A1698" s="82" t="s">
        <v>1057</v>
      </c>
      <c r="B1698" s="54" t="s">
        <v>1058</v>
      </c>
      <c r="C1698" s="77" t="n">
        <v>400</v>
      </c>
      <c r="D1698" s="143"/>
      <c r="E1698" s="77" t="n">
        <f aca="false">SUM(C1698:D1698)</f>
        <v>400</v>
      </c>
    </row>
    <row r="1699" customFormat="false" ht="12.8" hidden="false" customHeight="false" outlineLevel="0" collapsed="false">
      <c r="A1699" s="87" t="s">
        <v>1097</v>
      </c>
      <c r="B1699" s="54" t="s">
        <v>1098</v>
      </c>
      <c r="C1699" s="77" t="n">
        <v>17000</v>
      </c>
      <c r="D1699" s="143"/>
      <c r="E1699" s="77" t="n">
        <f aca="false">SUM(C1699:D1699)</f>
        <v>17000</v>
      </c>
    </row>
    <row r="1700" customFormat="false" ht="64.15" hidden="false" customHeight="false" outlineLevel="0" collapsed="false">
      <c r="A1700" s="82" t="s">
        <v>726</v>
      </c>
      <c r="B1700" s="54" t="s">
        <v>727</v>
      </c>
      <c r="C1700" s="77"/>
      <c r="D1700" s="143"/>
      <c r="E1700" s="77"/>
    </row>
    <row r="1701" customFormat="false" ht="22.35" hidden="false" customHeight="false" outlineLevel="0" collapsed="false">
      <c r="A1701" s="87" t="s">
        <v>65</v>
      </c>
      <c r="B1701" s="54" t="s">
        <v>66</v>
      </c>
      <c r="C1701" s="143"/>
      <c r="D1701" s="143"/>
      <c r="E1701" s="77"/>
    </row>
    <row r="1702" customFormat="false" ht="12.8" hidden="false" customHeight="false" outlineLevel="0" collapsed="false">
      <c r="A1702" s="82"/>
      <c r="B1702" s="54"/>
      <c r="C1702" s="143"/>
      <c r="D1702" s="143"/>
      <c r="E1702" s="77" t="n">
        <f aca="false">SUM(C1702:D1702)</f>
        <v>0</v>
      </c>
    </row>
    <row r="1703" customFormat="false" ht="57.45" hidden="false" customHeight="false" outlineLevel="0" collapsed="false">
      <c r="A1703" s="66" t="s">
        <v>1899</v>
      </c>
      <c r="B1703" s="135" t="s">
        <v>19</v>
      </c>
      <c r="C1703" s="139" t="n">
        <f aca="false">SUM(C1705:C1708)</f>
        <v>4504500</v>
      </c>
      <c r="D1703" s="139" t="n">
        <f aca="false">SUM(D1705:D1707)</f>
        <v>0</v>
      </c>
      <c r="E1703" s="139" t="n">
        <f aca="false">SUM(C1703:D1703)</f>
        <v>4504500</v>
      </c>
    </row>
    <row r="1704" customFormat="false" ht="22.35" hidden="false" customHeight="false" outlineLevel="0" collapsed="false">
      <c r="A1704" s="82" t="s">
        <v>27</v>
      </c>
      <c r="B1704" s="227"/>
      <c r="C1704" s="77" t="n">
        <f aca="false">SUM(C1705:C1707)</f>
        <v>4504500</v>
      </c>
      <c r="D1704" s="215"/>
      <c r="E1704" s="77" t="n">
        <f aca="false">SUM(C1704:D1704)</f>
        <v>4504500</v>
      </c>
    </row>
    <row r="1705" customFormat="false" ht="22.35" hidden="false" customHeight="false" outlineLevel="0" collapsed="false">
      <c r="A1705" s="82" t="s">
        <v>1095</v>
      </c>
      <c r="B1705" s="54" t="s">
        <v>1011</v>
      </c>
      <c r="C1705" s="77" t="n">
        <v>4477700</v>
      </c>
      <c r="D1705" s="215"/>
      <c r="E1705" s="77" t="n">
        <f aca="false">SUM(C1705:D1705)</f>
        <v>4477700</v>
      </c>
    </row>
    <row r="1706" customFormat="false" ht="53.7" hidden="false" customHeight="false" outlineLevel="0" collapsed="false">
      <c r="A1706" s="87" t="s">
        <v>1057</v>
      </c>
      <c r="B1706" s="54" t="s">
        <v>1058</v>
      </c>
      <c r="C1706" s="77" t="n">
        <v>800</v>
      </c>
      <c r="D1706" s="77"/>
      <c r="E1706" s="77" t="n">
        <f aca="false">SUM(C1706:D1706)</f>
        <v>800</v>
      </c>
    </row>
    <row r="1707" customFormat="false" ht="12.8" hidden="false" customHeight="false" outlineLevel="0" collapsed="false">
      <c r="A1707" s="87" t="s">
        <v>1097</v>
      </c>
      <c r="B1707" s="54" t="s">
        <v>1098</v>
      </c>
      <c r="C1707" s="77" t="n">
        <v>26000</v>
      </c>
      <c r="D1707" s="77"/>
      <c r="E1707" s="77" t="n">
        <f aca="false">SUM(C1707:D1707)</f>
        <v>26000</v>
      </c>
    </row>
    <row r="1708" customFormat="false" ht="22.35" hidden="false" customHeight="false" outlineLevel="0" collapsed="false">
      <c r="A1708" s="87" t="s">
        <v>65</v>
      </c>
      <c r="B1708" s="55" t="s">
        <v>66</v>
      </c>
      <c r="C1708" s="77"/>
      <c r="D1708" s="77"/>
      <c r="E1708" s="77"/>
    </row>
    <row r="1709" customFormat="false" ht="12.8" hidden="false" customHeight="false" outlineLevel="0" collapsed="false">
      <c r="A1709" s="87"/>
      <c r="B1709" s="54"/>
      <c r="C1709" s="77"/>
      <c r="D1709" s="77"/>
      <c r="E1709" s="77" t="n">
        <f aca="false">SUM(C1709:D1709)</f>
        <v>0</v>
      </c>
    </row>
    <row r="1710" customFormat="false" ht="57.45" hidden="false" customHeight="false" outlineLevel="0" collapsed="false">
      <c r="A1710" s="66" t="s">
        <v>1904</v>
      </c>
      <c r="B1710" s="135" t="s">
        <v>19</v>
      </c>
      <c r="C1710" s="139" t="n">
        <f aca="false">SUM(C1712:C1713)</f>
        <v>1944300</v>
      </c>
      <c r="D1710" s="139" t="n">
        <f aca="false">SUM(D1712:D1713)</f>
        <v>0</v>
      </c>
      <c r="E1710" s="139" t="n">
        <f aca="false">SUM(C1710:D1710)</f>
        <v>1944300</v>
      </c>
    </row>
    <row r="1711" customFormat="false" ht="22.35" hidden="false" customHeight="false" outlineLevel="0" collapsed="false">
      <c r="A1711" s="82" t="s">
        <v>27</v>
      </c>
      <c r="B1711" s="227"/>
      <c r="C1711" s="143" t="n">
        <f aca="false">SUM(C1712:C1713)</f>
        <v>1944300</v>
      </c>
      <c r="D1711" s="215"/>
      <c r="E1711" s="77" t="n">
        <f aca="false">SUM(C1711:D1711)</f>
        <v>1944300</v>
      </c>
    </row>
    <row r="1712" customFormat="false" ht="22.35" hidden="false" customHeight="false" outlineLevel="0" collapsed="false">
      <c r="A1712" s="82" t="s">
        <v>1095</v>
      </c>
      <c r="B1712" s="54" t="s">
        <v>1011</v>
      </c>
      <c r="C1712" s="77" t="n">
        <v>1935800</v>
      </c>
      <c r="D1712" s="143"/>
      <c r="E1712" s="77" t="n">
        <f aca="false">SUM(C1712:D1712)</f>
        <v>1935800</v>
      </c>
    </row>
    <row r="1713" customFormat="false" ht="12.8" hidden="false" customHeight="false" outlineLevel="0" collapsed="false">
      <c r="A1713" s="82" t="s">
        <v>1097</v>
      </c>
      <c r="B1713" s="54" t="s">
        <v>1098</v>
      </c>
      <c r="C1713" s="77" t="n">
        <v>8500</v>
      </c>
      <c r="D1713" s="245"/>
      <c r="E1713" s="77" t="n">
        <f aca="false">SUM(C1713:D1713)</f>
        <v>8500</v>
      </c>
    </row>
    <row r="1714" customFormat="false" ht="12.8" hidden="false" customHeight="false" outlineLevel="0" collapsed="false">
      <c r="A1714" s="87"/>
      <c r="B1714" s="54"/>
      <c r="C1714" s="77"/>
      <c r="D1714" s="77"/>
      <c r="E1714" s="77" t="n">
        <f aca="false">SUM(C1714:D1714)</f>
        <v>0</v>
      </c>
    </row>
    <row r="1715" customFormat="false" ht="46.25" hidden="false" customHeight="false" outlineLevel="0" collapsed="false">
      <c r="A1715" s="66" t="s">
        <v>1907</v>
      </c>
      <c r="B1715" s="135" t="s">
        <v>19</v>
      </c>
      <c r="C1715" s="139" t="n">
        <f aca="false">SUM(C1717:C1719)</f>
        <v>1727020</v>
      </c>
      <c r="D1715" s="139" t="n">
        <f aca="false">SUM(D1717:D1717)</f>
        <v>0</v>
      </c>
      <c r="E1715" s="139" t="n">
        <f aca="false">SUM(C1715:D1715)</f>
        <v>1727020</v>
      </c>
    </row>
    <row r="1716" customFormat="false" ht="22.35" hidden="false" customHeight="false" outlineLevel="0" collapsed="false">
      <c r="A1716" s="82" t="s">
        <v>27</v>
      </c>
      <c r="B1716" s="167"/>
      <c r="C1716" s="77" t="n">
        <f aca="false">SUM(C1717:C1719)</f>
        <v>1727020</v>
      </c>
      <c r="D1716" s="215"/>
      <c r="E1716" s="77" t="n">
        <f aca="false">SUM(C1716:D1716)</f>
        <v>1727020</v>
      </c>
    </row>
    <row r="1717" customFormat="false" ht="22.35" hidden="false" customHeight="false" outlineLevel="0" collapsed="false">
      <c r="A1717" s="82" t="s">
        <v>1095</v>
      </c>
      <c r="B1717" s="54" t="s">
        <v>1011</v>
      </c>
      <c r="C1717" s="77" t="n">
        <v>1727020</v>
      </c>
      <c r="D1717" s="143"/>
      <c r="E1717" s="77" t="n">
        <f aca="false">SUM(C1717:D1717)</f>
        <v>1727020</v>
      </c>
    </row>
    <row r="1718" customFormat="false" ht="32.8" hidden="false" customHeight="false" outlineLevel="0" collapsed="false">
      <c r="A1718" s="82" t="s">
        <v>177</v>
      </c>
      <c r="B1718" s="55" t="s">
        <v>178</v>
      </c>
      <c r="C1718" s="143"/>
      <c r="D1718" s="143"/>
      <c r="E1718" s="77"/>
    </row>
    <row r="1719" customFormat="false" ht="12.8" hidden="false" customHeight="false" outlineLevel="0" collapsed="false">
      <c r="A1719" s="82" t="s">
        <v>1097</v>
      </c>
      <c r="B1719" s="54" t="s">
        <v>1098</v>
      </c>
      <c r="C1719" s="143"/>
      <c r="D1719" s="143"/>
      <c r="E1719" s="77" t="n">
        <f aca="false">SUM(C1719:D1719)</f>
        <v>0</v>
      </c>
    </row>
    <row r="1720" customFormat="false" ht="12.8" hidden="false" customHeight="false" outlineLevel="0" collapsed="false">
      <c r="A1720" s="82"/>
      <c r="B1720" s="54"/>
      <c r="C1720" s="77"/>
      <c r="D1720" s="77"/>
      <c r="E1720" s="77" t="n">
        <f aca="false">SUM(C1720:D1720)</f>
        <v>0</v>
      </c>
    </row>
    <row r="1721" customFormat="false" ht="57.45" hidden="false" customHeight="false" outlineLevel="0" collapsed="false">
      <c r="A1721" s="66" t="s">
        <v>1911</v>
      </c>
      <c r="B1721" s="135" t="s">
        <v>19</v>
      </c>
      <c r="C1721" s="139" t="n">
        <f aca="false">SUM(C1723:C1729)</f>
        <v>14135740</v>
      </c>
      <c r="D1721" s="139" t="n">
        <f aca="false">SUM(D1723:D1729)</f>
        <v>0</v>
      </c>
      <c r="E1721" s="139" t="n">
        <f aca="false">SUM(C1721:D1721)</f>
        <v>14135740</v>
      </c>
    </row>
    <row r="1722" customFormat="false" ht="22.35" hidden="false" customHeight="false" outlineLevel="0" collapsed="false">
      <c r="A1722" s="82" t="s">
        <v>27</v>
      </c>
      <c r="B1722" s="100"/>
      <c r="C1722" s="77" t="n">
        <f aca="false">SUM(C1723:C1727)</f>
        <v>14135740</v>
      </c>
      <c r="D1722" s="77" t="n">
        <f aca="false">SUM(D1723:D1725)</f>
        <v>0</v>
      </c>
      <c r="E1722" s="77" t="n">
        <f aca="false">SUM(C1722:D1722)</f>
        <v>14135740</v>
      </c>
    </row>
    <row r="1723" customFormat="false" ht="22.35" hidden="false" customHeight="false" outlineLevel="0" collapsed="false">
      <c r="A1723" s="82" t="s">
        <v>1095</v>
      </c>
      <c r="B1723" s="54" t="s">
        <v>1011</v>
      </c>
      <c r="C1723" s="77" t="n">
        <v>14091240</v>
      </c>
      <c r="D1723" s="143"/>
      <c r="E1723" s="77" t="n">
        <f aca="false">SUM(C1723:D1723)</f>
        <v>14091240</v>
      </c>
    </row>
    <row r="1724" customFormat="false" ht="32.8" hidden="false" customHeight="false" outlineLevel="0" collapsed="false">
      <c r="A1724" s="87" t="s">
        <v>33</v>
      </c>
      <c r="B1724" s="54" t="s">
        <v>34</v>
      </c>
      <c r="C1724" s="77" t="n">
        <v>44500</v>
      </c>
      <c r="D1724" s="143"/>
      <c r="E1724" s="77" t="n">
        <f aca="false">SUM(C1724:D1724)</f>
        <v>44500</v>
      </c>
    </row>
    <row r="1725" customFormat="false" ht="22.35" hidden="false" customHeight="false" outlineLevel="0" collapsed="false">
      <c r="A1725" s="87" t="s">
        <v>1120</v>
      </c>
      <c r="B1725" s="54" t="s">
        <v>1121</v>
      </c>
      <c r="C1725" s="143"/>
      <c r="D1725" s="143"/>
      <c r="E1725" s="77" t="n">
        <f aca="false">SUM(C1725:D1725)</f>
        <v>0</v>
      </c>
    </row>
    <row r="1726" customFormat="false" ht="22.35" hidden="false" customHeight="false" outlineLevel="0" collapsed="false">
      <c r="A1726" s="87" t="s">
        <v>1104</v>
      </c>
      <c r="B1726" s="54" t="s">
        <v>1014</v>
      </c>
      <c r="C1726" s="143"/>
      <c r="D1726" s="143"/>
      <c r="E1726" s="77"/>
    </row>
    <row r="1727" customFormat="false" ht="12.8" hidden="false" customHeight="false" outlineLevel="0" collapsed="false">
      <c r="A1727" s="82" t="s">
        <v>1097</v>
      </c>
      <c r="B1727" s="54" t="s">
        <v>1098</v>
      </c>
      <c r="C1727" s="143"/>
      <c r="D1727" s="143"/>
      <c r="E1727" s="77"/>
    </row>
    <row r="1728" customFormat="false" ht="32.8" hidden="false" customHeight="false" outlineLevel="0" collapsed="false">
      <c r="A1728" s="82" t="s">
        <v>1916</v>
      </c>
      <c r="B1728" s="54" t="s">
        <v>1917</v>
      </c>
      <c r="C1728" s="143"/>
      <c r="D1728" s="143"/>
      <c r="E1728" s="77"/>
    </row>
    <row r="1729" customFormat="false" ht="22.35" hidden="false" customHeight="false" outlineLevel="0" collapsed="false">
      <c r="A1729" s="87" t="s">
        <v>65</v>
      </c>
      <c r="B1729" s="54" t="s">
        <v>66</v>
      </c>
      <c r="C1729" s="143"/>
      <c r="D1729" s="143"/>
      <c r="E1729" s="77" t="n">
        <f aca="false">SUM(C1729:D1729)</f>
        <v>0</v>
      </c>
    </row>
    <row r="1730" customFormat="false" ht="12.8" hidden="false" customHeight="false" outlineLevel="0" collapsed="false">
      <c r="A1730" s="284"/>
      <c r="B1730" s="103"/>
      <c r="C1730" s="77"/>
      <c r="D1730" s="77"/>
      <c r="E1730" s="77"/>
    </row>
    <row r="1731" customFormat="false" ht="57.45" hidden="false" customHeight="false" outlineLevel="0" collapsed="false">
      <c r="A1731" s="66" t="s">
        <v>1919</v>
      </c>
      <c r="B1731" s="135" t="s">
        <v>19</v>
      </c>
      <c r="C1731" s="139" t="n">
        <f aca="false">SUM(C1733:C1738)</f>
        <v>3219420</v>
      </c>
      <c r="D1731" s="139" t="n">
        <f aca="false">SUM(D1733:D1738)</f>
        <v>0</v>
      </c>
      <c r="E1731" s="139" t="n">
        <f aca="false">SUM(C1731:D1731)</f>
        <v>3219420</v>
      </c>
    </row>
    <row r="1732" customFormat="false" ht="22.35" hidden="false" customHeight="false" outlineLevel="0" collapsed="false">
      <c r="A1732" s="74" t="s">
        <v>27</v>
      </c>
      <c r="B1732" s="100"/>
      <c r="C1732" s="145" t="n">
        <f aca="false">SUM(C1733:C1736)</f>
        <v>3219420</v>
      </c>
      <c r="D1732" s="145" t="n">
        <f aca="false">SUM(D1733:D1734)</f>
        <v>0</v>
      </c>
      <c r="E1732" s="145" t="n">
        <f aca="false">SUM(C1732:D1732)</f>
        <v>3219420</v>
      </c>
    </row>
    <row r="1733" customFormat="false" ht="22.35" hidden="false" customHeight="false" outlineLevel="0" collapsed="false">
      <c r="A1733" s="82" t="s">
        <v>1095</v>
      </c>
      <c r="B1733" s="54" t="s">
        <v>1011</v>
      </c>
      <c r="C1733" s="77" t="n">
        <v>2596920</v>
      </c>
      <c r="D1733" s="143"/>
      <c r="E1733" s="77" t="n">
        <f aca="false">SUM(C1733:D1733)</f>
        <v>2596920</v>
      </c>
    </row>
    <row r="1734" customFormat="false" ht="53.7" hidden="false" customHeight="false" outlineLevel="0" collapsed="false">
      <c r="A1734" s="87" t="s">
        <v>1921</v>
      </c>
      <c r="B1734" s="54" t="s">
        <v>1922</v>
      </c>
      <c r="C1734" s="77" t="n">
        <v>620000</v>
      </c>
      <c r="D1734" s="143"/>
      <c r="E1734" s="77" t="n">
        <f aca="false">SUM(C1734:D1734)</f>
        <v>620000</v>
      </c>
    </row>
    <row r="1735" customFormat="false" ht="32.8" hidden="false" customHeight="false" outlineLevel="0" collapsed="false">
      <c r="A1735" s="87" t="s">
        <v>33</v>
      </c>
      <c r="B1735" s="54" t="s">
        <v>34</v>
      </c>
      <c r="C1735" s="77" t="n">
        <v>2500</v>
      </c>
      <c r="D1735" s="143"/>
      <c r="E1735" s="77" t="n">
        <f aca="false">SUM(C1735:D1735)</f>
        <v>2500</v>
      </c>
    </row>
    <row r="1736" customFormat="false" ht="22.35" hidden="false" customHeight="false" outlineLevel="0" collapsed="false">
      <c r="A1736" s="87" t="s">
        <v>1104</v>
      </c>
      <c r="B1736" s="54" t="s">
        <v>1014</v>
      </c>
      <c r="C1736" s="143"/>
      <c r="D1736" s="143"/>
      <c r="E1736" s="77"/>
    </row>
    <row r="1737" customFormat="false" ht="12.8" hidden="false" customHeight="false" outlineLevel="0" collapsed="false">
      <c r="A1737" s="82" t="s">
        <v>1097</v>
      </c>
      <c r="B1737" s="54" t="s">
        <v>1098</v>
      </c>
      <c r="C1737" s="143"/>
      <c r="D1737" s="143"/>
      <c r="E1737" s="77"/>
    </row>
    <row r="1738" customFormat="false" ht="22.35" hidden="false" customHeight="false" outlineLevel="0" collapsed="false">
      <c r="A1738" s="87" t="s">
        <v>65</v>
      </c>
      <c r="B1738" s="54" t="s">
        <v>66</v>
      </c>
      <c r="C1738" s="143"/>
      <c r="D1738" s="143"/>
      <c r="E1738" s="77" t="n">
        <f aca="false">SUM(C1738:D1738)</f>
        <v>0</v>
      </c>
    </row>
    <row r="1739" customFormat="false" ht="12.8" hidden="false" customHeight="false" outlineLevel="0" collapsed="false">
      <c r="A1739" s="82"/>
      <c r="B1739" s="54"/>
      <c r="C1739" s="77"/>
      <c r="D1739" s="77"/>
      <c r="E1739" s="77" t="n">
        <f aca="false">SUM(C1739:D1739)</f>
        <v>0</v>
      </c>
    </row>
    <row r="1740" customFormat="false" ht="57.45" hidden="false" customHeight="false" outlineLevel="0" collapsed="false">
      <c r="A1740" s="66" t="s">
        <v>1927</v>
      </c>
      <c r="B1740" s="135" t="s">
        <v>19</v>
      </c>
      <c r="C1740" s="139" t="n">
        <f aca="false">SUM(C1742:C1744)</f>
        <v>1964870</v>
      </c>
      <c r="D1740" s="139" t="n">
        <f aca="false">SUM(D1742:D1744)</f>
        <v>0</v>
      </c>
      <c r="E1740" s="139" t="n">
        <f aca="false">SUM(C1740:D1740)</f>
        <v>1964870</v>
      </c>
    </row>
    <row r="1741" customFormat="false" ht="22.35" hidden="false" customHeight="false" outlineLevel="0" collapsed="false">
      <c r="A1741" s="82" t="s">
        <v>27</v>
      </c>
      <c r="B1741" s="227"/>
      <c r="C1741" s="143" t="n">
        <f aca="false">SUM(C1742:C1744)</f>
        <v>1964870</v>
      </c>
      <c r="D1741" s="215"/>
      <c r="E1741" s="77" t="n">
        <f aca="false">SUM(C1741:D1741)</f>
        <v>1964870</v>
      </c>
    </row>
    <row r="1742" customFormat="false" ht="22.35" hidden="false" customHeight="false" outlineLevel="0" collapsed="false">
      <c r="A1742" s="82" t="s">
        <v>1095</v>
      </c>
      <c r="B1742" s="54" t="s">
        <v>1011</v>
      </c>
      <c r="C1742" s="77" t="n">
        <v>1957870</v>
      </c>
      <c r="D1742" s="143"/>
      <c r="E1742" s="77" t="n">
        <f aca="false">SUM(C1742:D1742)</f>
        <v>1957870</v>
      </c>
    </row>
    <row r="1743" customFormat="false" ht="32.8" hidden="false" customHeight="false" outlineLevel="0" collapsed="false">
      <c r="A1743" s="82" t="s">
        <v>33</v>
      </c>
      <c r="B1743" s="54" t="s">
        <v>34</v>
      </c>
      <c r="C1743" s="77" t="n">
        <v>7000</v>
      </c>
      <c r="D1743" s="143"/>
      <c r="E1743" s="77" t="n">
        <f aca="false">SUM(C1743:D1743)</f>
        <v>7000</v>
      </c>
    </row>
    <row r="1744" customFormat="false" ht="12.8" hidden="false" customHeight="false" outlineLevel="0" collapsed="false">
      <c r="A1744" s="82" t="s">
        <v>1097</v>
      </c>
      <c r="B1744" s="54" t="s">
        <v>1098</v>
      </c>
      <c r="C1744" s="143"/>
      <c r="D1744" s="143"/>
      <c r="E1744" s="77" t="n">
        <f aca="false">SUM(C1744:D1744)</f>
        <v>0</v>
      </c>
    </row>
    <row r="1745" customFormat="false" ht="12.8" hidden="false" customHeight="false" outlineLevel="0" collapsed="false">
      <c r="A1745" s="82"/>
      <c r="B1745" s="103"/>
      <c r="C1745" s="77"/>
      <c r="D1745" s="77"/>
      <c r="E1745" s="77"/>
    </row>
    <row r="1746" customFormat="false" ht="57.45" hidden="false" customHeight="false" outlineLevel="0" collapsed="false">
      <c r="A1746" s="66" t="s">
        <v>1931</v>
      </c>
      <c r="B1746" s="135" t="s">
        <v>19</v>
      </c>
      <c r="C1746" s="240" t="n">
        <f aca="false">SUM(C1748:C1751)</f>
        <v>1988900</v>
      </c>
      <c r="D1746" s="240" t="n">
        <f aca="false">SUM(D1748:D1751)</f>
        <v>0</v>
      </c>
      <c r="E1746" s="240" t="n">
        <f aca="false">SUM(C1746:D1746)</f>
        <v>1988900</v>
      </c>
    </row>
    <row r="1747" customFormat="false" ht="22.35" hidden="false" customHeight="false" outlineLevel="0" collapsed="false">
      <c r="A1747" s="74" t="s">
        <v>27</v>
      </c>
      <c r="B1747" s="227"/>
      <c r="C1747" s="246" t="n">
        <f aca="false">SUM(C1748:C1751)</f>
        <v>1988900</v>
      </c>
      <c r="D1747" s="246"/>
      <c r="E1747" s="77" t="n">
        <f aca="false">SUM(C1747:D1747)</f>
        <v>1988900</v>
      </c>
    </row>
    <row r="1748" customFormat="false" ht="22.35" hidden="false" customHeight="false" outlineLevel="0" collapsed="false">
      <c r="A1748" s="82" t="s">
        <v>1095</v>
      </c>
      <c r="B1748" s="54" t="s">
        <v>1011</v>
      </c>
      <c r="C1748" s="245" t="n">
        <v>1659000</v>
      </c>
      <c r="D1748" s="245"/>
      <c r="E1748" s="77" t="n">
        <f aca="false">SUM(C1748:D1748)</f>
        <v>1659000</v>
      </c>
    </row>
    <row r="1749" customFormat="false" ht="22.35" hidden="false" customHeight="false" outlineLevel="0" collapsed="false">
      <c r="A1749" s="82" t="s">
        <v>1104</v>
      </c>
      <c r="B1749" s="54" t="s">
        <v>1014</v>
      </c>
      <c r="C1749" s="245" t="n">
        <v>165000</v>
      </c>
      <c r="D1749" s="245"/>
      <c r="E1749" s="77" t="n">
        <f aca="false">SUM(C1749:D1749)</f>
        <v>165000</v>
      </c>
    </row>
    <row r="1750" customFormat="false" ht="53.7" hidden="false" customHeight="false" outlineLevel="0" collapsed="false">
      <c r="A1750" s="82" t="s">
        <v>1057</v>
      </c>
      <c r="B1750" s="54" t="s">
        <v>1058</v>
      </c>
      <c r="C1750" s="245" t="n">
        <v>89900</v>
      </c>
      <c r="D1750" s="245"/>
      <c r="E1750" s="77" t="n">
        <f aca="false">SUM(C1750:D1750)</f>
        <v>89900</v>
      </c>
    </row>
    <row r="1751" customFormat="false" ht="32.8" hidden="false" customHeight="false" outlineLevel="0" collapsed="false">
      <c r="A1751" s="82" t="s">
        <v>33</v>
      </c>
      <c r="B1751" s="54" t="s">
        <v>34</v>
      </c>
      <c r="C1751" s="77" t="n">
        <v>75000</v>
      </c>
      <c r="D1751" s="77"/>
      <c r="E1751" s="77" t="n">
        <f aca="false">SUM(C1751:D1751)</f>
        <v>75000</v>
      </c>
    </row>
    <row r="1752" customFormat="false" ht="12.8" hidden="false" customHeight="false" outlineLevel="0" collapsed="false">
      <c r="A1752" s="82"/>
      <c r="B1752" s="54"/>
      <c r="C1752" s="77"/>
      <c r="D1752" s="77"/>
      <c r="E1752" s="77"/>
    </row>
    <row r="1753" customFormat="false" ht="57.45" hidden="false" customHeight="false" outlineLevel="0" collapsed="false">
      <c r="A1753" s="66" t="s">
        <v>1936</v>
      </c>
      <c r="B1753" s="135" t="s">
        <v>19</v>
      </c>
      <c r="C1753" s="139" t="n">
        <f aca="false">SUM(C1755:C1757)</f>
        <v>2056300</v>
      </c>
      <c r="D1753" s="139" t="n">
        <f aca="false">SUM(D1755:D1757)</f>
        <v>0</v>
      </c>
      <c r="E1753" s="139" t="n">
        <f aca="false">SUM(C1753:D1753)</f>
        <v>2056300</v>
      </c>
    </row>
    <row r="1754" customFormat="false" ht="22.35" hidden="false" customHeight="false" outlineLevel="0" collapsed="false">
      <c r="A1754" s="74" t="s">
        <v>27</v>
      </c>
      <c r="B1754" s="227"/>
      <c r="C1754" s="143" t="n">
        <f aca="false">SUM(C1755:C1757)</f>
        <v>2056300</v>
      </c>
      <c r="D1754" s="286"/>
      <c r="E1754" s="245" t="n">
        <f aca="false">SUM(C1754:D1754)</f>
        <v>2056300</v>
      </c>
    </row>
    <row r="1755" customFormat="false" ht="22.35" hidden="false" customHeight="false" outlineLevel="0" collapsed="false">
      <c r="A1755" s="82" t="s">
        <v>1095</v>
      </c>
      <c r="B1755" s="54" t="s">
        <v>1011</v>
      </c>
      <c r="C1755" s="77" t="n">
        <v>1917500</v>
      </c>
      <c r="D1755" s="143"/>
      <c r="E1755" s="245" t="n">
        <f aca="false">SUM(C1755:D1755)</f>
        <v>1917500</v>
      </c>
    </row>
    <row r="1756" customFormat="false" ht="32.8" hidden="false" customHeight="false" outlineLevel="0" collapsed="false">
      <c r="A1756" s="82" t="s">
        <v>33</v>
      </c>
      <c r="B1756" s="54" t="s">
        <v>34</v>
      </c>
      <c r="C1756" s="77" t="n">
        <v>127800</v>
      </c>
      <c r="D1756" s="143"/>
      <c r="E1756" s="77" t="n">
        <f aca="false">SUM(C1756:D1756)</f>
        <v>127800</v>
      </c>
    </row>
    <row r="1757" customFormat="false" ht="12.8" hidden="false" customHeight="false" outlineLevel="0" collapsed="false">
      <c r="A1757" s="82" t="s">
        <v>1097</v>
      </c>
      <c r="B1757" s="54" t="s">
        <v>1098</v>
      </c>
      <c r="C1757" s="77" t="n">
        <v>11000</v>
      </c>
      <c r="D1757" s="143"/>
      <c r="E1757" s="77" t="n">
        <f aca="false">SUM(C1757:D1757)</f>
        <v>11000</v>
      </c>
    </row>
    <row r="1758" customFormat="false" ht="12.8" hidden="false" customHeight="false" outlineLevel="0" collapsed="false">
      <c r="A1758" s="126"/>
      <c r="B1758" s="160"/>
      <c r="C1758" s="130"/>
      <c r="D1758" s="130"/>
      <c r="E1758" s="240" t="n">
        <f aca="false">SUM(C1758:D1758)</f>
        <v>0</v>
      </c>
    </row>
    <row r="1759" customFormat="false" ht="57.45" hidden="false" customHeight="false" outlineLevel="0" collapsed="false">
      <c r="A1759" s="66" t="s">
        <v>1940</v>
      </c>
      <c r="B1759" s="135" t="s">
        <v>19</v>
      </c>
      <c r="C1759" s="139" t="n">
        <f aca="false">SUM(C1761:C1767)</f>
        <v>2332100</v>
      </c>
      <c r="D1759" s="139" t="n">
        <f aca="false">SUM(D1761:D1767)</f>
        <v>0</v>
      </c>
      <c r="E1759" s="139" t="n">
        <f aca="false">SUM(C1759:D1759)</f>
        <v>2332100</v>
      </c>
    </row>
    <row r="1760" customFormat="false" ht="22.35" hidden="false" customHeight="false" outlineLevel="0" collapsed="false">
      <c r="A1760" s="74" t="s">
        <v>27</v>
      </c>
      <c r="B1760" s="75"/>
      <c r="C1760" s="78" t="n">
        <f aca="false">SUM(C1761:C1766)</f>
        <v>2332100</v>
      </c>
      <c r="D1760" s="78" t="n">
        <f aca="false">SUM(D1761:D1766)</f>
        <v>0</v>
      </c>
      <c r="E1760" s="77" t="n">
        <f aca="false">SUM(C1760:D1760)</f>
        <v>2332100</v>
      </c>
    </row>
    <row r="1761" customFormat="false" ht="22.35" hidden="false" customHeight="false" outlineLevel="0" collapsed="false">
      <c r="A1761" s="82" t="s">
        <v>1095</v>
      </c>
      <c r="B1761" s="54" t="s">
        <v>1011</v>
      </c>
      <c r="C1761" s="77" t="n">
        <v>2153400</v>
      </c>
      <c r="D1761" s="143"/>
      <c r="E1761" s="77" t="n">
        <f aca="false">SUM(C1761:D1761)</f>
        <v>2153400</v>
      </c>
    </row>
    <row r="1762" customFormat="false" ht="53.7" hidden="false" customHeight="false" outlineLevel="0" collapsed="false">
      <c r="A1762" s="82" t="s">
        <v>1057</v>
      </c>
      <c r="B1762" s="54" t="s">
        <v>1058</v>
      </c>
      <c r="C1762" s="77" t="n">
        <v>76700</v>
      </c>
      <c r="D1762" s="143"/>
      <c r="E1762" s="77" t="n">
        <f aca="false">SUM(C1762:D1762)</f>
        <v>76700</v>
      </c>
    </row>
    <row r="1763" customFormat="false" ht="32.8" hidden="false" customHeight="false" outlineLevel="0" collapsed="false">
      <c r="A1763" s="82" t="s">
        <v>33</v>
      </c>
      <c r="B1763" s="54" t="s">
        <v>34</v>
      </c>
      <c r="C1763" s="77" t="n">
        <v>93000</v>
      </c>
      <c r="D1763" s="77"/>
      <c r="E1763" s="77" t="n">
        <f aca="false">SUM(C1763:D1763)</f>
        <v>93000</v>
      </c>
    </row>
    <row r="1764" customFormat="false" ht="12.8" hidden="false" customHeight="false" outlineLevel="0" collapsed="false">
      <c r="A1764" s="82" t="s">
        <v>1097</v>
      </c>
      <c r="B1764" s="54" t="s">
        <v>1098</v>
      </c>
      <c r="C1764" s="77" t="n">
        <v>9000</v>
      </c>
      <c r="D1764" s="77"/>
      <c r="E1764" s="77" t="n">
        <f aca="false">SUM(C1764:D1764)</f>
        <v>9000</v>
      </c>
    </row>
    <row r="1765" customFormat="false" ht="32.8" hidden="false" customHeight="false" outlineLevel="0" collapsed="false">
      <c r="A1765" s="82" t="s">
        <v>1945</v>
      </c>
      <c r="B1765" s="55" t="s">
        <v>1946</v>
      </c>
      <c r="C1765" s="77"/>
      <c r="D1765" s="77"/>
      <c r="E1765" s="77" t="n">
        <f aca="false">SUM(C1765:D1765)</f>
        <v>0</v>
      </c>
    </row>
    <row r="1766" customFormat="false" ht="32.8" hidden="false" customHeight="false" outlineLevel="0" collapsed="false">
      <c r="A1766" s="82" t="s">
        <v>219</v>
      </c>
      <c r="B1766" s="55" t="s">
        <v>220</v>
      </c>
      <c r="C1766" s="77"/>
      <c r="D1766" s="77"/>
      <c r="E1766" s="77" t="n">
        <f aca="false">SUM(C1766:D1766)</f>
        <v>0</v>
      </c>
    </row>
    <row r="1767" customFormat="false" ht="22.35" hidden="false" customHeight="false" outlineLevel="0" collapsed="false">
      <c r="A1767" s="82" t="s">
        <v>65</v>
      </c>
      <c r="B1767" s="54" t="s">
        <v>66</v>
      </c>
      <c r="C1767" s="77"/>
      <c r="D1767" s="77"/>
      <c r="E1767" s="77" t="n">
        <f aca="false">SUM(C1767:D1767)</f>
        <v>0</v>
      </c>
    </row>
    <row r="1768" customFormat="false" ht="12.8" hidden="false" customHeight="false" outlineLevel="0" collapsed="false">
      <c r="A1768" s="82"/>
      <c r="B1768" s="103"/>
      <c r="C1768" s="77"/>
      <c r="D1768" s="77"/>
      <c r="E1768" s="77" t="n">
        <f aca="false">SUM(C1768:D1768)</f>
        <v>0</v>
      </c>
    </row>
    <row r="1769" customFormat="false" ht="57.45" hidden="false" customHeight="false" outlineLevel="0" collapsed="false">
      <c r="A1769" s="66" t="s">
        <v>1950</v>
      </c>
      <c r="B1769" s="135" t="s">
        <v>19</v>
      </c>
      <c r="C1769" s="139" t="n">
        <f aca="false">SUM(C1771:C1774)</f>
        <v>1634400</v>
      </c>
      <c r="D1769" s="139" t="n">
        <f aca="false">SUM(D1771:D1774)</f>
        <v>0</v>
      </c>
      <c r="E1769" s="139" t="n">
        <f aca="false">SUM(C1769:D1769)</f>
        <v>1634400</v>
      </c>
    </row>
    <row r="1770" customFormat="false" ht="22.35" hidden="false" customHeight="false" outlineLevel="0" collapsed="false">
      <c r="A1770" s="74" t="s">
        <v>27</v>
      </c>
      <c r="B1770" s="227"/>
      <c r="C1770" s="143" t="n">
        <f aca="false">SUM(C1771:C1774)</f>
        <v>1634400</v>
      </c>
      <c r="D1770" s="215"/>
      <c r="E1770" s="77" t="n">
        <f aca="false">SUM(C1770:D1770)</f>
        <v>1634400</v>
      </c>
    </row>
    <row r="1771" customFormat="false" ht="22.35" hidden="false" customHeight="false" outlineLevel="0" collapsed="false">
      <c r="A1771" s="82" t="s">
        <v>1095</v>
      </c>
      <c r="B1771" s="54" t="s">
        <v>1011</v>
      </c>
      <c r="C1771" s="77" t="n">
        <v>1572400</v>
      </c>
      <c r="D1771" s="143"/>
      <c r="E1771" s="77" t="n">
        <f aca="false">SUM(C1771:D1771)</f>
        <v>1572400</v>
      </c>
    </row>
    <row r="1772" customFormat="false" ht="32.8" hidden="false" customHeight="false" outlineLevel="0" collapsed="false">
      <c r="A1772" s="82" t="s">
        <v>33</v>
      </c>
      <c r="B1772" s="54" t="s">
        <v>34</v>
      </c>
      <c r="C1772" s="77" t="n">
        <v>56000</v>
      </c>
      <c r="D1772" s="77"/>
      <c r="E1772" s="77" t="n">
        <f aca="false">SUM(C1772:D1772)</f>
        <v>56000</v>
      </c>
    </row>
    <row r="1773" customFormat="false" ht="12.8" hidden="false" customHeight="false" outlineLevel="0" collapsed="false">
      <c r="A1773" s="82" t="s">
        <v>1097</v>
      </c>
      <c r="B1773" s="54" t="s">
        <v>1098</v>
      </c>
      <c r="C1773" s="77" t="n">
        <v>6000</v>
      </c>
      <c r="D1773" s="77"/>
      <c r="E1773" s="77" t="n">
        <f aca="false">SUM(C1773:D1773)</f>
        <v>6000</v>
      </c>
    </row>
    <row r="1774" customFormat="false" ht="22.35" hidden="false" customHeight="false" outlineLevel="0" collapsed="false">
      <c r="A1774" s="82" t="s">
        <v>1104</v>
      </c>
      <c r="B1774" s="54" t="s">
        <v>1014</v>
      </c>
      <c r="C1774" s="143"/>
      <c r="D1774" s="143"/>
      <c r="E1774" s="77"/>
    </row>
    <row r="1775" customFormat="false" ht="12.8" hidden="false" customHeight="false" outlineLevel="0" collapsed="false">
      <c r="A1775" s="82"/>
      <c r="B1775" s="54"/>
      <c r="C1775" s="77"/>
      <c r="D1775" s="77"/>
      <c r="E1775" s="77" t="n">
        <f aca="false">SUM(C1775:D1775)</f>
        <v>0</v>
      </c>
    </row>
    <row r="1776" customFormat="false" ht="57.45" hidden="false" customHeight="false" outlineLevel="0" collapsed="false">
      <c r="A1776" s="66" t="s">
        <v>1955</v>
      </c>
      <c r="B1776" s="135" t="s">
        <v>19</v>
      </c>
      <c r="C1776" s="139" t="n">
        <f aca="false">SUM(C1778:C1783)</f>
        <v>3175300</v>
      </c>
      <c r="D1776" s="139" t="n">
        <f aca="false">SUM(D1778:D1783)</f>
        <v>0</v>
      </c>
      <c r="E1776" s="139" t="n">
        <f aca="false">SUM(C1776:D1776)</f>
        <v>3175300</v>
      </c>
    </row>
    <row r="1777" customFormat="false" ht="22.35" hidden="false" customHeight="false" outlineLevel="0" collapsed="false">
      <c r="A1777" s="74" t="s">
        <v>27</v>
      </c>
      <c r="B1777" s="227"/>
      <c r="C1777" s="77" t="n">
        <f aca="false">SUM(C1778:C1781)</f>
        <v>3175300</v>
      </c>
      <c r="D1777" s="215"/>
      <c r="E1777" s="77" t="n">
        <f aca="false">SUM(C1777:D1777)</f>
        <v>3175300</v>
      </c>
    </row>
    <row r="1778" customFormat="false" ht="22.35" hidden="false" customHeight="false" outlineLevel="0" collapsed="false">
      <c r="A1778" s="82" t="s">
        <v>1095</v>
      </c>
      <c r="B1778" s="54" t="s">
        <v>1011</v>
      </c>
      <c r="C1778" s="77" t="n">
        <v>2848300</v>
      </c>
      <c r="D1778" s="143"/>
      <c r="E1778" s="77" t="n">
        <f aca="false">SUM(C1778:D1778)</f>
        <v>2848300</v>
      </c>
    </row>
    <row r="1779" customFormat="false" ht="22.35" hidden="false" customHeight="false" outlineLevel="0" collapsed="false">
      <c r="A1779" s="82" t="s">
        <v>1104</v>
      </c>
      <c r="B1779" s="54" t="s">
        <v>1014</v>
      </c>
      <c r="C1779" s="143" t="n">
        <v>160000</v>
      </c>
      <c r="D1779" s="143"/>
      <c r="E1779" s="77" t="n">
        <f aca="false">SUM(C1779:D1779)</f>
        <v>160000</v>
      </c>
    </row>
    <row r="1780" customFormat="false" ht="32.8" hidden="false" customHeight="false" outlineLevel="0" collapsed="false">
      <c r="A1780" s="82" t="s">
        <v>33</v>
      </c>
      <c r="B1780" s="54" t="s">
        <v>34</v>
      </c>
      <c r="C1780" s="77" t="n">
        <v>161000</v>
      </c>
      <c r="D1780" s="77"/>
      <c r="E1780" s="77" t="n">
        <f aca="false">SUM(C1780:D1780)</f>
        <v>161000</v>
      </c>
    </row>
    <row r="1781" customFormat="false" ht="12.8" hidden="false" customHeight="false" outlineLevel="0" collapsed="false">
      <c r="A1781" s="82" t="s">
        <v>1097</v>
      </c>
      <c r="B1781" s="54" t="s">
        <v>1098</v>
      </c>
      <c r="C1781" s="77" t="n">
        <v>6000</v>
      </c>
      <c r="D1781" s="77"/>
      <c r="E1781" s="77" t="n">
        <f aca="false">SUM(C1781:D1781)</f>
        <v>6000</v>
      </c>
    </row>
    <row r="1782" customFormat="false" ht="32.8" hidden="false" customHeight="false" outlineLevel="0" collapsed="false">
      <c r="A1782" s="82" t="s">
        <v>62</v>
      </c>
      <c r="B1782" s="54"/>
      <c r="C1782" s="77"/>
      <c r="D1782" s="77"/>
      <c r="E1782" s="77"/>
    </row>
    <row r="1783" customFormat="false" ht="22.35" hidden="false" customHeight="false" outlineLevel="0" collapsed="false">
      <c r="A1783" s="82" t="s">
        <v>65</v>
      </c>
      <c r="B1783" s="54" t="s">
        <v>66</v>
      </c>
      <c r="C1783" s="77"/>
      <c r="D1783" s="77"/>
      <c r="E1783" s="77"/>
    </row>
    <row r="1784" customFormat="false" ht="12.8" hidden="false" customHeight="false" outlineLevel="0" collapsed="false">
      <c r="A1784" s="82"/>
      <c r="B1784" s="103"/>
      <c r="C1784" s="77"/>
      <c r="D1784" s="77"/>
      <c r="E1784" s="77" t="n">
        <f aca="false">SUM(C1784:D1784)</f>
        <v>0</v>
      </c>
    </row>
    <row r="1785" customFormat="false" ht="57.45" hidden="false" customHeight="false" outlineLevel="0" collapsed="false">
      <c r="A1785" s="66" t="s">
        <v>1961</v>
      </c>
      <c r="B1785" s="135" t="s">
        <v>19</v>
      </c>
      <c r="C1785" s="240" t="n">
        <f aca="false">SUM(C1787:C1791)</f>
        <v>1978500</v>
      </c>
      <c r="D1785" s="240" t="n">
        <f aca="false">SUM(D1787:D1789)</f>
        <v>0</v>
      </c>
      <c r="E1785" s="240" t="n">
        <f aca="false">SUM(C1785:D1785)</f>
        <v>1978500</v>
      </c>
    </row>
    <row r="1786" customFormat="false" ht="22.35" hidden="false" customHeight="false" outlineLevel="0" collapsed="false">
      <c r="A1786" s="74" t="s">
        <v>27</v>
      </c>
      <c r="B1786" s="227"/>
      <c r="C1786" s="245" t="n">
        <f aca="false">SUM(C1787:C1791)</f>
        <v>1978500</v>
      </c>
      <c r="D1786" s="246"/>
      <c r="E1786" s="77" t="n">
        <f aca="false">SUM(C1786:D1786)</f>
        <v>1978500</v>
      </c>
    </row>
    <row r="1787" customFormat="false" ht="22.35" hidden="false" customHeight="false" outlineLevel="0" collapsed="false">
      <c r="A1787" s="82" t="s">
        <v>1095</v>
      </c>
      <c r="B1787" s="54" t="s">
        <v>1011</v>
      </c>
      <c r="C1787" s="77" t="n">
        <v>1504000</v>
      </c>
      <c r="D1787" s="245"/>
      <c r="E1787" s="77" t="n">
        <f aca="false">SUM(C1787:D1787)</f>
        <v>1504000</v>
      </c>
    </row>
    <row r="1788" customFormat="false" ht="53.7" hidden="false" customHeight="false" outlineLevel="0" collapsed="false">
      <c r="A1788" s="82" t="s">
        <v>1057</v>
      </c>
      <c r="B1788" s="54" t="s">
        <v>1058</v>
      </c>
      <c r="C1788" s="77" t="n">
        <v>364300</v>
      </c>
      <c r="D1788" s="245"/>
      <c r="E1788" s="77" t="n">
        <f aca="false">SUM(C1788:D1788)</f>
        <v>364300</v>
      </c>
    </row>
    <row r="1789" customFormat="false" ht="32.8" hidden="false" customHeight="false" outlineLevel="0" collapsed="false">
      <c r="A1789" s="82" t="s">
        <v>33</v>
      </c>
      <c r="B1789" s="54" t="s">
        <v>34</v>
      </c>
      <c r="C1789" s="77" t="n">
        <v>110200</v>
      </c>
      <c r="D1789" s="77"/>
      <c r="E1789" s="77" t="n">
        <f aca="false">SUM(C1789:D1789)</f>
        <v>110200</v>
      </c>
    </row>
    <row r="1790" customFormat="false" ht="32.8" hidden="false" customHeight="false" outlineLevel="0" collapsed="false">
      <c r="A1790" s="82" t="s">
        <v>219</v>
      </c>
      <c r="B1790" s="55" t="s">
        <v>220</v>
      </c>
      <c r="C1790" s="77"/>
      <c r="D1790" s="77"/>
      <c r="E1790" s="77" t="n">
        <f aca="false">SUM(C1790:D1790)</f>
        <v>0</v>
      </c>
    </row>
    <row r="1791" customFormat="false" ht="22.35" hidden="false" customHeight="false" outlineLevel="0" collapsed="false">
      <c r="A1791" s="82" t="s">
        <v>1104</v>
      </c>
      <c r="B1791" s="54" t="s">
        <v>1014</v>
      </c>
      <c r="C1791" s="245"/>
      <c r="D1791" s="245"/>
      <c r="E1791" s="77"/>
    </row>
    <row r="1792" customFormat="false" ht="12.8" hidden="false" customHeight="false" outlineLevel="0" collapsed="false">
      <c r="A1792" s="82"/>
      <c r="B1792" s="54"/>
      <c r="C1792" s="77"/>
      <c r="D1792" s="77"/>
      <c r="E1792" s="77"/>
    </row>
    <row r="1793" customFormat="false" ht="57.45" hidden="false" customHeight="false" outlineLevel="0" collapsed="false">
      <c r="A1793" s="66" t="s">
        <v>1967</v>
      </c>
      <c r="B1793" s="135" t="s">
        <v>19</v>
      </c>
      <c r="C1793" s="139" t="n">
        <f aca="false">SUM(C1795:C1799)</f>
        <v>1926900</v>
      </c>
      <c r="D1793" s="139" t="n">
        <f aca="false">SUM(D1795:D1800)</f>
        <v>0</v>
      </c>
      <c r="E1793" s="139" t="n">
        <f aca="false">SUM(C1793:D1793)</f>
        <v>1926900</v>
      </c>
    </row>
    <row r="1794" customFormat="false" ht="22.35" hidden="false" customHeight="false" outlineLevel="0" collapsed="false">
      <c r="A1794" s="74" t="s">
        <v>27</v>
      </c>
      <c r="B1794" s="227"/>
      <c r="C1794" s="143" t="n">
        <f aca="false">SUM(C1795:C1799)</f>
        <v>1926900</v>
      </c>
      <c r="D1794" s="215"/>
      <c r="E1794" s="77" t="n">
        <f aca="false">SUM(C1794:D1794)</f>
        <v>1926900</v>
      </c>
    </row>
    <row r="1795" customFormat="false" ht="22.35" hidden="false" customHeight="false" outlineLevel="0" collapsed="false">
      <c r="A1795" s="82" t="s">
        <v>1095</v>
      </c>
      <c r="B1795" s="54" t="s">
        <v>1011</v>
      </c>
      <c r="C1795" s="77" t="n">
        <v>1845900</v>
      </c>
      <c r="D1795" s="143"/>
      <c r="E1795" s="77" t="n">
        <f aca="false">SUM(C1795:D1795)</f>
        <v>1845900</v>
      </c>
    </row>
    <row r="1796" customFormat="false" ht="22.35" hidden="false" customHeight="false" outlineLevel="0" collapsed="false">
      <c r="A1796" s="82" t="s">
        <v>1104</v>
      </c>
      <c r="B1796" s="54" t="s">
        <v>1014</v>
      </c>
      <c r="C1796" s="77" t="n">
        <v>25000</v>
      </c>
      <c r="D1796" s="143"/>
      <c r="E1796" s="77" t="n">
        <f aca="false">SUM(C1796:D1796)</f>
        <v>25000</v>
      </c>
    </row>
    <row r="1797" customFormat="false" ht="32.8" hidden="false" customHeight="false" outlineLevel="0" collapsed="false">
      <c r="A1797" s="82" t="s">
        <v>33</v>
      </c>
      <c r="B1797" s="54" t="s">
        <v>34</v>
      </c>
      <c r="C1797" s="77" t="n">
        <v>51000</v>
      </c>
      <c r="D1797" s="143"/>
      <c r="E1797" s="77" t="n">
        <f aca="false">SUM(C1797:D1797)</f>
        <v>51000</v>
      </c>
    </row>
    <row r="1798" customFormat="false" ht="12.8" hidden="false" customHeight="false" outlineLevel="0" collapsed="false">
      <c r="A1798" s="82" t="s">
        <v>1097</v>
      </c>
      <c r="B1798" s="54" t="s">
        <v>1098</v>
      </c>
      <c r="C1798" s="77" t="n">
        <v>5000</v>
      </c>
      <c r="D1798" s="77"/>
      <c r="E1798" s="77" t="n">
        <f aca="false">SUM(C1798:D1798)</f>
        <v>5000</v>
      </c>
    </row>
    <row r="1799" customFormat="false" ht="53.7" hidden="false" customHeight="false" outlineLevel="0" collapsed="false">
      <c r="A1799" s="82" t="s">
        <v>1057</v>
      </c>
      <c r="B1799" s="54" t="s">
        <v>1058</v>
      </c>
      <c r="C1799" s="143"/>
      <c r="D1799" s="143"/>
      <c r="E1799" s="77"/>
    </row>
    <row r="1800" customFormat="false" ht="12.8" hidden="false" customHeight="false" outlineLevel="0" collapsed="false">
      <c r="A1800" s="82"/>
      <c r="B1800" s="54"/>
      <c r="C1800" s="94"/>
      <c r="D1800" s="94"/>
      <c r="E1800" s="94" t="n">
        <f aca="false">SUM(C1800:D1800)</f>
        <v>0</v>
      </c>
    </row>
    <row r="1801" customFormat="false" ht="57.45" hidden="false" customHeight="false" outlineLevel="0" collapsed="false">
      <c r="A1801" s="66" t="s">
        <v>1973</v>
      </c>
      <c r="B1801" s="135" t="s">
        <v>19</v>
      </c>
      <c r="C1801" s="152" t="n">
        <f aca="false">SUM(C1803:C1809)</f>
        <v>4639880</v>
      </c>
      <c r="D1801" s="152" t="n">
        <f aca="false">SUM(D1803:D1809)</f>
        <v>0</v>
      </c>
      <c r="E1801" s="152" t="n">
        <f aca="false">SUM(C1801:D1801)</f>
        <v>4639880</v>
      </c>
    </row>
    <row r="1802" customFormat="false" ht="22.35" hidden="false" customHeight="false" outlineLevel="0" collapsed="false">
      <c r="A1802" s="74" t="s">
        <v>27</v>
      </c>
      <c r="B1802" s="75"/>
      <c r="C1802" s="78" t="n">
        <f aca="false">SUM(C1803:C1808)</f>
        <v>4639880</v>
      </c>
      <c r="D1802" s="78" t="n">
        <f aca="false">SUM(D1803:D1808)</f>
        <v>0</v>
      </c>
      <c r="E1802" s="77" t="n">
        <f aca="false">SUM(C1802:D1802)</f>
        <v>4639880</v>
      </c>
    </row>
    <row r="1803" customFormat="false" ht="22.35" hidden="false" customHeight="false" outlineLevel="0" collapsed="false">
      <c r="A1803" s="82" t="s">
        <v>1095</v>
      </c>
      <c r="B1803" s="54" t="s">
        <v>1011</v>
      </c>
      <c r="C1803" s="77" t="n">
        <v>4179100</v>
      </c>
      <c r="D1803" s="143"/>
      <c r="E1803" s="77" t="n">
        <f aca="false">SUM(C1803:D1803)</f>
        <v>4179100</v>
      </c>
    </row>
    <row r="1804" customFormat="false" ht="32.8" hidden="false" customHeight="false" outlineLevel="0" collapsed="false">
      <c r="A1804" s="82" t="s">
        <v>33</v>
      </c>
      <c r="B1804" s="54" t="s">
        <v>34</v>
      </c>
      <c r="C1804" s="77" t="n">
        <v>204000</v>
      </c>
      <c r="D1804" s="77"/>
      <c r="E1804" s="77" t="n">
        <f aca="false">SUM(C1804:D1804)</f>
        <v>204000</v>
      </c>
    </row>
    <row r="1805" customFormat="false" ht="43.25" hidden="false" customHeight="false" outlineLevel="0" collapsed="false">
      <c r="A1805" s="82" t="s">
        <v>506</v>
      </c>
      <c r="B1805" s="54" t="s">
        <v>507</v>
      </c>
      <c r="C1805" s="77" t="n">
        <v>244780</v>
      </c>
      <c r="D1805" s="77"/>
      <c r="E1805" s="77" t="n">
        <f aca="false">SUM(C1805:D1805)</f>
        <v>244780</v>
      </c>
    </row>
    <row r="1806" customFormat="false" ht="12.8" hidden="false" customHeight="false" outlineLevel="0" collapsed="false">
      <c r="A1806" s="82" t="s">
        <v>1097</v>
      </c>
      <c r="B1806" s="54" t="s">
        <v>1098</v>
      </c>
      <c r="C1806" s="77" t="n">
        <v>12000</v>
      </c>
      <c r="D1806" s="77"/>
      <c r="E1806" s="77" t="n">
        <f aca="false">SUM(C1806:D1806)</f>
        <v>12000</v>
      </c>
    </row>
    <row r="1807" customFormat="false" ht="22.35" hidden="false" customHeight="false" outlineLevel="0" collapsed="false">
      <c r="A1807" s="82" t="s">
        <v>1104</v>
      </c>
      <c r="B1807" s="54" t="s">
        <v>1014</v>
      </c>
      <c r="C1807" s="143"/>
      <c r="D1807" s="143"/>
      <c r="E1807" s="77" t="n">
        <f aca="false">SUM(C1807:D1807)</f>
        <v>0</v>
      </c>
    </row>
    <row r="1808" customFormat="false" ht="53.7" hidden="false" customHeight="false" outlineLevel="0" collapsed="false">
      <c r="A1808" s="82" t="s">
        <v>1057</v>
      </c>
      <c r="B1808" s="54" t="s">
        <v>1058</v>
      </c>
      <c r="C1808" s="143"/>
      <c r="D1808" s="143"/>
      <c r="E1808" s="77" t="n">
        <f aca="false">SUM(C1808:D1808)</f>
        <v>0</v>
      </c>
    </row>
    <row r="1809" customFormat="false" ht="22.35" hidden="false" customHeight="false" outlineLevel="0" collapsed="false">
      <c r="A1809" s="82" t="s">
        <v>65</v>
      </c>
      <c r="B1809" s="54" t="s">
        <v>66</v>
      </c>
      <c r="C1809" s="77"/>
      <c r="D1809" s="77"/>
      <c r="E1809" s="77" t="n">
        <f aca="false">SUM(C1809:D1809)</f>
        <v>0</v>
      </c>
    </row>
    <row r="1810" customFormat="false" ht="12.8" hidden="false" customHeight="false" outlineLevel="0" collapsed="false">
      <c r="A1810" s="82"/>
      <c r="B1810" s="103"/>
      <c r="C1810" s="77"/>
      <c r="D1810" s="77"/>
      <c r="E1810" s="77" t="n">
        <f aca="false">SUM(C1810:D1810)</f>
        <v>0</v>
      </c>
    </row>
    <row r="1811" customFormat="false" ht="57.45" hidden="false" customHeight="false" outlineLevel="0" collapsed="false">
      <c r="A1811" s="105" t="s">
        <v>1981</v>
      </c>
      <c r="B1811" s="135" t="s">
        <v>19</v>
      </c>
      <c r="C1811" s="190" t="n">
        <f aca="false">SUM(C1813:C1822)</f>
        <v>12269440</v>
      </c>
      <c r="D1811" s="190" t="n">
        <f aca="false">SUM(D1813:D1822)</f>
        <v>0</v>
      </c>
      <c r="E1811" s="190" t="n">
        <f aca="false">C1811+D1811</f>
        <v>12269440</v>
      </c>
    </row>
    <row r="1812" customFormat="false" ht="22.35" hidden="false" customHeight="false" outlineLevel="0" collapsed="false">
      <c r="A1812" s="82" t="s">
        <v>27</v>
      </c>
      <c r="B1812" s="289"/>
      <c r="C1812" s="249" t="n">
        <f aca="false">SUM(C1813:C1820)</f>
        <v>12269440</v>
      </c>
      <c r="D1812" s="249"/>
      <c r="E1812" s="94" t="n">
        <f aca="false">C1812+D1812</f>
        <v>12269440</v>
      </c>
    </row>
    <row r="1813" customFormat="false" ht="22.35" hidden="false" customHeight="false" outlineLevel="0" collapsed="false">
      <c r="A1813" s="82" t="s">
        <v>1095</v>
      </c>
      <c r="B1813" s="54" t="s">
        <v>1011</v>
      </c>
      <c r="C1813" s="77" t="n">
        <v>6878300</v>
      </c>
      <c r="D1813" s="94"/>
      <c r="E1813" s="94" t="n">
        <f aca="false">C1813+D1813</f>
        <v>6878300</v>
      </c>
    </row>
    <row r="1814" customFormat="false" ht="22.35" hidden="false" customHeight="false" outlineLevel="0" collapsed="false">
      <c r="A1814" s="82" t="s">
        <v>1104</v>
      </c>
      <c r="B1814" s="54" t="s">
        <v>1014</v>
      </c>
      <c r="C1814" s="77" t="n">
        <f aca="false">60000+4235000</f>
        <v>4295000</v>
      </c>
      <c r="D1814" s="94"/>
      <c r="E1814" s="94" t="n">
        <f aca="false">C1814+D1814</f>
        <v>4295000</v>
      </c>
    </row>
    <row r="1815" customFormat="false" ht="43.25" hidden="false" customHeight="false" outlineLevel="0" collapsed="false">
      <c r="A1815" s="82" t="s">
        <v>506</v>
      </c>
      <c r="B1815" s="54" t="s">
        <v>507</v>
      </c>
      <c r="C1815" s="77" t="n">
        <v>76640</v>
      </c>
      <c r="D1815" s="94"/>
      <c r="E1815" s="94" t="n">
        <f aca="false">C1815+D1815</f>
        <v>76640</v>
      </c>
    </row>
    <row r="1816" customFormat="false" ht="32.8" hidden="false" customHeight="false" outlineLevel="0" collapsed="false">
      <c r="A1816" s="82" t="s">
        <v>1945</v>
      </c>
      <c r="B1816" s="54" t="s">
        <v>1946</v>
      </c>
      <c r="C1816" s="77" t="n">
        <v>25000</v>
      </c>
      <c r="D1816" s="94"/>
      <c r="E1816" s="94" t="n">
        <f aca="false">C1816+D1816</f>
        <v>25000</v>
      </c>
    </row>
    <row r="1817" customFormat="false" ht="32.8" hidden="false" customHeight="false" outlineLevel="0" collapsed="false">
      <c r="A1817" s="82" t="s">
        <v>33</v>
      </c>
      <c r="B1817" s="54" t="s">
        <v>34</v>
      </c>
      <c r="C1817" s="77" t="n">
        <v>667200</v>
      </c>
      <c r="D1817" s="94"/>
      <c r="E1817" s="94" t="n">
        <f aca="false">C1817+D1817</f>
        <v>667200</v>
      </c>
    </row>
    <row r="1818" customFormat="false" ht="12.8" hidden="false" customHeight="false" outlineLevel="0" collapsed="false">
      <c r="A1818" s="82" t="s">
        <v>1097</v>
      </c>
      <c r="B1818" s="54" t="s">
        <v>1098</v>
      </c>
      <c r="C1818" s="77" t="n">
        <v>8000</v>
      </c>
      <c r="D1818" s="94"/>
      <c r="E1818" s="94" t="n">
        <f aca="false">C1818+D1818</f>
        <v>8000</v>
      </c>
    </row>
    <row r="1819" customFormat="false" ht="32.8" hidden="false" customHeight="false" outlineLevel="0" collapsed="false">
      <c r="A1819" s="82" t="s">
        <v>219</v>
      </c>
      <c r="B1819" s="54" t="s">
        <v>220</v>
      </c>
      <c r="C1819" s="77" t="n">
        <v>319300</v>
      </c>
      <c r="D1819" s="94"/>
      <c r="E1819" s="94" t="n">
        <f aca="false">C1819+D1819</f>
        <v>319300</v>
      </c>
    </row>
    <row r="1820" customFormat="false" ht="43.25" hidden="false" customHeight="false" outlineLevel="0" collapsed="false">
      <c r="A1820" s="82" t="s">
        <v>1140</v>
      </c>
      <c r="B1820" s="55" t="s">
        <v>1020</v>
      </c>
      <c r="C1820" s="94"/>
      <c r="D1820" s="94"/>
      <c r="E1820" s="94" t="n">
        <f aca="false">C1820+D1820</f>
        <v>0</v>
      </c>
    </row>
    <row r="1821" customFormat="false" ht="32.8" hidden="false" customHeight="false" outlineLevel="0" collapsed="false">
      <c r="A1821" s="82" t="s">
        <v>62</v>
      </c>
      <c r="B1821" s="54" t="s">
        <v>63</v>
      </c>
      <c r="C1821" s="94"/>
      <c r="D1821" s="94"/>
      <c r="E1821" s="94"/>
    </row>
    <row r="1822" customFormat="false" ht="22.35" hidden="false" customHeight="false" outlineLevel="0" collapsed="false">
      <c r="A1822" s="82" t="s">
        <v>65</v>
      </c>
      <c r="B1822" s="54" t="s">
        <v>66</v>
      </c>
      <c r="C1822" s="94"/>
      <c r="D1822" s="94"/>
      <c r="E1822" s="94" t="n">
        <f aca="false">C1822+D1822</f>
        <v>0</v>
      </c>
    </row>
    <row r="1823" customFormat="false" ht="12.8" hidden="false" customHeight="false" outlineLevel="0" collapsed="false">
      <c r="A1823" s="82"/>
      <c r="B1823" s="103"/>
      <c r="C1823" s="94"/>
      <c r="D1823" s="94"/>
      <c r="E1823" s="94"/>
    </row>
    <row r="1824" customFormat="false" ht="57.45" hidden="false" customHeight="false" outlineLevel="0" collapsed="false">
      <c r="A1824" s="66" t="s">
        <v>1992</v>
      </c>
      <c r="B1824" s="135" t="s">
        <v>19</v>
      </c>
      <c r="C1824" s="240" t="n">
        <f aca="false">SUM(C1826:C1830)</f>
        <v>4790900</v>
      </c>
      <c r="D1824" s="240" t="n">
        <f aca="false">SUM(D1826:D1830)</f>
        <v>0</v>
      </c>
      <c r="E1824" s="240" t="n">
        <f aca="false">SUM(C1824:D1824)</f>
        <v>4790900</v>
      </c>
    </row>
    <row r="1825" customFormat="false" ht="22.35" hidden="false" customHeight="false" outlineLevel="0" collapsed="false">
      <c r="A1825" s="74" t="s">
        <v>27</v>
      </c>
      <c r="B1825" s="75"/>
      <c r="C1825" s="78" t="n">
        <f aca="false">SUM(C1826:C1829)</f>
        <v>4790900</v>
      </c>
      <c r="D1825" s="78" t="n">
        <f aca="false">SUM(D1826:D1829)</f>
        <v>0</v>
      </c>
      <c r="E1825" s="77" t="n">
        <f aca="false">SUM(C1825:D1825)</f>
        <v>4790900</v>
      </c>
    </row>
    <row r="1826" customFormat="false" ht="22.35" hidden="false" customHeight="false" outlineLevel="0" collapsed="false">
      <c r="A1826" s="82" t="s">
        <v>1095</v>
      </c>
      <c r="B1826" s="54" t="s">
        <v>1011</v>
      </c>
      <c r="C1826" s="77" t="n">
        <v>4728900</v>
      </c>
      <c r="D1826" s="245"/>
      <c r="E1826" s="77" t="n">
        <f aca="false">SUM(C1826:D1826)</f>
        <v>4728900</v>
      </c>
    </row>
    <row r="1827" customFormat="false" ht="32.8" hidden="false" customHeight="false" outlineLevel="0" collapsed="false">
      <c r="A1827" s="82" t="s">
        <v>33</v>
      </c>
      <c r="B1827" s="54" t="s">
        <v>34</v>
      </c>
      <c r="C1827" s="77" t="n">
        <v>38000</v>
      </c>
      <c r="D1827" s="77"/>
      <c r="E1827" s="77" t="n">
        <f aca="false">SUM(C1827:D1827)</f>
        <v>38000</v>
      </c>
    </row>
    <row r="1828" customFormat="false" ht="12.8" hidden="false" customHeight="false" outlineLevel="0" collapsed="false">
      <c r="A1828" s="82" t="s">
        <v>1097</v>
      </c>
      <c r="B1828" s="54" t="s">
        <v>1098</v>
      </c>
      <c r="C1828" s="77" t="n">
        <v>24000</v>
      </c>
      <c r="D1828" s="77"/>
      <c r="E1828" s="77" t="n">
        <f aca="false">SUM(C1828:D1828)</f>
        <v>24000</v>
      </c>
    </row>
    <row r="1829" customFormat="false" ht="22.35" hidden="false" customHeight="false" outlineLevel="0" collapsed="false">
      <c r="A1829" s="82" t="s">
        <v>1104</v>
      </c>
      <c r="B1829" s="54" t="s">
        <v>1014</v>
      </c>
      <c r="C1829" s="245"/>
      <c r="D1829" s="245"/>
      <c r="E1829" s="77"/>
    </row>
    <row r="1830" customFormat="false" ht="22.35" hidden="false" customHeight="false" outlineLevel="0" collapsed="false">
      <c r="A1830" s="82" t="s">
        <v>65</v>
      </c>
      <c r="B1830" s="54" t="s">
        <v>66</v>
      </c>
      <c r="C1830" s="77"/>
      <c r="D1830" s="77"/>
      <c r="E1830" s="77" t="n">
        <f aca="false">SUM(C1830:D1830)</f>
        <v>0</v>
      </c>
    </row>
    <row r="1831" customFormat="false" ht="12.8" hidden="false" customHeight="false" outlineLevel="0" collapsed="false">
      <c r="A1831" s="82"/>
      <c r="B1831" s="103"/>
      <c r="C1831" s="77"/>
      <c r="D1831" s="77"/>
      <c r="E1831" s="77" t="n">
        <f aca="false">SUM(C1831:D1831)</f>
        <v>0</v>
      </c>
    </row>
    <row r="1832" customFormat="false" ht="79.85" hidden="false" customHeight="false" outlineLevel="0" collapsed="false">
      <c r="A1832" s="66" t="s">
        <v>1998</v>
      </c>
      <c r="B1832" s="135" t="s">
        <v>19</v>
      </c>
      <c r="C1832" s="240" t="n">
        <f aca="false">SUM(C1834:C1837)</f>
        <v>899600</v>
      </c>
      <c r="D1832" s="240" t="n">
        <f aca="false">SUM(D1834:D1837)</f>
        <v>0</v>
      </c>
      <c r="E1832" s="240" t="n">
        <f aca="false">SUM(C1832:D1832)</f>
        <v>899600</v>
      </c>
    </row>
    <row r="1833" customFormat="false" ht="22.35" hidden="false" customHeight="false" outlineLevel="0" collapsed="false">
      <c r="A1833" s="87" t="s">
        <v>27</v>
      </c>
      <c r="B1833" s="227"/>
      <c r="C1833" s="245" t="n">
        <f aca="false">SUM(C1834:C1836)</f>
        <v>899600</v>
      </c>
      <c r="D1833" s="246"/>
      <c r="E1833" s="77" t="n">
        <f aca="false">SUM(C1833:D1833)</f>
        <v>899600</v>
      </c>
    </row>
    <row r="1834" customFormat="false" ht="22.35" hidden="false" customHeight="false" outlineLevel="0" collapsed="false">
      <c r="A1834" s="82" t="s">
        <v>1095</v>
      </c>
      <c r="B1834" s="54" t="s">
        <v>1011</v>
      </c>
      <c r="C1834" s="77" t="n">
        <v>832600</v>
      </c>
      <c r="D1834" s="245"/>
      <c r="E1834" s="77" t="n">
        <f aca="false">SUM(C1834:D1834)</f>
        <v>832600</v>
      </c>
    </row>
    <row r="1835" customFormat="false" ht="32.8" hidden="false" customHeight="false" outlineLevel="0" collapsed="false">
      <c r="A1835" s="126" t="s">
        <v>33</v>
      </c>
      <c r="B1835" s="160" t="s">
        <v>34</v>
      </c>
      <c r="C1835" s="130" t="n">
        <v>32000</v>
      </c>
      <c r="D1835" s="292"/>
      <c r="E1835" s="130" t="n">
        <f aca="false">SUM(C1835:D1835)</f>
        <v>32000</v>
      </c>
    </row>
    <row r="1836" customFormat="false" ht="32.8" hidden="false" customHeight="false" outlineLevel="0" collapsed="false">
      <c r="A1836" s="82" t="s">
        <v>219</v>
      </c>
      <c r="B1836" s="54" t="s">
        <v>220</v>
      </c>
      <c r="C1836" s="77" t="n">
        <v>35000</v>
      </c>
      <c r="D1836" s="245"/>
      <c r="E1836" s="77" t="n">
        <f aca="false">SUM(C1836:D1836)</f>
        <v>35000</v>
      </c>
    </row>
    <row r="1837" customFormat="false" ht="22.35" hidden="false" customHeight="false" outlineLevel="0" collapsed="false">
      <c r="A1837" s="82" t="s">
        <v>1104</v>
      </c>
      <c r="B1837" s="54" t="s">
        <v>1014</v>
      </c>
      <c r="C1837" s="77"/>
      <c r="D1837" s="245"/>
      <c r="E1837" s="77"/>
    </row>
    <row r="1838" customFormat="false" ht="12.8" hidden="false" customHeight="false" outlineLevel="0" collapsed="false">
      <c r="A1838" s="82"/>
      <c r="B1838" s="54"/>
      <c r="C1838" s="245"/>
      <c r="D1838" s="245"/>
      <c r="E1838" s="77"/>
    </row>
    <row r="1839" customFormat="false" ht="46.25" hidden="false" customHeight="false" outlineLevel="0" collapsed="false">
      <c r="A1839" s="66" t="s">
        <v>2002</v>
      </c>
      <c r="B1839" s="135" t="s">
        <v>19</v>
      </c>
      <c r="C1839" s="152" t="n">
        <f aca="false">SUM(C1841:C1842)</f>
        <v>5168000</v>
      </c>
      <c r="D1839" s="152" t="n">
        <f aca="false">SUM(D1841:D1842)</f>
        <v>0</v>
      </c>
      <c r="E1839" s="152" t="n">
        <f aca="false">SUM(C1839:D1839)</f>
        <v>5168000</v>
      </c>
    </row>
    <row r="1840" customFormat="false" ht="22.35" hidden="false" customHeight="false" outlineLevel="0" collapsed="false">
      <c r="A1840" s="74" t="s">
        <v>27</v>
      </c>
      <c r="B1840" s="167"/>
      <c r="C1840" s="249" t="n">
        <f aca="false">SUM(C1841:C1842)</f>
        <v>5168000</v>
      </c>
      <c r="D1840" s="258"/>
      <c r="E1840" s="94" t="n">
        <f aca="false">SUM(C1840:D1840)</f>
        <v>5168000</v>
      </c>
    </row>
    <row r="1841" customFormat="false" ht="32.8" hidden="false" customHeight="false" outlineLevel="0" collapsed="false">
      <c r="A1841" s="82" t="s">
        <v>2003</v>
      </c>
      <c r="B1841" s="103" t="s">
        <v>2004</v>
      </c>
      <c r="C1841" s="94" t="n">
        <f aca="false">5148000+10000</f>
        <v>5158000</v>
      </c>
      <c r="D1841" s="94"/>
      <c r="E1841" s="94" t="n">
        <f aca="false">SUM(C1841:D1841)</f>
        <v>5158000</v>
      </c>
    </row>
    <row r="1842" customFormat="false" ht="32.8" hidden="false" customHeight="false" outlineLevel="0" collapsed="false">
      <c r="A1842" s="87" t="s">
        <v>33</v>
      </c>
      <c r="B1842" s="54" t="s">
        <v>34</v>
      </c>
      <c r="C1842" s="94" t="n">
        <v>10000</v>
      </c>
      <c r="D1842" s="94"/>
      <c r="E1842" s="94" t="n">
        <f aca="false">SUM(C1842:D1842)</f>
        <v>10000</v>
      </c>
    </row>
    <row r="1843" customFormat="false" ht="12.8" hidden="false" customHeight="false" outlineLevel="0" collapsed="false">
      <c r="A1843" s="82"/>
      <c r="B1843" s="54"/>
      <c r="C1843" s="258"/>
      <c r="D1843" s="258"/>
      <c r="E1843" s="258" t="n">
        <f aca="false">SUM(C1843:D1843)</f>
        <v>0</v>
      </c>
    </row>
    <row r="1844" customFormat="false" ht="57.45" hidden="false" customHeight="false" outlineLevel="0" collapsed="false">
      <c r="A1844" s="66" t="s">
        <v>2007</v>
      </c>
      <c r="B1844" s="135" t="s">
        <v>19</v>
      </c>
      <c r="C1844" s="157" t="n">
        <f aca="false">SUM(C1846:C1849)</f>
        <v>29113000</v>
      </c>
      <c r="D1844" s="69" t="n">
        <f aca="false">SUM(D1846:D1849)</f>
        <v>0</v>
      </c>
      <c r="E1844" s="69" t="n">
        <f aca="false">SUM(C1844:D1844)</f>
        <v>29113000</v>
      </c>
    </row>
    <row r="1845" customFormat="false" ht="22.35" hidden="false" customHeight="false" outlineLevel="0" collapsed="false">
      <c r="A1845" s="74" t="s">
        <v>27</v>
      </c>
      <c r="B1845" s="227"/>
      <c r="C1845" s="278" t="n">
        <f aca="false">SUM(C1846:C1849)</f>
        <v>29113000</v>
      </c>
      <c r="D1845" s="296"/>
      <c r="E1845" s="77" t="n">
        <f aca="false">SUM(C1845:D1845)</f>
        <v>29113000</v>
      </c>
    </row>
    <row r="1846" customFormat="false" ht="32.8" hidden="false" customHeight="false" outlineLevel="0" collapsed="false">
      <c r="A1846" s="82" t="s">
        <v>2003</v>
      </c>
      <c r="B1846" s="103" t="s">
        <v>2004</v>
      </c>
      <c r="C1846" s="77" t="n">
        <f aca="false">28791000+70000</f>
        <v>28861000</v>
      </c>
      <c r="D1846" s="77"/>
      <c r="E1846" s="77" t="n">
        <f aca="false">SUM(C1846:D1846)</f>
        <v>28861000</v>
      </c>
    </row>
    <row r="1847" customFormat="false" ht="32.8" hidden="false" customHeight="false" outlineLevel="0" collapsed="false">
      <c r="A1847" s="82" t="s">
        <v>219</v>
      </c>
      <c r="B1847" s="103" t="s">
        <v>220</v>
      </c>
      <c r="C1847" s="77" t="n">
        <v>10500</v>
      </c>
      <c r="D1847" s="77"/>
      <c r="E1847" s="77" t="n">
        <f aca="false">SUM(C1847:D1847)</f>
        <v>10500</v>
      </c>
    </row>
    <row r="1848" customFormat="false" ht="32.8" hidden="false" customHeight="false" outlineLevel="0" collapsed="false">
      <c r="A1848" s="87" t="s">
        <v>33</v>
      </c>
      <c r="B1848" s="54" t="s">
        <v>34</v>
      </c>
      <c r="C1848" s="77" t="n">
        <v>241500</v>
      </c>
      <c r="D1848" s="77"/>
      <c r="E1848" s="77" t="n">
        <f aca="false">SUM(C1848:D1848)</f>
        <v>241500</v>
      </c>
    </row>
    <row r="1849" customFormat="false" ht="43.25" hidden="false" customHeight="false" outlineLevel="0" collapsed="false">
      <c r="A1849" s="87" t="s">
        <v>506</v>
      </c>
      <c r="B1849" s="54" t="s">
        <v>507</v>
      </c>
      <c r="C1849" s="77"/>
      <c r="D1849" s="77"/>
      <c r="E1849" s="77" t="n">
        <f aca="false">SUM(C1849:D1849)</f>
        <v>0</v>
      </c>
    </row>
    <row r="1850" customFormat="false" ht="12.8" hidden="false" customHeight="false" outlineLevel="0" collapsed="false">
      <c r="A1850" s="211"/>
      <c r="B1850" s="113"/>
      <c r="C1850" s="77"/>
      <c r="D1850" s="77"/>
      <c r="E1850" s="77" t="n">
        <f aca="false">SUM(C1850:D1850)</f>
        <v>0</v>
      </c>
    </row>
    <row r="1851" customFormat="false" ht="46.25" hidden="false" customHeight="false" outlineLevel="0" collapsed="false">
      <c r="A1851" s="105" t="s">
        <v>2011</v>
      </c>
      <c r="B1851" s="135" t="s">
        <v>19</v>
      </c>
      <c r="C1851" s="139" t="n">
        <f aca="false">SUM(C1853:C1854)</f>
        <v>6160950</v>
      </c>
      <c r="D1851" s="139" t="n">
        <f aca="false">SUM(D1853:D1854)</f>
        <v>0</v>
      </c>
      <c r="E1851" s="139" t="n">
        <f aca="false">SUM(C1851:D1851)</f>
        <v>6160950</v>
      </c>
    </row>
    <row r="1852" customFormat="false" ht="22.35" hidden="false" customHeight="false" outlineLevel="0" collapsed="false">
      <c r="A1852" s="74" t="s">
        <v>27</v>
      </c>
      <c r="B1852" s="167"/>
      <c r="C1852" s="143" t="n">
        <f aca="false">SUM(C1853)</f>
        <v>6160950</v>
      </c>
      <c r="D1852" s="215"/>
      <c r="E1852" s="77" t="n">
        <f aca="false">SUM(C1852:D1852)</f>
        <v>6160950</v>
      </c>
    </row>
    <row r="1853" customFormat="false" ht="32.8" hidden="false" customHeight="false" outlineLevel="0" collapsed="false">
      <c r="A1853" s="82" t="s">
        <v>2003</v>
      </c>
      <c r="B1853" s="103" t="s">
        <v>2004</v>
      </c>
      <c r="C1853" s="77" t="n">
        <v>6160950</v>
      </c>
      <c r="D1853" s="77"/>
      <c r="E1853" s="77" t="n">
        <f aca="false">SUM(C1853:D1853)</f>
        <v>6160950</v>
      </c>
    </row>
    <row r="1854" customFormat="false" ht="43.25" hidden="false" customHeight="false" outlineLevel="0" collapsed="false">
      <c r="A1854" s="82" t="s">
        <v>506</v>
      </c>
      <c r="B1854" s="103" t="s">
        <v>507</v>
      </c>
      <c r="C1854" s="77"/>
      <c r="D1854" s="77"/>
      <c r="E1854" s="77"/>
    </row>
    <row r="1855" customFormat="false" ht="12.8" hidden="false" customHeight="false" outlineLevel="0" collapsed="false">
      <c r="A1855" s="211"/>
      <c r="B1855" s="113"/>
      <c r="C1855" s="77"/>
      <c r="D1855" s="77"/>
      <c r="E1855" s="77" t="n">
        <f aca="false">SUM(C1855:D1855)</f>
        <v>0</v>
      </c>
    </row>
    <row r="1856" customFormat="false" ht="46.25" hidden="false" customHeight="false" outlineLevel="0" collapsed="false">
      <c r="A1856" s="66" t="s">
        <v>2013</v>
      </c>
      <c r="B1856" s="135" t="s">
        <v>19</v>
      </c>
      <c r="C1856" s="139" t="n">
        <f aca="false">SUM(C1858:C1859)</f>
        <v>6362850</v>
      </c>
      <c r="D1856" s="139" t="n">
        <f aca="false">SUM(D1858:D1859)</f>
        <v>0</v>
      </c>
      <c r="E1856" s="139" t="n">
        <f aca="false">SUM(C1856:D1856)</f>
        <v>6362850</v>
      </c>
    </row>
    <row r="1857" customFormat="false" ht="22.35" hidden="false" customHeight="false" outlineLevel="0" collapsed="false">
      <c r="A1857" s="74" t="s">
        <v>27</v>
      </c>
      <c r="B1857" s="167"/>
      <c r="C1857" s="143" t="n">
        <f aca="false">SUM(C1858:C1859)</f>
        <v>6362850</v>
      </c>
      <c r="D1857" s="215"/>
      <c r="E1857" s="77" t="n">
        <f aca="false">SUM(C1857:D1857)</f>
        <v>6362850</v>
      </c>
    </row>
    <row r="1858" customFormat="false" ht="32.8" hidden="false" customHeight="false" outlineLevel="0" collapsed="false">
      <c r="A1858" s="82" t="s">
        <v>2003</v>
      </c>
      <c r="B1858" s="103" t="s">
        <v>2004</v>
      </c>
      <c r="C1858" s="77" t="n">
        <v>6332850</v>
      </c>
      <c r="D1858" s="77"/>
      <c r="E1858" s="77" t="n">
        <f aca="false">SUM(C1858:D1858)</f>
        <v>6332850</v>
      </c>
    </row>
    <row r="1859" customFormat="false" ht="32.8" hidden="false" customHeight="false" outlineLevel="0" collapsed="false">
      <c r="A1859" s="87" t="s">
        <v>33</v>
      </c>
      <c r="B1859" s="54" t="s">
        <v>34</v>
      </c>
      <c r="C1859" s="77" t="n">
        <v>30000</v>
      </c>
      <c r="D1859" s="77"/>
      <c r="E1859" s="77" t="n">
        <f aca="false">SUM(C1859:D1859)</f>
        <v>30000</v>
      </c>
    </row>
    <row r="1860" customFormat="false" ht="12.8" hidden="false" customHeight="false" outlineLevel="0" collapsed="false">
      <c r="A1860" s="87"/>
      <c r="B1860" s="54"/>
      <c r="C1860" s="77"/>
      <c r="D1860" s="77"/>
      <c r="E1860" s="77"/>
    </row>
    <row r="1861" customFormat="false" ht="57.45" hidden="false" customHeight="false" outlineLevel="0" collapsed="false">
      <c r="A1861" s="66" t="s">
        <v>2016</v>
      </c>
      <c r="B1861" s="135" t="s">
        <v>19</v>
      </c>
      <c r="C1861" s="190" t="n">
        <f aca="false">SUM(C1863:C1864)</f>
        <v>1000000</v>
      </c>
      <c r="D1861" s="190" t="n">
        <f aca="false">SUM(D1863:D1864)</f>
        <v>0</v>
      </c>
      <c r="E1861" s="190" t="n">
        <f aca="false">SUM(C1861:D1861)</f>
        <v>1000000</v>
      </c>
    </row>
    <row r="1862" customFormat="false" ht="22.35" hidden="false" customHeight="false" outlineLevel="0" collapsed="false">
      <c r="A1862" s="74" t="s">
        <v>27</v>
      </c>
      <c r="B1862" s="227"/>
      <c r="C1862" s="194" t="n">
        <f aca="false">SUM(C1863:C1864)</f>
        <v>1000000</v>
      </c>
      <c r="D1862" s="297"/>
      <c r="E1862" s="77" t="n">
        <f aca="false">SUM(C1862:D1862)</f>
        <v>1000000</v>
      </c>
    </row>
    <row r="1863" customFormat="false" ht="32.8" hidden="false" customHeight="false" outlineLevel="0" collapsed="false">
      <c r="A1863" s="82" t="s">
        <v>2003</v>
      </c>
      <c r="B1863" s="103" t="s">
        <v>2004</v>
      </c>
      <c r="C1863" s="77" t="n">
        <v>1000000</v>
      </c>
      <c r="D1863" s="77"/>
      <c r="E1863" s="77" t="n">
        <f aca="false">SUM(C1863:D1863)</f>
        <v>1000000</v>
      </c>
    </row>
    <row r="1864" customFormat="false" ht="32.8" hidden="false" customHeight="false" outlineLevel="0" collapsed="false">
      <c r="A1864" s="87" t="s">
        <v>33</v>
      </c>
      <c r="B1864" s="103" t="s">
        <v>34</v>
      </c>
      <c r="C1864" s="77"/>
      <c r="D1864" s="77"/>
      <c r="E1864" s="77"/>
    </row>
    <row r="1865" customFormat="false" ht="12.8" hidden="false" customHeight="false" outlineLevel="0" collapsed="false">
      <c r="A1865" s="82"/>
      <c r="B1865" s="103"/>
      <c r="C1865" s="77"/>
      <c r="D1865" s="77"/>
      <c r="E1865" s="77"/>
    </row>
    <row r="1866" customFormat="false" ht="46.25" hidden="false" customHeight="false" outlineLevel="0" collapsed="false">
      <c r="A1866" s="66" t="s">
        <v>2018</v>
      </c>
      <c r="B1866" s="135" t="s">
        <v>19</v>
      </c>
      <c r="C1866" s="190" t="n">
        <f aca="false">C1868</f>
        <v>7741350</v>
      </c>
      <c r="D1866" s="190" t="n">
        <f aca="false">D1868</f>
        <v>0</v>
      </c>
      <c r="E1866" s="190" t="n">
        <f aca="false">SUM(C1866:D1866)</f>
        <v>7741350</v>
      </c>
    </row>
    <row r="1867" customFormat="false" ht="22.35" hidden="false" customHeight="false" outlineLevel="0" collapsed="false">
      <c r="A1867" s="74" t="s">
        <v>27</v>
      </c>
      <c r="B1867" s="227"/>
      <c r="C1867" s="194" t="n">
        <f aca="false">SUM(C1868)</f>
        <v>7741350</v>
      </c>
      <c r="D1867" s="297"/>
      <c r="E1867" s="77" t="n">
        <f aca="false">SUM(C1867:D1867)</f>
        <v>7741350</v>
      </c>
    </row>
    <row r="1868" customFormat="false" ht="32.8" hidden="false" customHeight="false" outlineLevel="0" collapsed="false">
      <c r="A1868" s="82" t="s">
        <v>2003</v>
      </c>
      <c r="B1868" s="103" t="s">
        <v>2004</v>
      </c>
      <c r="C1868" s="77" t="n">
        <v>7741350</v>
      </c>
      <c r="D1868" s="77"/>
      <c r="E1868" s="77" t="n">
        <f aca="false">SUM(C1868:D1868)</f>
        <v>7741350</v>
      </c>
    </row>
    <row r="1869" customFormat="false" ht="12.8" hidden="false" customHeight="false" outlineLevel="0" collapsed="false">
      <c r="A1869" s="87"/>
      <c r="B1869" s="103"/>
      <c r="C1869" s="77"/>
      <c r="D1869" s="77"/>
      <c r="E1869" s="77" t="n">
        <f aca="false">SUM(C1869:D1869)</f>
        <v>0</v>
      </c>
    </row>
    <row r="1870" customFormat="false" ht="68.65" hidden="false" customHeight="false" outlineLevel="0" collapsed="false">
      <c r="A1870" s="66" t="s">
        <v>2020</v>
      </c>
      <c r="B1870" s="135" t="s">
        <v>19</v>
      </c>
      <c r="C1870" s="139" t="n">
        <f aca="false">SUM(C1872:C1872)</f>
        <v>3333690</v>
      </c>
      <c r="D1870" s="139" t="n">
        <f aca="false">SUM(D1872:D1872)</f>
        <v>0</v>
      </c>
      <c r="E1870" s="139" t="n">
        <f aca="false">SUM(C1870:D1870)</f>
        <v>3333690</v>
      </c>
    </row>
    <row r="1871" customFormat="false" ht="22.35" hidden="false" customHeight="false" outlineLevel="0" collapsed="false">
      <c r="A1871" s="74" t="s">
        <v>27</v>
      </c>
      <c r="B1871" s="167"/>
      <c r="C1871" s="143" t="n">
        <f aca="false">SUM(C1872)</f>
        <v>3333690</v>
      </c>
      <c r="D1871" s="215"/>
      <c r="E1871" s="77" t="n">
        <f aca="false">SUM(C1871:D1871)</f>
        <v>3333690</v>
      </c>
    </row>
    <row r="1872" customFormat="false" ht="32.8" hidden="false" customHeight="false" outlineLevel="0" collapsed="false">
      <c r="A1872" s="82" t="s">
        <v>2003</v>
      </c>
      <c r="B1872" s="103" t="s">
        <v>2004</v>
      </c>
      <c r="C1872" s="77" t="n">
        <v>3333690</v>
      </c>
      <c r="D1872" s="77"/>
      <c r="E1872" s="77" t="n">
        <f aca="false">SUM(C1872:D1872)</f>
        <v>3333690</v>
      </c>
    </row>
    <row r="1873" customFormat="false" ht="12.8" hidden="false" customHeight="false" outlineLevel="0" collapsed="false">
      <c r="A1873" s="211"/>
      <c r="B1873" s="113"/>
      <c r="C1873" s="77"/>
      <c r="D1873" s="77"/>
      <c r="E1873" s="77" t="n">
        <f aca="false">SUM(C1873:D1873)</f>
        <v>0</v>
      </c>
    </row>
    <row r="1874" customFormat="false" ht="57.45" hidden="false" customHeight="false" outlineLevel="0" collapsed="false">
      <c r="A1874" s="66" t="s">
        <v>2022</v>
      </c>
      <c r="B1874" s="135" t="s">
        <v>19</v>
      </c>
      <c r="C1874" s="139" t="n">
        <f aca="false">SUM(C1876:C1878)</f>
        <v>2059730</v>
      </c>
      <c r="D1874" s="139" t="n">
        <f aca="false">SUM(D1876:D1878)</f>
        <v>0</v>
      </c>
      <c r="E1874" s="139" t="n">
        <f aca="false">SUM(C1874:D1874)</f>
        <v>2059730</v>
      </c>
    </row>
    <row r="1875" customFormat="false" ht="22.35" hidden="false" customHeight="false" outlineLevel="0" collapsed="false">
      <c r="A1875" s="74" t="s">
        <v>27</v>
      </c>
      <c r="B1875" s="167"/>
      <c r="C1875" s="143" t="n">
        <f aca="false">SUM(C1876:C1877)</f>
        <v>2059730</v>
      </c>
      <c r="D1875" s="215"/>
      <c r="E1875" s="77" t="n">
        <f aca="false">SUM(C1875:D1875)</f>
        <v>2059730</v>
      </c>
    </row>
    <row r="1876" customFormat="false" ht="32.8" hidden="false" customHeight="false" outlineLevel="0" collapsed="false">
      <c r="A1876" s="82" t="s">
        <v>2003</v>
      </c>
      <c r="B1876" s="103" t="s">
        <v>2004</v>
      </c>
      <c r="C1876" s="77" t="n">
        <f aca="false">1979730+60000</f>
        <v>2039730</v>
      </c>
      <c r="D1876" s="77"/>
      <c r="E1876" s="77" t="n">
        <f aca="false">SUM(C1876:D1876)</f>
        <v>2039730</v>
      </c>
    </row>
    <row r="1877" customFormat="false" ht="32.8" hidden="false" customHeight="false" outlineLevel="0" collapsed="false">
      <c r="A1877" s="82" t="s">
        <v>33</v>
      </c>
      <c r="B1877" s="54" t="s">
        <v>34</v>
      </c>
      <c r="C1877" s="143" t="n">
        <v>20000</v>
      </c>
      <c r="D1877" s="143"/>
      <c r="E1877" s="77" t="n">
        <f aca="false">SUM(C1877:D1877)</f>
        <v>20000</v>
      </c>
    </row>
    <row r="1878" customFormat="false" ht="43.25" hidden="false" customHeight="false" outlineLevel="0" collapsed="false">
      <c r="A1878" s="82" t="s">
        <v>506</v>
      </c>
      <c r="B1878" s="54" t="s">
        <v>507</v>
      </c>
      <c r="C1878" s="143"/>
      <c r="D1878" s="143"/>
      <c r="E1878" s="77"/>
    </row>
    <row r="1879" customFormat="false" ht="12.8" hidden="false" customHeight="false" outlineLevel="0" collapsed="false">
      <c r="A1879" s="211"/>
      <c r="B1879" s="113"/>
      <c r="C1879" s="77"/>
      <c r="D1879" s="77"/>
      <c r="E1879" s="77" t="n">
        <f aca="false">SUM(C1879:D1879)</f>
        <v>0</v>
      </c>
    </row>
    <row r="1880" customFormat="false" ht="35.05" hidden="false" customHeight="false" outlineLevel="0" collapsed="false">
      <c r="A1880" s="66" t="s">
        <v>2025</v>
      </c>
      <c r="B1880" s="135" t="s">
        <v>19</v>
      </c>
      <c r="C1880" s="139" t="n">
        <f aca="false">SUM(C1882:C1884)</f>
        <v>8825460</v>
      </c>
      <c r="D1880" s="139" t="n">
        <f aca="false">SUM(D1882:D1882)</f>
        <v>0</v>
      </c>
      <c r="E1880" s="139" t="n">
        <f aca="false">SUM(C1880:D1880)</f>
        <v>8825460</v>
      </c>
    </row>
    <row r="1881" customFormat="false" ht="22.35" hidden="false" customHeight="false" outlineLevel="0" collapsed="false">
      <c r="A1881" s="74" t="s">
        <v>27</v>
      </c>
      <c r="B1881" s="167"/>
      <c r="C1881" s="143" t="n">
        <f aca="false">SUM(C1882:C1884)</f>
        <v>8825460</v>
      </c>
      <c r="D1881" s="215"/>
      <c r="E1881" s="77" t="n">
        <f aca="false">SUM(C1881:D1881)</f>
        <v>8825460</v>
      </c>
    </row>
    <row r="1882" customFormat="false" ht="32.8" hidden="false" customHeight="false" outlineLevel="0" collapsed="false">
      <c r="A1882" s="82" t="s">
        <v>2003</v>
      </c>
      <c r="B1882" s="103" t="s">
        <v>2004</v>
      </c>
      <c r="C1882" s="77" t="n">
        <f aca="false">8810460+15000</f>
        <v>8825460</v>
      </c>
      <c r="D1882" s="77"/>
      <c r="E1882" s="77" t="n">
        <f aca="false">SUM(C1882:D1882)</f>
        <v>8825460</v>
      </c>
    </row>
    <row r="1883" customFormat="false" ht="43.25" hidden="false" customHeight="false" outlineLevel="0" collapsed="false">
      <c r="A1883" s="82" t="s">
        <v>506</v>
      </c>
      <c r="B1883" s="103" t="s">
        <v>507</v>
      </c>
      <c r="C1883" s="77"/>
      <c r="D1883" s="77"/>
      <c r="E1883" s="77"/>
    </row>
    <row r="1884" customFormat="false" ht="32.8" hidden="false" customHeight="false" outlineLevel="0" collapsed="false">
      <c r="A1884" s="87" t="s">
        <v>33</v>
      </c>
      <c r="B1884" s="54" t="s">
        <v>34</v>
      </c>
      <c r="C1884" s="77"/>
      <c r="D1884" s="77"/>
      <c r="E1884" s="77" t="n">
        <f aca="false">SUM(C1884:D1884)</f>
        <v>0</v>
      </c>
    </row>
    <row r="1885" customFormat="false" ht="12.8" hidden="false" customHeight="false" outlineLevel="0" collapsed="false">
      <c r="A1885" s="211"/>
      <c r="B1885" s="113"/>
      <c r="C1885" s="77"/>
      <c r="D1885" s="77"/>
      <c r="E1885" s="77" t="n">
        <f aca="false">SUM(C1885:D1885)</f>
        <v>0</v>
      </c>
    </row>
    <row r="1886" customFormat="false" ht="46.25" hidden="false" customHeight="false" outlineLevel="0" collapsed="false">
      <c r="A1886" s="66" t="s">
        <v>2028</v>
      </c>
      <c r="B1886" s="135" t="s">
        <v>19</v>
      </c>
      <c r="C1886" s="139" t="n">
        <f aca="false">SUM(C1888:C1888)</f>
        <v>6131340</v>
      </c>
      <c r="D1886" s="139" t="n">
        <f aca="false">SUM(D1888:D1888)</f>
        <v>0</v>
      </c>
      <c r="E1886" s="139" t="n">
        <f aca="false">SUM(C1886:D1886)</f>
        <v>6131340</v>
      </c>
    </row>
    <row r="1887" customFormat="false" ht="22.35" hidden="false" customHeight="false" outlineLevel="0" collapsed="false">
      <c r="A1887" s="74" t="s">
        <v>27</v>
      </c>
      <c r="B1887" s="167"/>
      <c r="C1887" s="143" t="n">
        <f aca="false">SUM(C1888)</f>
        <v>6131340</v>
      </c>
      <c r="D1887" s="215"/>
      <c r="E1887" s="77" t="n">
        <f aca="false">SUM(C1887:D1887)</f>
        <v>6131340</v>
      </c>
    </row>
    <row r="1888" customFormat="false" ht="32.8" hidden="false" customHeight="false" outlineLevel="0" collapsed="false">
      <c r="A1888" s="82" t="s">
        <v>2003</v>
      </c>
      <c r="B1888" s="103" t="s">
        <v>2004</v>
      </c>
      <c r="C1888" s="77" t="n">
        <v>6131340</v>
      </c>
      <c r="D1888" s="77"/>
      <c r="E1888" s="77" t="n">
        <f aca="false">SUM(C1888:D1888)</f>
        <v>6131340</v>
      </c>
    </row>
    <row r="1889" customFormat="false" ht="12.8" hidden="false" customHeight="false" outlineLevel="0" collapsed="false">
      <c r="A1889" s="87"/>
      <c r="B1889" s="103"/>
      <c r="C1889" s="94"/>
      <c r="D1889" s="94"/>
      <c r="E1889" s="94" t="n">
        <f aca="false">SUM(C1889:D1889)</f>
        <v>0</v>
      </c>
    </row>
    <row r="1890" customFormat="false" ht="46.25" hidden="false" customHeight="false" outlineLevel="0" collapsed="false">
      <c r="A1890" s="66" t="s">
        <v>2030</v>
      </c>
      <c r="B1890" s="135" t="s">
        <v>19</v>
      </c>
      <c r="C1890" s="152" t="n">
        <f aca="false">SUM(C1892:C1892)</f>
        <v>8501040</v>
      </c>
      <c r="D1890" s="152" t="n">
        <f aca="false">SUM(D1892:D1892)</f>
        <v>0</v>
      </c>
      <c r="E1890" s="152" t="n">
        <f aca="false">SUM(C1890:D1890)</f>
        <v>8501040</v>
      </c>
    </row>
    <row r="1891" customFormat="false" ht="22.35" hidden="false" customHeight="false" outlineLevel="0" collapsed="false">
      <c r="A1891" s="74" t="s">
        <v>27</v>
      </c>
      <c r="B1891" s="167"/>
      <c r="C1891" s="143" t="n">
        <f aca="false">SUM(C1892)</f>
        <v>8501040</v>
      </c>
      <c r="D1891" s="215"/>
      <c r="E1891" s="77" t="n">
        <f aca="false">SUM(C1891:D1891)</f>
        <v>8501040</v>
      </c>
    </row>
    <row r="1892" customFormat="false" ht="32.8" hidden="false" customHeight="false" outlineLevel="0" collapsed="false">
      <c r="A1892" s="82" t="s">
        <v>2003</v>
      </c>
      <c r="B1892" s="103" t="s">
        <v>2004</v>
      </c>
      <c r="C1892" s="77" t="n">
        <v>8501040</v>
      </c>
      <c r="D1892" s="77"/>
      <c r="E1892" s="77" t="n">
        <f aca="false">SUM(C1892:D1892)</f>
        <v>8501040</v>
      </c>
    </row>
    <row r="1893" customFormat="false" ht="12.8" hidden="false" customHeight="false" outlineLevel="0" collapsed="false">
      <c r="A1893" s="82"/>
      <c r="B1893" s="54"/>
      <c r="C1893" s="77"/>
      <c r="D1893" s="77"/>
      <c r="E1893" s="77" t="n">
        <f aca="false">SUM(C1893:D1893)</f>
        <v>0</v>
      </c>
    </row>
    <row r="1894" customFormat="false" ht="23.85" hidden="false" customHeight="false" outlineLevel="0" collapsed="false">
      <c r="A1894" s="66" t="s">
        <v>2032</v>
      </c>
      <c r="B1894" s="135" t="s">
        <v>19</v>
      </c>
      <c r="C1894" s="139" t="n">
        <f aca="false">SUM(C1896:C1898)</f>
        <v>5258520</v>
      </c>
      <c r="D1894" s="139"/>
      <c r="E1894" s="139" t="n">
        <f aca="false">SUM(C1894:D1894)</f>
        <v>5258520</v>
      </c>
    </row>
    <row r="1895" customFormat="false" ht="22.35" hidden="false" customHeight="false" outlineLevel="0" collapsed="false">
      <c r="A1895" s="74" t="s">
        <v>27</v>
      </c>
      <c r="B1895" s="54"/>
      <c r="C1895" s="143" t="n">
        <f aca="false">SUM(C1896:C1897)</f>
        <v>5258520</v>
      </c>
      <c r="D1895" s="215"/>
      <c r="E1895" s="77" t="n">
        <f aca="false">SUM(C1895:D1895)</f>
        <v>5258520</v>
      </c>
    </row>
    <row r="1896" customFormat="false" ht="32.8" hidden="false" customHeight="false" outlineLevel="0" collapsed="false">
      <c r="A1896" s="82" t="s">
        <v>2003</v>
      </c>
      <c r="B1896" s="103" t="s">
        <v>2004</v>
      </c>
      <c r="C1896" s="77" t="n">
        <f aca="false">5058520+200000</f>
        <v>5258520</v>
      </c>
      <c r="D1896" s="77"/>
      <c r="E1896" s="77" t="n">
        <f aca="false">SUM(C1896:D1896)</f>
        <v>5258520</v>
      </c>
    </row>
    <row r="1897" customFormat="false" ht="43.25" hidden="false" customHeight="false" outlineLevel="0" collapsed="false">
      <c r="A1897" s="165" t="s">
        <v>506</v>
      </c>
      <c r="B1897" s="103" t="s">
        <v>507</v>
      </c>
      <c r="C1897" s="77"/>
      <c r="D1897" s="77"/>
      <c r="E1897" s="77"/>
    </row>
    <row r="1898" customFormat="false" ht="12.8" hidden="false" customHeight="false" outlineLevel="0" collapsed="false">
      <c r="A1898" s="82"/>
      <c r="B1898" s="54"/>
      <c r="C1898" s="77"/>
      <c r="D1898" s="77"/>
      <c r="E1898" s="77" t="n">
        <f aca="false">SUM(C1898:D1898)</f>
        <v>0</v>
      </c>
    </row>
    <row r="1899" customFormat="false" ht="23.85" hidden="false" customHeight="false" outlineLevel="0" collapsed="false">
      <c r="A1899" s="66" t="s">
        <v>2034</v>
      </c>
      <c r="B1899" s="135" t="s">
        <v>19</v>
      </c>
      <c r="C1899" s="139" t="n">
        <f aca="false">SUM(C1901:C1903)</f>
        <v>3156750</v>
      </c>
      <c r="D1899" s="139" t="n">
        <f aca="false">SUM(D1901:D1901)</f>
        <v>0</v>
      </c>
      <c r="E1899" s="139" t="n">
        <f aca="false">SUM(C1899:D1899)</f>
        <v>3156750</v>
      </c>
    </row>
    <row r="1900" customFormat="false" ht="22.35" hidden="false" customHeight="false" outlineLevel="0" collapsed="false">
      <c r="A1900" s="74" t="s">
        <v>27</v>
      </c>
      <c r="B1900" s="75"/>
      <c r="C1900" s="194" t="n">
        <f aca="false">SUM(C1901:C1903)</f>
        <v>3156750</v>
      </c>
      <c r="D1900" s="209"/>
      <c r="E1900" s="94" t="n">
        <f aca="false">SUM(C1900:D1900)</f>
        <v>3156750</v>
      </c>
    </row>
    <row r="1901" customFormat="false" ht="32.8" hidden="false" customHeight="false" outlineLevel="0" collapsed="false">
      <c r="A1901" s="82" t="s">
        <v>2003</v>
      </c>
      <c r="B1901" s="103" t="s">
        <v>2004</v>
      </c>
      <c r="C1901" s="77" t="n">
        <v>3156750</v>
      </c>
      <c r="D1901" s="77"/>
      <c r="E1901" s="94" t="n">
        <f aca="false">SUM(C1901:D1901)</f>
        <v>3156750</v>
      </c>
    </row>
    <row r="1902" customFormat="false" ht="43.25" hidden="false" customHeight="false" outlineLevel="0" collapsed="false">
      <c r="A1902" s="82" t="s">
        <v>506</v>
      </c>
      <c r="B1902" s="103" t="s">
        <v>507</v>
      </c>
      <c r="C1902" s="77"/>
      <c r="D1902" s="77"/>
      <c r="E1902" s="94"/>
    </row>
    <row r="1903" customFormat="false" ht="32.8" hidden="false" customHeight="false" outlineLevel="0" collapsed="false">
      <c r="A1903" s="82" t="s">
        <v>33</v>
      </c>
      <c r="B1903" s="104" t="s">
        <v>34</v>
      </c>
      <c r="C1903" s="77"/>
      <c r="D1903" s="77"/>
      <c r="E1903" s="94" t="n">
        <f aca="false">SUM(C1903:D1903)</f>
        <v>0</v>
      </c>
    </row>
    <row r="1904" customFormat="false" ht="12.8" hidden="false" customHeight="false" outlineLevel="0" collapsed="false">
      <c r="A1904" s="82"/>
      <c r="B1904" s="103"/>
      <c r="C1904" s="77"/>
      <c r="D1904" s="77"/>
      <c r="E1904" s="77"/>
    </row>
    <row r="1905" customFormat="false" ht="35.05" hidden="false" customHeight="false" outlineLevel="0" collapsed="false">
      <c r="A1905" s="66" t="s">
        <v>2037</v>
      </c>
      <c r="B1905" s="135" t="s">
        <v>19</v>
      </c>
      <c r="C1905" s="139" t="n">
        <f aca="false">SUM(C1907:C1907)</f>
        <v>5100000</v>
      </c>
      <c r="D1905" s="139" t="n">
        <f aca="false">SUM(D1907:D1907)</f>
        <v>0</v>
      </c>
      <c r="E1905" s="139" t="n">
        <f aca="false">SUM(C1905:D1905)</f>
        <v>5100000</v>
      </c>
    </row>
    <row r="1906" customFormat="false" ht="22.35" hidden="false" customHeight="false" outlineLevel="0" collapsed="false">
      <c r="A1906" s="74" t="s">
        <v>27</v>
      </c>
      <c r="B1906" s="75"/>
      <c r="C1906" s="194" t="n">
        <f aca="false">SUM(C1907)</f>
        <v>5100000</v>
      </c>
      <c r="D1906" s="209"/>
      <c r="E1906" s="94" t="n">
        <f aca="false">SUM(C1906:D1906)</f>
        <v>5100000</v>
      </c>
    </row>
    <row r="1907" customFormat="false" ht="32.8" hidden="false" customHeight="false" outlineLevel="0" collapsed="false">
      <c r="A1907" s="82" t="s">
        <v>2003</v>
      </c>
      <c r="B1907" s="103" t="s">
        <v>2004</v>
      </c>
      <c r="C1907" s="77" t="n">
        <v>5100000</v>
      </c>
      <c r="D1907" s="77"/>
      <c r="E1907" s="94" t="n">
        <f aca="false">SUM(C1907:D1907)</f>
        <v>5100000</v>
      </c>
    </row>
    <row r="1908" customFormat="false" ht="12.8" hidden="false" customHeight="false" outlineLevel="0" collapsed="false">
      <c r="A1908" s="82"/>
      <c r="B1908" s="54"/>
      <c r="C1908" s="77"/>
      <c r="D1908" s="77"/>
      <c r="E1908" s="77" t="n">
        <f aca="false">SUM(C1908:D1908)</f>
        <v>0</v>
      </c>
    </row>
    <row r="1909" customFormat="false" ht="35.05" hidden="false" customHeight="false" outlineLevel="0" collapsed="false">
      <c r="A1909" s="66" t="s">
        <v>2039</v>
      </c>
      <c r="B1909" s="135" t="s">
        <v>19</v>
      </c>
      <c r="C1909" s="139" t="n">
        <f aca="false">SUM(C1911:C1911)</f>
        <v>3100000</v>
      </c>
      <c r="D1909" s="139" t="n">
        <f aca="false">SUM(D1911:D1911)</f>
        <v>0</v>
      </c>
      <c r="E1909" s="139" t="n">
        <f aca="false">SUM(C1909:D1909)</f>
        <v>3100000</v>
      </c>
    </row>
    <row r="1910" customFormat="false" ht="22.35" hidden="false" customHeight="false" outlineLevel="0" collapsed="false">
      <c r="A1910" s="74" t="s">
        <v>27</v>
      </c>
      <c r="B1910" s="75"/>
      <c r="C1910" s="194" t="n">
        <f aca="false">SUM(C1911)</f>
        <v>3100000</v>
      </c>
      <c r="D1910" s="209"/>
      <c r="E1910" s="94" t="n">
        <f aca="false">SUM(C1910:D1910)</f>
        <v>3100000</v>
      </c>
    </row>
    <row r="1911" customFormat="false" ht="32.8" hidden="false" customHeight="false" outlineLevel="0" collapsed="false">
      <c r="A1911" s="82" t="s">
        <v>2003</v>
      </c>
      <c r="B1911" s="103" t="s">
        <v>2004</v>
      </c>
      <c r="C1911" s="77" t="n">
        <v>3100000</v>
      </c>
      <c r="D1911" s="77"/>
      <c r="E1911" s="94" t="n">
        <f aca="false">SUM(C1911:D1911)</f>
        <v>3100000</v>
      </c>
    </row>
    <row r="1912" customFormat="false" ht="12.8" hidden="false" customHeight="false" outlineLevel="0" collapsed="false">
      <c r="A1912" s="82"/>
      <c r="B1912" s="54"/>
      <c r="C1912" s="77"/>
      <c r="D1912" s="77"/>
      <c r="E1912" s="77" t="n">
        <f aca="false">SUM(C1912:D1912)</f>
        <v>0</v>
      </c>
    </row>
    <row r="1913" customFormat="false" ht="46.25" hidden="false" customHeight="false" outlineLevel="0" collapsed="false">
      <c r="A1913" s="66" t="s">
        <v>2041</v>
      </c>
      <c r="B1913" s="135" t="s">
        <v>19</v>
      </c>
      <c r="C1913" s="139" t="n">
        <f aca="false">SUM(C1915:C1915)</f>
        <v>1858400</v>
      </c>
      <c r="D1913" s="139" t="n">
        <f aca="false">SUM(D1915:D1915)</f>
        <v>0</v>
      </c>
      <c r="E1913" s="139" t="n">
        <f aca="false">SUM(C1913:D1913)</f>
        <v>1858400</v>
      </c>
    </row>
    <row r="1914" customFormat="false" ht="22.35" hidden="false" customHeight="false" outlineLevel="0" collapsed="false">
      <c r="A1914" s="82" t="s">
        <v>27</v>
      </c>
      <c r="B1914" s="167"/>
      <c r="C1914" s="143" t="n">
        <f aca="false">SUM(C1915)</f>
        <v>1858400</v>
      </c>
      <c r="D1914" s="215"/>
      <c r="E1914" s="77" t="n">
        <f aca="false">SUM(C1914:D1914)</f>
        <v>1858400</v>
      </c>
    </row>
    <row r="1915" customFormat="false" ht="32.8" hidden="false" customHeight="false" outlineLevel="0" collapsed="false">
      <c r="A1915" s="82" t="s">
        <v>2003</v>
      </c>
      <c r="B1915" s="103" t="s">
        <v>2004</v>
      </c>
      <c r="C1915" s="77" t="n">
        <v>1858400</v>
      </c>
      <c r="D1915" s="77"/>
      <c r="E1915" s="77" t="n">
        <f aca="false">SUM(C1915:D1915)</f>
        <v>1858400</v>
      </c>
    </row>
    <row r="1916" customFormat="false" ht="12.8" hidden="false" customHeight="false" outlineLevel="0" collapsed="false">
      <c r="A1916" s="82"/>
      <c r="B1916" s="54"/>
      <c r="C1916" s="77"/>
      <c r="D1916" s="77"/>
      <c r="E1916" s="77" t="n">
        <f aca="false">SUM(C1916:D1916)</f>
        <v>0</v>
      </c>
    </row>
    <row r="1917" customFormat="false" ht="35.05" hidden="false" customHeight="false" outlineLevel="0" collapsed="false">
      <c r="A1917" s="66" t="s">
        <v>2043</v>
      </c>
      <c r="B1917" s="135" t="s">
        <v>19</v>
      </c>
      <c r="C1917" s="139" t="n">
        <f aca="false">SUM(C1919:C1919)</f>
        <v>3617070</v>
      </c>
      <c r="D1917" s="139" t="n">
        <f aca="false">SUM(D1919:D1919)</f>
        <v>0</v>
      </c>
      <c r="E1917" s="139" t="n">
        <f aca="false">SUM(C1917:D1917)</f>
        <v>3617070</v>
      </c>
    </row>
    <row r="1918" customFormat="false" ht="22.35" hidden="false" customHeight="false" outlineLevel="0" collapsed="false">
      <c r="A1918" s="82" t="s">
        <v>27</v>
      </c>
      <c r="B1918" s="167"/>
      <c r="C1918" s="143" t="n">
        <f aca="false">SUM(C1919)</f>
        <v>3617070</v>
      </c>
      <c r="D1918" s="215"/>
      <c r="E1918" s="77" t="n">
        <f aca="false">SUM(C1918:D1918)</f>
        <v>3617070</v>
      </c>
    </row>
    <row r="1919" customFormat="false" ht="32.8" hidden="false" customHeight="false" outlineLevel="0" collapsed="false">
      <c r="A1919" s="82" t="s">
        <v>2003</v>
      </c>
      <c r="B1919" s="103" t="s">
        <v>2004</v>
      </c>
      <c r="C1919" s="77" t="n">
        <v>3617070</v>
      </c>
      <c r="D1919" s="77"/>
      <c r="E1919" s="77" t="n">
        <f aca="false">SUM(C1919:D1919)</f>
        <v>3617070</v>
      </c>
    </row>
    <row r="1920" customFormat="false" ht="12.8" hidden="false" customHeight="false" outlineLevel="0" collapsed="false">
      <c r="A1920" s="82"/>
      <c r="B1920" s="54"/>
      <c r="C1920" s="77"/>
      <c r="D1920" s="77"/>
      <c r="E1920" s="77" t="n">
        <f aca="false">SUM(C1920:D1920)</f>
        <v>0</v>
      </c>
    </row>
    <row r="1921" customFormat="false" ht="35.05" hidden="false" customHeight="false" outlineLevel="0" collapsed="false">
      <c r="A1921" s="66" t="s">
        <v>2045</v>
      </c>
      <c r="B1921" s="135" t="s">
        <v>19</v>
      </c>
      <c r="C1921" s="139" t="n">
        <f aca="false">SUM(C1923:C1923)</f>
        <v>4875700</v>
      </c>
      <c r="D1921" s="139" t="n">
        <f aca="false">SUM(D1923:D1923)</f>
        <v>0</v>
      </c>
      <c r="E1921" s="139" t="n">
        <f aca="false">SUM(C1921:D1921)</f>
        <v>4875700</v>
      </c>
    </row>
    <row r="1922" customFormat="false" ht="22.35" hidden="false" customHeight="false" outlineLevel="0" collapsed="false">
      <c r="A1922" s="82" t="s">
        <v>27</v>
      </c>
      <c r="B1922" s="167"/>
      <c r="C1922" s="143" t="n">
        <f aca="false">SUM(C1923)</f>
        <v>4875700</v>
      </c>
      <c r="D1922" s="215"/>
      <c r="E1922" s="77" t="n">
        <f aca="false">SUM(C1922:D1922)</f>
        <v>4875700</v>
      </c>
    </row>
    <row r="1923" customFormat="false" ht="32.8" hidden="false" customHeight="false" outlineLevel="0" collapsed="false">
      <c r="A1923" s="82" t="s">
        <v>2003</v>
      </c>
      <c r="B1923" s="103" t="s">
        <v>2004</v>
      </c>
      <c r="C1923" s="77" t="n">
        <v>4875700</v>
      </c>
      <c r="D1923" s="77"/>
      <c r="E1923" s="77" t="n">
        <f aca="false">SUM(C1923:D1923)</f>
        <v>4875700</v>
      </c>
    </row>
    <row r="1924" customFormat="false" ht="12.8" hidden="false" customHeight="false" outlineLevel="0" collapsed="false">
      <c r="A1924" s="126"/>
      <c r="B1924" s="160"/>
      <c r="C1924" s="130"/>
      <c r="D1924" s="130"/>
      <c r="E1924" s="130" t="n">
        <f aca="false">SUM(C1924:D1924)</f>
        <v>0</v>
      </c>
    </row>
    <row r="1925" customFormat="false" ht="46.25" hidden="false" customHeight="false" outlineLevel="0" collapsed="false">
      <c r="A1925" s="66" t="s">
        <v>2047</v>
      </c>
      <c r="B1925" s="135" t="s">
        <v>19</v>
      </c>
      <c r="C1925" s="69" t="n">
        <f aca="false">SUM(C1927:C1930)</f>
        <v>3756200</v>
      </c>
      <c r="D1925" s="69" t="n">
        <f aca="false">SUM(D1927:D1930)</f>
        <v>0</v>
      </c>
      <c r="E1925" s="69" t="n">
        <f aca="false">SUM(C1925:D1925)</f>
        <v>3756200</v>
      </c>
    </row>
    <row r="1926" customFormat="false" ht="22.35" hidden="false" customHeight="false" outlineLevel="0" collapsed="false">
      <c r="A1926" s="82" t="s">
        <v>27</v>
      </c>
      <c r="B1926" s="167"/>
      <c r="C1926" s="220" t="n">
        <f aca="false">SUM(C1927:C1929)</f>
        <v>3756200</v>
      </c>
      <c r="D1926" s="221"/>
      <c r="E1926" s="77" t="n">
        <f aca="false">SUM(C1926:D1926)</f>
        <v>3756200</v>
      </c>
    </row>
    <row r="1927" customFormat="false" ht="32.8" hidden="false" customHeight="false" outlineLevel="0" collapsed="false">
      <c r="A1927" s="82" t="s">
        <v>2003</v>
      </c>
      <c r="B1927" s="103" t="s">
        <v>2004</v>
      </c>
      <c r="C1927" s="77" t="n">
        <v>3688500</v>
      </c>
      <c r="D1927" s="77"/>
      <c r="E1927" s="77" t="n">
        <f aca="false">SUM(C1927:D1927)</f>
        <v>3688500</v>
      </c>
    </row>
    <row r="1928" customFormat="false" ht="32.8" hidden="false" customHeight="false" outlineLevel="0" collapsed="false">
      <c r="A1928" s="82" t="s">
        <v>219</v>
      </c>
      <c r="B1928" s="103" t="s">
        <v>220</v>
      </c>
      <c r="C1928" s="77" t="n">
        <v>18500</v>
      </c>
      <c r="D1928" s="77"/>
      <c r="E1928" s="77" t="n">
        <f aca="false">SUM(C1928:D1928)</f>
        <v>18500</v>
      </c>
    </row>
    <row r="1929" customFormat="false" ht="32.8" hidden="false" customHeight="false" outlineLevel="0" collapsed="false">
      <c r="A1929" s="82" t="s">
        <v>33</v>
      </c>
      <c r="B1929" s="54" t="s">
        <v>34</v>
      </c>
      <c r="C1929" s="77" t="n">
        <v>49200</v>
      </c>
      <c r="D1929" s="77"/>
      <c r="E1929" s="77" t="n">
        <f aca="false">SUM(C1929:D1929)</f>
        <v>49200</v>
      </c>
    </row>
    <row r="1930" customFormat="false" ht="12.8" hidden="false" customHeight="false" outlineLevel="0" collapsed="false">
      <c r="A1930" s="82"/>
      <c r="B1930" s="54"/>
      <c r="C1930" s="77" t="n">
        <f aca="false">13000-13000</f>
        <v>0</v>
      </c>
      <c r="D1930" s="77"/>
      <c r="E1930" s="77" t="n">
        <f aca="false">SUM(C1930:D1930)</f>
        <v>0</v>
      </c>
    </row>
    <row r="1931" customFormat="false" ht="57.45" hidden="false" customHeight="false" outlineLevel="0" collapsed="false">
      <c r="A1931" s="66" t="s">
        <v>2051</v>
      </c>
      <c r="B1931" s="135" t="s">
        <v>19</v>
      </c>
      <c r="C1931" s="152" t="n">
        <f aca="false">SUM(C1933:C1936)</f>
        <v>6898230</v>
      </c>
      <c r="D1931" s="152" t="n">
        <f aca="false">SUM(D1933:D1937)</f>
        <v>0</v>
      </c>
      <c r="E1931" s="139" t="n">
        <f aca="false">SUM(C1931:D1931)</f>
        <v>6898230</v>
      </c>
    </row>
    <row r="1932" customFormat="false" ht="22.35" hidden="false" customHeight="false" outlineLevel="0" collapsed="false">
      <c r="A1932" s="82" t="s">
        <v>27</v>
      </c>
      <c r="B1932" s="167"/>
      <c r="C1932" s="143" t="n">
        <f aca="false">SUM(C1933:C1936)</f>
        <v>6898230</v>
      </c>
      <c r="D1932" s="215"/>
      <c r="E1932" s="77" t="n">
        <f aca="false">SUM(C1932:D1932)</f>
        <v>6898230</v>
      </c>
    </row>
    <row r="1933" customFormat="false" ht="32.8" hidden="false" customHeight="false" outlineLevel="0" collapsed="false">
      <c r="A1933" s="82" t="s">
        <v>2003</v>
      </c>
      <c r="B1933" s="103" t="s">
        <v>2004</v>
      </c>
      <c r="C1933" s="77" t="n">
        <f aca="false">4817980+110000</f>
        <v>4927980</v>
      </c>
      <c r="D1933" s="77"/>
      <c r="E1933" s="77" t="n">
        <f aca="false">SUM(C1933:D1933)</f>
        <v>4927980</v>
      </c>
    </row>
    <row r="1934" customFormat="false" ht="32.8" hidden="false" customHeight="false" outlineLevel="0" collapsed="false">
      <c r="A1934" s="82" t="s">
        <v>33</v>
      </c>
      <c r="B1934" s="54" t="s">
        <v>34</v>
      </c>
      <c r="C1934" s="77" t="n">
        <v>612500</v>
      </c>
      <c r="D1934" s="77"/>
      <c r="E1934" s="77" t="n">
        <f aca="false">SUM(C1934:D1934)</f>
        <v>612500</v>
      </c>
    </row>
    <row r="1935" customFormat="false" ht="32.8" hidden="false" customHeight="false" outlineLevel="0" collapsed="false">
      <c r="A1935" s="82" t="s">
        <v>219</v>
      </c>
      <c r="B1935" s="54" t="s">
        <v>220</v>
      </c>
      <c r="C1935" s="77" t="n">
        <v>1357750</v>
      </c>
      <c r="D1935" s="77"/>
      <c r="E1935" s="77" t="n">
        <f aca="false">SUM(C1935:D1935)</f>
        <v>1357750</v>
      </c>
    </row>
    <row r="1936" customFormat="false" ht="32.8" hidden="false" customHeight="false" outlineLevel="0" collapsed="false">
      <c r="A1936" s="82" t="s">
        <v>222</v>
      </c>
      <c r="B1936" s="55" t="s">
        <v>223</v>
      </c>
      <c r="C1936" s="77"/>
      <c r="D1936" s="77"/>
      <c r="E1936" s="77" t="n">
        <f aca="false">SUM(C1936:D1936)</f>
        <v>0</v>
      </c>
    </row>
    <row r="1937" customFormat="false" ht="12.8" hidden="false" customHeight="false" outlineLevel="0" collapsed="false">
      <c r="A1937" s="87"/>
      <c r="B1937" s="103"/>
      <c r="C1937" s="77"/>
      <c r="D1937" s="77"/>
      <c r="E1937" s="77" t="n">
        <f aca="false">SUM(C1937:D1937)</f>
        <v>0</v>
      </c>
    </row>
    <row r="1938" customFormat="false" ht="57.45" hidden="false" customHeight="false" outlineLevel="0" collapsed="false">
      <c r="A1938" s="66" t="s">
        <v>2056</v>
      </c>
      <c r="B1938" s="135" t="s">
        <v>19</v>
      </c>
      <c r="C1938" s="69" t="n">
        <f aca="false">SUM(C1940:C1942)</f>
        <v>4557464</v>
      </c>
      <c r="D1938" s="69" t="n">
        <f aca="false">SUM(D1940:D1943)</f>
        <v>0</v>
      </c>
      <c r="E1938" s="69" t="n">
        <f aca="false">SUM(C1938:D1938)</f>
        <v>4557464</v>
      </c>
    </row>
    <row r="1939" customFormat="false" ht="22.35" hidden="false" customHeight="false" outlineLevel="0" collapsed="false">
      <c r="A1939" s="82" t="s">
        <v>27</v>
      </c>
      <c r="B1939" s="167"/>
      <c r="C1939" s="220" t="n">
        <f aca="false">SUM(C1940:C1942)</f>
        <v>4557464</v>
      </c>
      <c r="D1939" s="221"/>
      <c r="E1939" s="77" t="n">
        <f aca="false">SUM(C1939:D1939)</f>
        <v>4557464</v>
      </c>
    </row>
    <row r="1940" customFormat="false" ht="32.8" hidden="false" customHeight="false" outlineLevel="0" collapsed="false">
      <c r="A1940" s="82" t="s">
        <v>2003</v>
      </c>
      <c r="B1940" s="103" t="s">
        <v>2004</v>
      </c>
      <c r="C1940" s="77" t="n">
        <f aca="false">4224050+65000</f>
        <v>4289050</v>
      </c>
      <c r="D1940" s="77"/>
      <c r="E1940" s="77" t="n">
        <f aca="false">SUM(C1940:D1940)</f>
        <v>4289050</v>
      </c>
    </row>
    <row r="1941" customFormat="false" ht="32.8" hidden="false" customHeight="false" outlineLevel="0" collapsed="false">
      <c r="A1941" s="82" t="s">
        <v>33</v>
      </c>
      <c r="B1941" s="54" t="s">
        <v>34</v>
      </c>
      <c r="C1941" s="77" t="n">
        <v>254014</v>
      </c>
      <c r="D1941" s="77"/>
      <c r="E1941" s="77" t="n">
        <f aca="false">SUM(C1941:D1941)</f>
        <v>254014</v>
      </c>
    </row>
    <row r="1942" customFormat="false" ht="32.8" hidden="false" customHeight="false" outlineLevel="0" collapsed="false">
      <c r="A1942" s="82" t="s">
        <v>219</v>
      </c>
      <c r="B1942" s="54" t="s">
        <v>220</v>
      </c>
      <c r="C1942" s="77" t="n">
        <v>14400</v>
      </c>
      <c r="D1942" s="77"/>
      <c r="E1942" s="77" t="n">
        <f aca="false">SUM(C1942:D1942)</f>
        <v>14400</v>
      </c>
    </row>
    <row r="1943" customFormat="false" ht="12.8" hidden="false" customHeight="false" outlineLevel="0" collapsed="false">
      <c r="A1943" s="211"/>
      <c r="B1943" s="113"/>
      <c r="C1943" s="77"/>
      <c r="D1943" s="77"/>
      <c r="E1943" s="77" t="n">
        <f aca="false">SUM(C1943:D1943)</f>
        <v>0</v>
      </c>
    </row>
    <row r="1944" customFormat="false" ht="79.85" hidden="false" customHeight="false" outlineLevel="0" collapsed="false">
      <c r="A1944" s="66" t="s">
        <v>2060</v>
      </c>
      <c r="B1944" s="135" t="s">
        <v>19</v>
      </c>
      <c r="C1944" s="139" t="n">
        <f aca="false">SUM(C1946:C1947)</f>
        <v>1091200</v>
      </c>
      <c r="D1944" s="139" t="n">
        <f aca="false">SUM(D1946:D1947)</f>
        <v>0</v>
      </c>
      <c r="E1944" s="139" t="n">
        <f aca="false">SUM(C1944:D1944)</f>
        <v>1091200</v>
      </c>
    </row>
    <row r="1945" customFormat="false" ht="22.35" hidden="false" customHeight="false" outlineLevel="0" collapsed="false">
      <c r="A1945" s="82" t="s">
        <v>27</v>
      </c>
      <c r="B1945" s="167"/>
      <c r="C1945" s="143" t="n">
        <f aca="false">SUM(C1946:C1947)</f>
        <v>1091200</v>
      </c>
      <c r="D1945" s="215"/>
      <c r="E1945" s="77" t="n">
        <f aca="false">SUM(C1945:D1945)</f>
        <v>1091200</v>
      </c>
    </row>
    <row r="1946" customFormat="false" ht="32.8" hidden="false" customHeight="false" outlineLevel="0" collapsed="false">
      <c r="A1946" s="82" t="s">
        <v>2003</v>
      </c>
      <c r="B1946" s="103" t="s">
        <v>2004</v>
      </c>
      <c r="C1946" s="77" t="n">
        <v>1066200</v>
      </c>
      <c r="D1946" s="77"/>
      <c r="E1946" s="77" t="n">
        <f aca="false">SUM(C1946:D1946)</f>
        <v>1066200</v>
      </c>
    </row>
    <row r="1947" customFormat="false" ht="32.8" hidden="false" customHeight="false" outlineLevel="0" collapsed="false">
      <c r="A1947" s="82" t="s">
        <v>33</v>
      </c>
      <c r="B1947" s="54" t="s">
        <v>34</v>
      </c>
      <c r="C1947" s="77" t="n">
        <v>25000</v>
      </c>
      <c r="D1947" s="77"/>
      <c r="E1947" s="77" t="n">
        <f aca="false">SUM(C1947:D1947)</f>
        <v>25000</v>
      </c>
    </row>
    <row r="1948" customFormat="false" ht="12.8" hidden="false" customHeight="false" outlineLevel="0" collapsed="false">
      <c r="A1948" s="82"/>
      <c r="B1948" s="103"/>
      <c r="C1948" s="77"/>
      <c r="D1948" s="77"/>
      <c r="E1948" s="77"/>
    </row>
    <row r="1949" customFormat="false" ht="46.25" hidden="false" customHeight="false" outlineLevel="0" collapsed="false">
      <c r="A1949" s="66" t="s">
        <v>2063</v>
      </c>
      <c r="B1949" s="135" t="s">
        <v>19</v>
      </c>
      <c r="C1949" s="69" t="n">
        <f aca="false">SUM(C1951:C1952)</f>
        <v>8337900</v>
      </c>
      <c r="D1949" s="69" t="n">
        <f aca="false">SUM(D1951:D1953)</f>
        <v>0</v>
      </c>
      <c r="E1949" s="69" t="n">
        <f aca="false">SUM(C1949:D1949)</f>
        <v>8337900</v>
      </c>
    </row>
    <row r="1950" customFormat="false" ht="22.35" hidden="false" customHeight="false" outlineLevel="0" collapsed="false">
      <c r="A1950" s="82" t="s">
        <v>27</v>
      </c>
      <c r="B1950" s="227"/>
      <c r="C1950" s="278" t="n">
        <f aca="false">SUM(C1951:C1952)</f>
        <v>8337900</v>
      </c>
      <c r="D1950" s="296"/>
      <c r="E1950" s="77" t="n">
        <f aca="false">SUM(C1950:D1950)</f>
        <v>8337900</v>
      </c>
    </row>
    <row r="1951" customFormat="false" ht="32.8" hidden="false" customHeight="false" outlineLevel="0" collapsed="false">
      <c r="A1951" s="82" t="s">
        <v>2003</v>
      </c>
      <c r="B1951" s="103" t="s">
        <v>2004</v>
      </c>
      <c r="C1951" s="77" t="n">
        <v>8291400</v>
      </c>
      <c r="D1951" s="77"/>
      <c r="E1951" s="77" t="n">
        <f aca="false">SUM(C1951:D1951)</f>
        <v>8291400</v>
      </c>
    </row>
    <row r="1952" customFormat="false" ht="32.8" hidden="false" customHeight="false" outlineLevel="0" collapsed="false">
      <c r="A1952" s="82" t="s">
        <v>33</v>
      </c>
      <c r="B1952" s="54" t="s">
        <v>34</v>
      </c>
      <c r="C1952" s="77" t="n">
        <v>46500</v>
      </c>
      <c r="D1952" s="77"/>
      <c r="E1952" s="77" t="n">
        <f aca="false">SUM(C1952:D1952)</f>
        <v>46500</v>
      </c>
    </row>
    <row r="1953" customFormat="false" ht="12.8" hidden="false" customHeight="false" outlineLevel="0" collapsed="false">
      <c r="A1953" s="82"/>
      <c r="B1953" s="54"/>
      <c r="C1953" s="77" t="n">
        <f aca="false">4000-4000</f>
        <v>0</v>
      </c>
      <c r="D1953" s="77"/>
      <c r="E1953" s="77" t="n">
        <f aca="false">SUM(C1953:D1953)</f>
        <v>0</v>
      </c>
    </row>
    <row r="1954" customFormat="false" ht="68.65" hidden="false" customHeight="false" outlineLevel="0" collapsed="false">
      <c r="A1954" s="66" t="s">
        <v>2066</v>
      </c>
      <c r="B1954" s="135" t="s">
        <v>19</v>
      </c>
      <c r="C1954" s="152" t="n">
        <f aca="false">SUM(C1956:C1959)</f>
        <v>5798653</v>
      </c>
      <c r="D1954" s="152" t="n">
        <f aca="false">SUM(D1956:D1959)</f>
        <v>0</v>
      </c>
      <c r="E1954" s="139" t="n">
        <f aca="false">SUM(C1954:D1954)</f>
        <v>5798653</v>
      </c>
    </row>
    <row r="1955" customFormat="false" ht="22.35" hidden="false" customHeight="false" outlineLevel="0" collapsed="false">
      <c r="A1955" s="82" t="s">
        <v>27</v>
      </c>
      <c r="B1955" s="167"/>
      <c r="C1955" s="143" t="n">
        <f aca="false">SUM(C1956:C1958)</f>
        <v>5798653</v>
      </c>
      <c r="D1955" s="215"/>
      <c r="E1955" s="77" t="n">
        <f aca="false">SUM(C1955:D1955)</f>
        <v>5798653</v>
      </c>
    </row>
    <row r="1956" customFormat="false" ht="32.8" hidden="false" customHeight="false" outlineLevel="0" collapsed="false">
      <c r="A1956" s="82" t="s">
        <v>2003</v>
      </c>
      <c r="B1956" s="103" t="s">
        <v>2004</v>
      </c>
      <c r="C1956" s="77" t="n">
        <f aca="false">5058740</f>
        <v>5058740</v>
      </c>
      <c r="D1956" s="77"/>
      <c r="E1956" s="77" t="n">
        <f aca="false">SUM(C1956:D1956)</f>
        <v>5058740</v>
      </c>
    </row>
    <row r="1957" customFormat="false" ht="32.8" hidden="false" customHeight="false" outlineLevel="0" collapsed="false">
      <c r="A1957" s="82" t="s">
        <v>33</v>
      </c>
      <c r="B1957" s="54" t="s">
        <v>34</v>
      </c>
      <c r="C1957" s="77" t="n">
        <v>732113</v>
      </c>
      <c r="D1957" s="77"/>
      <c r="E1957" s="77" t="n">
        <f aca="false">SUM(C1957:D1957)</f>
        <v>732113</v>
      </c>
    </row>
    <row r="1958" customFormat="false" ht="32.8" hidden="false" customHeight="false" outlineLevel="0" collapsed="false">
      <c r="A1958" s="82" t="s">
        <v>219</v>
      </c>
      <c r="B1958" s="54" t="s">
        <v>220</v>
      </c>
      <c r="C1958" s="77" t="n">
        <f aca="false">21800-14000</f>
        <v>7800</v>
      </c>
      <c r="D1958" s="77"/>
      <c r="E1958" s="77" t="n">
        <f aca="false">SUM(C1958:D1958)</f>
        <v>7800</v>
      </c>
    </row>
    <row r="1959" customFormat="false" ht="12.8" hidden="false" customHeight="false" outlineLevel="0" collapsed="false">
      <c r="A1959" s="82"/>
      <c r="B1959" s="103"/>
      <c r="C1959" s="77" t="n">
        <f aca="false">146000-146000</f>
        <v>0</v>
      </c>
      <c r="D1959" s="77"/>
      <c r="E1959" s="77" t="n">
        <f aca="false">SUM(C1959:D1959)</f>
        <v>0</v>
      </c>
    </row>
    <row r="1960" customFormat="false" ht="46.25" hidden="false" customHeight="false" outlineLevel="0" collapsed="false">
      <c r="A1960" s="66" t="s">
        <v>2070</v>
      </c>
      <c r="B1960" s="135" t="s">
        <v>19</v>
      </c>
      <c r="C1960" s="139" t="n">
        <f aca="false">SUM(C1962:C1965)</f>
        <v>12030520</v>
      </c>
      <c r="D1960" s="139" t="n">
        <f aca="false">SUM(D1962:D1966)</f>
        <v>0</v>
      </c>
      <c r="E1960" s="139" t="n">
        <f aca="false">SUM(C1960:D1960)</f>
        <v>12030520</v>
      </c>
    </row>
    <row r="1961" customFormat="false" ht="22.35" hidden="false" customHeight="false" outlineLevel="0" collapsed="false">
      <c r="A1961" s="82" t="s">
        <v>27</v>
      </c>
      <c r="B1961" s="227"/>
      <c r="C1961" s="194" t="n">
        <f aca="false">SUM(C1962:C1965)</f>
        <v>12030520</v>
      </c>
      <c r="D1961" s="209"/>
      <c r="E1961" s="77" t="n">
        <f aca="false">SUM(C1961:D1961)</f>
        <v>12030520</v>
      </c>
    </row>
    <row r="1962" customFormat="false" ht="32.8" hidden="false" customHeight="false" outlineLevel="0" collapsed="false">
      <c r="A1962" s="82" t="s">
        <v>2003</v>
      </c>
      <c r="B1962" s="103" t="s">
        <v>2004</v>
      </c>
      <c r="C1962" s="77" t="n">
        <v>10446220</v>
      </c>
      <c r="D1962" s="77"/>
      <c r="E1962" s="77" t="n">
        <f aca="false">SUM(C1962:D1962)</f>
        <v>10446220</v>
      </c>
    </row>
    <row r="1963" customFormat="false" ht="32.8" hidden="false" customHeight="false" outlineLevel="0" collapsed="false">
      <c r="A1963" s="82" t="s">
        <v>33</v>
      </c>
      <c r="B1963" s="54" t="s">
        <v>34</v>
      </c>
      <c r="C1963" s="77" t="n">
        <v>990800</v>
      </c>
      <c r="D1963" s="77"/>
      <c r="E1963" s="77" t="n">
        <f aca="false">SUM(C1963:D1963)</f>
        <v>990800</v>
      </c>
    </row>
    <row r="1964" customFormat="false" ht="32.8" hidden="false" customHeight="false" outlineLevel="0" collapsed="false">
      <c r="A1964" s="82" t="s">
        <v>219</v>
      </c>
      <c r="B1964" s="54" t="s">
        <v>220</v>
      </c>
      <c r="C1964" s="77" t="n">
        <v>593500</v>
      </c>
      <c r="D1964" s="77"/>
      <c r="E1964" s="77" t="n">
        <f aca="false">SUM(C1964:D1964)</f>
        <v>593500</v>
      </c>
    </row>
    <row r="1965" customFormat="false" ht="43.25" hidden="false" customHeight="false" outlineLevel="0" collapsed="false">
      <c r="A1965" s="82" t="s">
        <v>506</v>
      </c>
      <c r="B1965" s="54" t="s">
        <v>507</v>
      </c>
      <c r="C1965" s="77"/>
      <c r="D1965" s="77"/>
      <c r="E1965" s="77" t="n">
        <f aca="false">SUM(C1965:D1965)</f>
        <v>0</v>
      </c>
    </row>
    <row r="1966" customFormat="false" ht="12.8" hidden="false" customHeight="false" outlineLevel="0" collapsed="false">
      <c r="A1966" s="82"/>
      <c r="B1966" s="103"/>
      <c r="C1966" s="77" t="n">
        <f aca="false">208500-208500</f>
        <v>0</v>
      </c>
      <c r="D1966" s="77"/>
      <c r="E1966" s="77" t="n">
        <f aca="false">SUM(C1966:D1966)</f>
        <v>0</v>
      </c>
    </row>
    <row r="1967" customFormat="false" ht="68.65" hidden="false" customHeight="false" outlineLevel="0" collapsed="false">
      <c r="A1967" s="66" t="s">
        <v>2074</v>
      </c>
      <c r="B1967" s="135" t="s">
        <v>19</v>
      </c>
      <c r="C1967" s="139" t="n">
        <f aca="false">SUM(C1969:C1970)</f>
        <v>1364300</v>
      </c>
      <c r="D1967" s="139" t="n">
        <f aca="false">SUM(D1969:D1969)</f>
        <v>0</v>
      </c>
      <c r="E1967" s="139" t="n">
        <f aca="false">SUM(C1967:D1967)</f>
        <v>1364300</v>
      </c>
    </row>
    <row r="1968" customFormat="false" ht="22.35" hidden="false" customHeight="false" outlineLevel="0" collapsed="false">
      <c r="A1968" s="82" t="s">
        <v>27</v>
      </c>
      <c r="B1968" s="167"/>
      <c r="C1968" s="77" t="n">
        <f aca="false">SUM(C1969:C1970)</f>
        <v>1364300</v>
      </c>
      <c r="D1968" s="215"/>
      <c r="E1968" s="77" t="n">
        <f aca="false">SUM(C1968:D1968)</f>
        <v>1364300</v>
      </c>
    </row>
    <row r="1969" customFormat="false" ht="32.8" hidden="false" customHeight="false" outlineLevel="0" collapsed="false">
      <c r="A1969" s="82" t="s">
        <v>2003</v>
      </c>
      <c r="B1969" s="103" t="s">
        <v>2004</v>
      </c>
      <c r="C1969" s="77" t="n">
        <v>1360300</v>
      </c>
      <c r="D1969" s="77"/>
      <c r="E1969" s="77" t="n">
        <f aca="false">SUM(C1969:D1969)</f>
        <v>1360300</v>
      </c>
    </row>
    <row r="1970" customFormat="false" ht="32.8" hidden="false" customHeight="false" outlineLevel="0" collapsed="false">
      <c r="A1970" s="82" t="s">
        <v>33</v>
      </c>
      <c r="B1970" s="103" t="s">
        <v>34</v>
      </c>
      <c r="C1970" s="77" t="n">
        <v>4000</v>
      </c>
      <c r="D1970" s="77"/>
      <c r="E1970" s="77" t="n">
        <f aca="false">SUM(C1970:D1970)</f>
        <v>4000</v>
      </c>
    </row>
    <row r="1971" customFormat="false" ht="12.8" hidden="false" customHeight="false" outlineLevel="0" collapsed="false">
      <c r="A1971" s="82"/>
      <c r="B1971" s="54"/>
      <c r="C1971" s="77"/>
      <c r="D1971" s="77"/>
      <c r="E1971" s="77" t="n">
        <f aca="false">SUM(C1971:D1971)</f>
        <v>0</v>
      </c>
    </row>
    <row r="1972" customFormat="false" ht="46.25" hidden="false" customHeight="false" outlineLevel="0" collapsed="false">
      <c r="A1972" s="66" t="s">
        <v>2077</v>
      </c>
      <c r="B1972" s="135" t="s">
        <v>19</v>
      </c>
      <c r="C1972" s="152" t="n">
        <f aca="false">SUM(C1974:C1978)</f>
        <v>28541160</v>
      </c>
      <c r="D1972" s="152" t="n">
        <f aca="false">SUM(D1974:D1978)</f>
        <v>0</v>
      </c>
      <c r="E1972" s="139" t="n">
        <f aca="false">SUM(C1972:D1972)</f>
        <v>28541160</v>
      </c>
    </row>
    <row r="1973" customFormat="false" ht="22.35" hidden="false" customHeight="false" outlineLevel="0" collapsed="false">
      <c r="A1973" s="82" t="s">
        <v>27</v>
      </c>
      <c r="B1973" s="167"/>
      <c r="C1973" s="143" t="n">
        <f aca="false">SUM(C1974:C1977)</f>
        <v>28541160</v>
      </c>
      <c r="D1973" s="215"/>
      <c r="E1973" s="77" t="n">
        <f aca="false">SUM(C1973:D1973)</f>
        <v>28541160</v>
      </c>
    </row>
    <row r="1974" customFormat="false" ht="32.8" hidden="false" customHeight="false" outlineLevel="0" collapsed="false">
      <c r="A1974" s="82" t="s">
        <v>2003</v>
      </c>
      <c r="B1974" s="103" t="s">
        <v>2004</v>
      </c>
      <c r="C1974" s="77" t="n">
        <v>27355860</v>
      </c>
      <c r="D1974" s="77"/>
      <c r="E1974" s="77" t="n">
        <f aca="false">SUM(C1974:D1974)</f>
        <v>27355860</v>
      </c>
    </row>
    <row r="1975" customFormat="false" ht="32.8" hidden="false" customHeight="false" outlineLevel="0" collapsed="false">
      <c r="A1975" s="82" t="s">
        <v>222</v>
      </c>
      <c r="B1975" s="54" t="s">
        <v>223</v>
      </c>
      <c r="C1975" s="77" t="n">
        <v>200000</v>
      </c>
      <c r="D1975" s="77"/>
      <c r="E1975" s="77" t="n">
        <f aca="false">SUM(C1975:D1975)</f>
        <v>200000</v>
      </c>
    </row>
    <row r="1976" customFormat="false" ht="32.8" hidden="false" customHeight="false" outlineLevel="0" collapsed="false">
      <c r="A1976" s="82" t="s">
        <v>219</v>
      </c>
      <c r="B1976" s="54" t="s">
        <v>220</v>
      </c>
      <c r="C1976" s="77" t="n">
        <v>716800</v>
      </c>
      <c r="D1976" s="77"/>
      <c r="E1976" s="77" t="n">
        <f aca="false">SUM(C1976:D1976)</f>
        <v>716800</v>
      </c>
    </row>
    <row r="1977" customFormat="false" ht="32.8" hidden="false" customHeight="false" outlineLevel="0" collapsed="false">
      <c r="A1977" s="82" t="s">
        <v>33</v>
      </c>
      <c r="B1977" s="54" t="s">
        <v>34</v>
      </c>
      <c r="C1977" s="77" t="n">
        <v>268500</v>
      </c>
      <c r="D1977" s="77"/>
      <c r="E1977" s="77" t="n">
        <f aca="false">SUM(C1977:D1977)</f>
        <v>268500</v>
      </c>
    </row>
    <row r="1978" customFormat="false" ht="43.25" hidden="false" customHeight="false" outlineLevel="0" collapsed="false">
      <c r="A1978" s="87" t="s">
        <v>506</v>
      </c>
      <c r="B1978" s="54" t="s">
        <v>507</v>
      </c>
      <c r="C1978" s="77"/>
      <c r="D1978" s="77"/>
      <c r="E1978" s="77"/>
    </row>
    <row r="1979" customFormat="false" ht="12.8" hidden="false" customHeight="false" outlineLevel="0" collapsed="false">
      <c r="A1979" s="211"/>
      <c r="B1979" s="113"/>
      <c r="C1979" s="77"/>
      <c r="D1979" s="77"/>
      <c r="E1979" s="77" t="n">
        <f aca="false">SUM(C1979:D1979)</f>
        <v>0</v>
      </c>
    </row>
    <row r="1980" customFormat="false" ht="46.25" hidden="false" customHeight="false" outlineLevel="0" collapsed="false">
      <c r="A1980" s="66" t="s">
        <v>2082</v>
      </c>
      <c r="B1980" s="135" t="s">
        <v>19</v>
      </c>
      <c r="C1980" s="139" t="n">
        <f aca="false">SUM(C1982:C1987)</f>
        <v>23800000</v>
      </c>
      <c r="D1980" s="139" t="n">
        <f aca="false">SUM(D1982:D1986)</f>
        <v>0</v>
      </c>
      <c r="E1980" s="139" t="n">
        <f aca="false">SUM(C1980:D1980)</f>
        <v>23800000</v>
      </c>
    </row>
    <row r="1981" customFormat="false" ht="22.35" hidden="false" customHeight="false" outlineLevel="0" collapsed="false">
      <c r="A1981" s="74" t="s">
        <v>27</v>
      </c>
      <c r="B1981" s="167"/>
      <c r="C1981" s="256" t="n">
        <f aca="false">SUM(C1982:C1987)</f>
        <v>23800000</v>
      </c>
      <c r="D1981" s="300"/>
      <c r="E1981" s="249" t="n">
        <f aca="false">SUM(C1981:D1981)</f>
        <v>23800000</v>
      </c>
    </row>
    <row r="1982" customFormat="false" ht="32.8" hidden="false" customHeight="false" outlineLevel="0" collapsed="false">
      <c r="A1982" s="82" t="s">
        <v>2003</v>
      </c>
      <c r="B1982" s="103" t="s">
        <v>2004</v>
      </c>
      <c r="C1982" s="191" t="n">
        <f aca="false">23700000+100000</f>
        <v>23800000</v>
      </c>
      <c r="D1982" s="6"/>
      <c r="E1982" s="249" t="n">
        <f aca="false">SUM(C1982:D1982)</f>
        <v>23800000</v>
      </c>
    </row>
    <row r="1983" customFormat="false" ht="32.8" hidden="false" customHeight="false" outlineLevel="0" collapsed="false">
      <c r="A1983" s="82" t="s">
        <v>219</v>
      </c>
      <c r="B1983" s="54" t="s">
        <v>220</v>
      </c>
      <c r="C1983" s="220"/>
      <c r="D1983" s="191"/>
      <c r="E1983" s="143"/>
    </row>
    <row r="1984" customFormat="false" ht="43.25" hidden="false" customHeight="false" outlineLevel="0" collapsed="false">
      <c r="A1984" s="82" t="s">
        <v>506</v>
      </c>
      <c r="B1984" s="103" t="s">
        <v>507</v>
      </c>
      <c r="C1984" s="220"/>
      <c r="D1984" s="191"/>
      <c r="E1984" s="143"/>
    </row>
    <row r="1985" customFormat="false" ht="64.15" hidden="false" customHeight="false" outlineLevel="0" collapsed="false">
      <c r="A1985" s="82" t="s">
        <v>494</v>
      </c>
      <c r="B1985" s="55" t="s">
        <v>495</v>
      </c>
      <c r="C1985" s="220"/>
      <c r="D1985" s="191"/>
      <c r="E1985" s="143"/>
    </row>
    <row r="1986" customFormat="false" ht="32.8" hidden="false" customHeight="false" outlineLevel="0" collapsed="false">
      <c r="A1986" s="87" t="s">
        <v>219</v>
      </c>
      <c r="B1986" s="55" t="s">
        <v>220</v>
      </c>
      <c r="C1986" s="77"/>
      <c r="D1986" s="77"/>
      <c r="E1986" s="77" t="n">
        <f aca="false">SUM(C1986:D1986)</f>
        <v>0</v>
      </c>
    </row>
    <row r="1987" customFormat="false" ht="32.8" hidden="false" customHeight="false" outlineLevel="0" collapsed="false">
      <c r="A1987" s="87" t="s">
        <v>33</v>
      </c>
      <c r="B1987" s="55" t="s">
        <v>34</v>
      </c>
      <c r="C1987" s="77"/>
      <c r="D1987" s="77"/>
      <c r="E1987" s="77"/>
    </row>
    <row r="1988" customFormat="false" ht="12.8" hidden="false" customHeight="false" outlineLevel="0" collapsed="false">
      <c r="A1988" s="87"/>
      <c r="B1988" s="54"/>
      <c r="C1988" s="77"/>
      <c r="D1988" s="77"/>
      <c r="E1988" s="77"/>
    </row>
    <row r="1989" customFormat="false" ht="57.45" hidden="false" customHeight="false" outlineLevel="0" collapsed="false">
      <c r="A1989" s="66" t="s">
        <v>2087</v>
      </c>
      <c r="B1989" s="135" t="s">
        <v>19</v>
      </c>
      <c r="C1989" s="246" t="n">
        <f aca="false">SUM(C1991:C2003)</f>
        <v>27699701</v>
      </c>
      <c r="D1989" s="246" t="n">
        <f aca="false">SUM(D1991:D2003)</f>
        <v>13386732</v>
      </c>
      <c r="E1989" s="239" t="n">
        <f aca="false">SUM(C1989:D1989)</f>
        <v>41086433</v>
      </c>
    </row>
    <row r="1990" customFormat="false" ht="22.35" hidden="false" customHeight="false" outlineLevel="0" collapsed="false">
      <c r="A1990" s="87" t="s">
        <v>27</v>
      </c>
      <c r="B1990" s="303"/>
      <c r="C1990" s="305" t="n">
        <f aca="false">SUM(C1991:C2002)</f>
        <v>27699701</v>
      </c>
      <c r="D1990" s="305" t="n">
        <f aca="false">SUM(D1991:D2002)</f>
        <v>13386732</v>
      </c>
      <c r="E1990" s="306" t="n">
        <f aca="false">SUM(C1990:D1990)</f>
        <v>41086433</v>
      </c>
    </row>
    <row r="1991" customFormat="false" ht="43.25" hidden="false" customHeight="false" outlineLevel="0" collapsed="false">
      <c r="A1991" s="87" t="s">
        <v>29</v>
      </c>
      <c r="B1991" s="54" t="n">
        <v>0</v>
      </c>
      <c r="C1991" s="306"/>
      <c r="D1991" s="265" t="n">
        <v>4596111</v>
      </c>
      <c r="E1991" s="306" t="n">
        <f aca="false">SUM(C1991:D1991)</f>
        <v>4596111</v>
      </c>
    </row>
    <row r="1992" customFormat="false" ht="95.5" hidden="false" customHeight="false" outlineLevel="0" collapsed="false">
      <c r="A1992" s="87" t="s">
        <v>2088</v>
      </c>
      <c r="B1992" s="54" t="s">
        <v>2089</v>
      </c>
      <c r="C1992" s="265" t="n">
        <v>19846700</v>
      </c>
      <c r="D1992" s="265" t="n">
        <v>5570368</v>
      </c>
      <c r="E1992" s="306" t="n">
        <f aca="false">SUM(C1992:D1992)</f>
        <v>25417068</v>
      </c>
    </row>
    <row r="1993" customFormat="false" ht="53.7" hidden="false" customHeight="false" outlineLevel="0" collapsed="false">
      <c r="A1993" s="87" t="s">
        <v>2091</v>
      </c>
      <c r="B1993" s="54" t="s">
        <v>2092</v>
      </c>
      <c r="C1993" s="265" t="n">
        <v>1758864</v>
      </c>
      <c r="D1993" s="265" t="n">
        <v>245423</v>
      </c>
      <c r="E1993" s="306" t="n">
        <f aca="false">SUM(C1993:D1993)</f>
        <v>2004287</v>
      </c>
    </row>
    <row r="1994" customFormat="false" ht="32.8" hidden="false" customHeight="false" outlineLevel="0" collapsed="false">
      <c r="A1994" s="87" t="s">
        <v>2094</v>
      </c>
      <c r="B1994" s="54" t="s">
        <v>2095</v>
      </c>
      <c r="C1994" s="265" t="n">
        <v>5500000</v>
      </c>
      <c r="D1994" s="265" t="n">
        <v>669337</v>
      </c>
      <c r="E1994" s="306" t="n">
        <f aca="false">SUM(C1994:D1994)</f>
        <v>6169337</v>
      </c>
    </row>
    <row r="1995" customFormat="false" ht="32.8" hidden="false" customHeight="false" outlineLevel="0" collapsed="false">
      <c r="A1995" s="87" t="s">
        <v>2097</v>
      </c>
      <c r="B1995" s="54" t="s">
        <v>2098</v>
      </c>
      <c r="C1995" s="265" t="n">
        <v>10000</v>
      </c>
      <c r="D1995" s="265" t="n">
        <v>14875</v>
      </c>
      <c r="E1995" s="306" t="n">
        <f aca="false">SUM(C1995:D1995)</f>
        <v>24875</v>
      </c>
    </row>
    <row r="1996" customFormat="false" ht="74.6" hidden="false" customHeight="false" outlineLevel="0" collapsed="false">
      <c r="A1996" s="87" t="s">
        <v>2100</v>
      </c>
      <c r="B1996" s="54" t="s">
        <v>2101</v>
      </c>
      <c r="C1996" s="265" t="n">
        <v>60000</v>
      </c>
      <c r="D1996" s="265" t="n">
        <v>1517163</v>
      </c>
      <c r="E1996" s="306" t="n">
        <f aca="false">SUM(C1996:D1996)</f>
        <v>1577163</v>
      </c>
    </row>
    <row r="1997" customFormat="false" ht="32.8" hidden="false" customHeight="false" outlineLevel="0" collapsed="false">
      <c r="A1997" s="87" t="s">
        <v>2103</v>
      </c>
      <c r="B1997" s="54" t="s">
        <v>2104</v>
      </c>
      <c r="C1997" s="265" t="n">
        <v>40000</v>
      </c>
      <c r="D1997" s="265" t="n">
        <v>446224</v>
      </c>
      <c r="E1997" s="306" t="n">
        <f aca="false">SUM(C1997:D1997)</f>
        <v>486224</v>
      </c>
    </row>
    <row r="1998" customFormat="false" ht="32.8" hidden="false" customHeight="false" outlineLevel="0" collapsed="false">
      <c r="A1998" s="82" t="s">
        <v>33</v>
      </c>
      <c r="B1998" s="54" t="s">
        <v>34</v>
      </c>
      <c r="C1998" s="94" t="n">
        <v>50000</v>
      </c>
      <c r="D1998" s="94"/>
      <c r="E1998" s="306" t="n">
        <f aca="false">SUM(C1998:D1998)</f>
        <v>50000</v>
      </c>
    </row>
    <row r="1999" customFormat="false" ht="43.25" hidden="false" customHeight="false" outlineLevel="0" collapsed="false">
      <c r="A1999" s="82" t="s">
        <v>506</v>
      </c>
      <c r="B1999" s="54" t="s">
        <v>507</v>
      </c>
      <c r="C1999" s="94"/>
      <c r="D1999" s="77"/>
      <c r="E1999" s="306"/>
    </row>
    <row r="2000" customFormat="false" ht="64.15" hidden="false" customHeight="false" outlineLevel="0" collapsed="false">
      <c r="A2000" s="82" t="s">
        <v>2107</v>
      </c>
      <c r="B2000" s="54" t="s">
        <v>2108</v>
      </c>
      <c r="C2000" s="94" t="n">
        <v>161270</v>
      </c>
      <c r="D2000" s="77" t="n">
        <v>29748</v>
      </c>
      <c r="E2000" s="306" t="n">
        <f aca="false">SUM(C2000:D2000)</f>
        <v>191018</v>
      </c>
    </row>
    <row r="2001" customFormat="false" ht="53.7" hidden="false" customHeight="false" outlineLevel="0" collapsed="false">
      <c r="A2001" s="87" t="s">
        <v>2110</v>
      </c>
      <c r="B2001" s="54" t="s">
        <v>2111</v>
      </c>
      <c r="C2001" s="77" t="n">
        <v>272867</v>
      </c>
      <c r="D2001" s="265" t="n">
        <v>297483</v>
      </c>
      <c r="E2001" s="306" t="n">
        <f aca="false">SUM(C2001:D2001)</f>
        <v>570350</v>
      </c>
    </row>
    <row r="2002" customFormat="false" ht="32.8" hidden="false" customHeight="false" outlineLevel="0" collapsed="false">
      <c r="A2002" s="87" t="s">
        <v>177</v>
      </c>
      <c r="B2002" s="55" t="s">
        <v>178</v>
      </c>
      <c r="C2002" s="265"/>
      <c r="D2002" s="265"/>
      <c r="E2002" s="306"/>
    </row>
    <row r="2003" customFormat="false" ht="22.35" hidden="false" customHeight="false" outlineLevel="0" collapsed="false">
      <c r="A2003" s="150" t="s">
        <v>65</v>
      </c>
      <c r="B2003" s="160" t="s">
        <v>66</v>
      </c>
      <c r="C2003" s="130"/>
      <c r="D2003" s="130"/>
      <c r="E2003" s="311" t="n">
        <f aca="false">SUM(C2003:D2003)</f>
        <v>0</v>
      </c>
    </row>
    <row r="2004" customFormat="false" ht="12.8" hidden="false" customHeight="false" outlineLevel="0" collapsed="false">
      <c r="A2004" s="87"/>
      <c r="B2004" s="103"/>
      <c r="C2004" s="77"/>
      <c r="D2004" s="77"/>
      <c r="E2004" s="77" t="n">
        <f aca="false">SUM(C2004:D2004)</f>
        <v>0</v>
      </c>
    </row>
    <row r="2005" customFormat="false" ht="46.25" hidden="false" customHeight="false" outlineLevel="0" collapsed="false">
      <c r="A2005" s="66" t="s">
        <v>2115</v>
      </c>
      <c r="B2005" s="135" t="s">
        <v>19</v>
      </c>
      <c r="C2005" s="152" t="n">
        <f aca="false">SUM(C2007:C2019)</f>
        <v>120088569</v>
      </c>
      <c r="D2005" s="152" t="n">
        <f aca="false">SUM(D2007:D2019)</f>
        <v>36647990</v>
      </c>
      <c r="E2005" s="152" t="n">
        <f aca="false">SUM(C2005:D2005)</f>
        <v>156736559</v>
      </c>
    </row>
    <row r="2006" customFormat="false" ht="22.35" hidden="false" customHeight="false" outlineLevel="0" collapsed="false">
      <c r="A2006" s="82" t="s">
        <v>27</v>
      </c>
      <c r="B2006" s="103"/>
      <c r="C2006" s="77" t="n">
        <f aca="false">SUM(C2007:C2016)</f>
        <v>120088569</v>
      </c>
      <c r="D2006" s="77" t="n">
        <f aca="false">SUM(D2007:D2016)</f>
        <v>36647990</v>
      </c>
      <c r="E2006" s="77" t="n">
        <f aca="false">SUM(C2006:D2006)</f>
        <v>156736559</v>
      </c>
    </row>
    <row r="2007" customFormat="false" ht="43.25" hidden="false" customHeight="false" outlineLevel="0" collapsed="false">
      <c r="A2007" s="82" t="s">
        <v>29</v>
      </c>
      <c r="B2007" s="103" t="n">
        <v>0</v>
      </c>
      <c r="C2007" s="77"/>
      <c r="D2007" s="77" t="n">
        <v>4429977</v>
      </c>
      <c r="E2007" s="77" t="n">
        <f aca="false">SUM(C2007:D2007)</f>
        <v>4429977</v>
      </c>
    </row>
    <row r="2008" customFormat="false" ht="126.85" hidden="false" customHeight="false" outlineLevel="0" collapsed="false">
      <c r="A2008" s="87" t="s">
        <v>2116</v>
      </c>
      <c r="B2008" s="103" t="s">
        <v>2117</v>
      </c>
      <c r="C2008" s="77" t="n">
        <v>118788063</v>
      </c>
      <c r="D2008" s="77" t="n">
        <v>31412563</v>
      </c>
      <c r="E2008" s="77" t="n">
        <f aca="false">SUM(C2008:D2008)</f>
        <v>150200626</v>
      </c>
    </row>
    <row r="2009" customFormat="false" ht="53.7" hidden="false" customHeight="false" outlineLevel="0" collapsed="false">
      <c r="A2009" s="87" t="s">
        <v>770</v>
      </c>
      <c r="B2009" s="103" t="s">
        <v>2119</v>
      </c>
      <c r="C2009" s="77" t="n">
        <v>611200</v>
      </c>
      <c r="D2009" s="77" t="n">
        <v>805450</v>
      </c>
      <c r="E2009" s="77" t="n">
        <f aca="false">SUM(C2009:D2009)</f>
        <v>1416650</v>
      </c>
    </row>
    <row r="2010" customFormat="false" ht="43.25" hidden="false" customHeight="false" outlineLevel="0" collapsed="false">
      <c r="A2010" s="87" t="s">
        <v>506</v>
      </c>
      <c r="B2010" s="54" t="s">
        <v>507</v>
      </c>
      <c r="C2010" s="77" t="n">
        <v>186270</v>
      </c>
      <c r="D2010" s="77"/>
      <c r="E2010" s="77" t="n">
        <f aca="false">SUM(C2010:D2010)</f>
        <v>186270</v>
      </c>
    </row>
    <row r="2011" customFormat="false" ht="85.05" hidden="false" customHeight="false" outlineLevel="0" collapsed="false">
      <c r="A2011" s="87" t="s">
        <v>2122</v>
      </c>
      <c r="B2011" s="103" t="s">
        <v>2123</v>
      </c>
      <c r="C2011" s="77" t="n">
        <v>30250</v>
      </c>
      <c r="D2011" s="77"/>
      <c r="E2011" s="77" t="n">
        <f aca="false">SUM(C2011:D2011)</f>
        <v>30250</v>
      </c>
    </row>
    <row r="2012" customFormat="false" ht="147.75" hidden="false" customHeight="false" outlineLevel="0" collapsed="false">
      <c r="A2012" s="87" t="s">
        <v>2125</v>
      </c>
      <c r="B2012" s="103" t="s">
        <v>2126</v>
      </c>
      <c r="C2012" s="77" t="n">
        <v>32130</v>
      </c>
      <c r="D2012" s="77"/>
      <c r="E2012" s="77" t="n">
        <f aca="false">SUM(C2012:D2012)</f>
        <v>32130</v>
      </c>
    </row>
    <row r="2013" customFormat="false" ht="95.5" hidden="false" customHeight="false" outlineLevel="0" collapsed="false">
      <c r="A2013" s="87" t="s">
        <v>2128</v>
      </c>
      <c r="B2013" s="54" t="s">
        <v>2129</v>
      </c>
      <c r="C2013" s="77" t="n">
        <v>25656</v>
      </c>
      <c r="D2013" s="77"/>
      <c r="E2013" s="77" t="n">
        <f aca="false">SUM(C2013:D2013)</f>
        <v>25656</v>
      </c>
    </row>
    <row r="2014" customFormat="false" ht="32.8" hidden="false" customHeight="false" outlineLevel="0" collapsed="false">
      <c r="A2014" s="87" t="s">
        <v>219</v>
      </c>
      <c r="B2014" s="54" t="s">
        <v>220</v>
      </c>
      <c r="C2014" s="77" t="n">
        <v>275000</v>
      </c>
      <c r="D2014" s="77"/>
      <c r="E2014" s="77" t="n">
        <f aca="false">SUM(C2014:D2014)</f>
        <v>275000</v>
      </c>
    </row>
    <row r="2015" customFormat="false" ht="32.8" hidden="false" customHeight="false" outlineLevel="0" collapsed="false">
      <c r="A2015" s="87" t="s">
        <v>2132</v>
      </c>
      <c r="B2015" s="103" t="s">
        <v>2133</v>
      </c>
      <c r="C2015" s="77"/>
      <c r="D2015" s="77"/>
      <c r="E2015" s="77" t="n">
        <f aca="false">SUM(C2015:D2015)</f>
        <v>0</v>
      </c>
    </row>
    <row r="2016" customFormat="false" ht="32.8" hidden="false" customHeight="false" outlineLevel="0" collapsed="false">
      <c r="A2016" s="82" t="s">
        <v>33</v>
      </c>
      <c r="B2016" s="54" t="s">
        <v>34</v>
      </c>
      <c r="C2016" s="77" t="n">
        <v>140000</v>
      </c>
      <c r="D2016" s="77"/>
      <c r="E2016" s="77" t="n">
        <f aca="false">SUM(C2016:D2016)</f>
        <v>140000</v>
      </c>
    </row>
    <row r="2017" customFormat="false" ht="85.05" hidden="false" customHeight="false" outlineLevel="0" collapsed="false">
      <c r="A2017" s="82" t="s">
        <v>2136</v>
      </c>
      <c r="B2017" s="54" t="s">
        <v>2137</v>
      </c>
      <c r="C2017" s="77"/>
      <c r="D2017" s="77"/>
      <c r="E2017" s="77"/>
    </row>
    <row r="2018" customFormat="false" ht="32.8" hidden="false" customHeight="false" outlineLevel="0" collapsed="false">
      <c r="A2018" s="82" t="s">
        <v>62</v>
      </c>
      <c r="B2018" s="54" t="s">
        <v>63</v>
      </c>
      <c r="C2018" s="77"/>
      <c r="D2018" s="77"/>
      <c r="E2018" s="77" t="n">
        <f aca="false">SUM(C2018:D2018)</f>
        <v>0</v>
      </c>
    </row>
    <row r="2019" customFormat="false" ht="22.35" hidden="false" customHeight="false" outlineLevel="0" collapsed="false">
      <c r="A2019" s="82" t="s">
        <v>65</v>
      </c>
      <c r="B2019" s="54" t="s">
        <v>66</v>
      </c>
      <c r="C2019" s="77"/>
      <c r="D2019" s="77"/>
      <c r="E2019" s="77" t="n">
        <f aca="false">SUM(C2019:D2019)</f>
        <v>0</v>
      </c>
    </row>
    <row r="2020" customFormat="false" ht="12.8" hidden="false" customHeight="false" outlineLevel="0" collapsed="false">
      <c r="A2020" s="82"/>
      <c r="B2020" s="54"/>
      <c r="C2020" s="77"/>
      <c r="D2020" s="77"/>
      <c r="E2020" s="77"/>
    </row>
    <row r="2021" customFormat="false" ht="46.25" hidden="false" customHeight="false" outlineLevel="0" collapsed="false">
      <c r="A2021" s="66" t="s">
        <v>2140</v>
      </c>
      <c r="B2021" s="135" t="s">
        <v>19</v>
      </c>
      <c r="C2021" s="139" t="n">
        <f aca="false">SUM(C2024:C2029)</f>
        <v>6610780</v>
      </c>
      <c r="D2021" s="139" t="n">
        <f aca="false">SUM(D2023:D2029)</f>
        <v>24073720</v>
      </c>
      <c r="E2021" s="190" t="n">
        <f aca="false">SUM(C2021:D2021)</f>
        <v>30684500</v>
      </c>
    </row>
    <row r="2022" customFormat="false" ht="22.35" hidden="false" customHeight="false" outlineLevel="0" collapsed="false">
      <c r="A2022" s="99" t="s">
        <v>27</v>
      </c>
      <c r="B2022" s="100"/>
      <c r="C2022" s="194" t="n">
        <f aca="false">SUM(C2024:C2028)</f>
        <v>6610780</v>
      </c>
      <c r="D2022" s="194" t="n">
        <f aca="false">SUM(D2023:D2028)</f>
        <v>24073720</v>
      </c>
      <c r="E2022" s="171" t="n">
        <f aca="false">SUM(C2022:D2022)</f>
        <v>30684500</v>
      </c>
    </row>
    <row r="2023" customFormat="false" ht="43.25" hidden="false" customHeight="false" outlineLevel="0" collapsed="false">
      <c r="A2023" s="87" t="s">
        <v>29</v>
      </c>
      <c r="B2023" s="103" t="n">
        <v>0</v>
      </c>
      <c r="C2023" s="94"/>
      <c r="D2023" s="143" t="n">
        <f aca="false">7103618+472028</f>
        <v>7575646</v>
      </c>
      <c r="E2023" s="94" t="n">
        <f aca="false">SUM(C2023:D2023)</f>
        <v>7575646</v>
      </c>
    </row>
    <row r="2024" customFormat="false" ht="22.35" hidden="false" customHeight="false" outlineLevel="0" collapsed="false">
      <c r="A2024" s="87" t="s">
        <v>2141</v>
      </c>
      <c r="B2024" s="54" t="s">
        <v>2142</v>
      </c>
      <c r="C2024" s="77" t="n">
        <f aca="false">5084780+1500000</f>
        <v>6584780</v>
      </c>
      <c r="D2024" s="77" t="n">
        <f aca="false">15470102+1027972</f>
        <v>16498074</v>
      </c>
      <c r="E2024" s="77" t="n">
        <f aca="false">SUM(C2024:D2024)</f>
        <v>23082854</v>
      </c>
    </row>
    <row r="2025" customFormat="false" ht="32.8" hidden="false" customHeight="false" outlineLevel="0" collapsed="false">
      <c r="A2025" s="87" t="s">
        <v>33</v>
      </c>
      <c r="B2025" s="103" t="s">
        <v>34</v>
      </c>
      <c r="C2025" s="77" t="n">
        <v>18000</v>
      </c>
      <c r="D2025" s="77"/>
      <c r="E2025" s="77" t="n">
        <f aca="false">SUM(C2025:D2025)</f>
        <v>18000</v>
      </c>
    </row>
    <row r="2026" customFormat="false" ht="43.25" hidden="false" customHeight="false" outlineLevel="0" collapsed="false">
      <c r="A2026" s="82" t="s">
        <v>506</v>
      </c>
      <c r="B2026" s="103" t="s">
        <v>507</v>
      </c>
      <c r="C2026" s="77" t="n">
        <v>8000</v>
      </c>
      <c r="D2026" s="77"/>
      <c r="E2026" s="77" t="n">
        <f aca="false">SUM(C2026:D2026)</f>
        <v>8000</v>
      </c>
    </row>
    <row r="2027" customFormat="false" ht="53.7" hidden="false" customHeight="false" outlineLevel="0" collapsed="false">
      <c r="A2027" s="87" t="s">
        <v>2110</v>
      </c>
      <c r="B2027" s="103" t="s">
        <v>2146</v>
      </c>
      <c r="C2027" s="77"/>
      <c r="D2027" s="77"/>
      <c r="E2027" s="77" t="n">
        <f aca="false">SUM(C2027:D2027)</f>
        <v>0</v>
      </c>
    </row>
    <row r="2028" customFormat="false" ht="32.8" hidden="false" customHeight="false" outlineLevel="0" collapsed="false">
      <c r="A2028" s="82" t="s">
        <v>219</v>
      </c>
      <c r="B2028" s="55" t="s">
        <v>220</v>
      </c>
      <c r="C2028" s="77"/>
      <c r="D2028" s="77"/>
      <c r="E2028" s="77" t="n">
        <f aca="false">SUM(C2028:D2028)</f>
        <v>0</v>
      </c>
    </row>
    <row r="2029" customFormat="false" ht="22.35" hidden="false" customHeight="false" outlineLevel="0" collapsed="false">
      <c r="A2029" s="87" t="s">
        <v>65</v>
      </c>
      <c r="B2029" s="54" t="s">
        <v>66</v>
      </c>
      <c r="C2029" s="77"/>
      <c r="D2029" s="77"/>
      <c r="E2029" s="77" t="n">
        <f aca="false">SUM(C2029:D2029)</f>
        <v>0</v>
      </c>
    </row>
    <row r="2030" customFormat="false" ht="12.8" hidden="false" customHeight="false" outlineLevel="0" collapsed="false">
      <c r="A2030" s="87"/>
      <c r="B2030" s="103"/>
      <c r="C2030" s="77"/>
      <c r="D2030" s="77"/>
      <c r="E2030" s="77" t="n">
        <f aca="false">SUM(C2030:D2030)</f>
        <v>0</v>
      </c>
    </row>
    <row r="2031" customFormat="false" ht="46.25" hidden="false" customHeight="false" outlineLevel="0" collapsed="false">
      <c r="A2031" s="105" t="s">
        <v>2150</v>
      </c>
      <c r="B2031" s="135" t="s">
        <v>19</v>
      </c>
      <c r="C2031" s="108" t="n">
        <f aca="false">SUM(C2033:C2057)</f>
        <v>131449588</v>
      </c>
      <c r="D2031" s="108" t="n">
        <f aca="false">SUM(D2033:D2057)</f>
        <v>84880017</v>
      </c>
      <c r="E2031" s="190" t="n">
        <f aca="false">SUM(C2031:D2031)</f>
        <v>216329605</v>
      </c>
    </row>
    <row r="2032" customFormat="false" ht="22.35" hidden="false" customHeight="false" outlineLevel="0" collapsed="false">
      <c r="A2032" s="87" t="s">
        <v>27</v>
      </c>
      <c r="B2032" s="113"/>
      <c r="C2032" s="77" t="n">
        <f aca="false">SUM(C2033:C2055)</f>
        <v>131449588</v>
      </c>
      <c r="D2032" s="77" t="n">
        <f aca="false">SUM(D2033:D2055)</f>
        <v>84880017</v>
      </c>
      <c r="E2032" s="77" t="n">
        <f aca="false">SUM(C2032:D2032)</f>
        <v>216329605</v>
      </c>
    </row>
    <row r="2033" customFormat="false" ht="43.25" hidden="false" customHeight="false" outlineLevel="0" collapsed="false">
      <c r="A2033" s="82" t="s">
        <v>29</v>
      </c>
      <c r="B2033" s="54" t="n">
        <v>0</v>
      </c>
      <c r="C2033" s="77"/>
      <c r="D2033" s="77" t="n">
        <v>22493205</v>
      </c>
      <c r="E2033" s="77" t="n">
        <f aca="false">SUM(C2033:D2033)</f>
        <v>22493205</v>
      </c>
    </row>
    <row r="2034" customFormat="false" ht="32.8" hidden="false" customHeight="false" outlineLevel="0" collapsed="false">
      <c r="A2034" s="87" t="s">
        <v>2151</v>
      </c>
      <c r="B2034" s="103" t="s">
        <v>2152</v>
      </c>
      <c r="C2034" s="77" t="n">
        <v>1100000</v>
      </c>
      <c r="D2034" s="77" t="n">
        <v>141467</v>
      </c>
      <c r="E2034" s="77" t="n">
        <f aca="false">SUM(C2034:D2034)</f>
        <v>1241467</v>
      </c>
    </row>
    <row r="2035" customFormat="false" ht="43.25" hidden="false" customHeight="false" outlineLevel="0" collapsed="false">
      <c r="A2035" s="87" t="s">
        <v>2154</v>
      </c>
      <c r="B2035" s="103" t="s">
        <v>2155</v>
      </c>
      <c r="C2035" s="77" t="n">
        <v>25000</v>
      </c>
      <c r="D2035" s="77" t="n">
        <v>141467</v>
      </c>
      <c r="E2035" s="77" t="n">
        <f aca="false">SUM(C2035:D2035)</f>
        <v>166467</v>
      </c>
    </row>
    <row r="2036" customFormat="false" ht="43.25" hidden="false" customHeight="false" outlineLevel="0" collapsed="false">
      <c r="A2036" s="82" t="s">
        <v>2157</v>
      </c>
      <c r="B2036" s="54" t="s">
        <v>2158</v>
      </c>
      <c r="C2036" s="191" t="n">
        <v>7595000</v>
      </c>
      <c r="D2036" s="191" t="n">
        <v>707333</v>
      </c>
      <c r="E2036" s="77" t="n">
        <f aca="false">SUM(C2036:D2036)</f>
        <v>8302333</v>
      </c>
    </row>
    <row r="2037" customFormat="false" ht="22.35" hidden="false" customHeight="false" outlineLevel="0" collapsed="false">
      <c r="A2037" s="82" t="s">
        <v>2160</v>
      </c>
      <c r="B2037" s="54" t="s">
        <v>2161</v>
      </c>
      <c r="C2037" s="249" t="n">
        <v>22906000</v>
      </c>
      <c r="D2037" s="94" t="n">
        <v>4668401</v>
      </c>
      <c r="E2037" s="77" t="n">
        <f aca="false">SUM(C2037:D2037)</f>
        <v>27574401</v>
      </c>
    </row>
    <row r="2038" customFormat="false" ht="22.35" hidden="false" customHeight="false" outlineLevel="0" collapsed="false">
      <c r="A2038" s="87" t="s">
        <v>2163</v>
      </c>
      <c r="B2038" s="103" t="s">
        <v>2164</v>
      </c>
      <c r="C2038" s="143" t="n">
        <v>26518985</v>
      </c>
      <c r="D2038" s="77" t="n">
        <v>848800</v>
      </c>
      <c r="E2038" s="77" t="n">
        <f aca="false">SUM(C2038:D2038)</f>
        <v>27367785</v>
      </c>
    </row>
    <row r="2039" customFormat="false" ht="22.35" hidden="false" customHeight="false" outlineLevel="0" collapsed="false">
      <c r="A2039" s="87" t="s">
        <v>2166</v>
      </c>
      <c r="B2039" s="103" t="s">
        <v>2167</v>
      </c>
      <c r="C2039" s="143" t="n">
        <v>16536000</v>
      </c>
      <c r="D2039" s="77" t="n">
        <v>4951334</v>
      </c>
      <c r="E2039" s="77" t="n">
        <f aca="false">SUM(C2039:D2039)</f>
        <v>21487334</v>
      </c>
    </row>
    <row r="2040" customFormat="false" ht="43.25" hidden="false" customHeight="false" outlineLevel="0" collapsed="false">
      <c r="A2040" s="87" t="s">
        <v>2169</v>
      </c>
      <c r="B2040" s="103" t="s">
        <v>2170</v>
      </c>
      <c r="C2040" s="143" t="n">
        <v>30800000</v>
      </c>
      <c r="D2040" s="77" t="n">
        <v>3253734</v>
      </c>
      <c r="E2040" s="77" t="n">
        <f aca="false">SUM(C2040:D2040)</f>
        <v>34053734</v>
      </c>
    </row>
    <row r="2041" customFormat="false" ht="53.7" hidden="false" customHeight="false" outlineLevel="0" collapsed="false">
      <c r="A2041" s="87" t="s">
        <v>2172</v>
      </c>
      <c r="B2041" s="103" t="s">
        <v>2173</v>
      </c>
      <c r="C2041" s="77" t="n">
        <v>2575124</v>
      </c>
      <c r="D2041" s="77" t="n">
        <v>1131734</v>
      </c>
      <c r="E2041" s="77" t="n">
        <f aca="false">SUM(C2041:D2041)</f>
        <v>3706858</v>
      </c>
    </row>
    <row r="2042" customFormat="false" ht="43.25" hidden="false" customHeight="false" outlineLevel="0" collapsed="false">
      <c r="A2042" s="87" t="s">
        <v>2175</v>
      </c>
      <c r="B2042" s="103" t="s">
        <v>2176</v>
      </c>
      <c r="C2042" s="115"/>
      <c r="D2042" s="94" t="n">
        <v>9902669</v>
      </c>
      <c r="E2042" s="77" t="n">
        <f aca="false">SUM(C2042:D2042)</f>
        <v>9902669</v>
      </c>
    </row>
    <row r="2043" customFormat="false" ht="43.25" hidden="false" customHeight="false" outlineLevel="0" collapsed="false">
      <c r="A2043" s="87" t="s">
        <v>2178</v>
      </c>
      <c r="B2043" s="103" t="s">
        <v>2179</v>
      </c>
      <c r="C2043" s="315"/>
      <c r="D2043" s="94" t="n">
        <v>8205068</v>
      </c>
      <c r="E2043" s="77" t="n">
        <f aca="false">SUM(C2043:D2043)</f>
        <v>8205068</v>
      </c>
    </row>
    <row r="2044" customFormat="false" ht="43.25" hidden="false" customHeight="false" outlineLevel="0" collapsed="false">
      <c r="A2044" s="87" t="s">
        <v>2181</v>
      </c>
      <c r="B2044" s="103" t="s">
        <v>2182</v>
      </c>
      <c r="C2044" s="94"/>
      <c r="D2044" s="94" t="n">
        <v>8912402</v>
      </c>
      <c r="E2044" s="77" t="n">
        <f aca="false">SUM(C2044:D2044)</f>
        <v>8912402</v>
      </c>
    </row>
    <row r="2045" customFormat="false" ht="43.25" hidden="false" customHeight="false" outlineLevel="0" collapsed="false">
      <c r="A2045" s="87" t="s">
        <v>506</v>
      </c>
      <c r="B2045" s="54" t="s">
        <v>507</v>
      </c>
      <c r="C2045" s="77" t="n">
        <v>483174</v>
      </c>
      <c r="D2045" s="77" t="n">
        <v>141467</v>
      </c>
      <c r="E2045" s="77" t="n">
        <f aca="false">SUM(C2045:D2045)</f>
        <v>624641</v>
      </c>
    </row>
    <row r="2046" customFormat="false" ht="12.8" hidden="false" customHeight="false" outlineLevel="0" collapsed="false">
      <c r="A2046" s="87" t="s">
        <v>2185</v>
      </c>
      <c r="B2046" s="54" t="s">
        <v>2186</v>
      </c>
      <c r="C2046" s="77" t="n">
        <v>132040</v>
      </c>
      <c r="D2046" s="77" t="n">
        <v>282933</v>
      </c>
      <c r="E2046" s="77" t="n">
        <f aca="false">SUM(C2046:D2046)</f>
        <v>414973</v>
      </c>
    </row>
    <row r="2047" customFormat="false" ht="32.8" hidden="false" customHeight="false" outlineLevel="0" collapsed="false">
      <c r="A2047" s="87" t="s">
        <v>219</v>
      </c>
      <c r="B2047" s="54" t="s">
        <v>220</v>
      </c>
      <c r="C2047" s="77" t="n">
        <v>1934050</v>
      </c>
      <c r="D2047" s="77"/>
      <c r="E2047" s="77" t="n">
        <f aca="false">SUM(C2047:D2047)</f>
        <v>1934050</v>
      </c>
    </row>
    <row r="2048" customFormat="false" ht="43.25" hidden="false" customHeight="false" outlineLevel="0" collapsed="false">
      <c r="A2048" s="87" t="s">
        <v>2189</v>
      </c>
      <c r="B2048" s="103" t="s">
        <v>2190</v>
      </c>
      <c r="C2048" s="77" t="n">
        <v>5700000</v>
      </c>
      <c r="D2048" s="77" t="n">
        <v>14288136</v>
      </c>
      <c r="E2048" s="77" t="n">
        <f aca="false">SUM(C2048:D2048)</f>
        <v>19988136</v>
      </c>
    </row>
    <row r="2049" customFormat="false" ht="74.6" hidden="false" customHeight="false" outlineLevel="0" collapsed="false">
      <c r="A2049" s="82" t="s">
        <v>2192</v>
      </c>
      <c r="B2049" s="54" t="s">
        <v>2193</v>
      </c>
      <c r="C2049" s="77" t="n">
        <v>380900</v>
      </c>
      <c r="D2049" s="77" t="n">
        <v>282933</v>
      </c>
      <c r="E2049" s="77" t="n">
        <f aca="false">SUM(C2049:D2049)</f>
        <v>663833</v>
      </c>
    </row>
    <row r="2050" customFormat="false" ht="32.8" hidden="false" customHeight="false" outlineLevel="0" collapsed="false">
      <c r="A2050" s="82" t="s">
        <v>33</v>
      </c>
      <c r="B2050" s="54" t="s">
        <v>34</v>
      </c>
      <c r="C2050" s="77" t="n">
        <v>14763315</v>
      </c>
      <c r="D2050" s="77"/>
      <c r="E2050" s="77" t="n">
        <f aca="false">SUM(C2050:D2050)</f>
        <v>14763315</v>
      </c>
    </row>
    <row r="2051" customFormat="false" ht="43.25" hidden="false" customHeight="false" outlineLevel="0" collapsed="false">
      <c r="A2051" s="87" t="s">
        <v>2196</v>
      </c>
      <c r="B2051" s="103" t="s">
        <v>2197</v>
      </c>
      <c r="C2051" s="77"/>
      <c r="D2051" s="77" t="n">
        <v>4526934</v>
      </c>
      <c r="E2051" s="77" t="n">
        <f aca="false">SUM(C2051:D2051)</f>
        <v>4526934</v>
      </c>
    </row>
    <row r="2052" customFormat="false" ht="64.15" hidden="false" customHeight="false" outlineLevel="0" collapsed="false">
      <c r="A2052" s="87" t="s">
        <v>2199</v>
      </c>
      <c r="B2052" s="103" t="s">
        <v>2200</v>
      </c>
      <c r="C2052" s="77"/>
      <c r="D2052" s="77"/>
      <c r="E2052" s="77"/>
    </row>
    <row r="2053" customFormat="false" ht="53.7" hidden="false" customHeight="false" outlineLevel="0" collapsed="false">
      <c r="A2053" s="87" t="s">
        <v>2110</v>
      </c>
      <c r="B2053" s="103" t="s">
        <v>2201</v>
      </c>
      <c r="C2053" s="77"/>
      <c r="D2053" s="77"/>
      <c r="E2053" s="77" t="n">
        <f aca="false">SUM(C2053:D2053)</f>
        <v>0</v>
      </c>
    </row>
    <row r="2054" customFormat="false" ht="32.8" hidden="false" customHeight="false" outlineLevel="0" collapsed="false">
      <c r="A2054" s="87" t="s">
        <v>222</v>
      </c>
      <c r="B2054" s="55" t="s">
        <v>223</v>
      </c>
      <c r="C2054" s="77"/>
      <c r="D2054" s="77"/>
      <c r="E2054" s="77" t="n">
        <f aca="false">SUM(C2054:D2054)</f>
        <v>0</v>
      </c>
    </row>
    <row r="2055" customFormat="false" ht="64.15" hidden="false" customHeight="false" outlineLevel="0" collapsed="false">
      <c r="A2055" s="87" t="s">
        <v>2204</v>
      </c>
      <c r="B2055" s="55" t="s">
        <v>2205</v>
      </c>
      <c r="C2055" s="94"/>
      <c r="D2055" s="94"/>
      <c r="E2055" s="77" t="n">
        <f aca="false">SUM(C2055:D2055)</f>
        <v>0</v>
      </c>
    </row>
    <row r="2056" customFormat="false" ht="32.8" hidden="false" customHeight="false" outlineLevel="0" collapsed="false">
      <c r="A2056" s="82" t="s">
        <v>62</v>
      </c>
      <c r="B2056" s="54" t="s">
        <v>63</v>
      </c>
      <c r="C2056" s="143"/>
      <c r="D2056" s="143"/>
      <c r="E2056" s="77" t="n">
        <f aca="false">SUM(C2056:D2056)</f>
        <v>0</v>
      </c>
    </row>
    <row r="2057" customFormat="false" ht="22.35" hidden="false" customHeight="false" outlineLevel="0" collapsed="false">
      <c r="A2057" s="82" t="s">
        <v>65</v>
      </c>
      <c r="B2057" s="54" t="s">
        <v>66</v>
      </c>
      <c r="C2057" s="143"/>
      <c r="D2057" s="143"/>
      <c r="E2057" s="77" t="n">
        <f aca="false">SUM(C2057:D2057)</f>
        <v>0</v>
      </c>
    </row>
    <row r="2058" customFormat="false" ht="12.8" hidden="false" customHeight="false" outlineLevel="0" collapsed="false">
      <c r="A2058" s="82"/>
      <c r="B2058" s="54"/>
      <c r="C2058" s="77"/>
      <c r="D2058" s="77"/>
      <c r="E2058" s="77"/>
    </row>
    <row r="2059" customFormat="false" ht="46.25" hidden="false" customHeight="false" outlineLevel="0" collapsed="false">
      <c r="A2059" s="105" t="s">
        <v>2209</v>
      </c>
      <c r="B2059" s="135" t="s">
        <v>19</v>
      </c>
      <c r="C2059" s="108" t="n">
        <f aca="false">SUM(C2061:C2068)</f>
        <v>390107</v>
      </c>
      <c r="D2059" s="108" t="n">
        <f aca="false">SUM(D2061:D2068)</f>
        <v>11288651</v>
      </c>
      <c r="E2059" s="108" t="n">
        <f aca="false">SUM(C2059:D2059)</f>
        <v>11678758</v>
      </c>
    </row>
    <row r="2060" customFormat="false" ht="22.35" hidden="false" customHeight="false" outlineLevel="0" collapsed="false">
      <c r="A2060" s="87" t="s">
        <v>27</v>
      </c>
      <c r="B2060" s="167"/>
      <c r="C2060" s="77" t="n">
        <f aca="false">SUM(C2061:C2065)</f>
        <v>390107</v>
      </c>
      <c r="D2060" s="77" t="n">
        <f aca="false">SUM(D2061:D2065)</f>
        <v>11288651</v>
      </c>
      <c r="E2060" s="77" t="n">
        <f aca="false">SUM(C2060:D2060)</f>
        <v>11678758</v>
      </c>
    </row>
    <row r="2061" customFormat="false" ht="43.25" hidden="false" customHeight="false" outlineLevel="0" collapsed="false">
      <c r="A2061" s="126" t="s">
        <v>29</v>
      </c>
      <c r="B2061" s="160" t="n">
        <v>0</v>
      </c>
      <c r="C2061" s="130"/>
      <c r="D2061" s="130" t="n">
        <v>4549158</v>
      </c>
      <c r="E2061" s="130" t="n">
        <f aca="false">SUM(C2061:D2061)</f>
        <v>4549158</v>
      </c>
    </row>
    <row r="2062" customFormat="false" ht="53.7" hidden="false" customHeight="false" outlineLevel="0" collapsed="false">
      <c r="A2062" s="87" t="s">
        <v>2110</v>
      </c>
      <c r="B2062" s="103" t="s">
        <v>2210</v>
      </c>
      <c r="C2062" s="77"/>
      <c r="D2062" s="77"/>
      <c r="E2062" s="77" t="n">
        <f aca="false">SUM(C2062:D2062)</f>
        <v>0</v>
      </c>
    </row>
    <row r="2063" customFormat="false" ht="22.35" hidden="false" customHeight="false" outlineLevel="0" collapsed="false">
      <c r="A2063" s="87" t="s">
        <v>2212</v>
      </c>
      <c r="B2063" s="103" t="s">
        <v>2213</v>
      </c>
      <c r="C2063" s="77" t="n">
        <v>179800</v>
      </c>
      <c r="D2063" s="77" t="n">
        <v>5795964</v>
      </c>
      <c r="E2063" s="77" t="n">
        <f aca="false">SUM(C2063:D2063)</f>
        <v>5975764</v>
      </c>
    </row>
    <row r="2064" customFormat="false" ht="147.75" hidden="false" customHeight="false" outlineLevel="0" collapsed="false">
      <c r="A2064" s="82" t="s">
        <v>2215</v>
      </c>
      <c r="B2064" s="54" t="s">
        <v>2216</v>
      </c>
      <c r="C2064" s="77" t="n">
        <v>181334</v>
      </c>
      <c r="D2064" s="77" t="n">
        <v>581281</v>
      </c>
      <c r="E2064" s="77" t="n">
        <f aca="false">SUM(C2064:D2064)</f>
        <v>762615</v>
      </c>
    </row>
    <row r="2065" customFormat="false" ht="74.6" hidden="false" customHeight="false" outlineLevel="0" collapsed="false">
      <c r="A2065" s="82" t="s">
        <v>2218</v>
      </c>
      <c r="B2065" s="54" t="s">
        <v>2219</v>
      </c>
      <c r="C2065" s="77" t="n">
        <v>28973</v>
      </c>
      <c r="D2065" s="77" t="n">
        <v>362248</v>
      </c>
      <c r="E2065" s="77" t="n">
        <f aca="false">SUM(C2065:D2065)</f>
        <v>391221</v>
      </c>
    </row>
    <row r="2066" customFormat="false" ht="32.8" hidden="false" customHeight="false" outlineLevel="0" collapsed="false">
      <c r="A2066" s="82" t="s">
        <v>62</v>
      </c>
      <c r="B2066" s="54" t="s">
        <v>63</v>
      </c>
      <c r="C2066" s="143"/>
      <c r="D2066" s="143"/>
      <c r="E2066" s="77" t="n">
        <f aca="false">SUM(C2066:D2066)</f>
        <v>0</v>
      </c>
    </row>
    <row r="2067" customFormat="false" ht="22.35" hidden="false" customHeight="false" outlineLevel="0" collapsed="false">
      <c r="A2067" s="87" t="s">
        <v>65</v>
      </c>
      <c r="B2067" s="54" t="s">
        <v>66</v>
      </c>
      <c r="C2067" s="77"/>
      <c r="D2067" s="77"/>
      <c r="E2067" s="77" t="n">
        <f aca="false">SUM(C2067:D2067)</f>
        <v>0</v>
      </c>
    </row>
    <row r="2068" customFormat="false" ht="12.8" hidden="false" customHeight="false" outlineLevel="0" collapsed="false">
      <c r="A2068" s="211"/>
      <c r="B2068" s="113"/>
      <c r="C2068" s="77"/>
      <c r="D2068" s="77"/>
      <c r="E2068" s="77" t="n">
        <f aca="false">SUM(C2068:D2068)</f>
        <v>0</v>
      </c>
    </row>
    <row r="2069" customFormat="false" ht="46.25" hidden="false" customHeight="false" outlineLevel="0" collapsed="false">
      <c r="A2069" s="66" t="s">
        <v>2222</v>
      </c>
      <c r="B2069" s="135" t="s">
        <v>19</v>
      </c>
      <c r="C2069" s="139" t="n">
        <f aca="false">SUM(C2071:C2086)</f>
        <v>24229612</v>
      </c>
      <c r="D2069" s="139" t="n">
        <f aca="false">SUM(D2071:D2086)</f>
        <v>20400000</v>
      </c>
      <c r="E2069" s="190" t="n">
        <f aca="false">SUM(C2069:D2069)</f>
        <v>44629612</v>
      </c>
    </row>
    <row r="2070" customFormat="false" ht="22.35" hidden="false" customHeight="false" outlineLevel="0" collapsed="false">
      <c r="A2070" s="82" t="s">
        <v>27</v>
      </c>
      <c r="B2070" s="103"/>
      <c r="C2070" s="77" t="n">
        <f aca="false">SUM(C2071:C2083)</f>
        <v>24229612</v>
      </c>
      <c r="D2070" s="77" t="n">
        <f aca="false">SUM(D2071:D2083)</f>
        <v>20400000</v>
      </c>
      <c r="E2070" s="77" t="n">
        <f aca="false">SUM(C2070:D2070)</f>
        <v>44629612</v>
      </c>
    </row>
    <row r="2071" customFormat="false" ht="43.25" hidden="false" customHeight="false" outlineLevel="0" collapsed="false">
      <c r="A2071" s="82" t="s">
        <v>29</v>
      </c>
      <c r="B2071" s="103" t="n">
        <v>0</v>
      </c>
      <c r="C2071" s="77"/>
      <c r="D2071" s="77" t="n">
        <v>3460714</v>
      </c>
      <c r="E2071" s="77" t="n">
        <f aca="false">SUM(C2071:D2071)</f>
        <v>3460714</v>
      </c>
    </row>
    <row r="2072" customFormat="false" ht="43.25" hidden="false" customHeight="false" outlineLevel="0" collapsed="false">
      <c r="A2072" s="82" t="s">
        <v>2223</v>
      </c>
      <c r="B2072" s="103" t="s">
        <v>2224</v>
      </c>
      <c r="C2072" s="77" t="n">
        <v>524100</v>
      </c>
      <c r="D2072" s="77" t="n">
        <v>1821429</v>
      </c>
      <c r="E2072" s="77" t="n">
        <f aca="false">SUM(C2072:D2072)</f>
        <v>2345529</v>
      </c>
    </row>
    <row r="2073" customFormat="false" ht="85.05" hidden="false" customHeight="false" outlineLevel="0" collapsed="false">
      <c r="A2073" s="82" t="s">
        <v>2226</v>
      </c>
      <c r="B2073" s="103" t="s">
        <v>2227</v>
      </c>
      <c r="C2073" s="77" t="n">
        <v>9000000</v>
      </c>
      <c r="D2073" s="77" t="n">
        <v>6557143</v>
      </c>
      <c r="E2073" s="77" t="n">
        <f aca="false">SUM(C2073:D2073)</f>
        <v>15557143</v>
      </c>
    </row>
    <row r="2074" customFormat="false" ht="43.25" hidden="false" customHeight="false" outlineLevel="0" collapsed="false">
      <c r="A2074" s="82" t="s">
        <v>2229</v>
      </c>
      <c r="B2074" s="103" t="s">
        <v>2230</v>
      </c>
      <c r="C2074" s="77" t="n">
        <v>7446730</v>
      </c>
      <c r="D2074" s="77" t="n">
        <v>4917857</v>
      </c>
      <c r="E2074" s="77" t="n">
        <f aca="false">SUM(C2074:D2074)</f>
        <v>12364587</v>
      </c>
    </row>
    <row r="2075" customFormat="false" ht="32.8" hidden="false" customHeight="false" outlineLevel="0" collapsed="false">
      <c r="A2075" s="82" t="s">
        <v>2232</v>
      </c>
      <c r="B2075" s="103" t="s">
        <v>2233</v>
      </c>
      <c r="C2075" s="77"/>
      <c r="D2075" s="77" t="n">
        <v>1275000</v>
      </c>
      <c r="E2075" s="77" t="n">
        <f aca="false">SUM(C2075:D2075)</f>
        <v>1275000</v>
      </c>
    </row>
    <row r="2076" customFormat="false" ht="53.7" hidden="false" customHeight="false" outlineLevel="0" collapsed="false">
      <c r="A2076" s="82" t="s">
        <v>2110</v>
      </c>
      <c r="B2076" s="54" t="s">
        <v>2235</v>
      </c>
      <c r="C2076" s="77"/>
      <c r="D2076" s="77"/>
      <c r="E2076" s="77" t="n">
        <f aca="false">SUM(C2076:D2076)</f>
        <v>0</v>
      </c>
    </row>
    <row r="2077" customFormat="false" ht="43.25" hidden="false" customHeight="false" outlineLevel="0" collapsed="false">
      <c r="A2077" s="82" t="s">
        <v>506</v>
      </c>
      <c r="B2077" s="103" t="s">
        <v>507</v>
      </c>
      <c r="C2077" s="77" t="n">
        <v>153270</v>
      </c>
      <c r="D2077" s="77" t="n">
        <v>182143</v>
      </c>
      <c r="E2077" s="77" t="n">
        <f aca="false">SUM(C2077:D2077)</f>
        <v>335413</v>
      </c>
    </row>
    <row r="2078" customFormat="false" ht="32.8" hidden="false" customHeight="false" outlineLevel="0" collapsed="false">
      <c r="A2078" s="82" t="s">
        <v>781</v>
      </c>
      <c r="B2078" s="103" t="s">
        <v>782</v>
      </c>
      <c r="C2078" s="77" t="n">
        <f aca="false">1500000+20000</f>
        <v>1520000</v>
      </c>
      <c r="D2078" s="77" t="n">
        <v>1092857</v>
      </c>
      <c r="E2078" s="77" t="n">
        <f aca="false">SUM(C2078:D2078)</f>
        <v>2612857</v>
      </c>
    </row>
    <row r="2079" customFormat="false" ht="74.6" hidden="false" customHeight="false" outlineLevel="0" collapsed="false">
      <c r="A2079" s="316" t="s">
        <v>2239</v>
      </c>
      <c r="B2079" s="103"/>
      <c r="C2079" s="77"/>
      <c r="D2079" s="77"/>
      <c r="E2079" s="77" t="n">
        <f aca="false">SUM(C2079:D2079)</f>
        <v>0</v>
      </c>
    </row>
    <row r="2080" customFormat="false" ht="22.35" hidden="false" customHeight="false" outlineLevel="0" collapsed="false">
      <c r="A2080" s="82" t="s">
        <v>328</v>
      </c>
      <c r="B2080" s="103" t="s">
        <v>329</v>
      </c>
      <c r="C2080" s="77" t="n">
        <v>4000000</v>
      </c>
      <c r="D2080" s="77" t="n">
        <v>1092857</v>
      </c>
      <c r="E2080" s="77" t="n">
        <f aca="false">SUM(C2080:D2080)</f>
        <v>5092857</v>
      </c>
    </row>
    <row r="2081" customFormat="false" ht="32.8" hidden="false" customHeight="false" outlineLevel="0" collapsed="false">
      <c r="A2081" s="82" t="s">
        <v>33</v>
      </c>
      <c r="B2081" s="103" t="s">
        <v>34</v>
      </c>
      <c r="C2081" s="77" t="n">
        <v>1090950</v>
      </c>
      <c r="D2081" s="77"/>
      <c r="E2081" s="77" t="n">
        <f aca="false">SUM(C2081:D2081)</f>
        <v>1090950</v>
      </c>
    </row>
    <row r="2082" customFormat="false" ht="32.8" hidden="false" customHeight="false" outlineLevel="0" collapsed="false">
      <c r="A2082" s="82" t="s">
        <v>219</v>
      </c>
      <c r="B2082" s="103" t="s">
        <v>220</v>
      </c>
      <c r="C2082" s="77" t="n">
        <v>494562</v>
      </c>
      <c r="D2082" s="77"/>
      <c r="E2082" s="77" t="n">
        <f aca="false">SUM(C2082:D2082)</f>
        <v>494562</v>
      </c>
    </row>
    <row r="2083" customFormat="false" ht="32.8" hidden="false" customHeight="false" outlineLevel="0" collapsed="false">
      <c r="A2083" s="82" t="s">
        <v>2243</v>
      </c>
      <c r="B2083" s="103" t="s">
        <v>223</v>
      </c>
      <c r="C2083" s="77"/>
      <c r="D2083" s="77"/>
      <c r="E2083" s="77" t="n">
        <f aca="false">SUM(C2083:D2083)</f>
        <v>0</v>
      </c>
    </row>
    <row r="2084" customFormat="false" ht="53.7" hidden="false" customHeight="false" outlineLevel="0" collapsed="false">
      <c r="A2084" s="82" t="s">
        <v>2245</v>
      </c>
      <c r="B2084" s="103" t="s">
        <v>2246</v>
      </c>
      <c r="C2084" s="77"/>
      <c r="D2084" s="77"/>
      <c r="E2084" s="77"/>
    </row>
    <row r="2085" customFormat="false" ht="32.8" hidden="false" customHeight="false" outlineLevel="0" collapsed="false">
      <c r="A2085" s="82" t="s">
        <v>62</v>
      </c>
      <c r="B2085" s="54" t="s">
        <v>63</v>
      </c>
      <c r="C2085" s="77"/>
      <c r="D2085" s="77"/>
      <c r="E2085" s="77" t="n">
        <f aca="false">SUM(C2085:D2085)</f>
        <v>0</v>
      </c>
    </row>
    <row r="2086" customFormat="false" ht="22.35" hidden="false" customHeight="false" outlineLevel="0" collapsed="false">
      <c r="A2086" s="82" t="s">
        <v>65</v>
      </c>
      <c r="B2086" s="54" t="s">
        <v>66</v>
      </c>
      <c r="C2086" s="77"/>
      <c r="D2086" s="77"/>
      <c r="E2086" s="77" t="n">
        <f aca="false">SUM(C2086:D2086)</f>
        <v>0</v>
      </c>
    </row>
    <row r="2087" customFormat="false" ht="12.8" hidden="false" customHeight="false" outlineLevel="0" collapsed="false">
      <c r="A2087" s="82"/>
      <c r="B2087" s="103"/>
      <c r="C2087" s="77"/>
      <c r="D2087" s="77"/>
      <c r="E2087" s="77" t="n">
        <f aca="false">SUM(C2087:D2087)</f>
        <v>0</v>
      </c>
    </row>
    <row r="2088" customFormat="false" ht="46.25" hidden="false" customHeight="false" outlineLevel="0" collapsed="false">
      <c r="A2088" s="105" t="s">
        <v>2249</v>
      </c>
      <c r="B2088" s="135" t="s">
        <v>19</v>
      </c>
      <c r="C2088" s="108" t="n">
        <f aca="false">SUM(C2090:C2101)</f>
        <v>686215108</v>
      </c>
      <c r="D2088" s="108" t="n">
        <f aca="false">SUM(D2090:D2098)</f>
        <v>16984892</v>
      </c>
      <c r="E2088" s="190" t="n">
        <f aca="false">SUM(C2088:D2088)</f>
        <v>703200000</v>
      </c>
    </row>
    <row r="2089" customFormat="false" ht="22.35" hidden="false" customHeight="false" outlineLevel="0" collapsed="false">
      <c r="A2089" s="87" t="s">
        <v>27</v>
      </c>
      <c r="B2089" s="113"/>
      <c r="C2089" s="77" t="n">
        <f aca="false">SUM(C2090:C2098)</f>
        <v>686215108</v>
      </c>
      <c r="D2089" s="77" t="n">
        <f aca="false">SUM(D2090:D2098)</f>
        <v>16984892</v>
      </c>
      <c r="E2089" s="77" t="n">
        <f aca="false">SUM(C2089:D2089)</f>
        <v>703200000</v>
      </c>
    </row>
    <row r="2090" customFormat="false" ht="43.25" hidden="false" customHeight="false" outlineLevel="0" collapsed="false">
      <c r="A2090" s="82" t="s">
        <v>29</v>
      </c>
      <c r="B2090" s="54" t="n">
        <v>0</v>
      </c>
      <c r="C2090" s="77"/>
      <c r="D2090" s="77" t="n">
        <v>5072921</v>
      </c>
      <c r="E2090" s="77" t="n">
        <f aca="false">SUM(C2090:D2090)</f>
        <v>5072921</v>
      </c>
    </row>
    <row r="2091" customFormat="false" ht="22.35" hidden="false" customHeight="false" outlineLevel="0" collapsed="false">
      <c r="A2091" s="87" t="s">
        <v>2250</v>
      </c>
      <c r="B2091" s="103" t="s">
        <v>2251</v>
      </c>
      <c r="C2091" s="77" t="n">
        <v>648296653</v>
      </c>
      <c r="D2091" s="77" t="n">
        <v>9319144</v>
      </c>
      <c r="E2091" s="77" t="n">
        <f aca="false">SUM(C2091:D2091)</f>
        <v>657615797</v>
      </c>
    </row>
    <row r="2092" customFormat="false" ht="32.8" hidden="false" customHeight="false" outlineLevel="0" collapsed="false">
      <c r="A2092" s="87" t="s">
        <v>2253</v>
      </c>
      <c r="B2092" s="103" t="s">
        <v>2254</v>
      </c>
      <c r="C2092" s="77" t="n">
        <v>17924912</v>
      </c>
      <c r="D2092" s="77" t="n">
        <v>901853</v>
      </c>
      <c r="E2092" s="77" t="n">
        <f aca="false">SUM(C2092:D2092)</f>
        <v>18826765</v>
      </c>
    </row>
    <row r="2093" customFormat="false" ht="32.8" hidden="false" customHeight="false" outlineLevel="0" collapsed="false">
      <c r="A2093" s="87" t="s">
        <v>2256</v>
      </c>
      <c r="B2093" s="103" t="s">
        <v>2257</v>
      </c>
      <c r="C2093" s="77" t="n">
        <v>18660000</v>
      </c>
      <c r="D2093" s="77" t="n">
        <v>901853</v>
      </c>
      <c r="E2093" s="77" t="n">
        <f aca="false">SUM(C2093:D2093)</f>
        <v>19561853</v>
      </c>
    </row>
    <row r="2094" customFormat="false" ht="32.8" hidden="false" customHeight="false" outlineLevel="0" collapsed="false">
      <c r="A2094" s="87" t="s">
        <v>2259</v>
      </c>
      <c r="B2094" s="103" t="s">
        <v>2260</v>
      </c>
      <c r="C2094" s="77" t="n">
        <v>1107519</v>
      </c>
      <c r="D2094" s="77" t="n">
        <v>751544</v>
      </c>
      <c r="E2094" s="77" t="n">
        <f aca="false">SUM(C2094:D2094)</f>
        <v>1859063</v>
      </c>
    </row>
    <row r="2095" customFormat="false" ht="43.25" hidden="false" customHeight="false" outlineLevel="0" collapsed="false">
      <c r="A2095" s="87" t="s">
        <v>506</v>
      </c>
      <c r="B2095" s="103" t="s">
        <v>507</v>
      </c>
      <c r="C2095" s="77" t="n">
        <v>226024</v>
      </c>
      <c r="D2095" s="77" t="n">
        <v>37577</v>
      </c>
      <c r="E2095" s="77" t="n">
        <f aca="false">SUM(C2095:D2095)</f>
        <v>263601</v>
      </c>
    </row>
    <row r="2096" customFormat="false" ht="53.7" hidden="false" customHeight="false" outlineLevel="0" collapsed="false">
      <c r="A2096" s="87" t="s">
        <v>2110</v>
      </c>
      <c r="B2096" s="103" t="s">
        <v>2263</v>
      </c>
      <c r="C2096" s="77"/>
      <c r="D2096" s="77"/>
      <c r="E2096" s="77" t="n">
        <f aca="false">SUM(C2096:D2096)</f>
        <v>0</v>
      </c>
    </row>
    <row r="2097" customFormat="false" ht="32.8" hidden="false" customHeight="false" outlineLevel="0" collapsed="false">
      <c r="A2097" s="87" t="s">
        <v>2265</v>
      </c>
      <c r="B2097" s="103" t="s">
        <v>2266</v>
      </c>
      <c r="C2097" s="77"/>
      <c r="D2097" s="77"/>
      <c r="E2097" s="77" t="n">
        <f aca="false">SUM(C2097:D2097)</f>
        <v>0</v>
      </c>
    </row>
    <row r="2098" customFormat="false" ht="43.25" hidden="false" customHeight="false" outlineLevel="0" collapsed="false">
      <c r="A2098" s="87" t="s">
        <v>2268</v>
      </c>
      <c r="B2098" s="103" t="s">
        <v>2269</v>
      </c>
      <c r="C2098" s="77"/>
      <c r="D2098" s="77"/>
      <c r="E2098" s="77"/>
    </row>
    <row r="2099" customFormat="false" ht="32.8" hidden="false" customHeight="false" outlineLevel="0" collapsed="false">
      <c r="A2099" s="87" t="s">
        <v>2270</v>
      </c>
      <c r="B2099" s="103" t="s">
        <v>2271</v>
      </c>
      <c r="C2099" s="77"/>
      <c r="D2099" s="77"/>
      <c r="E2099" s="77"/>
    </row>
    <row r="2100" customFormat="false" ht="22.35" hidden="false" customHeight="false" outlineLevel="0" collapsed="false">
      <c r="A2100" s="87" t="s">
        <v>167</v>
      </c>
      <c r="B2100" s="103" t="s">
        <v>168</v>
      </c>
      <c r="C2100" s="77"/>
      <c r="D2100" s="77"/>
      <c r="E2100" s="77"/>
    </row>
    <row r="2101" customFormat="false" ht="22.35" hidden="false" customHeight="false" outlineLevel="0" collapsed="false">
      <c r="A2101" s="87" t="s">
        <v>65</v>
      </c>
      <c r="B2101" s="54" t="s">
        <v>66</v>
      </c>
      <c r="C2101" s="83"/>
      <c r="D2101" s="83"/>
      <c r="E2101" s="77" t="n">
        <f aca="false">SUM(C2101:D2101)</f>
        <v>0</v>
      </c>
    </row>
    <row r="2102" customFormat="false" ht="12.8" hidden="false" customHeight="false" outlineLevel="0" collapsed="false">
      <c r="A2102" s="82"/>
      <c r="B2102" s="54"/>
      <c r="C2102" s="220"/>
      <c r="D2102" s="220"/>
      <c r="E2102" s="77"/>
    </row>
    <row r="2103" customFormat="false" ht="46.25" hidden="false" customHeight="false" outlineLevel="0" collapsed="false">
      <c r="A2103" s="105" t="s">
        <v>2273</v>
      </c>
      <c r="B2103" s="135" t="s">
        <v>19</v>
      </c>
      <c r="C2103" s="108" t="n">
        <f aca="false">SUM(C2105:C2122)</f>
        <v>56686639</v>
      </c>
      <c r="D2103" s="108" t="n">
        <f aca="false">SUM(D2105:D2122)</f>
        <v>31771110</v>
      </c>
      <c r="E2103" s="108" t="n">
        <f aca="false">SUM(C2103:D2103)</f>
        <v>88457749</v>
      </c>
    </row>
    <row r="2104" customFormat="false" ht="22.35" hidden="false" customHeight="false" outlineLevel="0" collapsed="false">
      <c r="A2104" s="99" t="s">
        <v>27</v>
      </c>
      <c r="B2104" s="167"/>
      <c r="C2104" s="77" t="n">
        <f aca="false">SUM(C2105:C2120)</f>
        <v>56686639</v>
      </c>
      <c r="D2104" s="77" t="n">
        <f aca="false">SUM(D2105:D2120)</f>
        <v>31771110</v>
      </c>
      <c r="E2104" s="77" t="n">
        <f aca="false">SUM(C2104:D2104)</f>
        <v>88457749</v>
      </c>
    </row>
    <row r="2105" customFormat="false" ht="43.25" hidden="false" customHeight="false" outlineLevel="0" collapsed="false">
      <c r="A2105" s="82" t="s">
        <v>29</v>
      </c>
      <c r="B2105" s="54" t="n">
        <v>0</v>
      </c>
      <c r="C2105" s="77"/>
      <c r="D2105" s="77" t="n">
        <v>8892678</v>
      </c>
      <c r="E2105" s="77" t="n">
        <f aca="false">SUM(C2105:D2105)</f>
        <v>8892678</v>
      </c>
    </row>
    <row r="2106" customFormat="false" ht="32.8" hidden="false" customHeight="false" outlineLevel="0" collapsed="false">
      <c r="A2106" s="87" t="s">
        <v>2274</v>
      </c>
      <c r="B2106" s="103" t="s">
        <v>2275</v>
      </c>
      <c r="C2106" s="77" t="n">
        <f aca="false">47769954+100000</f>
        <v>47869954</v>
      </c>
      <c r="D2106" s="77" t="n">
        <v>16122308</v>
      </c>
      <c r="E2106" s="77" t="n">
        <f aca="false">SUM(C2106:D2106)</f>
        <v>63992262</v>
      </c>
    </row>
    <row r="2107" customFormat="false" ht="32.8" hidden="false" customHeight="false" outlineLevel="0" collapsed="false">
      <c r="A2107" s="82" t="s">
        <v>2277</v>
      </c>
      <c r="B2107" s="54" t="s">
        <v>2278</v>
      </c>
      <c r="C2107" s="77" t="n">
        <v>850000</v>
      </c>
      <c r="D2107" s="77" t="n">
        <v>1616850</v>
      </c>
      <c r="E2107" s="77" t="n">
        <f aca="false">SUM(C2107:D2107)</f>
        <v>2466850</v>
      </c>
    </row>
    <row r="2108" customFormat="false" ht="32.8" hidden="false" customHeight="false" outlineLevel="0" collapsed="false">
      <c r="A2108" s="82" t="s">
        <v>2280</v>
      </c>
      <c r="B2108" s="54" t="s">
        <v>2281</v>
      </c>
      <c r="C2108" s="77" t="n">
        <v>600000</v>
      </c>
      <c r="D2108" s="77" t="n">
        <v>1385872</v>
      </c>
      <c r="E2108" s="77" t="n">
        <f aca="false">SUM(C2108:D2108)</f>
        <v>1985872</v>
      </c>
    </row>
    <row r="2109" customFormat="false" ht="32.8" hidden="false" customHeight="false" outlineLevel="0" collapsed="false">
      <c r="A2109" s="82" t="s">
        <v>2283</v>
      </c>
      <c r="B2109" s="54" t="s">
        <v>2284</v>
      </c>
      <c r="C2109" s="77" t="n">
        <v>100000</v>
      </c>
      <c r="D2109" s="77" t="n">
        <v>1385872</v>
      </c>
      <c r="E2109" s="77" t="n">
        <f aca="false">SUM(C2109:D2109)</f>
        <v>1485872</v>
      </c>
    </row>
    <row r="2110" customFormat="false" ht="43.25" hidden="false" customHeight="false" outlineLevel="0" collapsed="false">
      <c r="A2110" s="87" t="s">
        <v>506</v>
      </c>
      <c r="B2110" s="54" t="s">
        <v>507</v>
      </c>
      <c r="C2110" s="77" t="n">
        <v>469736</v>
      </c>
      <c r="D2110" s="77"/>
      <c r="E2110" s="77" t="n">
        <f aca="false">SUM(C2110:D2110)</f>
        <v>469736</v>
      </c>
    </row>
    <row r="2111" customFormat="false" ht="53.7" hidden="false" customHeight="false" outlineLevel="0" collapsed="false">
      <c r="A2111" s="82" t="s">
        <v>2110</v>
      </c>
      <c r="B2111" s="54" t="s">
        <v>2287</v>
      </c>
      <c r="C2111" s="77"/>
      <c r="D2111" s="77"/>
      <c r="E2111" s="77" t="n">
        <f aca="false">SUM(C2111:D2111)</f>
        <v>0</v>
      </c>
    </row>
    <row r="2112" customFormat="false" ht="22.35" hidden="false" customHeight="false" outlineLevel="0" collapsed="false">
      <c r="A2112" s="82" t="s">
        <v>2289</v>
      </c>
      <c r="B2112" s="54" t="s">
        <v>2290</v>
      </c>
      <c r="C2112" s="77" t="n">
        <v>34172</v>
      </c>
      <c r="D2112" s="77" t="n">
        <v>115489</v>
      </c>
      <c r="E2112" s="77" t="n">
        <f aca="false">SUM(C2112:D2112)</f>
        <v>149661</v>
      </c>
    </row>
    <row r="2113" customFormat="false" ht="43.25" hidden="false" customHeight="false" outlineLevel="0" collapsed="false">
      <c r="A2113" s="82" t="s">
        <v>2292</v>
      </c>
      <c r="B2113" s="54" t="s">
        <v>2293</v>
      </c>
      <c r="C2113" s="77" t="n">
        <v>170000</v>
      </c>
      <c r="D2113" s="77" t="n">
        <v>981659</v>
      </c>
      <c r="E2113" s="77" t="n">
        <f aca="false">SUM(C2113:D2113)</f>
        <v>1151659</v>
      </c>
    </row>
    <row r="2114" customFormat="false" ht="53.7" hidden="false" customHeight="false" outlineLevel="0" collapsed="false">
      <c r="A2114" s="82" t="s">
        <v>2295</v>
      </c>
      <c r="B2114" s="54" t="s">
        <v>2296</v>
      </c>
      <c r="C2114" s="77" t="n">
        <v>150000</v>
      </c>
      <c r="D2114" s="77" t="n">
        <v>1154893</v>
      </c>
      <c r="E2114" s="77" t="n">
        <f aca="false">SUM(C2114:D2114)</f>
        <v>1304893</v>
      </c>
    </row>
    <row r="2115" customFormat="false" ht="32.8" hidden="false" customHeight="false" outlineLevel="0" collapsed="false">
      <c r="A2115" s="82" t="s">
        <v>177</v>
      </c>
      <c r="B2115" s="54" t="s">
        <v>178</v>
      </c>
      <c r="C2115" s="77" t="n">
        <v>342627</v>
      </c>
      <c r="D2115" s="77" t="n">
        <v>115489</v>
      </c>
      <c r="E2115" s="77" t="n">
        <f aca="false">SUM(C2115:D2115)</f>
        <v>458116</v>
      </c>
    </row>
    <row r="2116" customFormat="false" ht="32.8" hidden="false" customHeight="false" outlineLevel="0" collapsed="false">
      <c r="A2116" s="82" t="s">
        <v>222</v>
      </c>
      <c r="B2116" s="54" t="s">
        <v>223</v>
      </c>
      <c r="C2116" s="77" t="n">
        <v>1030000</v>
      </c>
      <c r="D2116" s="77"/>
      <c r="E2116" s="77" t="n">
        <f aca="false">SUM(C2116:D2116)</f>
        <v>1030000</v>
      </c>
    </row>
    <row r="2117" customFormat="false" ht="32.8" hidden="false" customHeight="false" outlineLevel="0" collapsed="false">
      <c r="A2117" s="87" t="s">
        <v>219</v>
      </c>
      <c r="B2117" s="54" t="s">
        <v>220</v>
      </c>
      <c r="C2117" s="77" t="n">
        <v>3873300</v>
      </c>
      <c r="D2117" s="77"/>
      <c r="E2117" s="77" t="n">
        <f aca="false">SUM(C2117:D2117)</f>
        <v>3873300</v>
      </c>
    </row>
    <row r="2118" customFormat="false" ht="32.8" hidden="false" customHeight="false" outlineLevel="0" collapsed="false">
      <c r="A2118" s="82" t="s">
        <v>33</v>
      </c>
      <c r="B2118" s="54" t="s">
        <v>34</v>
      </c>
      <c r="C2118" s="77" t="n">
        <v>1196850</v>
      </c>
      <c r="D2118" s="77"/>
      <c r="E2118" s="77" t="n">
        <f aca="false">SUM(C2118:D2118)</f>
        <v>1196850</v>
      </c>
    </row>
    <row r="2119" customFormat="false" ht="32.8" hidden="false" customHeight="false" outlineLevel="0" collapsed="false">
      <c r="A2119" s="82" t="s">
        <v>2302</v>
      </c>
      <c r="B2119" s="54" t="s">
        <v>2303</v>
      </c>
      <c r="C2119" s="77"/>
      <c r="D2119" s="77"/>
      <c r="E2119" s="77"/>
    </row>
    <row r="2120" customFormat="false" ht="64.15" hidden="false" customHeight="false" outlineLevel="0" collapsed="false">
      <c r="A2120" s="82" t="s">
        <v>494</v>
      </c>
      <c r="B2120" s="54" t="s">
        <v>495</v>
      </c>
      <c r="C2120" s="77"/>
      <c r="D2120" s="77"/>
      <c r="E2120" s="77"/>
    </row>
    <row r="2121" customFormat="false" ht="32.8" hidden="false" customHeight="false" outlineLevel="0" collapsed="false">
      <c r="A2121" s="87" t="s">
        <v>62</v>
      </c>
      <c r="B2121" s="54" t="s">
        <v>63</v>
      </c>
      <c r="C2121" s="77"/>
      <c r="D2121" s="77"/>
      <c r="E2121" s="77" t="n">
        <f aca="false">SUM(C2121:D2121)</f>
        <v>0</v>
      </c>
    </row>
    <row r="2122" customFormat="false" ht="22.35" hidden="false" customHeight="false" outlineLevel="0" collapsed="false">
      <c r="A2122" s="126" t="s">
        <v>65</v>
      </c>
      <c r="B2122" s="160" t="s">
        <v>66</v>
      </c>
      <c r="C2122" s="130"/>
      <c r="D2122" s="130"/>
      <c r="E2122" s="130" t="n">
        <f aca="false">SUM(C2122:D2122)</f>
        <v>0</v>
      </c>
    </row>
    <row r="2123" customFormat="false" ht="12.8" hidden="false" customHeight="false" outlineLevel="0" collapsed="false">
      <c r="A2123" s="87"/>
      <c r="B2123" s="103"/>
      <c r="C2123" s="77"/>
      <c r="D2123" s="77"/>
      <c r="E2123" s="77"/>
    </row>
    <row r="2124" customFormat="false" ht="68.65" hidden="false" customHeight="false" outlineLevel="0" collapsed="false">
      <c r="A2124" s="66" t="s">
        <v>2306</v>
      </c>
      <c r="B2124" s="135" t="s">
        <v>19</v>
      </c>
      <c r="C2124" s="69" t="n">
        <f aca="false">SUM(C2126:C2131)</f>
        <v>72081655</v>
      </c>
      <c r="D2124" s="69" t="n">
        <f aca="false">SUM(D2126:D2132)</f>
        <v>0</v>
      </c>
      <c r="E2124" s="69" t="n">
        <f aca="false">SUM(C2124:D2124)</f>
        <v>72081655</v>
      </c>
    </row>
    <row r="2125" customFormat="false" ht="22.35" hidden="false" customHeight="false" outlineLevel="0" collapsed="false">
      <c r="A2125" s="82" t="s">
        <v>27</v>
      </c>
      <c r="B2125" s="318"/>
      <c r="C2125" s="265" t="n">
        <f aca="false">SUM(C2126:C2129)</f>
        <v>72081655</v>
      </c>
      <c r="D2125" s="265" t="n">
        <f aca="false">SUM(D2126:D2132)</f>
        <v>0</v>
      </c>
      <c r="E2125" s="265" t="n">
        <f aca="false">SUM(C2125:D2125)</f>
        <v>72081655</v>
      </c>
    </row>
    <row r="2126" customFormat="false" ht="22.35" hidden="false" customHeight="false" outlineLevel="0" collapsed="false">
      <c r="A2126" s="87" t="s">
        <v>857</v>
      </c>
      <c r="B2126" s="103" t="s">
        <v>858</v>
      </c>
      <c r="C2126" s="77" t="n">
        <v>71737655</v>
      </c>
      <c r="D2126" s="77"/>
      <c r="E2126" s="77" t="n">
        <f aca="false">SUM(C2126:D2126)</f>
        <v>71737655</v>
      </c>
    </row>
    <row r="2127" customFormat="false" ht="32.8" hidden="false" customHeight="false" outlineLevel="0" collapsed="false">
      <c r="A2127" s="87" t="s">
        <v>33</v>
      </c>
      <c r="B2127" s="54" t="s">
        <v>34</v>
      </c>
      <c r="C2127" s="77" t="n">
        <v>278000</v>
      </c>
      <c r="D2127" s="77"/>
      <c r="E2127" s="77" t="n">
        <f aca="false">SUM(C2127:D2127)</f>
        <v>278000</v>
      </c>
    </row>
    <row r="2128" customFormat="false" ht="32.8" hidden="false" customHeight="false" outlineLevel="0" collapsed="false">
      <c r="A2128" s="87" t="s">
        <v>2243</v>
      </c>
      <c r="B2128" s="54" t="s">
        <v>223</v>
      </c>
      <c r="C2128" s="77"/>
      <c r="D2128" s="77"/>
      <c r="E2128" s="77"/>
    </row>
    <row r="2129" customFormat="false" ht="32.8" hidden="false" customHeight="false" outlineLevel="0" collapsed="false">
      <c r="A2129" s="87" t="s">
        <v>219</v>
      </c>
      <c r="B2129" s="103" t="s">
        <v>220</v>
      </c>
      <c r="C2129" s="77" t="n">
        <v>66000</v>
      </c>
      <c r="D2129" s="77"/>
      <c r="E2129" s="77" t="n">
        <f aca="false">SUM(C2129:D2129)</f>
        <v>66000</v>
      </c>
    </row>
    <row r="2130" customFormat="false" ht="32.8" hidden="false" customHeight="false" outlineLevel="0" collapsed="false">
      <c r="A2130" s="87" t="s">
        <v>62</v>
      </c>
      <c r="B2130" s="54" t="s">
        <v>63</v>
      </c>
      <c r="C2130" s="77"/>
      <c r="D2130" s="77"/>
      <c r="E2130" s="77" t="n">
        <f aca="false">SUM(C2130:D2130)</f>
        <v>0</v>
      </c>
    </row>
    <row r="2131" customFormat="false" ht="22.35" hidden="false" customHeight="false" outlineLevel="0" collapsed="false">
      <c r="A2131" s="87" t="s">
        <v>65</v>
      </c>
      <c r="B2131" s="54" t="s">
        <v>66</v>
      </c>
      <c r="C2131" s="77"/>
      <c r="D2131" s="77"/>
      <c r="E2131" s="77" t="n">
        <f aca="false">SUM(C2131:D2131)</f>
        <v>0</v>
      </c>
    </row>
    <row r="2132" customFormat="false" ht="12.8" hidden="false" customHeight="false" outlineLevel="0" collapsed="false">
      <c r="A2132" s="87"/>
      <c r="B2132" s="103"/>
      <c r="C2132" s="77"/>
      <c r="D2132" s="77"/>
      <c r="E2132" s="77" t="n">
        <f aca="false">SUM(C2132:D2132)</f>
        <v>0</v>
      </c>
    </row>
    <row r="2133" customFormat="false" ht="57.45" hidden="false" customHeight="false" outlineLevel="0" collapsed="false">
      <c r="A2133" s="66" t="s">
        <v>2312</v>
      </c>
      <c r="B2133" s="135" t="s">
        <v>19</v>
      </c>
      <c r="C2133" s="69" t="n">
        <f aca="false">SUM(C2135:C2145)</f>
        <v>1130300</v>
      </c>
      <c r="D2133" s="157" t="n">
        <f aca="false">SUM(D2135:D2143)</f>
        <v>77843000</v>
      </c>
      <c r="E2133" s="69" t="n">
        <f aca="false">SUM(C2133:D2133)</f>
        <v>78973300</v>
      </c>
    </row>
    <row r="2134" customFormat="false" ht="22.35" hidden="false" customHeight="false" outlineLevel="0" collapsed="false">
      <c r="A2134" s="87" t="s">
        <v>27</v>
      </c>
      <c r="B2134" s="100"/>
      <c r="C2134" s="83" t="n">
        <f aca="false">SUM(C2135:C2143)</f>
        <v>1130300</v>
      </c>
      <c r="D2134" s="83" t="n">
        <f aca="false">SUM(D2135:D2143)</f>
        <v>77843000</v>
      </c>
      <c r="E2134" s="83" t="n">
        <f aca="false">SUM(C2134:D2134)</f>
        <v>78973300</v>
      </c>
    </row>
    <row r="2135" customFormat="false" ht="43.25" hidden="false" customHeight="false" outlineLevel="0" collapsed="false">
      <c r="A2135" s="87" t="s">
        <v>29</v>
      </c>
      <c r="B2135" s="103" t="n">
        <v>0</v>
      </c>
      <c r="C2135" s="77"/>
      <c r="D2135" s="83" t="n">
        <v>18554189</v>
      </c>
      <c r="E2135" s="77" t="n">
        <f aca="false">SUM(C2135:D2135)</f>
        <v>18554189</v>
      </c>
    </row>
    <row r="2136" customFormat="false" ht="74.6" hidden="false" customHeight="false" outlineLevel="0" collapsed="false">
      <c r="A2136" s="87" t="s">
        <v>2313</v>
      </c>
      <c r="B2136" s="103" t="s">
        <v>2314</v>
      </c>
      <c r="C2136" s="77" t="n">
        <v>56000</v>
      </c>
      <c r="D2136" s="77" t="n">
        <v>57222183</v>
      </c>
      <c r="E2136" s="77" t="n">
        <f aca="false">SUM(C2136:D2136)</f>
        <v>57278183</v>
      </c>
    </row>
    <row r="2137" customFormat="false" ht="95.5" hidden="false" customHeight="false" outlineLevel="0" collapsed="false">
      <c r="A2137" s="87" t="s">
        <v>671</v>
      </c>
      <c r="B2137" s="103" t="s">
        <v>419</v>
      </c>
      <c r="C2137" s="77" t="n">
        <v>1000</v>
      </c>
      <c r="D2137" s="77" t="n">
        <v>2066628</v>
      </c>
      <c r="E2137" s="77" t="n">
        <f aca="false">SUM(C2137:D2137)</f>
        <v>2067628</v>
      </c>
    </row>
    <row r="2138" customFormat="false" ht="43.25" hidden="false" customHeight="false" outlineLevel="0" collapsed="false">
      <c r="A2138" s="87" t="s">
        <v>506</v>
      </c>
      <c r="B2138" s="54" t="s">
        <v>507</v>
      </c>
      <c r="C2138" s="77" t="n">
        <v>700000</v>
      </c>
      <c r="D2138" s="77"/>
      <c r="E2138" s="77" t="n">
        <f aca="false">SUM(C2138:D2138)</f>
        <v>700000</v>
      </c>
    </row>
    <row r="2139" customFormat="false" ht="32.8" hidden="false" customHeight="false" outlineLevel="0" collapsed="false">
      <c r="A2139" s="87" t="s">
        <v>33</v>
      </c>
      <c r="B2139" s="103" t="s">
        <v>34</v>
      </c>
      <c r="C2139" s="77" t="n">
        <v>343300</v>
      </c>
      <c r="D2139" s="77"/>
      <c r="E2139" s="77" t="n">
        <f aca="false">SUM(C2139:D2139)</f>
        <v>343300</v>
      </c>
    </row>
    <row r="2140" customFormat="false" ht="64.15" hidden="false" customHeight="false" outlineLevel="0" collapsed="false">
      <c r="A2140" s="87" t="s">
        <v>2319</v>
      </c>
      <c r="B2140" s="103" t="s">
        <v>2320</v>
      </c>
      <c r="C2140" s="77"/>
      <c r="D2140" s="77"/>
      <c r="E2140" s="77" t="n">
        <f aca="false">SUM(C2140:D2140)</f>
        <v>0</v>
      </c>
    </row>
    <row r="2141" customFormat="false" ht="32.8" hidden="false" customHeight="false" outlineLevel="0" collapsed="false">
      <c r="A2141" s="82" t="s">
        <v>219</v>
      </c>
      <c r="B2141" s="54" t="s">
        <v>220</v>
      </c>
      <c r="C2141" s="149" t="n">
        <v>30000</v>
      </c>
      <c r="D2141" s="149"/>
      <c r="E2141" s="77" t="n">
        <f aca="false">SUM(C2141:D2141)</f>
        <v>30000</v>
      </c>
    </row>
    <row r="2142" customFormat="false" ht="32.8" hidden="false" customHeight="false" outlineLevel="0" collapsed="false">
      <c r="A2142" s="82" t="s">
        <v>222</v>
      </c>
      <c r="B2142" s="55" t="s">
        <v>223</v>
      </c>
      <c r="C2142" s="85"/>
      <c r="D2142" s="85"/>
      <c r="E2142" s="77" t="n">
        <f aca="false">SUM(C2142:D2142)</f>
        <v>0</v>
      </c>
    </row>
    <row r="2143" customFormat="false" ht="12.8" hidden="false" customHeight="false" outlineLevel="0" collapsed="false">
      <c r="A2143" s="254" t="s">
        <v>177</v>
      </c>
      <c r="B2143" s="50" t="s">
        <v>178</v>
      </c>
      <c r="C2143" s="85"/>
      <c r="D2143" s="85"/>
      <c r="E2143" s="77"/>
    </row>
    <row r="2144" customFormat="false" ht="32.8" hidden="false" customHeight="false" outlineLevel="0" collapsed="false">
      <c r="A2144" s="87" t="s">
        <v>62</v>
      </c>
      <c r="B2144" s="54" t="s">
        <v>63</v>
      </c>
      <c r="C2144" s="321"/>
      <c r="D2144" s="321"/>
      <c r="E2144" s="77" t="n">
        <f aca="false">SUM(C2144:D2144)</f>
        <v>0</v>
      </c>
    </row>
    <row r="2145" customFormat="false" ht="22.35" hidden="false" customHeight="false" outlineLevel="0" collapsed="false">
      <c r="A2145" s="87" t="s">
        <v>65</v>
      </c>
      <c r="B2145" s="54" t="s">
        <v>66</v>
      </c>
      <c r="C2145" s="77"/>
      <c r="D2145" s="77"/>
      <c r="E2145" s="77" t="n">
        <f aca="false">SUM(C2145:D2145)</f>
        <v>0</v>
      </c>
    </row>
    <row r="2146" customFormat="false" ht="12.8" hidden="false" customHeight="false" outlineLevel="0" collapsed="false">
      <c r="A2146" s="87"/>
      <c r="B2146" s="103"/>
      <c r="C2146" s="77"/>
      <c r="D2146" s="77"/>
      <c r="E2146" s="77"/>
    </row>
    <row r="2147" customFormat="false" ht="57.45" hidden="false" customHeight="false" outlineLevel="0" collapsed="false">
      <c r="A2147" s="66" t="s">
        <v>2327</v>
      </c>
      <c r="B2147" s="135" t="s">
        <v>19</v>
      </c>
      <c r="C2147" s="322" t="n">
        <f aca="false">SUM(C2149:C2153)</f>
        <v>9630960</v>
      </c>
      <c r="D2147" s="322" t="n">
        <f aca="false">SUM(D2149:D2153)</f>
        <v>0</v>
      </c>
      <c r="E2147" s="190" t="n">
        <f aca="false">SUM(C2147:D2147)</f>
        <v>9630960</v>
      </c>
    </row>
    <row r="2148" customFormat="false" ht="22.35" hidden="false" customHeight="false" outlineLevel="0" collapsed="false">
      <c r="A2148" s="74" t="s">
        <v>27</v>
      </c>
      <c r="B2148" s="75"/>
      <c r="C2148" s="145" t="n">
        <f aca="false">SUM(C2149:C2152)</f>
        <v>9630960</v>
      </c>
      <c r="D2148" s="145" t="n">
        <f aca="false">SUM(D2149:D2151)</f>
        <v>0</v>
      </c>
      <c r="E2148" s="77" t="n">
        <f aca="false">SUM(C2148:D2148)</f>
        <v>9630960</v>
      </c>
    </row>
    <row r="2149" customFormat="false" ht="22.35" hidden="false" customHeight="false" outlineLevel="0" collapsed="false">
      <c r="A2149" s="87" t="s">
        <v>857</v>
      </c>
      <c r="B2149" s="103" t="s">
        <v>858</v>
      </c>
      <c r="C2149" s="83" t="n">
        <v>8473365</v>
      </c>
      <c r="D2149" s="83"/>
      <c r="E2149" s="83" t="n">
        <f aca="false">SUM(C2149:D2149)</f>
        <v>8473365</v>
      </c>
    </row>
    <row r="2150" customFormat="false" ht="64.15" hidden="false" customHeight="false" outlineLevel="0" collapsed="false">
      <c r="A2150" s="87" t="s">
        <v>2329</v>
      </c>
      <c r="B2150" s="103" t="s">
        <v>2330</v>
      </c>
      <c r="C2150" s="83" t="n">
        <v>1000000</v>
      </c>
      <c r="D2150" s="83"/>
      <c r="E2150" s="83" t="n">
        <f aca="false">SUM(C2150:D2150)</f>
        <v>1000000</v>
      </c>
    </row>
    <row r="2151" customFormat="false" ht="43.25" hidden="false" customHeight="false" outlineLevel="0" collapsed="false">
      <c r="A2151" s="87" t="s">
        <v>506</v>
      </c>
      <c r="B2151" s="103" t="s">
        <v>507</v>
      </c>
      <c r="C2151" s="83" t="n">
        <v>76635</v>
      </c>
      <c r="D2151" s="83"/>
      <c r="E2151" s="83" t="n">
        <f aca="false">SUM(C2151:D2151)</f>
        <v>76635</v>
      </c>
    </row>
    <row r="2152" customFormat="false" ht="85.05" hidden="false" customHeight="false" outlineLevel="0" collapsed="false">
      <c r="A2152" s="87" t="s">
        <v>2333</v>
      </c>
      <c r="B2152" s="103" t="s">
        <v>2334</v>
      </c>
      <c r="C2152" s="83" t="n">
        <v>80960</v>
      </c>
      <c r="D2152" s="83"/>
      <c r="E2152" s="83" t="n">
        <f aca="false">SUM(C2152:D2152)</f>
        <v>80960</v>
      </c>
    </row>
    <row r="2153" customFormat="false" ht="22.35" hidden="false" customHeight="false" outlineLevel="0" collapsed="false">
      <c r="A2153" s="87" t="s">
        <v>2335</v>
      </c>
      <c r="B2153" s="104" t="s">
        <v>66</v>
      </c>
      <c r="C2153" s="83"/>
      <c r="D2153" s="83"/>
      <c r="E2153" s="83" t="n">
        <f aca="false">SUM(C2153:D2153)</f>
        <v>0</v>
      </c>
    </row>
    <row r="2154" customFormat="false" ht="12.8" hidden="false" customHeight="false" outlineLevel="0" collapsed="false">
      <c r="A2154" s="87"/>
      <c r="B2154" s="103"/>
      <c r="C2154" s="77"/>
      <c r="D2154" s="77"/>
      <c r="E2154" s="77"/>
    </row>
    <row r="2155" customFormat="false" ht="57.45" hidden="false" customHeight="false" outlineLevel="0" collapsed="false">
      <c r="A2155" s="66" t="s">
        <v>2337</v>
      </c>
      <c r="B2155" s="135" t="s">
        <v>19</v>
      </c>
      <c r="C2155" s="69" t="n">
        <f aca="false">SUM(C2157:C2179)</f>
        <v>173239124</v>
      </c>
      <c r="D2155" s="69" t="n">
        <f aca="false">SUM(D2157:D2179)</f>
        <v>80649000</v>
      </c>
      <c r="E2155" s="69" t="n">
        <f aca="false">SUM(C2155:D2155)</f>
        <v>253888124</v>
      </c>
    </row>
    <row r="2156" customFormat="false" ht="22.35" hidden="false" customHeight="false" outlineLevel="0" collapsed="false">
      <c r="A2156" s="74" t="s">
        <v>27</v>
      </c>
      <c r="B2156" s="75"/>
      <c r="C2156" s="77" t="n">
        <f aca="false">SUM(C2157:C2178)</f>
        <v>173239124</v>
      </c>
      <c r="D2156" s="145" t="n">
        <f aca="false">SUM(D2157:D2178)</f>
        <v>80649000</v>
      </c>
      <c r="E2156" s="77" t="n">
        <f aca="false">SUM(C2156:D2156)</f>
        <v>253888124</v>
      </c>
    </row>
    <row r="2157" customFormat="false" ht="43.25" hidden="false" customHeight="false" outlineLevel="0" collapsed="false">
      <c r="A2157" s="82" t="s">
        <v>29</v>
      </c>
      <c r="B2157" s="54" t="n">
        <v>0</v>
      </c>
      <c r="C2157" s="77"/>
      <c r="D2157" s="77" t="n">
        <v>16308524</v>
      </c>
      <c r="E2157" s="77" t="n">
        <f aca="false">SUM(C2157:D2157)</f>
        <v>16308524</v>
      </c>
    </row>
    <row r="2158" customFormat="false" ht="74.6" hidden="false" customHeight="false" outlineLevel="0" collapsed="false">
      <c r="A2158" s="82" t="s">
        <v>2338</v>
      </c>
      <c r="B2158" s="54" t="s">
        <v>2339</v>
      </c>
      <c r="C2158" s="77" t="n">
        <f aca="false">24324197+625000</f>
        <v>24949197</v>
      </c>
      <c r="D2158" s="77" t="n">
        <v>10927829</v>
      </c>
      <c r="E2158" s="77" t="n">
        <f aca="false">SUM(C2158:D2158)</f>
        <v>35877026</v>
      </c>
    </row>
    <row r="2159" customFormat="false" ht="32.8" hidden="false" customHeight="false" outlineLevel="0" collapsed="false">
      <c r="A2159" s="82" t="s">
        <v>2341</v>
      </c>
      <c r="B2159" s="54" t="s">
        <v>2342</v>
      </c>
      <c r="C2159" s="77" t="n">
        <v>23147043</v>
      </c>
      <c r="D2159" s="77" t="n">
        <v>6487666</v>
      </c>
      <c r="E2159" s="77" t="n">
        <f aca="false">SUM(C2159:D2159)</f>
        <v>29634709</v>
      </c>
    </row>
    <row r="2160" customFormat="false" ht="53.7" hidden="false" customHeight="false" outlineLevel="0" collapsed="false">
      <c r="A2160" s="82" t="s">
        <v>2344</v>
      </c>
      <c r="B2160" s="54" t="s">
        <v>2345</v>
      </c>
      <c r="C2160" s="77" t="n">
        <v>36954930</v>
      </c>
      <c r="D2160" s="77" t="n">
        <v>2234044</v>
      </c>
      <c r="E2160" s="77" t="n">
        <f aca="false">SUM(C2160:D2160)</f>
        <v>39188974</v>
      </c>
    </row>
    <row r="2161" customFormat="false" ht="53.7" hidden="false" customHeight="false" outlineLevel="0" collapsed="false">
      <c r="A2161" s="82" t="s">
        <v>2347</v>
      </c>
      <c r="B2161" s="54" t="s">
        <v>2348</v>
      </c>
      <c r="C2161" s="77" t="n">
        <v>15387101</v>
      </c>
      <c r="D2161" s="77" t="n">
        <v>1675533</v>
      </c>
      <c r="E2161" s="77" t="n">
        <f aca="false">SUM(C2161:D2161)</f>
        <v>17062634</v>
      </c>
    </row>
    <row r="2162" customFormat="false" ht="53.7" hidden="false" customHeight="false" outlineLevel="0" collapsed="false">
      <c r="A2162" s="82" t="s">
        <v>2350</v>
      </c>
      <c r="B2162" s="54" t="s">
        <v>2351</v>
      </c>
      <c r="C2162" s="77" t="n">
        <v>1673760</v>
      </c>
      <c r="D2162" s="77" t="n">
        <v>2680853</v>
      </c>
      <c r="E2162" s="77" t="n">
        <f aca="false">SUM(C2162:D2162)</f>
        <v>4354613</v>
      </c>
    </row>
    <row r="2163" customFormat="false" ht="43.25" hidden="false" customHeight="false" outlineLevel="0" collapsed="false">
      <c r="A2163" s="87" t="s">
        <v>506</v>
      </c>
      <c r="B2163" s="54" t="s">
        <v>507</v>
      </c>
      <c r="C2163" s="77" t="n">
        <v>398047</v>
      </c>
      <c r="D2163" s="77" t="n">
        <v>27926</v>
      </c>
      <c r="E2163" s="77" t="n">
        <f aca="false">SUM(C2163:D2163)</f>
        <v>425973</v>
      </c>
    </row>
    <row r="2164" customFormat="false" ht="74.6" hidden="false" customHeight="false" outlineLevel="0" collapsed="false">
      <c r="A2164" s="82" t="s">
        <v>2354</v>
      </c>
      <c r="B2164" s="54" t="s">
        <v>2355</v>
      </c>
      <c r="C2164" s="77" t="n">
        <f aca="false">57805932-1500000</f>
        <v>56305932</v>
      </c>
      <c r="D2164" s="77" t="n">
        <v>37707310</v>
      </c>
      <c r="E2164" s="77" t="n">
        <f aca="false">SUM(C2164:D2164)</f>
        <v>94013242</v>
      </c>
    </row>
    <row r="2165" customFormat="false" ht="22.35" hidden="false" customHeight="false" outlineLevel="0" collapsed="false">
      <c r="A2165" s="82" t="s">
        <v>753</v>
      </c>
      <c r="B2165" s="103" t="s">
        <v>754</v>
      </c>
      <c r="C2165" s="77" t="n">
        <v>1789874</v>
      </c>
      <c r="D2165" s="77"/>
      <c r="E2165" s="77" t="n">
        <f aca="false">SUM(C2165:D2165)</f>
        <v>1789874</v>
      </c>
    </row>
    <row r="2166" customFormat="false" ht="85.05" hidden="false" customHeight="false" outlineLevel="0" collapsed="false">
      <c r="A2166" s="82" t="s">
        <v>2358</v>
      </c>
      <c r="B2166" s="103" t="s">
        <v>1876</v>
      </c>
      <c r="C2166" s="77" t="n">
        <v>236722</v>
      </c>
      <c r="D2166" s="77"/>
      <c r="E2166" s="77" t="n">
        <f aca="false">SUM(C2166:D2166)</f>
        <v>236722</v>
      </c>
    </row>
    <row r="2167" customFormat="false" ht="12.8" hidden="false" customHeight="false" outlineLevel="0" collapsed="false">
      <c r="A2167" s="87" t="s">
        <v>2360</v>
      </c>
      <c r="B2167" s="54" t="s">
        <v>2361</v>
      </c>
      <c r="C2167" s="77" t="n">
        <v>655599</v>
      </c>
      <c r="D2167" s="77"/>
      <c r="E2167" s="77" t="n">
        <f aca="false">SUM(C2167:D2167)</f>
        <v>655599</v>
      </c>
    </row>
    <row r="2168" customFormat="false" ht="43.25" hidden="false" customHeight="false" outlineLevel="0" collapsed="false">
      <c r="A2168" s="87" t="s">
        <v>2363</v>
      </c>
      <c r="B2168" s="103" t="s">
        <v>2364</v>
      </c>
      <c r="C2168" s="77"/>
      <c r="D2168" s="77"/>
      <c r="E2168" s="77" t="n">
        <f aca="false">SUM(C2168:D2168)</f>
        <v>0</v>
      </c>
    </row>
    <row r="2169" customFormat="false" ht="12.8" hidden="false" customHeight="false" outlineLevel="0" collapsed="false">
      <c r="A2169" s="82" t="s">
        <v>750</v>
      </c>
      <c r="B2169" s="103" t="s">
        <v>751</v>
      </c>
      <c r="C2169" s="77" t="n">
        <v>1300</v>
      </c>
      <c r="D2169" s="77"/>
      <c r="E2169" s="77" t="n">
        <f aca="false">SUM(C2169:D2169)</f>
        <v>1300</v>
      </c>
    </row>
    <row r="2170" customFormat="false" ht="32.8" hidden="false" customHeight="false" outlineLevel="0" collapsed="false">
      <c r="A2170" s="82" t="s">
        <v>177</v>
      </c>
      <c r="B2170" s="103" t="s">
        <v>178</v>
      </c>
      <c r="C2170" s="77" t="n">
        <v>1000000</v>
      </c>
      <c r="D2170" s="77" t="n">
        <v>2499900</v>
      </c>
      <c r="E2170" s="77" t="n">
        <f aca="false">SUM(C2170:D2170)</f>
        <v>3499900</v>
      </c>
    </row>
    <row r="2171" customFormat="false" ht="64.15" hidden="false" customHeight="false" outlineLevel="0" collapsed="false">
      <c r="A2171" s="87" t="s">
        <v>2368</v>
      </c>
      <c r="B2171" s="103" t="s">
        <v>2369</v>
      </c>
      <c r="C2171" s="77" t="n">
        <f aca="false">1000000+2500000+850000</f>
        <v>4350000</v>
      </c>
      <c r="D2171" s="77" t="n">
        <v>99415</v>
      </c>
      <c r="E2171" s="77" t="n">
        <f aca="false">SUM(C2171:D2171)</f>
        <v>4449415</v>
      </c>
    </row>
    <row r="2172" customFormat="false" ht="43.25" hidden="false" customHeight="false" outlineLevel="0" collapsed="false">
      <c r="A2172" s="87" t="s">
        <v>325</v>
      </c>
      <c r="B2172" s="54" t="s">
        <v>326</v>
      </c>
      <c r="C2172" s="77" t="n">
        <v>3741017</v>
      </c>
      <c r="D2172" s="77"/>
      <c r="E2172" s="77" t="n">
        <f aca="false">SUM(C2172:D2172)</f>
        <v>3741017</v>
      </c>
    </row>
    <row r="2173" customFormat="false" ht="116.4" hidden="false" customHeight="false" outlineLevel="0" collapsed="false">
      <c r="A2173" s="87" t="s">
        <v>2372</v>
      </c>
      <c r="B2173" s="54" t="s">
        <v>2373</v>
      </c>
      <c r="C2173" s="77" t="n">
        <v>346314</v>
      </c>
      <c r="D2173" s="77"/>
      <c r="E2173" s="77" t="n">
        <f aca="false">SUM(C2173:D2173)</f>
        <v>346314</v>
      </c>
    </row>
    <row r="2174" customFormat="false" ht="85.05" hidden="false" customHeight="false" outlineLevel="0" collapsed="false">
      <c r="A2174" s="87" t="s">
        <v>2333</v>
      </c>
      <c r="B2174" s="54" t="s">
        <v>2334</v>
      </c>
      <c r="C2174" s="77" t="n">
        <v>1761492</v>
      </c>
      <c r="D2174" s="77"/>
      <c r="E2174" s="77" t="n">
        <f aca="false">SUM(C2174:D2174)</f>
        <v>1761492</v>
      </c>
    </row>
    <row r="2175" customFormat="false" ht="32.8" hidden="false" customHeight="false" outlineLevel="0" collapsed="false">
      <c r="A2175" s="87" t="s">
        <v>219</v>
      </c>
      <c r="B2175" s="54" t="s">
        <v>220</v>
      </c>
      <c r="C2175" s="77" t="n">
        <v>96000</v>
      </c>
      <c r="D2175" s="77"/>
      <c r="E2175" s="77" t="n">
        <f aca="false">SUM(C2175:D2175)</f>
        <v>96000</v>
      </c>
    </row>
    <row r="2176" customFormat="false" ht="32.8" hidden="false" customHeight="false" outlineLevel="0" collapsed="false">
      <c r="A2176" s="87" t="s">
        <v>33</v>
      </c>
      <c r="B2176" s="54" t="s">
        <v>34</v>
      </c>
      <c r="C2176" s="77" t="n">
        <v>444796</v>
      </c>
      <c r="D2176" s="77"/>
      <c r="E2176" s="77" t="n">
        <f aca="false">SUM(C2176:D2176)</f>
        <v>444796</v>
      </c>
    </row>
    <row r="2177" customFormat="false" ht="22.35" hidden="false" customHeight="false" outlineLevel="0" collapsed="false">
      <c r="A2177" s="87" t="s">
        <v>2376</v>
      </c>
      <c r="B2177" s="54" t="s">
        <v>2377</v>
      </c>
      <c r="C2177" s="77"/>
      <c r="D2177" s="77"/>
      <c r="E2177" s="77"/>
    </row>
    <row r="2178" customFormat="false" ht="43.25" hidden="false" customHeight="false" outlineLevel="0" collapsed="false">
      <c r="A2178" s="87" t="s">
        <v>2378</v>
      </c>
      <c r="B2178" s="55" t="s">
        <v>757</v>
      </c>
      <c r="C2178" s="77"/>
      <c r="D2178" s="77"/>
      <c r="E2178" s="77" t="n">
        <f aca="false">SUM(C2178:D2178)</f>
        <v>0</v>
      </c>
    </row>
    <row r="2179" customFormat="false" ht="22.35" hidden="false" customHeight="false" outlineLevel="0" collapsed="false">
      <c r="A2179" s="82" t="s">
        <v>2335</v>
      </c>
      <c r="B2179" s="54" t="s">
        <v>66</v>
      </c>
      <c r="C2179" s="77"/>
      <c r="D2179" s="77"/>
      <c r="E2179" s="77" t="n">
        <f aca="false">SUM(C2179:D2179)</f>
        <v>0</v>
      </c>
    </row>
    <row r="2180" customFormat="false" ht="12.8" hidden="false" customHeight="false" outlineLevel="0" collapsed="false">
      <c r="A2180" s="87"/>
      <c r="B2180" s="54"/>
      <c r="C2180" s="77"/>
      <c r="D2180" s="77"/>
      <c r="E2180" s="77" t="n">
        <f aca="false">SUM(C2180:D2180)</f>
        <v>0</v>
      </c>
    </row>
    <row r="2181" customFormat="false" ht="68.65" hidden="false" customHeight="false" outlineLevel="0" collapsed="false">
      <c r="A2181" s="66" t="s">
        <v>2381</v>
      </c>
      <c r="B2181" s="135" t="s">
        <v>19</v>
      </c>
      <c r="C2181" s="139" t="n">
        <f aca="false">SUM(C2183:C2185)</f>
        <v>7782800</v>
      </c>
      <c r="D2181" s="139" t="n">
        <f aca="false">SUM(D2183:D2184)</f>
        <v>0</v>
      </c>
      <c r="E2181" s="139" t="n">
        <f aca="false">SUM(C2181:D2181)</f>
        <v>7782800</v>
      </c>
    </row>
    <row r="2182" customFormat="false" ht="22.35" hidden="false" customHeight="false" outlineLevel="0" collapsed="false">
      <c r="A2182" s="74" t="s">
        <v>27</v>
      </c>
      <c r="B2182" s="75"/>
      <c r="C2182" s="77" t="n">
        <f aca="false">SUM(C2183:C2183)</f>
        <v>7782800</v>
      </c>
      <c r="D2182" s="145" t="n">
        <f aca="false">SUM(D2183)</f>
        <v>0</v>
      </c>
      <c r="E2182" s="77" t="n">
        <f aca="false">SUM(C2182:D2182)</f>
        <v>7782800</v>
      </c>
    </row>
    <row r="2183" customFormat="false" ht="22.35" hidden="false" customHeight="false" outlineLevel="0" collapsed="false">
      <c r="A2183" s="87" t="s">
        <v>2382</v>
      </c>
      <c r="B2183" s="103" t="s">
        <v>858</v>
      </c>
      <c r="C2183" s="77" t="n">
        <v>7782800</v>
      </c>
      <c r="D2183" s="77"/>
      <c r="E2183" s="77" t="n">
        <f aca="false">SUM(C2183:D2183)</f>
        <v>7782800</v>
      </c>
    </row>
    <row r="2184" customFormat="false" ht="32.8" hidden="false" customHeight="false" outlineLevel="0" collapsed="false">
      <c r="A2184" s="87" t="s">
        <v>62</v>
      </c>
      <c r="B2184" s="103"/>
      <c r="C2184" s="77"/>
      <c r="D2184" s="77"/>
      <c r="E2184" s="77" t="n">
        <f aca="false">SUM(C2184:D2184)</f>
        <v>0</v>
      </c>
    </row>
    <row r="2185" customFormat="false" ht="22.35" hidden="false" customHeight="false" outlineLevel="0" collapsed="false">
      <c r="A2185" s="150" t="s">
        <v>2335</v>
      </c>
      <c r="B2185" s="160" t="s">
        <v>66</v>
      </c>
      <c r="C2185" s="130"/>
      <c r="D2185" s="130"/>
      <c r="E2185" s="130"/>
    </row>
    <row r="2186" customFormat="false" ht="12.8" hidden="false" customHeight="false" outlineLevel="0" collapsed="false">
      <c r="A2186" s="211"/>
      <c r="B2186" s="113"/>
      <c r="C2186" s="77"/>
      <c r="D2186" s="77"/>
      <c r="E2186" s="77" t="n">
        <f aca="false">SUM(C2186:D2186)</f>
        <v>0</v>
      </c>
    </row>
    <row r="2187" customFormat="false" ht="57.45" hidden="false" customHeight="false" outlineLevel="0" collapsed="false">
      <c r="A2187" s="66" t="s">
        <v>2386</v>
      </c>
      <c r="B2187" s="135" t="s">
        <v>19</v>
      </c>
      <c r="C2187" s="139" t="n">
        <f aca="false">SUM(C2189:C2192)</f>
        <v>32139800</v>
      </c>
      <c r="D2187" s="139" t="n">
        <f aca="false">SUM(D2189:D2192)</f>
        <v>0</v>
      </c>
      <c r="E2187" s="139" t="n">
        <f aca="false">SUM(C2187:D2187)</f>
        <v>32139800</v>
      </c>
    </row>
    <row r="2188" customFormat="false" ht="22.35" hidden="false" customHeight="false" outlineLevel="0" collapsed="false">
      <c r="A2188" s="74" t="s">
        <v>27</v>
      </c>
      <c r="B2188" s="75"/>
      <c r="C2188" s="145" t="n">
        <f aca="false">SUM(C2189:C2191)</f>
        <v>32139800</v>
      </c>
      <c r="D2188" s="145" t="n">
        <f aca="false">SUM(D2189:D2190)</f>
        <v>0</v>
      </c>
      <c r="E2188" s="77" t="n">
        <f aca="false">SUM(C2188:D2188)</f>
        <v>32139800</v>
      </c>
    </row>
    <row r="2189" customFormat="false" ht="22.35" hidden="false" customHeight="false" outlineLevel="0" collapsed="false">
      <c r="A2189" s="87" t="s">
        <v>2382</v>
      </c>
      <c r="B2189" s="103" t="s">
        <v>858</v>
      </c>
      <c r="C2189" s="77" t="n">
        <v>32110800</v>
      </c>
      <c r="D2189" s="77"/>
      <c r="E2189" s="77" t="n">
        <f aca="false">SUM(C2189:D2189)</f>
        <v>32110800</v>
      </c>
    </row>
    <row r="2190" customFormat="false" ht="32.8" hidden="false" customHeight="false" outlineLevel="0" collapsed="false">
      <c r="A2190" s="87" t="s">
        <v>33</v>
      </c>
      <c r="B2190" s="54" t="s">
        <v>34</v>
      </c>
      <c r="C2190" s="77" t="n">
        <v>29000</v>
      </c>
      <c r="D2190" s="77"/>
      <c r="E2190" s="77" t="n">
        <f aca="false">SUM(C2190:D2190)</f>
        <v>29000</v>
      </c>
    </row>
    <row r="2191" customFormat="false" ht="32.8" hidden="false" customHeight="false" outlineLevel="0" collapsed="false">
      <c r="A2191" s="87" t="s">
        <v>177</v>
      </c>
      <c r="B2191" s="103" t="s">
        <v>178</v>
      </c>
      <c r="C2191" s="77"/>
      <c r="D2191" s="77"/>
      <c r="E2191" s="77"/>
    </row>
    <row r="2192" customFormat="false" ht="22.35" hidden="false" customHeight="false" outlineLevel="0" collapsed="false">
      <c r="A2192" s="82" t="s">
        <v>2335</v>
      </c>
      <c r="B2192" s="55" t="s">
        <v>66</v>
      </c>
      <c r="C2192" s="77"/>
      <c r="D2192" s="77"/>
      <c r="E2192" s="77" t="n">
        <f aca="false">SUM(C2192:D2192)</f>
        <v>0</v>
      </c>
    </row>
    <row r="2193" customFormat="false" ht="12.8" hidden="false" customHeight="false" outlineLevel="0" collapsed="false">
      <c r="A2193" s="87"/>
      <c r="B2193" s="55"/>
      <c r="C2193" s="77"/>
      <c r="D2193" s="77"/>
      <c r="E2193" s="77"/>
    </row>
    <row r="2194" customFormat="false" ht="57.45" hidden="false" customHeight="false" outlineLevel="0" collapsed="false">
      <c r="A2194" s="66" t="s">
        <v>2391</v>
      </c>
      <c r="B2194" s="135" t="s">
        <v>19</v>
      </c>
      <c r="C2194" s="139" t="n">
        <f aca="false">SUM(C2196:C2198)</f>
        <v>7300100</v>
      </c>
      <c r="D2194" s="139" t="n">
        <f aca="false">SUM(D2196:D2198)</f>
        <v>0</v>
      </c>
      <c r="E2194" s="139" t="n">
        <f aca="false">SUM(C2194:D2194)</f>
        <v>7300100</v>
      </c>
    </row>
    <row r="2195" customFormat="false" ht="22.35" hidden="false" customHeight="false" outlineLevel="0" collapsed="false">
      <c r="A2195" s="74" t="s">
        <v>27</v>
      </c>
      <c r="B2195" s="75"/>
      <c r="C2195" s="145" t="n">
        <f aca="false">SUM(C2196:C2197)</f>
        <v>7300100</v>
      </c>
      <c r="D2195" s="145" t="n">
        <f aca="false">SUM(D2196:D2196)</f>
        <v>0</v>
      </c>
      <c r="E2195" s="145" t="n">
        <f aca="false">SUM(C2195:D2195)</f>
        <v>7300100</v>
      </c>
    </row>
    <row r="2196" customFormat="false" ht="22.35" hidden="false" customHeight="false" outlineLevel="0" collapsed="false">
      <c r="A2196" s="87" t="s">
        <v>2382</v>
      </c>
      <c r="B2196" s="103" t="s">
        <v>858</v>
      </c>
      <c r="C2196" s="77" t="n">
        <v>7300100</v>
      </c>
      <c r="D2196" s="77"/>
      <c r="E2196" s="94" t="n">
        <f aca="false">SUM(C2196:D2196)</f>
        <v>7300100</v>
      </c>
    </row>
    <row r="2197" customFormat="false" ht="32.8" hidden="false" customHeight="false" outlineLevel="0" collapsed="false">
      <c r="A2197" s="87" t="s">
        <v>177</v>
      </c>
      <c r="B2197" s="104" t="s">
        <v>178</v>
      </c>
      <c r="C2197" s="77"/>
      <c r="D2197" s="77"/>
      <c r="E2197" s="94"/>
    </row>
    <row r="2198" customFormat="false" ht="22.35" hidden="false" customHeight="false" outlineLevel="0" collapsed="false">
      <c r="A2198" s="82" t="s">
        <v>2335</v>
      </c>
      <c r="B2198" s="54" t="s">
        <v>66</v>
      </c>
      <c r="C2198" s="77"/>
      <c r="D2198" s="77"/>
      <c r="E2198" s="77" t="n">
        <f aca="false">SUM(C2198:D2198)</f>
        <v>0</v>
      </c>
    </row>
    <row r="2199" customFormat="false" ht="12.8" hidden="false" customHeight="false" outlineLevel="0" collapsed="false">
      <c r="A2199" s="87"/>
      <c r="B2199" s="103"/>
      <c r="C2199" s="77"/>
      <c r="D2199" s="77"/>
      <c r="E2199" s="77"/>
    </row>
    <row r="2200" customFormat="false" ht="68.65" hidden="false" customHeight="false" outlineLevel="0" collapsed="false">
      <c r="A2200" s="66" t="s">
        <v>2395</v>
      </c>
      <c r="B2200" s="135" t="s">
        <v>19</v>
      </c>
      <c r="C2200" s="139" t="n">
        <f aca="false">SUM(C2202:C2206)</f>
        <v>22012700</v>
      </c>
      <c r="D2200" s="139" t="n">
        <f aca="false">SUM(D2202:D2206)</f>
        <v>0</v>
      </c>
      <c r="E2200" s="139" t="n">
        <f aca="false">SUM(C2200:D2200)</f>
        <v>22012700</v>
      </c>
    </row>
    <row r="2201" customFormat="false" ht="22.35" hidden="false" customHeight="false" outlineLevel="0" collapsed="false">
      <c r="A2201" s="74" t="s">
        <v>27</v>
      </c>
      <c r="B2201" s="75"/>
      <c r="C2201" s="145" t="n">
        <f aca="false">SUM(C2202:C2204)</f>
        <v>22012700</v>
      </c>
      <c r="D2201" s="145" t="n">
        <f aca="false">SUM(D2202:D2203)</f>
        <v>0</v>
      </c>
      <c r="E2201" s="145" t="n">
        <f aca="false">SUM(C2201:D2201)</f>
        <v>22012700</v>
      </c>
    </row>
    <row r="2202" customFormat="false" ht="22.35" hidden="false" customHeight="false" outlineLevel="0" collapsed="false">
      <c r="A2202" s="87" t="s">
        <v>857</v>
      </c>
      <c r="B2202" s="103" t="s">
        <v>858</v>
      </c>
      <c r="C2202" s="77" t="n">
        <v>21997700</v>
      </c>
      <c r="D2202" s="77"/>
      <c r="E2202" s="77" t="n">
        <f aca="false">SUM(C2202:D2202)</f>
        <v>21997700</v>
      </c>
    </row>
    <row r="2203" customFormat="false" ht="32.8" hidden="false" customHeight="false" outlineLevel="0" collapsed="false">
      <c r="A2203" s="87" t="s">
        <v>33</v>
      </c>
      <c r="B2203" s="54" t="s">
        <v>34</v>
      </c>
      <c r="C2203" s="77" t="n">
        <v>15000</v>
      </c>
      <c r="D2203" s="77"/>
      <c r="E2203" s="77" t="n">
        <f aca="false">SUM(C2203:D2203)</f>
        <v>15000</v>
      </c>
    </row>
    <row r="2204" customFormat="false" ht="32.8" hidden="false" customHeight="false" outlineLevel="0" collapsed="false">
      <c r="A2204" s="87" t="s">
        <v>177</v>
      </c>
      <c r="B2204" s="55" t="s">
        <v>178</v>
      </c>
      <c r="C2204" s="77"/>
      <c r="D2204" s="77"/>
      <c r="E2204" s="77"/>
    </row>
    <row r="2205" customFormat="false" ht="32.8" hidden="false" customHeight="false" outlineLevel="0" collapsed="false">
      <c r="A2205" s="87" t="s">
        <v>62</v>
      </c>
      <c r="B2205" s="55" t="s">
        <v>63</v>
      </c>
      <c r="C2205" s="77"/>
      <c r="D2205" s="77"/>
      <c r="E2205" s="77" t="n">
        <f aca="false">SUM(C2205:D2205)</f>
        <v>0</v>
      </c>
    </row>
    <row r="2206" customFormat="false" ht="22.35" hidden="false" customHeight="false" outlineLevel="0" collapsed="false">
      <c r="A2206" s="87" t="s">
        <v>2335</v>
      </c>
      <c r="B2206" s="55" t="s">
        <v>66</v>
      </c>
      <c r="C2206" s="77"/>
      <c r="D2206" s="77"/>
      <c r="E2206" s="77" t="n">
        <f aca="false">SUM(C2206:D2206)</f>
        <v>0</v>
      </c>
    </row>
    <row r="2207" customFormat="false" ht="12.8" hidden="false" customHeight="false" outlineLevel="0" collapsed="false">
      <c r="A2207" s="87"/>
      <c r="B2207" s="103"/>
      <c r="C2207" s="77"/>
      <c r="D2207" s="77"/>
      <c r="E2207" s="77"/>
    </row>
    <row r="2208" customFormat="false" ht="68.65" hidden="false" customHeight="false" outlineLevel="0" collapsed="false">
      <c r="A2208" s="66" t="s">
        <v>2401</v>
      </c>
      <c r="B2208" s="135" t="s">
        <v>19</v>
      </c>
      <c r="C2208" s="139" t="n">
        <f aca="false">SUM(C2210:C2213)</f>
        <v>11938600</v>
      </c>
      <c r="D2208" s="139" t="n">
        <f aca="false">SUM(D2210)</f>
        <v>0</v>
      </c>
      <c r="E2208" s="139" t="n">
        <f aca="false">SUM(C2208:D2208)</f>
        <v>11938600</v>
      </c>
    </row>
    <row r="2209" customFormat="false" ht="22.35" hidden="false" customHeight="false" outlineLevel="0" collapsed="false">
      <c r="A2209" s="74" t="s">
        <v>27</v>
      </c>
      <c r="B2209" s="167"/>
      <c r="C2209" s="77" t="n">
        <f aca="false">SUM(C2210:C2212)</f>
        <v>11938600</v>
      </c>
      <c r="D2209" s="215"/>
      <c r="E2209" s="77" t="n">
        <f aca="false">SUM(C2209:D2209)</f>
        <v>11938600</v>
      </c>
    </row>
    <row r="2210" customFormat="false" ht="22.35" hidden="false" customHeight="false" outlineLevel="0" collapsed="false">
      <c r="A2210" s="87" t="s">
        <v>2382</v>
      </c>
      <c r="B2210" s="103" t="s">
        <v>858</v>
      </c>
      <c r="C2210" s="77" t="n">
        <v>11868600</v>
      </c>
      <c r="D2210" s="77"/>
      <c r="E2210" s="77" t="n">
        <f aca="false">SUM(C2210:D2210)</f>
        <v>11868600</v>
      </c>
    </row>
    <row r="2211" customFormat="false" ht="32.8" hidden="false" customHeight="false" outlineLevel="0" collapsed="false">
      <c r="A2211" s="87" t="s">
        <v>33</v>
      </c>
      <c r="B2211" s="54" t="s">
        <v>34</v>
      </c>
      <c r="C2211" s="77" t="n">
        <v>70000</v>
      </c>
      <c r="D2211" s="77"/>
      <c r="E2211" s="77" t="n">
        <f aca="false">SUM(C2211:D2211)</f>
        <v>70000</v>
      </c>
    </row>
    <row r="2212" customFormat="false" ht="32.8" hidden="false" customHeight="false" outlineLevel="0" collapsed="false">
      <c r="A2212" s="87" t="s">
        <v>177</v>
      </c>
      <c r="B2212" s="54" t="s">
        <v>178</v>
      </c>
      <c r="C2212" s="77"/>
      <c r="D2212" s="77"/>
      <c r="E2212" s="77"/>
    </row>
    <row r="2213" customFormat="false" ht="22.35" hidden="false" customHeight="false" outlineLevel="0" collapsed="false">
      <c r="A2213" s="87" t="s">
        <v>2335</v>
      </c>
      <c r="B2213" s="54" t="s">
        <v>66</v>
      </c>
      <c r="C2213" s="77"/>
      <c r="D2213" s="77"/>
      <c r="E2213" s="77"/>
    </row>
    <row r="2214" customFormat="false" ht="12.8" hidden="false" customHeight="false" outlineLevel="0" collapsed="false">
      <c r="A2214" s="211"/>
      <c r="B2214" s="113"/>
      <c r="C2214" s="215"/>
      <c r="D2214" s="215"/>
      <c r="E2214" s="215" t="n">
        <f aca="false">SUM(C2214:D2214)</f>
        <v>0</v>
      </c>
    </row>
    <row r="2215" customFormat="false" ht="68.65" hidden="false" customHeight="false" outlineLevel="0" collapsed="false">
      <c r="A2215" s="66" t="s">
        <v>2406</v>
      </c>
      <c r="B2215" s="135" t="s">
        <v>19</v>
      </c>
      <c r="C2215" s="139" t="n">
        <f aca="false">SUM(C2217:C2221)</f>
        <v>29258481</v>
      </c>
      <c r="D2215" s="139" t="n">
        <f aca="false">SUM(D2217:D2221)</f>
        <v>0</v>
      </c>
      <c r="E2215" s="139" t="n">
        <f aca="false">SUM(C2215:D2215)</f>
        <v>29258481</v>
      </c>
    </row>
    <row r="2216" customFormat="false" ht="22.35" hidden="false" customHeight="false" outlineLevel="0" collapsed="false">
      <c r="A2216" s="74" t="s">
        <v>27</v>
      </c>
      <c r="B2216" s="75"/>
      <c r="C2216" s="145" t="n">
        <f aca="false">SUM(C2217:C2219)</f>
        <v>29258481</v>
      </c>
      <c r="D2216" s="145" t="n">
        <f aca="false">SUM(D2217:D2218)</f>
        <v>0</v>
      </c>
      <c r="E2216" s="145" t="n">
        <f aca="false">SUM(C2216:D2216)</f>
        <v>29258481</v>
      </c>
    </row>
    <row r="2217" customFormat="false" ht="22.35" hidden="false" customHeight="false" outlineLevel="0" collapsed="false">
      <c r="A2217" s="87" t="s">
        <v>2382</v>
      </c>
      <c r="B2217" s="103" t="s">
        <v>858</v>
      </c>
      <c r="C2217" s="77" t="n">
        <v>29258481</v>
      </c>
      <c r="D2217" s="77"/>
      <c r="E2217" s="94" t="n">
        <f aca="false">SUM(C2217:D2217)</f>
        <v>29258481</v>
      </c>
    </row>
    <row r="2218" customFormat="false" ht="32.8" hidden="false" customHeight="false" outlineLevel="0" collapsed="false">
      <c r="A2218" s="87" t="s">
        <v>33</v>
      </c>
      <c r="B2218" s="54" t="s">
        <v>34</v>
      </c>
      <c r="C2218" s="77"/>
      <c r="D2218" s="77"/>
      <c r="E2218" s="94" t="n">
        <f aca="false">SUM(C2218:D2218)</f>
        <v>0</v>
      </c>
    </row>
    <row r="2219" customFormat="false" ht="32.8" hidden="false" customHeight="false" outlineLevel="0" collapsed="false">
      <c r="A2219" s="87" t="s">
        <v>177</v>
      </c>
      <c r="B2219" s="54" t="s">
        <v>178</v>
      </c>
      <c r="C2219" s="77"/>
      <c r="D2219" s="77"/>
      <c r="E2219" s="94"/>
    </row>
    <row r="2220" customFormat="false" ht="32.8" hidden="false" customHeight="false" outlineLevel="0" collapsed="false">
      <c r="A2220" s="87" t="s">
        <v>62</v>
      </c>
      <c r="B2220" s="54" t="s">
        <v>63</v>
      </c>
      <c r="C2220" s="77"/>
      <c r="D2220" s="77"/>
      <c r="E2220" s="94" t="n">
        <f aca="false">SUM(C2220:D2220)</f>
        <v>0</v>
      </c>
    </row>
    <row r="2221" customFormat="false" ht="22.35" hidden="false" customHeight="false" outlineLevel="0" collapsed="false">
      <c r="A2221" s="87" t="s">
        <v>2335</v>
      </c>
      <c r="B2221" s="54" t="s">
        <v>66</v>
      </c>
      <c r="C2221" s="77"/>
      <c r="D2221" s="77"/>
      <c r="E2221" s="94" t="n">
        <f aca="false">SUM(C2221:D2221)</f>
        <v>0</v>
      </c>
    </row>
    <row r="2222" customFormat="false" ht="12.8" hidden="false" customHeight="false" outlineLevel="0" collapsed="false">
      <c r="A2222" s="211"/>
      <c r="B2222" s="113"/>
      <c r="C2222" s="215"/>
      <c r="D2222" s="215"/>
      <c r="E2222" s="215" t="n">
        <f aca="false">SUM(C2222:D2222)</f>
        <v>0</v>
      </c>
    </row>
    <row r="2223" customFormat="false" ht="68.65" hidden="false" customHeight="false" outlineLevel="0" collapsed="false">
      <c r="A2223" s="66" t="s">
        <v>2412</v>
      </c>
      <c r="B2223" s="135" t="s">
        <v>19</v>
      </c>
      <c r="C2223" s="139" t="n">
        <f aca="false">SUM(C2225:C2229)</f>
        <v>16295900</v>
      </c>
      <c r="D2223" s="152" t="n">
        <f aca="false">SUM(D2225:D2229)</f>
        <v>0</v>
      </c>
      <c r="E2223" s="139" t="n">
        <f aca="false">SUM(C2223:D2223)</f>
        <v>16295900</v>
      </c>
    </row>
    <row r="2224" customFormat="false" ht="22.35" hidden="false" customHeight="false" outlineLevel="0" collapsed="false">
      <c r="A2224" s="74" t="s">
        <v>27</v>
      </c>
      <c r="B2224" s="75"/>
      <c r="C2224" s="145" t="n">
        <f aca="false">SUM(C2225:C2227)</f>
        <v>16295900</v>
      </c>
      <c r="D2224" s="145" t="n">
        <f aca="false">SUM(D2225:D2226)</f>
        <v>0</v>
      </c>
      <c r="E2224" s="145" t="n">
        <f aca="false">SUM(C2224:D2224)</f>
        <v>16295900</v>
      </c>
    </row>
    <row r="2225" customFormat="false" ht="22.35" hidden="false" customHeight="false" outlineLevel="0" collapsed="false">
      <c r="A2225" s="87" t="s">
        <v>2382</v>
      </c>
      <c r="B2225" s="103" t="s">
        <v>858</v>
      </c>
      <c r="C2225" s="77" t="n">
        <v>16283400</v>
      </c>
      <c r="D2225" s="77"/>
      <c r="E2225" s="77" t="n">
        <f aca="false">SUM(C2225:D2225)</f>
        <v>16283400</v>
      </c>
    </row>
    <row r="2226" customFormat="false" ht="32.8" hidden="false" customHeight="false" outlineLevel="0" collapsed="false">
      <c r="A2226" s="87" t="s">
        <v>33</v>
      </c>
      <c r="B2226" s="54" t="s">
        <v>34</v>
      </c>
      <c r="C2226" s="77" t="n">
        <v>12500</v>
      </c>
      <c r="D2226" s="77"/>
      <c r="E2226" s="77" t="n">
        <f aca="false">SUM(C2226:D2226)</f>
        <v>12500</v>
      </c>
    </row>
    <row r="2227" customFormat="false" ht="32.8" hidden="false" customHeight="false" outlineLevel="0" collapsed="false">
      <c r="A2227" s="87" t="s">
        <v>177</v>
      </c>
      <c r="B2227" s="55" t="s">
        <v>178</v>
      </c>
      <c r="C2227" s="77"/>
      <c r="D2227" s="77"/>
      <c r="E2227" s="77"/>
    </row>
    <row r="2228" customFormat="false" ht="32.8" hidden="false" customHeight="false" outlineLevel="0" collapsed="false">
      <c r="A2228" s="87" t="s">
        <v>62</v>
      </c>
      <c r="B2228" s="54" t="s">
        <v>63</v>
      </c>
      <c r="C2228" s="77"/>
      <c r="D2228" s="77"/>
      <c r="E2228" s="77" t="n">
        <f aca="false">SUM(C2228:D2228)</f>
        <v>0</v>
      </c>
    </row>
    <row r="2229" customFormat="false" ht="22.35" hidden="false" customHeight="false" outlineLevel="0" collapsed="false">
      <c r="A2229" s="87" t="s">
        <v>2335</v>
      </c>
      <c r="B2229" s="54" t="s">
        <v>66</v>
      </c>
      <c r="C2229" s="77"/>
      <c r="D2229" s="77"/>
      <c r="E2229" s="77" t="n">
        <f aca="false">SUM(C2229:D2229)</f>
        <v>0</v>
      </c>
    </row>
    <row r="2230" customFormat="false" ht="12.8" hidden="false" customHeight="false" outlineLevel="0" collapsed="false">
      <c r="A2230" s="87"/>
      <c r="B2230" s="103"/>
      <c r="C2230" s="77"/>
      <c r="D2230" s="77"/>
      <c r="E2230" s="77"/>
    </row>
    <row r="2231" customFormat="false" ht="57.45" hidden="false" customHeight="false" outlineLevel="0" collapsed="false">
      <c r="A2231" s="66" t="s">
        <v>2418</v>
      </c>
      <c r="B2231" s="135" t="s">
        <v>19</v>
      </c>
      <c r="C2231" s="139" t="n">
        <f aca="false">SUM(C2233:C2235)</f>
        <v>10030900</v>
      </c>
      <c r="D2231" s="139" t="n">
        <f aca="false">SUM(D2233:D2235)</f>
        <v>0</v>
      </c>
      <c r="E2231" s="139" t="n">
        <f aca="false">SUM(C2231:D2231)</f>
        <v>10030900</v>
      </c>
    </row>
    <row r="2232" customFormat="false" ht="22.35" hidden="false" customHeight="false" outlineLevel="0" collapsed="false">
      <c r="A2232" s="74" t="s">
        <v>27</v>
      </c>
      <c r="B2232" s="75"/>
      <c r="C2232" s="145" t="n">
        <f aca="false">SUM(C2233:C2233)</f>
        <v>10030900</v>
      </c>
      <c r="D2232" s="145" t="n">
        <f aca="false">SUM(D2233:D2233)</f>
        <v>0</v>
      </c>
      <c r="E2232" s="145" t="n">
        <f aca="false">SUM(C2232:D2232)</f>
        <v>10030900</v>
      </c>
    </row>
    <row r="2233" customFormat="false" ht="22.35" hidden="false" customHeight="false" outlineLevel="0" collapsed="false">
      <c r="A2233" s="87" t="s">
        <v>2382</v>
      </c>
      <c r="B2233" s="103" t="s">
        <v>858</v>
      </c>
      <c r="C2233" s="77" t="n">
        <v>10030900</v>
      </c>
      <c r="D2233" s="77"/>
      <c r="E2233" s="77" t="n">
        <f aca="false">SUM(C2233:D2233)</f>
        <v>10030900</v>
      </c>
    </row>
    <row r="2234" customFormat="false" ht="32.8" hidden="false" customHeight="false" outlineLevel="0" collapsed="false">
      <c r="A2234" s="87" t="s">
        <v>177</v>
      </c>
      <c r="B2234" s="54" t="s">
        <v>178</v>
      </c>
      <c r="C2234" s="77"/>
      <c r="D2234" s="77"/>
      <c r="E2234" s="77" t="n">
        <f aca="false">SUM(C2234:D2234)</f>
        <v>0</v>
      </c>
    </row>
    <row r="2235" customFormat="false" ht="12.8" hidden="false" customHeight="false" outlineLevel="0" collapsed="false">
      <c r="A2235" s="87"/>
      <c r="B2235" s="103"/>
      <c r="C2235" s="77"/>
      <c r="D2235" s="77"/>
      <c r="E2235" s="77"/>
    </row>
    <row r="2236" customFormat="false" ht="79.85" hidden="false" customHeight="false" outlineLevel="0" collapsed="false">
      <c r="A2236" s="66" t="s">
        <v>2421</v>
      </c>
      <c r="B2236" s="135" t="s">
        <v>19</v>
      </c>
      <c r="C2236" s="139" t="n">
        <f aca="false">SUM(C2238:C2242)</f>
        <v>15258900</v>
      </c>
      <c r="D2236" s="139" t="n">
        <f aca="false">SUM(D2238:D2241)</f>
        <v>0</v>
      </c>
      <c r="E2236" s="139" t="n">
        <f aca="false">SUM(C2236:D2236)</f>
        <v>15258900</v>
      </c>
    </row>
    <row r="2237" customFormat="false" ht="22.35" hidden="false" customHeight="false" outlineLevel="0" collapsed="false">
      <c r="A2237" s="74" t="s">
        <v>27</v>
      </c>
      <c r="B2237" s="75"/>
      <c r="C2237" s="145" t="n">
        <f aca="false">SUM(C2238:C2241)</f>
        <v>15258900</v>
      </c>
      <c r="D2237" s="145" t="n">
        <f aca="false">SUM(D2238:D2238)</f>
        <v>0</v>
      </c>
      <c r="E2237" s="145" t="n">
        <f aca="false">SUM(C2237:D2237)</f>
        <v>15258900</v>
      </c>
    </row>
    <row r="2238" customFormat="false" ht="22.35" hidden="false" customHeight="false" outlineLevel="0" collapsed="false">
      <c r="A2238" s="87" t="s">
        <v>2382</v>
      </c>
      <c r="B2238" s="103" t="s">
        <v>858</v>
      </c>
      <c r="C2238" s="77" t="n">
        <v>15255700</v>
      </c>
      <c r="D2238" s="77"/>
      <c r="E2238" s="77" t="n">
        <f aca="false">SUM(C2238:D2238)</f>
        <v>15255700</v>
      </c>
    </row>
    <row r="2239" customFormat="false" ht="32.8" hidden="false" customHeight="false" outlineLevel="0" collapsed="false">
      <c r="A2239" s="87" t="s">
        <v>33</v>
      </c>
      <c r="B2239" s="54" t="s">
        <v>34</v>
      </c>
      <c r="C2239" s="77" t="n">
        <v>3200</v>
      </c>
      <c r="D2239" s="77"/>
      <c r="E2239" s="77" t="n">
        <f aca="false">SUM(C2239:D2239)</f>
        <v>3200</v>
      </c>
    </row>
    <row r="2240" customFormat="false" ht="32.8" hidden="false" customHeight="false" outlineLevel="0" collapsed="false">
      <c r="A2240" s="87" t="s">
        <v>219</v>
      </c>
      <c r="B2240" s="55" t="s">
        <v>220</v>
      </c>
      <c r="C2240" s="77"/>
      <c r="D2240" s="77"/>
      <c r="E2240" s="77" t="n">
        <f aca="false">SUM(C2240:D2240)</f>
        <v>0</v>
      </c>
    </row>
    <row r="2241" customFormat="false" ht="32.8" hidden="false" customHeight="false" outlineLevel="0" collapsed="false">
      <c r="A2241" s="87" t="s">
        <v>177</v>
      </c>
      <c r="B2241" s="55" t="s">
        <v>178</v>
      </c>
      <c r="C2241" s="77"/>
      <c r="D2241" s="77"/>
      <c r="E2241" s="77"/>
    </row>
    <row r="2242" customFormat="false" ht="22.35" hidden="false" customHeight="false" outlineLevel="0" collapsed="false">
      <c r="A2242" s="87" t="s">
        <v>2335</v>
      </c>
      <c r="B2242" s="54" t="s">
        <v>66</v>
      </c>
      <c r="C2242" s="77"/>
      <c r="D2242" s="77"/>
      <c r="E2242" s="77"/>
    </row>
    <row r="2243" customFormat="false" ht="12.8" hidden="false" customHeight="false" outlineLevel="0" collapsed="false">
      <c r="A2243" s="87"/>
      <c r="B2243" s="103"/>
      <c r="C2243" s="77"/>
      <c r="D2243" s="77"/>
      <c r="E2243" s="77" t="n">
        <f aca="false">SUM(C2243:D2243)</f>
        <v>0</v>
      </c>
    </row>
    <row r="2244" customFormat="false" ht="57.45" hidden="false" customHeight="false" outlineLevel="0" collapsed="false">
      <c r="A2244" s="66" t="s">
        <v>2427</v>
      </c>
      <c r="B2244" s="135" t="s">
        <v>19</v>
      </c>
      <c r="C2244" s="139" t="n">
        <f aca="false">SUM(C2246:C2249)</f>
        <v>7607900</v>
      </c>
      <c r="D2244" s="139" t="n">
        <f aca="false">SUM(D2246:D2249)</f>
        <v>0</v>
      </c>
      <c r="E2244" s="139" t="n">
        <f aca="false">SUM(C2244:D2244)</f>
        <v>7607900</v>
      </c>
    </row>
    <row r="2245" customFormat="false" ht="22.35" hidden="false" customHeight="false" outlineLevel="0" collapsed="false">
      <c r="A2245" s="74" t="s">
        <v>27</v>
      </c>
      <c r="B2245" s="75"/>
      <c r="C2245" s="145" t="n">
        <f aca="false">SUM(C2246:C2248)</f>
        <v>7607900</v>
      </c>
      <c r="D2245" s="145" t="n">
        <f aca="false">SUM(D2246:D2246)</f>
        <v>0</v>
      </c>
      <c r="E2245" s="145" t="n">
        <f aca="false">SUM(C2245:D2245)</f>
        <v>7607900</v>
      </c>
    </row>
    <row r="2246" customFormat="false" ht="22.35" hidden="false" customHeight="false" outlineLevel="0" collapsed="false">
      <c r="A2246" s="87" t="s">
        <v>2382</v>
      </c>
      <c r="B2246" s="103" t="s">
        <v>858</v>
      </c>
      <c r="C2246" s="77" t="n">
        <v>7541900</v>
      </c>
      <c r="D2246" s="77"/>
      <c r="E2246" s="77" t="n">
        <f aca="false">SUM(C2246:D2246)</f>
        <v>7541900</v>
      </c>
    </row>
    <row r="2247" customFormat="false" ht="22.35" hidden="false" customHeight="false" outlineLevel="0" collapsed="false">
      <c r="A2247" s="87" t="s">
        <v>2429</v>
      </c>
      <c r="B2247" s="103" t="s">
        <v>2430</v>
      </c>
      <c r="C2247" s="77" t="n">
        <v>66000</v>
      </c>
      <c r="D2247" s="77"/>
      <c r="E2247" s="77" t="n">
        <f aca="false">SUM(C2247:D2247)</f>
        <v>66000</v>
      </c>
    </row>
    <row r="2248" customFormat="false" ht="32.8" hidden="false" customHeight="false" outlineLevel="0" collapsed="false">
      <c r="A2248" s="87" t="s">
        <v>177</v>
      </c>
      <c r="B2248" s="55" t="s">
        <v>178</v>
      </c>
      <c r="C2248" s="77"/>
      <c r="D2248" s="77"/>
      <c r="E2248" s="77"/>
    </row>
    <row r="2249" customFormat="false" ht="22.35" hidden="false" customHeight="false" outlineLevel="0" collapsed="false">
      <c r="A2249" s="87" t="s">
        <v>2335</v>
      </c>
      <c r="B2249" s="54" t="s">
        <v>66</v>
      </c>
      <c r="C2249" s="77"/>
      <c r="D2249" s="77"/>
      <c r="E2249" s="77" t="n">
        <f aca="false">SUM(C2249:D2249)</f>
        <v>0</v>
      </c>
    </row>
    <row r="2250" customFormat="false" ht="12.8" hidden="false" customHeight="false" outlineLevel="0" collapsed="false">
      <c r="A2250" s="87"/>
      <c r="B2250" s="103"/>
      <c r="C2250" s="77"/>
      <c r="D2250" s="77"/>
      <c r="E2250" s="77"/>
    </row>
    <row r="2251" customFormat="false" ht="79.85" hidden="false" customHeight="false" outlineLevel="0" collapsed="false">
      <c r="A2251" s="66" t="s">
        <v>2433</v>
      </c>
      <c r="B2251" s="135" t="s">
        <v>19</v>
      </c>
      <c r="C2251" s="240" t="n">
        <f aca="false">SUM(C2253:C2256)</f>
        <v>7893900</v>
      </c>
      <c r="D2251" s="240" t="n">
        <f aca="false">SUM(D2253:D2256)</f>
        <v>0</v>
      </c>
      <c r="E2251" s="240" t="n">
        <f aca="false">SUM(C2251:D2251)</f>
        <v>7893900</v>
      </c>
    </row>
    <row r="2252" customFormat="false" ht="22.35" hidden="false" customHeight="false" outlineLevel="0" collapsed="false">
      <c r="A2252" s="74" t="s">
        <v>27</v>
      </c>
      <c r="B2252" s="75"/>
      <c r="C2252" s="171" t="n">
        <f aca="false">SUM(C2253:C2255)</f>
        <v>7893900</v>
      </c>
      <c r="D2252" s="145" t="n">
        <f aca="false">SUM(D2253:D2254)</f>
        <v>0</v>
      </c>
      <c r="E2252" s="171" t="n">
        <f aca="false">SUM(C2252:D2252)</f>
        <v>7893900</v>
      </c>
    </row>
    <row r="2253" customFormat="false" ht="22.35" hidden="false" customHeight="false" outlineLevel="0" collapsed="false">
      <c r="A2253" s="87" t="s">
        <v>857</v>
      </c>
      <c r="B2253" s="103" t="s">
        <v>858</v>
      </c>
      <c r="C2253" s="123" t="n">
        <v>7885900</v>
      </c>
      <c r="D2253" s="77"/>
      <c r="E2253" s="94" t="n">
        <f aca="false">SUM(C2253:D2253)</f>
        <v>7885900</v>
      </c>
    </row>
    <row r="2254" customFormat="false" ht="32.8" hidden="false" customHeight="false" outlineLevel="0" collapsed="false">
      <c r="A2254" s="87" t="s">
        <v>33</v>
      </c>
      <c r="B2254" s="54" t="s">
        <v>34</v>
      </c>
      <c r="C2254" s="94" t="n">
        <v>8000</v>
      </c>
      <c r="D2254" s="77"/>
      <c r="E2254" s="94" t="n">
        <f aca="false">SUM(C2254:D2254)</f>
        <v>8000</v>
      </c>
    </row>
    <row r="2255" customFormat="false" ht="32.8" hidden="false" customHeight="false" outlineLevel="0" collapsed="false">
      <c r="A2255" s="87" t="s">
        <v>177</v>
      </c>
      <c r="B2255" s="55" t="s">
        <v>178</v>
      </c>
      <c r="C2255" s="83"/>
      <c r="D2255" s="77"/>
      <c r="E2255" s="77"/>
    </row>
    <row r="2256" customFormat="false" ht="22.35" hidden="false" customHeight="false" outlineLevel="0" collapsed="false">
      <c r="A2256" s="87" t="s">
        <v>2335</v>
      </c>
      <c r="B2256" s="54" t="s">
        <v>66</v>
      </c>
      <c r="C2256" s="77"/>
      <c r="D2256" s="77"/>
      <c r="E2256" s="77" t="n">
        <f aca="false">SUM(C2256:D2256)</f>
        <v>0</v>
      </c>
    </row>
    <row r="2257" customFormat="false" ht="12.8" hidden="false" customHeight="false" outlineLevel="0" collapsed="false">
      <c r="A2257" s="87"/>
      <c r="B2257" s="103"/>
      <c r="C2257" s="83"/>
      <c r="D2257" s="77"/>
      <c r="E2257" s="77"/>
    </row>
    <row r="2258" customFormat="false" ht="68.65" hidden="false" customHeight="false" outlineLevel="0" collapsed="false">
      <c r="A2258" s="66" t="s">
        <v>2438</v>
      </c>
      <c r="B2258" s="135" t="s">
        <v>19</v>
      </c>
      <c r="C2258" s="240" t="n">
        <f aca="false">SUM(C2260:C2261)</f>
        <v>4891600</v>
      </c>
      <c r="D2258" s="240" t="n">
        <f aca="false">SUM(D2260:D2261)</f>
        <v>0</v>
      </c>
      <c r="E2258" s="240" t="n">
        <f aca="false">SUM(C2258:D2258)</f>
        <v>4891600</v>
      </c>
    </row>
    <row r="2259" customFormat="false" ht="22.35" hidden="false" customHeight="false" outlineLevel="0" collapsed="false">
      <c r="A2259" s="74" t="s">
        <v>27</v>
      </c>
      <c r="B2259" s="75"/>
      <c r="C2259" s="145" t="n">
        <f aca="false">SUM(C2260:C2260)</f>
        <v>4891600</v>
      </c>
      <c r="D2259" s="145" t="n">
        <f aca="false">SUM(D2260)</f>
        <v>0</v>
      </c>
      <c r="E2259" s="145" t="n">
        <f aca="false">SUM(C2259:D2259)</f>
        <v>4891600</v>
      </c>
    </row>
    <row r="2260" customFormat="false" ht="22.35" hidden="false" customHeight="false" outlineLevel="0" collapsed="false">
      <c r="A2260" s="87" t="s">
        <v>857</v>
      </c>
      <c r="B2260" s="103" t="s">
        <v>858</v>
      </c>
      <c r="C2260" s="123" t="n">
        <v>4891600</v>
      </c>
      <c r="D2260" s="77"/>
      <c r="E2260" s="324" t="n">
        <f aca="false">SUM(C2260:D2260)</f>
        <v>4891600</v>
      </c>
    </row>
    <row r="2261" customFormat="false" ht="22.35" hidden="false" customHeight="false" outlineLevel="0" collapsed="false">
      <c r="A2261" s="87" t="s">
        <v>2335</v>
      </c>
      <c r="B2261" s="104" t="s">
        <v>66</v>
      </c>
      <c r="C2261" s="123"/>
      <c r="D2261" s="77"/>
      <c r="E2261" s="324" t="n">
        <f aca="false">SUM(C2261:D2261)</f>
        <v>0</v>
      </c>
    </row>
    <row r="2262" customFormat="false" ht="12.8" hidden="false" customHeight="false" outlineLevel="0" collapsed="false">
      <c r="A2262" s="87"/>
      <c r="B2262" s="103"/>
      <c r="C2262" s="77"/>
      <c r="D2262" s="77"/>
      <c r="E2262" s="94"/>
    </row>
    <row r="2263" customFormat="false" ht="68.65" hidden="false" customHeight="false" outlineLevel="0" collapsed="false">
      <c r="A2263" s="66" t="s">
        <v>2441</v>
      </c>
      <c r="B2263" s="135" t="s">
        <v>19</v>
      </c>
      <c r="C2263" s="69" t="n">
        <f aca="false">SUM(C2265:C2270)</f>
        <v>15496725</v>
      </c>
      <c r="D2263" s="157" t="n">
        <f aca="false">SUM(D2265:D2269)</f>
        <v>0</v>
      </c>
      <c r="E2263" s="69" t="n">
        <f aca="false">SUM(C2263:D2263)</f>
        <v>15496725</v>
      </c>
    </row>
    <row r="2264" customFormat="false" ht="22.35" hidden="false" customHeight="false" outlineLevel="0" collapsed="false">
      <c r="A2264" s="82" t="s">
        <v>27</v>
      </c>
      <c r="B2264" s="167"/>
      <c r="C2264" s="77" t="n">
        <f aca="false">SUM(C2265:C2269)</f>
        <v>15496725</v>
      </c>
      <c r="D2264" s="221"/>
      <c r="E2264" s="77" t="n">
        <f aca="false">SUM(C2264:D2264)</f>
        <v>15496725</v>
      </c>
    </row>
    <row r="2265" customFormat="false" ht="22.35" hidden="false" customHeight="false" outlineLevel="0" collapsed="false">
      <c r="A2265" s="87" t="s">
        <v>2382</v>
      </c>
      <c r="B2265" s="103" t="s">
        <v>858</v>
      </c>
      <c r="C2265" s="77" t="n">
        <v>14194163</v>
      </c>
      <c r="D2265" s="77"/>
      <c r="E2265" s="77" t="n">
        <f aca="false">SUM(C2265:D2265)</f>
        <v>14194163</v>
      </c>
    </row>
    <row r="2266" customFormat="false" ht="43.25" hidden="false" customHeight="false" outlineLevel="0" collapsed="false">
      <c r="A2266" s="87" t="s">
        <v>506</v>
      </c>
      <c r="B2266" s="54" t="s">
        <v>507</v>
      </c>
      <c r="C2266" s="77" t="n">
        <v>76700</v>
      </c>
      <c r="D2266" s="77"/>
      <c r="E2266" s="77" t="n">
        <f aca="false">SUM(C2266:D2266)</f>
        <v>76700</v>
      </c>
    </row>
    <row r="2267" customFormat="false" ht="12.8" hidden="false" customHeight="false" outlineLevel="0" collapsed="false">
      <c r="A2267" s="87" t="s">
        <v>750</v>
      </c>
      <c r="B2267" s="54" t="s">
        <v>751</v>
      </c>
      <c r="C2267" s="77" t="n">
        <v>945090</v>
      </c>
      <c r="D2267" s="77"/>
      <c r="E2267" s="77" t="n">
        <f aca="false">SUM(C2267:D2267)</f>
        <v>945090</v>
      </c>
    </row>
    <row r="2268" customFormat="false" ht="32.8" hidden="false" customHeight="false" outlineLevel="0" collapsed="false">
      <c r="A2268" s="87" t="s">
        <v>33</v>
      </c>
      <c r="B2268" s="54" t="s">
        <v>34</v>
      </c>
      <c r="C2268" s="77" t="n">
        <v>280772</v>
      </c>
      <c r="D2268" s="77"/>
      <c r="E2268" s="77" t="n">
        <f aca="false">SUM(C2268:D2268)</f>
        <v>280772</v>
      </c>
    </row>
    <row r="2269" customFormat="false" ht="32.8" hidden="false" customHeight="false" outlineLevel="0" collapsed="false">
      <c r="A2269" s="87" t="s">
        <v>177</v>
      </c>
      <c r="B2269" s="54" t="s">
        <v>178</v>
      </c>
      <c r="C2269" s="77"/>
      <c r="D2269" s="77"/>
      <c r="E2269" s="77"/>
    </row>
    <row r="2270" customFormat="false" ht="22.35" hidden="false" customHeight="false" outlineLevel="0" collapsed="false">
      <c r="A2270" s="87" t="s">
        <v>65</v>
      </c>
      <c r="B2270" s="55" t="s">
        <v>66</v>
      </c>
      <c r="C2270" s="326"/>
      <c r="D2270" s="77"/>
      <c r="E2270" s="77"/>
    </row>
    <row r="2271" customFormat="false" ht="12.8" hidden="false" customHeight="false" outlineLevel="0" collapsed="false">
      <c r="A2271" s="327"/>
      <c r="B2271" s="103"/>
      <c r="C2271" s="77"/>
      <c r="D2271" s="77"/>
      <c r="E2271" s="77" t="n">
        <f aca="false">SUM(C2271:D2271)</f>
        <v>0</v>
      </c>
    </row>
    <row r="2272" customFormat="false" ht="46.25" hidden="false" customHeight="false" outlineLevel="0" collapsed="false">
      <c r="A2272" s="66" t="s">
        <v>2448</v>
      </c>
      <c r="B2272" s="135" t="s">
        <v>19</v>
      </c>
      <c r="C2272" s="139" t="n">
        <f aca="false">SUM(C2274:C2275)</f>
        <v>1872400</v>
      </c>
      <c r="D2272" s="139" t="n">
        <f aca="false">SUM(D2274:D2275)</f>
        <v>0</v>
      </c>
      <c r="E2272" s="139" t="n">
        <f aca="false">SUM(C2272:D2272)</f>
        <v>1872400</v>
      </c>
    </row>
    <row r="2273" customFormat="false" ht="22.35" hidden="false" customHeight="false" outlineLevel="0" collapsed="false">
      <c r="A2273" s="82" t="s">
        <v>27</v>
      </c>
      <c r="B2273" s="227"/>
      <c r="C2273" s="256" t="n">
        <f aca="false">SUM(C2274:C2275)</f>
        <v>1872400</v>
      </c>
      <c r="D2273" s="286"/>
      <c r="E2273" s="77" t="n">
        <f aca="false">SUM(C2273:D2273)</f>
        <v>1872400</v>
      </c>
    </row>
    <row r="2274" customFormat="false" ht="22.35" hidden="false" customHeight="false" outlineLevel="0" collapsed="false">
      <c r="A2274" s="87" t="s">
        <v>2382</v>
      </c>
      <c r="B2274" s="103" t="s">
        <v>858</v>
      </c>
      <c r="C2274" s="77" t="n">
        <v>1862400</v>
      </c>
      <c r="D2274" s="77"/>
      <c r="E2274" s="77" t="n">
        <f aca="false">SUM(C2274:D2274)</f>
        <v>1862400</v>
      </c>
    </row>
    <row r="2275" customFormat="false" ht="32.8" hidden="false" customHeight="false" outlineLevel="0" collapsed="false">
      <c r="A2275" s="87" t="s">
        <v>33</v>
      </c>
      <c r="B2275" s="54" t="s">
        <v>34</v>
      </c>
      <c r="C2275" s="77" t="n">
        <v>10000</v>
      </c>
      <c r="D2275" s="77"/>
      <c r="E2275" s="94" t="n">
        <f aca="false">SUM(C2275:D2275)</f>
        <v>10000</v>
      </c>
    </row>
    <row r="2276" customFormat="false" ht="12.8" hidden="false" customHeight="false" outlineLevel="0" collapsed="false">
      <c r="A2276" s="150"/>
      <c r="B2276" s="127"/>
      <c r="C2276" s="130"/>
      <c r="D2276" s="130"/>
      <c r="E2276" s="130" t="n">
        <f aca="false">SUM(C2276:D2276)</f>
        <v>0</v>
      </c>
    </row>
    <row r="2277" customFormat="false" ht="46.25" hidden="false" customHeight="false" outlineLevel="0" collapsed="false">
      <c r="A2277" s="66" t="s">
        <v>2451</v>
      </c>
      <c r="B2277" s="135" t="s">
        <v>19</v>
      </c>
      <c r="C2277" s="139" t="n">
        <f aca="false">SUM(C2279:C2282)</f>
        <v>2907648</v>
      </c>
      <c r="D2277" s="152" t="n">
        <f aca="false">SUM(D2279:D2280)</f>
        <v>0</v>
      </c>
      <c r="E2277" s="139" t="n">
        <f aca="false">SUM(C2277:D2277)</f>
        <v>2907648</v>
      </c>
    </row>
    <row r="2278" customFormat="false" ht="22.35" hidden="false" customHeight="false" outlineLevel="0" collapsed="false">
      <c r="A2278" s="99" t="s">
        <v>27</v>
      </c>
      <c r="B2278" s="100"/>
      <c r="C2278" s="94" t="n">
        <f aca="false">SUM(C2279:C2281)</f>
        <v>2907648</v>
      </c>
      <c r="D2278" s="145"/>
      <c r="E2278" s="94" t="n">
        <f aca="false">SUM(C2278:D2278)</f>
        <v>2907648</v>
      </c>
    </row>
    <row r="2279" customFormat="false" ht="22.35" hidden="false" customHeight="false" outlineLevel="0" collapsed="false">
      <c r="A2279" s="87" t="s">
        <v>857</v>
      </c>
      <c r="B2279" s="103" t="s">
        <v>858</v>
      </c>
      <c r="C2279" s="77" t="n">
        <v>2764505</v>
      </c>
      <c r="D2279" s="77"/>
      <c r="E2279" s="94" t="n">
        <f aca="false">SUM(C2279:D2279)</f>
        <v>2764505</v>
      </c>
    </row>
    <row r="2280" customFormat="false" ht="105.95" hidden="false" customHeight="false" outlineLevel="0" collapsed="false">
      <c r="A2280" s="87" t="s">
        <v>2453</v>
      </c>
      <c r="B2280" s="103" t="s">
        <v>2454</v>
      </c>
      <c r="C2280" s="77" t="n">
        <v>143143</v>
      </c>
      <c r="D2280" s="77"/>
      <c r="E2280" s="94" t="n">
        <f aca="false">SUM(C2280:D2280)</f>
        <v>143143</v>
      </c>
    </row>
    <row r="2281" customFormat="false" ht="32.8" hidden="false" customHeight="false" outlineLevel="0" collapsed="false">
      <c r="A2281" s="87" t="s">
        <v>177</v>
      </c>
      <c r="B2281" s="54" t="s">
        <v>178</v>
      </c>
      <c r="C2281" s="77"/>
      <c r="D2281" s="77"/>
      <c r="E2281" s="94"/>
    </row>
    <row r="2282" customFormat="false" ht="22.35" hidden="false" customHeight="false" outlineLevel="0" collapsed="false">
      <c r="A2282" s="87" t="s">
        <v>65</v>
      </c>
      <c r="B2282" s="103" t="s">
        <v>66</v>
      </c>
      <c r="C2282" s="77"/>
      <c r="D2282" s="77"/>
      <c r="E2282" s="94"/>
    </row>
    <row r="2283" customFormat="false" ht="12.8" hidden="false" customHeight="false" outlineLevel="0" collapsed="false">
      <c r="A2283" s="87"/>
      <c r="B2283" s="103"/>
      <c r="C2283" s="94"/>
      <c r="D2283" s="94"/>
      <c r="E2283" s="94" t="n">
        <f aca="false">SUM(C2283:D2283)</f>
        <v>0</v>
      </c>
    </row>
    <row r="2284" customFormat="false" ht="79.85" hidden="false" customHeight="false" outlineLevel="0" collapsed="false">
      <c r="A2284" s="66" t="s">
        <v>2458</v>
      </c>
      <c r="B2284" s="135" t="s">
        <v>19</v>
      </c>
      <c r="C2284" s="139" t="n">
        <f aca="false">SUM(C2286:C2288)</f>
        <v>10022000</v>
      </c>
      <c r="D2284" s="139" t="n">
        <f aca="false">SUM(D2286:D2288)</f>
        <v>0</v>
      </c>
      <c r="E2284" s="139" t="n">
        <f aca="false">SUM(C2284:D2284)</f>
        <v>10022000</v>
      </c>
    </row>
    <row r="2285" customFormat="false" ht="22.35" hidden="false" customHeight="false" outlineLevel="0" collapsed="false">
      <c r="A2285" s="74" t="s">
        <v>27</v>
      </c>
      <c r="B2285" s="75"/>
      <c r="C2285" s="145" t="n">
        <f aca="false">SUM(C2286:C2287)</f>
        <v>10022000</v>
      </c>
      <c r="D2285" s="145" t="n">
        <f aca="false">SUM(D2286)</f>
        <v>0</v>
      </c>
      <c r="E2285" s="145" t="n">
        <f aca="false">SUM(C2285:D2285)</f>
        <v>10022000</v>
      </c>
    </row>
    <row r="2286" customFormat="false" ht="22.35" hidden="false" customHeight="false" outlineLevel="0" collapsed="false">
      <c r="A2286" s="87" t="s">
        <v>857</v>
      </c>
      <c r="B2286" s="103" t="s">
        <v>858</v>
      </c>
      <c r="C2286" s="77" t="n">
        <v>10022000</v>
      </c>
      <c r="D2286" s="77"/>
      <c r="E2286" s="77" t="n">
        <f aca="false">SUM(C2286:D2286)</f>
        <v>10022000</v>
      </c>
    </row>
    <row r="2287" customFormat="false" ht="32.8" hidden="false" customHeight="false" outlineLevel="0" collapsed="false">
      <c r="A2287" s="87" t="s">
        <v>177</v>
      </c>
      <c r="B2287" s="54" t="s">
        <v>178</v>
      </c>
      <c r="C2287" s="77"/>
      <c r="D2287" s="77"/>
      <c r="E2287" s="77"/>
    </row>
    <row r="2288" customFormat="false" ht="22.35" hidden="false" customHeight="false" outlineLevel="0" collapsed="false">
      <c r="A2288" s="87" t="s">
        <v>65</v>
      </c>
      <c r="B2288" s="103" t="s">
        <v>66</v>
      </c>
      <c r="C2288" s="77"/>
      <c r="D2288" s="77"/>
      <c r="E2288" s="77" t="n">
        <f aca="false">SUM(C2288:D2288)</f>
        <v>0</v>
      </c>
    </row>
    <row r="2289" customFormat="false" ht="12.8" hidden="false" customHeight="false" outlineLevel="0" collapsed="false">
      <c r="A2289" s="87"/>
      <c r="B2289" s="103"/>
      <c r="C2289" s="77"/>
      <c r="D2289" s="77"/>
      <c r="E2289" s="77" t="n">
        <f aca="false">SUM(C2289:D2289)</f>
        <v>0</v>
      </c>
    </row>
    <row r="2290" customFormat="false" ht="46.25" hidden="false" customHeight="false" outlineLevel="0" collapsed="false">
      <c r="A2290" s="66" t="s">
        <v>2462</v>
      </c>
      <c r="B2290" s="135" t="s">
        <v>19</v>
      </c>
      <c r="C2290" s="157" t="n">
        <f aca="false">SUM(C2292:C2292)</f>
        <v>4130600</v>
      </c>
      <c r="D2290" s="157" t="n">
        <f aca="false">SUM(D2292)</f>
        <v>0</v>
      </c>
      <c r="E2290" s="157" t="n">
        <f aca="false">SUM(C2290:D2290)</f>
        <v>4130600</v>
      </c>
    </row>
    <row r="2291" customFormat="false" ht="22.35" hidden="false" customHeight="false" outlineLevel="0" collapsed="false">
      <c r="A2291" s="74" t="s">
        <v>27</v>
      </c>
      <c r="B2291" s="167"/>
      <c r="C2291" s="328" t="n">
        <f aca="false">SUM(C2292:C2292)</f>
        <v>4130600</v>
      </c>
      <c r="D2291" s="329"/>
      <c r="E2291" s="123" t="n">
        <f aca="false">SUM(C2291:D2291)</f>
        <v>4130600</v>
      </c>
    </row>
    <row r="2292" customFormat="false" ht="22.35" hidden="false" customHeight="false" outlineLevel="0" collapsed="false">
      <c r="A2292" s="87" t="s">
        <v>2382</v>
      </c>
      <c r="B2292" s="103" t="s">
        <v>858</v>
      </c>
      <c r="C2292" s="123" t="n">
        <v>4130600</v>
      </c>
      <c r="D2292" s="123"/>
      <c r="E2292" s="123" t="n">
        <f aca="false">SUM(C2292:D2292)</f>
        <v>4130600</v>
      </c>
    </row>
    <row r="2293" customFormat="false" ht="12.8" hidden="false" customHeight="false" outlineLevel="0" collapsed="false">
      <c r="A2293" s="87"/>
      <c r="B2293" s="103"/>
      <c r="C2293" s="77"/>
      <c r="D2293" s="77"/>
      <c r="E2293" s="77" t="n">
        <f aca="false">SUM(C2293:D2293)</f>
        <v>0</v>
      </c>
    </row>
    <row r="2294" customFormat="false" ht="46.25" hidden="false" customHeight="false" outlineLevel="0" collapsed="false">
      <c r="A2294" s="66" t="s">
        <v>2464</v>
      </c>
      <c r="B2294" s="135" t="s">
        <v>19</v>
      </c>
      <c r="C2294" s="139" t="n">
        <f aca="false">SUM(C2296:C2298)</f>
        <v>7146000</v>
      </c>
      <c r="D2294" s="139" t="n">
        <f aca="false">SUM(D2296)</f>
        <v>0</v>
      </c>
      <c r="E2294" s="139" t="n">
        <f aca="false">SUM(C2294:D2294)</f>
        <v>7146000</v>
      </c>
    </row>
    <row r="2295" customFormat="false" ht="22.35" hidden="false" customHeight="false" outlineLevel="0" collapsed="false">
      <c r="A2295" s="82" t="s">
        <v>27</v>
      </c>
      <c r="B2295" s="167"/>
      <c r="C2295" s="77" t="n">
        <f aca="false">SUM(C2296:C2297)</f>
        <v>7146000</v>
      </c>
      <c r="D2295" s="215"/>
      <c r="E2295" s="77" t="n">
        <f aca="false">SUM(C2295:D2295)</f>
        <v>7146000</v>
      </c>
    </row>
    <row r="2296" customFormat="false" ht="22.35" hidden="false" customHeight="false" outlineLevel="0" collapsed="false">
      <c r="A2296" s="87" t="s">
        <v>857</v>
      </c>
      <c r="B2296" s="103" t="s">
        <v>858</v>
      </c>
      <c r="C2296" s="77" t="n">
        <v>7146000</v>
      </c>
      <c r="D2296" s="77"/>
      <c r="E2296" s="77" t="n">
        <f aca="false">SUM(C2296:D2296)</f>
        <v>7146000</v>
      </c>
    </row>
    <row r="2297" customFormat="false" ht="32.8" hidden="false" customHeight="false" outlineLevel="0" collapsed="false">
      <c r="A2297" s="87" t="s">
        <v>177</v>
      </c>
      <c r="B2297" s="54" t="s">
        <v>178</v>
      </c>
      <c r="C2297" s="77"/>
      <c r="D2297" s="77"/>
      <c r="E2297" s="77"/>
    </row>
    <row r="2298" customFormat="false" ht="22.35" hidden="false" customHeight="false" outlineLevel="0" collapsed="false">
      <c r="A2298" s="87" t="s">
        <v>65</v>
      </c>
      <c r="B2298" s="103" t="s">
        <v>66</v>
      </c>
      <c r="C2298" s="77"/>
      <c r="D2298" s="77"/>
      <c r="E2298" s="77"/>
    </row>
    <row r="2299" customFormat="false" ht="12.8" hidden="false" customHeight="false" outlineLevel="0" collapsed="false">
      <c r="A2299" s="87"/>
      <c r="B2299" s="103"/>
      <c r="C2299" s="331"/>
      <c r="D2299" s="331"/>
      <c r="E2299" s="331" t="n">
        <f aca="false">SUM(C2299:D2299)</f>
        <v>0</v>
      </c>
    </row>
    <row r="2300" customFormat="false" ht="57.45" hidden="false" customHeight="false" outlineLevel="0" collapsed="false">
      <c r="A2300" s="66" t="s">
        <v>2468</v>
      </c>
      <c r="B2300" s="135" t="s">
        <v>19</v>
      </c>
      <c r="C2300" s="240" t="n">
        <f aca="false">SUM(C2302:C2303)</f>
        <v>7043706</v>
      </c>
      <c r="D2300" s="240" t="n">
        <f aca="false">SUM(D2302:D2302)</f>
        <v>0</v>
      </c>
      <c r="E2300" s="240" t="n">
        <f aca="false">SUM(C2300:D2300)</f>
        <v>7043706</v>
      </c>
    </row>
    <row r="2301" customFormat="false" ht="22.35" hidden="false" customHeight="false" outlineLevel="0" collapsed="false">
      <c r="A2301" s="82" t="s">
        <v>27</v>
      </c>
      <c r="B2301" s="303"/>
      <c r="C2301" s="305" t="n">
        <f aca="false">SUM(C2302)</f>
        <v>7043706</v>
      </c>
      <c r="D2301" s="305" t="n">
        <f aca="false">SUM(D2302:D2304)</f>
        <v>0</v>
      </c>
      <c r="E2301" s="305" t="n">
        <f aca="false">SUM(C2301:D2301)</f>
        <v>7043706</v>
      </c>
    </row>
    <row r="2302" customFormat="false" ht="22.35" hidden="false" customHeight="false" outlineLevel="0" collapsed="false">
      <c r="A2302" s="87" t="s">
        <v>857</v>
      </c>
      <c r="B2302" s="103" t="s">
        <v>858</v>
      </c>
      <c r="C2302" s="94" t="n">
        <v>7043706</v>
      </c>
      <c r="D2302" s="94"/>
      <c r="E2302" s="94" t="n">
        <f aca="false">SUM(C2302:D2302)</f>
        <v>7043706</v>
      </c>
    </row>
    <row r="2303" customFormat="false" ht="22.35" hidden="false" customHeight="false" outlineLevel="0" collapsed="false">
      <c r="A2303" s="87" t="s">
        <v>65</v>
      </c>
      <c r="B2303" s="54" t="s">
        <v>66</v>
      </c>
      <c r="C2303" s="77"/>
      <c r="D2303" s="77"/>
      <c r="E2303" s="77" t="n">
        <f aca="false">SUM(C2303:D2303)</f>
        <v>0</v>
      </c>
    </row>
    <row r="2304" customFormat="false" ht="12.8" hidden="false" customHeight="false" outlineLevel="0" collapsed="false">
      <c r="A2304" s="87"/>
      <c r="B2304" s="103"/>
      <c r="C2304" s="77"/>
      <c r="D2304" s="77"/>
      <c r="E2304" s="77" t="n">
        <f aca="false">SUM(C2304:D2304)</f>
        <v>0</v>
      </c>
    </row>
    <row r="2305" customFormat="false" ht="35.05" hidden="false" customHeight="false" outlineLevel="0" collapsed="false">
      <c r="A2305" s="66" t="s">
        <v>2471</v>
      </c>
      <c r="B2305" s="135" t="s">
        <v>19</v>
      </c>
      <c r="C2305" s="152" t="n">
        <f aca="false">SUM(C2307:C2307)</f>
        <v>19611000</v>
      </c>
      <c r="D2305" s="139" t="n">
        <f aca="false">SUM(D2307)</f>
        <v>0</v>
      </c>
      <c r="E2305" s="139" t="n">
        <f aca="false">SUM(C2305:D2305)</f>
        <v>19611000</v>
      </c>
    </row>
    <row r="2306" customFormat="false" ht="22.35" hidden="false" customHeight="false" outlineLevel="0" collapsed="false">
      <c r="A2306" s="82" t="s">
        <v>27</v>
      </c>
      <c r="B2306" s="318"/>
      <c r="C2306" s="256" t="n">
        <f aca="false">SUM(C2307)</f>
        <v>19611000</v>
      </c>
      <c r="D2306" s="209"/>
      <c r="E2306" s="77" t="n">
        <f aca="false">SUM(C2306:D2306)</f>
        <v>19611000</v>
      </c>
    </row>
    <row r="2307" customFormat="false" ht="22.35" hidden="false" customHeight="false" outlineLevel="0" collapsed="false">
      <c r="A2307" s="87" t="s">
        <v>2382</v>
      </c>
      <c r="B2307" s="103" t="s">
        <v>858</v>
      </c>
      <c r="C2307" s="77" t="n">
        <v>19611000</v>
      </c>
      <c r="D2307" s="77"/>
      <c r="E2307" s="77" t="n">
        <f aca="false">SUM(C2307:D2307)</f>
        <v>19611000</v>
      </c>
    </row>
  </sheetData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2" operator="equal" aboveAverage="0" equalAverage="0" bottom="0" percent="0" rank="0" text="" dxfId="0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3" operator="equal" aboveAverage="0" equalAverage="0" bottom="0" percent="0" rank="0" text="" dxfId="1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4" operator="equal" aboveAverage="0" equalAverage="0" bottom="0" percent="0" rank="0" text="" dxfId="2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5" operator="equal" aboveAverage="0" equalAverage="0" bottom="0" percent="0" rank="0" text="" dxfId="3">
      <formula>"Wydatki bieżące"</formula>
    </cfRule>
  </conditionalFormatting>
  <conditionalFormatting sqref="B1849:B1963 B1059:B1067 B1071 B1073:B1106 B1116:B1122 B1135:B1144 B1203:B1210 B1147:B1150 B1155:B1162 B1164:B1170 B1173:B1179 B1181 B1500:B1526 B1528:B1536 B1548:B1558 B1562:B1571 B1575:B1582 B1584:B1595 B1597 B768:B777 B780 B783:B791 B821:B827 B847:B867 B1214:B1224 B1226:B1235 B1238:B1249 B1252:B1264 B1267:B1279 B1281:B1292 B1294:B1302 B1304:B1317 B1320:B1330 B1335:B1338 B1346:B1352 B1361:B1370 B1373:B1383 B1387:B1396 B1399:B1402 B1411:B1416 B965:B973 B976:B994 B1424:B1428 B870:B880 B882:B892 B911:B917 B932:B948 B955:B960 B898:B905 B1437:B1443 B1446:B1453 B1539:B1546 B1464:B1472 B1455:B1461 B1:B51 B663:B717 B719:B739 B795:B805 B808:B817 B835:B843 B920:B928 B1108:B1112 B1183:B1187 B1192:B1201 B1476:B1498 B1599:B1608 B1610:B1654 B1738:B1743 B1808:B1847 B1965:B1982 B2087:B2100 B2102:B2120 B2123:B2129 B2132:B2143 B2146:B2178 B2180:B2184 B2068:B2084 B56:B289 B998:B1027 B1029:B1057 B1729:B1735 B1745:B1806 B1656:B1726 B741:B765 B829:B831 B1114 B1124:B1133 B1190 B1152:B1153 B1340:B1344 B1354:B1359 B1404:B1409 B1418:B1421 B1430:B1433 B1984:B2065 B291:B657 B2186:B2307">
    <cfRule type="cellIs" priority="6" operator="equal" aboveAverage="0" equalAverage="0" bottom="0" percent="0" rank="0" text="" dxfId="4">
      <formula>"ogółem"</formula>
    </cfRule>
    <cfRule type="cellIs" priority="7" operator="equal" aboveAverage="0" equalAverage="0" bottom="0" percent="0" rank="0" text="" dxfId="5">
      <formula>"ogółem"</formula>
    </cfRule>
  </conditionalFormatting>
  <conditionalFormatting sqref="B2143 A1965:A1982 A1491:A1498 A1849:A1963 A1059:A1067 A1070:A1071 A1073:A1112 A1116:A1122 A1135:A1144 A1192:A1201 A1203:A1210 A1146:A1150 A1155:A1162 A1164:A1170 A1173:A1179 A1181:A1187 A1738:A1743 A1528:A1536 A1548:A1558 A1562:A1571 A1575:A1582 A1584:A1595 A1597:A1608 A869:A880 A719:A739 A768:A777 A783:A791 A780 A795:A805 A808:A817 A821:A827 A835:A843 A847:A867 A1213:A1224 A1226:A1235 A1238:A1249 A1252:A1264 A1266:A1279 A1281:A1292 A1294:A1302 A1304:A1317 A1319:A1330 A1334:A1338 A1346:A1352 A1476:A1489 A1361:A1370 A1373:A1383 A1385:A1396 A1398:A1402 A1411:A1416 A965:A973 A976:A994 A1423:A1428 A882:A892 A909:A917 A920:A928 A932:A948 A951:A953 A955:A960 A663:A717 A896:A905 A1435:A1443 A1446:A1453 A1539:A1546 A1463:A1472 A1455:A1461 A2067:A2142 A1:A51 A56:A289 A1500:A1526 A998:A1027 A1029:A1057 A1729:A1735 A1745:A1847 A1610:A1654 A1656:A1726 A741:A765 A829:A831 A1114 A1124:A1133 A1190 A1152:A1153 A1340:A1344 A1354:A1359 A1404:A1409 A1418:A1421 A1430:A1433 A1984:A2065 A291:A329 A331:A657 A2144:A2307">
    <cfRule type="cellIs" priority="8" operator="equal" aboveAverage="0" equalAverage="0" bottom="0" percent="0" rank="0" text="" dxfId="6">
      <formula>"Wydatki bieżące"</formula>
    </cfRule>
  </conditionalFormatting>
  <conditionalFormatting sqref="B52:B55">
    <cfRule type="cellIs" priority="9" operator="equal" aboveAverage="0" equalAverage="0" bottom="0" percent="0" rank="0" text="" dxfId="7">
      <formula>"ogółem"</formula>
    </cfRule>
  </conditionalFormatting>
  <conditionalFormatting sqref="A52:A55">
    <cfRule type="cellIs" priority="10" operator="equal" aboveAverage="0" equalAverage="0" bottom="0" percent="0" rank="0" text="" dxfId="8">
      <formula>"Wydatki bieżące"</formula>
    </cfRule>
  </conditionalFormatting>
  <conditionalFormatting sqref="B52:B55">
    <cfRule type="cellIs" priority="11" operator="equal" aboveAverage="0" equalAverage="0" bottom="0" percent="0" rank="0" text="" dxfId="9">
      <formula>"ogółem"</formula>
    </cfRule>
  </conditionalFormatting>
  <conditionalFormatting sqref="A52:A55">
    <cfRule type="cellIs" priority="12" operator="equal" aboveAverage="0" equalAverage="0" bottom="0" percent="0" rank="0" text="" dxfId="10">
      <formula>"Wydatki bieżące"</formula>
    </cfRule>
  </conditionalFormatting>
  <conditionalFormatting sqref="B52:B55">
    <cfRule type="cellIs" priority="13" operator="equal" aboveAverage="0" equalAverage="0" bottom="0" percent="0" rank="0" text="" dxfId="11">
      <formula>"ogółem"</formula>
    </cfRule>
    <cfRule type="cellIs" priority="14" operator="equal" aboveAverage="0" equalAverage="0" bottom="0" percent="0" rank="0" text="" dxfId="12">
      <formula>"ogółem"</formula>
    </cfRule>
  </conditionalFormatting>
  <conditionalFormatting sqref="A52:A55">
    <cfRule type="cellIs" priority="15" operator="equal" aboveAverage="0" equalAverage="0" bottom="0" percent="0" rank="0" text="" dxfId="13">
      <formula>"Wydatki bieżące"</formula>
    </cfRule>
  </conditionalFormatting>
  <conditionalFormatting sqref="A1072">
    <cfRule type="cellIs" priority="16" operator="equal" aboveAverage="0" equalAverage="0" bottom="0" percent="0" rank="0" text="" dxfId="15">
      <formula>"Wydatki bieżące"</formula>
    </cfRule>
  </conditionalFormatting>
  <conditionalFormatting sqref="A1072">
    <cfRule type="cellIs" priority="17" operator="equal" aboveAverage="0" equalAverage="0" bottom="0" percent="0" rank="0" text="" dxfId="17">
      <formula>"Wydatki bieżące"</formula>
    </cfRule>
  </conditionalFormatting>
  <conditionalFormatting sqref="A1072">
    <cfRule type="cellIs" priority="18" operator="equal" aboveAverage="0" equalAverage="0" bottom="0" percent="0" rank="0" text="" dxfId="20">
      <formula>"Wydatki bieżące"</formula>
    </cfRule>
  </conditionalFormatting>
  <conditionalFormatting sqref="A1115">
    <cfRule type="cellIs" priority="19" operator="equal" aboveAverage="0" equalAverage="0" bottom="0" percent="0" rank="0" text="" dxfId="22">
      <formula>"Wydatki bieżące"</formula>
    </cfRule>
  </conditionalFormatting>
  <conditionalFormatting sqref="A1115">
    <cfRule type="cellIs" priority="20" operator="equal" aboveAverage="0" equalAverage="0" bottom="0" percent="0" rank="0" text="" dxfId="24">
      <formula>"Wydatki bieżące"</formula>
    </cfRule>
  </conditionalFormatting>
  <conditionalFormatting sqref="A1115">
    <cfRule type="cellIs" priority="21" operator="equal" aboveAverage="0" equalAverage="0" bottom="0" percent="0" rank="0" text="" dxfId="27">
      <formula>"Wydatki bieżące"</formula>
    </cfRule>
  </conditionalFormatting>
  <conditionalFormatting sqref="A2066">
    <cfRule type="cellIs" priority="22" operator="equal" aboveAverage="0" equalAverage="0" bottom="0" percent="0" rank="0" text="" dxfId="29">
      <formula>"Wydatki bieżące"</formula>
    </cfRule>
  </conditionalFormatting>
  <conditionalFormatting sqref="A2066">
    <cfRule type="cellIs" priority="23" operator="equal" aboveAverage="0" equalAverage="0" bottom="0" percent="0" rank="0" text="" dxfId="31">
      <formula>"Wydatki bieżące"</formula>
    </cfRule>
  </conditionalFormatting>
  <conditionalFormatting sqref="A2066">
    <cfRule type="cellIs" priority="24" operator="equal" aboveAverage="0" equalAverage="0" bottom="0" percent="0" rank="0" text="" dxfId="34">
      <formula>"Wydatki bieżące"</formula>
    </cfRule>
  </conditionalFormatting>
  <conditionalFormatting sqref="B1964">
    <cfRule type="cellIs" priority="25" operator="equal" aboveAverage="0" equalAverage="0" bottom="0" percent="0" rank="0" text="" dxfId="35">
      <formula>"ogółem"</formula>
    </cfRule>
  </conditionalFormatting>
  <conditionalFormatting sqref="A1964">
    <cfRule type="cellIs" priority="26" operator="equal" aboveAverage="0" equalAverage="0" bottom="0" percent="0" rank="0" text="" dxfId="36">
      <formula>"Wydatki bieżące"</formula>
    </cfRule>
  </conditionalFormatting>
  <conditionalFormatting sqref="B1964">
    <cfRule type="cellIs" priority="27" operator="equal" aboveAverage="0" equalAverage="0" bottom="0" percent="0" rank="0" text="" dxfId="37">
      <formula>"ogółem"</formula>
    </cfRule>
  </conditionalFormatting>
  <conditionalFormatting sqref="A1964">
    <cfRule type="cellIs" priority="28" operator="equal" aboveAverage="0" equalAverage="0" bottom="0" percent="0" rank="0" text="" dxfId="38">
      <formula>"Wydatki bieżące"</formula>
    </cfRule>
  </conditionalFormatting>
  <conditionalFormatting sqref="B1964">
    <cfRule type="cellIs" priority="29" operator="equal" aboveAverage="0" equalAverage="0" bottom="0" percent="0" rank="0" text="" dxfId="39">
      <formula>"ogółem"</formula>
    </cfRule>
    <cfRule type="cellIs" priority="30" operator="equal" aboveAverage="0" equalAverage="0" bottom="0" percent="0" rank="0" text="" dxfId="40">
      <formula>"ogółem"</formula>
    </cfRule>
  </conditionalFormatting>
  <conditionalFormatting sqref="A1964">
    <cfRule type="cellIs" priority="31" operator="equal" aboveAverage="0" equalAverage="0" bottom="0" percent="0" rank="0" text="" dxfId="41">
      <formula>"Wydatki bieżące"</formula>
    </cfRule>
  </conditionalFormatting>
  <conditionalFormatting sqref="B1499">
    <cfRule type="cellIs" priority="32" operator="equal" aboveAverage="0" equalAverage="0" bottom="0" percent="0" rank="0" text="" dxfId="42">
      <formula>"ogółem"</formula>
    </cfRule>
  </conditionalFormatting>
  <conditionalFormatting sqref="A1499">
    <cfRule type="cellIs" priority="33" operator="equal" aboveAverage="0" equalAverage="0" bottom="0" percent="0" rank="0" text="" dxfId="43">
      <formula>"Wydatki bieżące"</formula>
    </cfRule>
  </conditionalFormatting>
  <conditionalFormatting sqref="B1499">
    <cfRule type="cellIs" priority="34" operator="equal" aboveAverage="0" equalAverage="0" bottom="0" percent="0" rank="0" text="" dxfId="44">
      <formula>"ogółem"</formula>
    </cfRule>
  </conditionalFormatting>
  <conditionalFormatting sqref="A1499">
    <cfRule type="cellIs" priority="35" operator="equal" aboveAverage="0" equalAverage="0" bottom="0" percent="0" rank="0" text="" dxfId="45">
      <formula>"Wydatki bieżące"</formula>
    </cfRule>
  </conditionalFormatting>
  <conditionalFormatting sqref="B1499">
    <cfRule type="cellIs" priority="36" operator="equal" aboveAverage="0" equalAverage="0" bottom="0" percent="0" rank="0" text="" dxfId="46">
      <formula>"ogółem"</formula>
    </cfRule>
    <cfRule type="cellIs" priority="37" operator="equal" aboveAverage="0" equalAverage="0" bottom="0" percent="0" rank="0" text="" dxfId="47">
      <formula>"ogółem"</formula>
    </cfRule>
  </conditionalFormatting>
  <conditionalFormatting sqref="A1499">
    <cfRule type="cellIs" priority="38" operator="equal" aboveAverage="0" equalAverage="0" bottom="0" percent="0" rank="0" text="" dxfId="48">
      <formula>"Wydatki bieżące"</formula>
    </cfRule>
  </conditionalFormatting>
  <conditionalFormatting sqref="B1848">
    <cfRule type="cellIs" priority="39" operator="equal" aboveAverage="0" equalAverage="0" bottom="0" percent="0" rank="0" text="" dxfId="49">
      <formula>"ogółem"</formula>
    </cfRule>
  </conditionalFormatting>
  <conditionalFormatting sqref="A1848">
    <cfRule type="cellIs" priority="40" operator="equal" aboveAverage="0" equalAverage="0" bottom="0" percent="0" rank="0" text="" dxfId="50">
      <formula>"Wydatki bieżące"</formula>
    </cfRule>
  </conditionalFormatting>
  <conditionalFormatting sqref="B1848">
    <cfRule type="cellIs" priority="41" operator="equal" aboveAverage="0" equalAverage="0" bottom="0" percent="0" rank="0" text="" dxfId="51">
      <formula>"ogółem"</formula>
    </cfRule>
  </conditionalFormatting>
  <conditionalFormatting sqref="A1848">
    <cfRule type="cellIs" priority="42" operator="equal" aboveAverage="0" equalAverage="0" bottom="0" percent="0" rank="0" text="" dxfId="52">
      <formula>"Wydatki bieżące"</formula>
    </cfRule>
  </conditionalFormatting>
  <conditionalFormatting sqref="B1848">
    <cfRule type="cellIs" priority="43" operator="equal" aboveAverage="0" equalAverage="0" bottom="0" percent="0" rank="0" text="" dxfId="53">
      <formula>"ogółem"</formula>
    </cfRule>
    <cfRule type="cellIs" priority="44" operator="equal" aboveAverage="0" equalAverage="0" bottom="0" percent="0" rank="0" text="" dxfId="54">
      <formula>"ogółem"</formula>
    </cfRule>
  </conditionalFormatting>
  <conditionalFormatting sqref="A1848">
    <cfRule type="cellIs" priority="45" operator="equal" aboveAverage="0" equalAverage="0" bottom="0" percent="0" rank="0" text="" dxfId="55">
      <formula>"Wydatki bieżące"</formula>
    </cfRule>
  </conditionalFormatting>
  <conditionalFormatting sqref="B1058">
    <cfRule type="cellIs" priority="46" operator="equal" aboveAverage="0" equalAverage="0" bottom="0" percent="0" rank="0" text="" dxfId="56">
      <formula>"ogółem"</formula>
    </cfRule>
  </conditionalFormatting>
  <conditionalFormatting sqref="A1058">
    <cfRule type="cellIs" priority="47" operator="equal" aboveAverage="0" equalAverage="0" bottom="0" percent="0" rank="0" text="" dxfId="57">
      <formula>"Wydatki bieżące"</formula>
    </cfRule>
  </conditionalFormatting>
  <conditionalFormatting sqref="B1058">
    <cfRule type="cellIs" priority="48" operator="equal" aboveAverage="0" equalAverage="0" bottom="0" percent="0" rank="0" text="" dxfId="58">
      <formula>"ogółem"</formula>
    </cfRule>
  </conditionalFormatting>
  <conditionalFormatting sqref="A1058">
    <cfRule type="cellIs" priority="49" operator="equal" aboveAverage="0" equalAverage="0" bottom="0" percent="0" rank="0" text="" dxfId="59">
      <formula>"Wydatki bieżące"</formula>
    </cfRule>
  </conditionalFormatting>
  <conditionalFormatting sqref="B1058">
    <cfRule type="cellIs" priority="50" operator="equal" aboveAverage="0" equalAverage="0" bottom="0" percent="0" rank="0" text="" dxfId="60">
      <formula>"ogółem"</formula>
    </cfRule>
    <cfRule type="cellIs" priority="51" operator="equal" aboveAverage="0" equalAverage="0" bottom="0" percent="0" rank="0" text="" dxfId="61">
      <formula>"ogółem"</formula>
    </cfRule>
  </conditionalFormatting>
  <conditionalFormatting sqref="A1058">
    <cfRule type="cellIs" priority="52" operator="equal" aboveAverage="0" equalAverage="0" bottom="0" percent="0" rank="0" text="" dxfId="62">
      <formula>"Wydatki bieżące"</formula>
    </cfRule>
  </conditionalFormatting>
  <conditionalFormatting sqref="B1068">
    <cfRule type="cellIs" priority="53" operator="equal" aboveAverage="0" equalAverage="0" bottom="0" percent="0" rank="0" text="" dxfId="63">
      <formula>"ogółem"</formula>
    </cfRule>
  </conditionalFormatting>
  <conditionalFormatting sqref="A1068">
    <cfRule type="cellIs" priority="54" operator="equal" aboveAverage="0" equalAverage="0" bottom="0" percent="0" rank="0" text="" dxfId="64">
      <formula>"Wydatki bieżące"</formula>
    </cfRule>
  </conditionalFormatting>
  <conditionalFormatting sqref="B1068">
    <cfRule type="cellIs" priority="55" operator="equal" aboveAverage="0" equalAverage="0" bottom="0" percent="0" rank="0" text="" dxfId="65">
      <formula>"ogółem"</formula>
    </cfRule>
  </conditionalFormatting>
  <conditionalFormatting sqref="A1068">
    <cfRule type="cellIs" priority="56" operator="equal" aboveAverage="0" equalAverage="0" bottom="0" percent="0" rank="0" text="" dxfId="66">
      <formula>"Wydatki bieżące"</formula>
    </cfRule>
  </conditionalFormatting>
  <conditionalFormatting sqref="B1068">
    <cfRule type="cellIs" priority="57" operator="equal" aboveAverage="0" equalAverage="0" bottom="0" percent="0" rank="0" text="" dxfId="67">
      <formula>"ogółem"</formula>
    </cfRule>
    <cfRule type="cellIs" priority="58" operator="equal" aboveAverage="0" equalAverage="0" bottom="0" percent="0" rank="0" text="" dxfId="68">
      <formula>"ogółem"</formula>
    </cfRule>
  </conditionalFormatting>
  <conditionalFormatting sqref="A1068">
    <cfRule type="cellIs" priority="59" operator="equal" aboveAverage="0" equalAverage="0" bottom="0" percent="0" rank="0" text="" dxfId="69">
      <formula>"Wydatki bieżące"</formula>
    </cfRule>
  </conditionalFormatting>
  <conditionalFormatting sqref="B1070">
    <cfRule type="cellIs" priority="60" operator="equal" aboveAverage="0" equalAverage="0" bottom="0" percent="0" rank="0" text="" dxfId="70">
      <formula>"ogółem"</formula>
    </cfRule>
  </conditionalFormatting>
  <conditionalFormatting sqref="B1070">
    <cfRule type="cellIs" priority="61" operator="equal" aboveAverage="0" equalAverage="0" bottom="0" percent="0" rank="0" text="" dxfId="71">
      <formula>"ogółem"</formula>
    </cfRule>
  </conditionalFormatting>
  <conditionalFormatting sqref="B1070">
    <cfRule type="cellIs" priority="62" operator="equal" aboveAverage="0" equalAverage="0" bottom="0" percent="0" rank="0" text="" dxfId="72">
      <formula>"ogółem"</formula>
    </cfRule>
    <cfRule type="cellIs" priority="63" operator="equal" aboveAverage="0" equalAverage="0" bottom="0" percent="0" rank="0" text="" dxfId="73">
      <formula>"ogółem"</formula>
    </cfRule>
  </conditionalFormatting>
  <conditionalFormatting sqref="B1134">
    <cfRule type="cellIs" priority="64" operator="equal" aboveAverage="0" equalAverage="0" bottom="0" percent="0" rank="0" text="" dxfId="74">
      <formula>"ogółem"</formula>
    </cfRule>
  </conditionalFormatting>
  <conditionalFormatting sqref="A1134">
    <cfRule type="cellIs" priority="65" operator="equal" aboveAverage="0" equalAverage="0" bottom="0" percent="0" rank="0" text="" dxfId="75">
      <formula>"Wydatki bieżące"</formula>
    </cfRule>
  </conditionalFormatting>
  <conditionalFormatting sqref="B1134">
    <cfRule type="cellIs" priority="66" operator="equal" aboveAverage="0" equalAverage="0" bottom="0" percent="0" rank="0" text="" dxfId="76">
      <formula>"ogółem"</formula>
    </cfRule>
  </conditionalFormatting>
  <conditionalFormatting sqref="A1134">
    <cfRule type="cellIs" priority="67" operator="equal" aboveAverage="0" equalAverage="0" bottom="0" percent="0" rank="0" text="" dxfId="77">
      <formula>"Wydatki bieżące"</formula>
    </cfRule>
  </conditionalFormatting>
  <conditionalFormatting sqref="B1134">
    <cfRule type="cellIs" priority="68" operator="equal" aboveAverage="0" equalAverage="0" bottom="0" percent="0" rank="0" text="" dxfId="78">
      <formula>"ogółem"</formula>
    </cfRule>
    <cfRule type="cellIs" priority="69" operator="equal" aboveAverage="0" equalAverage="0" bottom="0" percent="0" rank="0" text="" dxfId="79">
      <formula>"ogółem"</formula>
    </cfRule>
  </conditionalFormatting>
  <conditionalFormatting sqref="A1134">
    <cfRule type="cellIs" priority="70" operator="equal" aboveAverage="0" equalAverage="0" bottom="0" percent="0" rank="0" text="" dxfId="80">
      <formula>"Wydatki bieżące"</formula>
    </cfRule>
  </conditionalFormatting>
  <conditionalFormatting sqref="B1191">
    <cfRule type="cellIs" priority="71" operator="equal" aboveAverage="0" equalAverage="0" bottom="0" percent="0" rank="0" text="" dxfId="81">
      <formula>"ogółem"</formula>
    </cfRule>
  </conditionalFormatting>
  <conditionalFormatting sqref="A1191">
    <cfRule type="cellIs" priority="72" operator="equal" aboveAverage="0" equalAverage="0" bottom="0" percent="0" rank="0" text="" dxfId="82">
      <formula>"Wydatki bieżące"</formula>
    </cfRule>
  </conditionalFormatting>
  <conditionalFormatting sqref="B1191">
    <cfRule type="cellIs" priority="73" operator="equal" aboveAverage="0" equalAverage="0" bottom="0" percent="0" rank="0" text="" dxfId="83">
      <formula>"ogółem"</formula>
    </cfRule>
  </conditionalFormatting>
  <conditionalFormatting sqref="A1191">
    <cfRule type="cellIs" priority="74" operator="equal" aboveAverage="0" equalAverage="0" bottom="0" percent="0" rank="0" text="" dxfId="84">
      <formula>"Wydatki bieżące"</formula>
    </cfRule>
  </conditionalFormatting>
  <conditionalFormatting sqref="B1191">
    <cfRule type="cellIs" priority="75" operator="equal" aboveAverage="0" equalAverage="0" bottom="0" percent="0" rank="0" text="" dxfId="85">
      <formula>"ogółem"</formula>
    </cfRule>
    <cfRule type="cellIs" priority="76" operator="equal" aboveAverage="0" equalAverage="0" bottom="0" percent="0" rank="0" text="" dxfId="86">
      <formula>"ogółem"</formula>
    </cfRule>
  </conditionalFormatting>
  <conditionalFormatting sqref="A1191">
    <cfRule type="cellIs" priority="77" operator="equal" aboveAverage="0" equalAverage="0" bottom="0" percent="0" rank="0" text="" dxfId="87">
      <formula>"Wydatki bieżące"</formula>
    </cfRule>
  </conditionalFormatting>
  <conditionalFormatting sqref="B1202">
    <cfRule type="cellIs" priority="78" operator="equal" aboveAverage="0" equalAverage="0" bottom="0" percent="0" rank="0" text="" dxfId="88">
      <formula>"ogółem"</formula>
    </cfRule>
  </conditionalFormatting>
  <conditionalFormatting sqref="A1202">
    <cfRule type="cellIs" priority="79" operator="equal" aboveAverage="0" equalAverage="0" bottom="0" percent="0" rank="0" text="" dxfId="89">
      <formula>"Wydatki bieżące"</formula>
    </cfRule>
  </conditionalFormatting>
  <conditionalFormatting sqref="B1202">
    <cfRule type="cellIs" priority="80" operator="equal" aboveAverage="0" equalAverage="0" bottom="0" percent="0" rank="0" text="" dxfId="90">
      <formula>"ogółem"</formula>
    </cfRule>
  </conditionalFormatting>
  <conditionalFormatting sqref="A1202">
    <cfRule type="cellIs" priority="81" operator="equal" aboveAverage="0" equalAverage="0" bottom="0" percent="0" rank="0" text="" dxfId="91">
      <formula>"Wydatki bieżące"</formula>
    </cfRule>
  </conditionalFormatting>
  <conditionalFormatting sqref="B1202">
    <cfRule type="cellIs" priority="82" operator="equal" aboveAverage="0" equalAverage="0" bottom="0" percent="0" rank="0" text="" dxfId="92">
      <formula>"ogółem"</formula>
    </cfRule>
    <cfRule type="cellIs" priority="83" operator="equal" aboveAverage="0" equalAverage="0" bottom="0" percent="0" rank="0" text="" dxfId="93">
      <formula>"ogółem"</formula>
    </cfRule>
  </conditionalFormatting>
  <conditionalFormatting sqref="A1202">
    <cfRule type="cellIs" priority="84" operator="equal" aboveAverage="0" equalAverage="0" bottom="0" percent="0" rank="0" text="" dxfId="94">
      <formula>"Wydatki bieżące"</formula>
    </cfRule>
  </conditionalFormatting>
  <conditionalFormatting sqref="B1211">
    <cfRule type="cellIs" priority="85" operator="equal" aboveAverage="0" equalAverage="0" bottom="0" percent="0" rank="0" text="" dxfId="95">
      <formula>"ogółem"</formula>
    </cfRule>
  </conditionalFormatting>
  <conditionalFormatting sqref="A1211">
    <cfRule type="cellIs" priority="86" operator="equal" aboveAverage="0" equalAverage="0" bottom="0" percent="0" rank="0" text="" dxfId="96">
      <formula>"Wydatki bieżące"</formula>
    </cfRule>
  </conditionalFormatting>
  <conditionalFormatting sqref="B1211">
    <cfRule type="cellIs" priority="87" operator="equal" aboveAverage="0" equalAverage="0" bottom="0" percent="0" rank="0" text="" dxfId="97">
      <formula>"ogółem"</formula>
    </cfRule>
  </conditionalFormatting>
  <conditionalFormatting sqref="A1211">
    <cfRule type="cellIs" priority="88" operator="equal" aboveAverage="0" equalAverage="0" bottom="0" percent="0" rank="0" text="" dxfId="98">
      <formula>"Wydatki bieżące"</formula>
    </cfRule>
  </conditionalFormatting>
  <conditionalFormatting sqref="B1211">
    <cfRule type="cellIs" priority="89" operator="equal" aboveAverage="0" equalAverage="0" bottom="0" percent="0" rank="0" text="" dxfId="99">
      <formula>"ogółem"</formula>
    </cfRule>
    <cfRule type="cellIs" priority="90" operator="equal" aboveAverage="0" equalAverage="0" bottom="0" percent="0" rank="0" text="" dxfId="100">
      <formula>"ogółem"</formula>
    </cfRule>
  </conditionalFormatting>
  <conditionalFormatting sqref="A1211">
    <cfRule type="cellIs" priority="91" operator="equal" aboveAverage="0" equalAverage="0" bottom="0" percent="0" rank="0" text="" dxfId="101">
      <formula>"Wydatki bieżące"</formula>
    </cfRule>
  </conditionalFormatting>
  <conditionalFormatting sqref="B1212">
    <cfRule type="cellIs" priority="92" operator="equal" aboveAverage="0" equalAverage="0" bottom="0" percent="0" rank="0" text="" dxfId="102">
      <formula>"ogółem"</formula>
    </cfRule>
  </conditionalFormatting>
  <conditionalFormatting sqref="A1212">
    <cfRule type="cellIs" priority="93" operator="equal" aboveAverage="0" equalAverage="0" bottom="0" percent="0" rank="0" text="" dxfId="103">
      <formula>"Wydatki bieżące"</formula>
    </cfRule>
  </conditionalFormatting>
  <conditionalFormatting sqref="B1212">
    <cfRule type="cellIs" priority="94" operator="equal" aboveAverage="0" equalAverage="0" bottom="0" percent="0" rank="0" text="" dxfId="104">
      <formula>"ogółem"</formula>
    </cfRule>
  </conditionalFormatting>
  <conditionalFormatting sqref="A1212">
    <cfRule type="cellIs" priority="95" operator="equal" aboveAverage="0" equalAverage="0" bottom="0" percent="0" rank="0" text="" dxfId="105">
      <formula>"Wydatki bieżące"</formula>
    </cfRule>
  </conditionalFormatting>
  <conditionalFormatting sqref="B1212">
    <cfRule type="cellIs" priority="96" operator="equal" aboveAverage="0" equalAverage="0" bottom="0" percent="0" rank="0" text="" dxfId="106">
      <formula>"ogółem"</formula>
    </cfRule>
    <cfRule type="cellIs" priority="97" operator="equal" aboveAverage="0" equalAverage="0" bottom="0" percent="0" rank="0" text="" dxfId="107">
      <formula>"ogółem"</formula>
    </cfRule>
  </conditionalFormatting>
  <conditionalFormatting sqref="A1212">
    <cfRule type="cellIs" priority="98" operator="equal" aboveAverage="0" equalAverage="0" bottom="0" percent="0" rank="0" text="" dxfId="108">
      <formula>"Wydatki bieżące"</formula>
    </cfRule>
  </conditionalFormatting>
  <conditionalFormatting sqref="B1145">
    <cfRule type="cellIs" priority="99" operator="equal" aboveAverage="0" equalAverage="0" bottom="0" percent="0" rank="0" text="" dxfId="109">
      <formula>"ogółem"</formula>
    </cfRule>
  </conditionalFormatting>
  <conditionalFormatting sqref="A1145">
    <cfRule type="cellIs" priority="100" operator="equal" aboveAverage="0" equalAverage="0" bottom="0" percent="0" rank="0" text="" dxfId="110">
      <formula>"Wydatki bieżące"</formula>
    </cfRule>
  </conditionalFormatting>
  <conditionalFormatting sqref="B1145">
    <cfRule type="cellIs" priority="101" operator="equal" aboveAverage="0" equalAverage="0" bottom="0" percent="0" rank="0" text="" dxfId="111">
      <formula>"ogółem"</formula>
    </cfRule>
  </conditionalFormatting>
  <conditionalFormatting sqref="A1145">
    <cfRule type="cellIs" priority="102" operator="equal" aboveAverage="0" equalAverage="0" bottom="0" percent="0" rank="0" text="" dxfId="112">
      <formula>"Wydatki bieżące"</formula>
    </cfRule>
  </conditionalFormatting>
  <conditionalFormatting sqref="B1145">
    <cfRule type="cellIs" priority="103" operator="equal" aboveAverage="0" equalAverage="0" bottom="0" percent="0" rank="0" text="" dxfId="113">
      <formula>"ogółem"</formula>
    </cfRule>
    <cfRule type="cellIs" priority="104" operator="equal" aboveAverage="0" equalAverage="0" bottom="0" percent="0" rank="0" text="" dxfId="114">
      <formula>"ogółem"</formula>
    </cfRule>
  </conditionalFormatting>
  <conditionalFormatting sqref="A1145">
    <cfRule type="cellIs" priority="105" operator="equal" aboveAverage="0" equalAverage="0" bottom="0" percent="0" rank="0" text="" dxfId="115">
      <formula>"Wydatki bieżące"</formula>
    </cfRule>
  </conditionalFormatting>
  <conditionalFormatting sqref="B1154">
    <cfRule type="cellIs" priority="106" operator="equal" aboveAverage="0" equalAverage="0" bottom="0" percent="0" rank="0" text="" dxfId="116">
      <formula>"ogółem"</formula>
    </cfRule>
  </conditionalFormatting>
  <conditionalFormatting sqref="A1154">
    <cfRule type="cellIs" priority="107" operator="equal" aboveAverage="0" equalAverage="0" bottom="0" percent="0" rank="0" text="" dxfId="117">
      <formula>"Wydatki bieżące"</formula>
    </cfRule>
  </conditionalFormatting>
  <conditionalFormatting sqref="B1154">
    <cfRule type="cellIs" priority="108" operator="equal" aboveAverage="0" equalAverage="0" bottom="0" percent="0" rank="0" text="" dxfId="118">
      <formula>"ogółem"</formula>
    </cfRule>
  </conditionalFormatting>
  <conditionalFormatting sqref="A1154">
    <cfRule type="cellIs" priority="109" operator="equal" aboveAverage="0" equalAverage="0" bottom="0" percent="0" rank="0" text="" dxfId="119">
      <formula>"Wydatki bieżące"</formula>
    </cfRule>
  </conditionalFormatting>
  <conditionalFormatting sqref="B1154">
    <cfRule type="cellIs" priority="110" operator="equal" aboveAverage="0" equalAverage="0" bottom="0" percent="0" rank="0" text="" dxfId="120">
      <formula>"ogółem"</formula>
    </cfRule>
    <cfRule type="cellIs" priority="111" operator="equal" aboveAverage="0" equalAverage="0" bottom="0" percent="0" rank="0" text="" dxfId="121">
      <formula>"ogółem"</formula>
    </cfRule>
  </conditionalFormatting>
  <conditionalFormatting sqref="A1154">
    <cfRule type="cellIs" priority="112" operator="equal" aboveAverage="0" equalAverage="0" bottom="0" percent="0" rank="0" text="" dxfId="122">
      <formula>"Wydatki bieżące"</formula>
    </cfRule>
  </conditionalFormatting>
  <conditionalFormatting sqref="B1163">
    <cfRule type="cellIs" priority="113" operator="equal" aboveAverage="0" equalAverage="0" bottom="0" percent="0" rank="0" text="" dxfId="123">
      <formula>"ogółem"</formula>
    </cfRule>
  </conditionalFormatting>
  <conditionalFormatting sqref="A1163">
    <cfRule type="cellIs" priority="114" operator="equal" aboveAverage="0" equalAverage="0" bottom="0" percent="0" rank="0" text="" dxfId="124">
      <formula>"Wydatki bieżące"</formula>
    </cfRule>
  </conditionalFormatting>
  <conditionalFormatting sqref="B1163">
    <cfRule type="cellIs" priority="115" operator="equal" aboveAverage="0" equalAverage="0" bottom="0" percent="0" rank="0" text="" dxfId="125">
      <formula>"ogółem"</formula>
    </cfRule>
  </conditionalFormatting>
  <conditionalFormatting sqref="A1163">
    <cfRule type="cellIs" priority="116" operator="equal" aboveAverage="0" equalAverage="0" bottom="0" percent="0" rank="0" text="" dxfId="126">
      <formula>"Wydatki bieżące"</formula>
    </cfRule>
  </conditionalFormatting>
  <conditionalFormatting sqref="B1163">
    <cfRule type="cellIs" priority="117" operator="equal" aboveAverage="0" equalAverage="0" bottom="0" percent="0" rank="0" text="" dxfId="127">
      <formula>"ogółem"</formula>
    </cfRule>
    <cfRule type="cellIs" priority="118" operator="equal" aboveAverage="0" equalAverage="0" bottom="0" percent="0" rank="0" text="" dxfId="128">
      <formula>"ogółem"</formula>
    </cfRule>
  </conditionalFormatting>
  <conditionalFormatting sqref="A1163">
    <cfRule type="cellIs" priority="119" operator="equal" aboveAverage="0" equalAverage="0" bottom="0" percent="0" rank="0" text="" dxfId="129">
      <formula>"Wydatki bieżące"</formula>
    </cfRule>
  </conditionalFormatting>
  <conditionalFormatting sqref="B1171">
    <cfRule type="cellIs" priority="120" operator="equal" aboveAverage="0" equalAverage="0" bottom="0" percent="0" rank="0" text="" dxfId="130">
      <formula>"ogółem"</formula>
    </cfRule>
  </conditionalFormatting>
  <conditionalFormatting sqref="A1171">
    <cfRule type="cellIs" priority="121" operator="equal" aboveAverage="0" equalAverage="0" bottom="0" percent="0" rank="0" text="" dxfId="131">
      <formula>"Wydatki bieżące"</formula>
    </cfRule>
  </conditionalFormatting>
  <conditionalFormatting sqref="B1171">
    <cfRule type="cellIs" priority="122" operator="equal" aboveAverage="0" equalAverage="0" bottom="0" percent="0" rank="0" text="" dxfId="132">
      <formula>"ogółem"</formula>
    </cfRule>
  </conditionalFormatting>
  <conditionalFormatting sqref="A1171">
    <cfRule type="cellIs" priority="123" operator="equal" aboveAverage="0" equalAverage="0" bottom="0" percent="0" rank="0" text="" dxfId="133">
      <formula>"Wydatki bieżące"</formula>
    </cfRule>
  </conditionalFormatting>
  <conditionalFormatting sqref="B1171">
    <cfRule type="cellIs" priority="124" operator="equal" aboveAverage="0" equalAverage="0" bottom="0" percent="0" rank="0" text="" dxfId="134">
      <formula>"ogółem"</formula>
    </cfRule>
    <cfRule type="cellIs" priority="125" operator="equal" aboveAverage="0" equalAverage="0" bottom="0" percent="0" rank="0" text="" dxfId="135">
      <formula>"ogółem"</formula>
    </cfRule>
  </conditionalFormatting>
  <conditionalFormatting sqref="A1171">
    <cfRule type="cellIs" priority="126" operator="equal" aboveAverage="0" equalAverage="0" bottom="0" percent="0" rank="0" text="" dxfId="136">
      <formula>"Wydatki bieżące"</formula>
    </cfRule>
  </conditionalFormatting>
  <conditionalFormatting sqref="B1172">
    <cfRule type="cellIs" priority="127" operator="equal" aboveAverage="0" equalAverage="0" bottom="0" percent="0" rank="0" text="" dxfId="137">
      <formula>"ogółem"</formula>
    </cfRule>
  </conditionalFormatting>
  <conditionalFormatting sqref="A1180">
    <cfRule type="cellIs" priority="128" operator="equal" aboveAverage="0" equalAverage="0" bottom="0" percent="0" rank="0" text="" dxfId="138">
      <formula>"Wydatki bieżące"</formula>
    </cfRule>
  </conditionalFormatting>
  <conditionalFormatting sqref="B1172">
    <cfRule type="cellIs" priority="129" operator="equal" aboveAverage="0" equalAverage="0" bottom="0" percent="0" rank="0" text="" dxfId="139">
      <formula>"ogółem"</formula>
    </cfRule>
  </conditionalFormatting>
  <conditionalFormatting sqref="A1180">
    <cfRule type="cellIs" priority="130" operator="equal" aboveAverage="0" equalAverage="0" bottom="0" percent="0" rank="0" text="" dxfId="140">
      <formula>"Wydatki bieżące"</formula>
    </cfRule>
  </conditionalFormatting>
  <conditionalFormatting sqref="B1172">
    <cfRule type="cellIs" priority="131" operator="equal" aboveAverage="0" equalAverage="0" bottom="0" percent="0" rank="0" text="" dxfId="141">
      <formula>"ogółem"</formula>
    </cfRule>
    <cfRule type="cellIs" priority="132" operator="equal" aboveAverage="0" equalAverage="0" bottom="0" percent="0" rank="0" text="" dxfId="142">
      <formula>"ogółem"</formula>
    </cfRule>
  </conditionalFormatting>
  <conditionalFormatting sqref="A1180">
    <cfRule type="cellIs" priority="133" operator="equal" aboveAverage="0" equalAverage="0" bottom="0" percent="0" rank="0" text="" dxfId="143">
      <formula>"Wydatki bieżące"</formula>
    </cfRule>
  </conditionalFormatting>
  <conditionalFormatting sqref="A1172">
    <cfRule type="cellIs" priority="134" operator="equal" aboveAverage="0" equalAverage="0" bottom="0" percent="0" rank="0" text="" dxfId="144">
      <formula>"Wydatki bieżące"</formula>
    </cfRule>
  </conditionalFormatting>
  <conditionalFormatting sqref="A1172">
    <cfRule type="cellIs" priority="135" operator="equal" aboveAverage="0" equalAverage="0" bottom="0" percent="0" rank="0" text="" dxfId="145">
      <formula>"Wydatki bieżące"</formula>
    </cfRule>
  </conditionalFormatting>
  <conditionalFormatting sqref="A1172">
    <cfRule type="cellIs" priority="136" operator="equal" aboveAverage="0" equalAverage="0" bottom="0" percent="0" rank="0" text="" dxfId="146">
      <formula>"Wydatki bieżące"</formula>
    </cfRule>
  </conditionalFormatting>
  <conditionalFormatting sqref="B1180">
    <cfRule type="cellIs" priority="137" operator="equal" aboveAverage="0" equalAverage="0" bottom="0" percent="0" rank="0" text="" dxfId="147">
      <formula>"ogółem"</formula>
    </cfRule>
  </conditionalFormatting>
  <conditionalFormatting sqref="A662">
    <cfRule type="cellIs" priority="138" operator="equal" aboveAverage="0" equalAverage="0" bottom="0" percent="0" rank="0" text="" dxfId="148">
      <formula>"Wydatki bieżące"</formula>
    </cfRule>
  </conditionalFormatting>
  <conditionalFormatting sqref="B1180">
    <cfRule type="cellIs" priority="139" operator="equal" aboveAverage="0" equalAverage="0" bottom="0" percent="0" rank="0" text="" dxfId="149">
      <formula>"ogółem"</formula>
    </cfRule>
  </conditionalFormatting>
  <conditionalFormatting sqref="A662">
    <cfRule type="cellIs" priority="140" operator="equal" aboveAverage="0" equalAverage="0" bottom="0" percent="0" rank="0" text="" dxfId="150">
      <formula>"Wydatki bieżące"</formula>
    </cfRule>
  </conditionalFormatting>
  <conditionalFormatting sqref="B1180">
    <cfRule type="cellIs" priority="141" operator="equal" aboveAverage="0" equalAverage="0" bottom="0" percent="0" rank="0" text="" dxfId="151">
      <formula>"ogółem"</formula>
    </cfRule>
    <cfRule type="cellIs" priority="142" operator="equal" aboveAverage="0" equalAverage="0" bottom="0" percent="0" rank="0" text="" dxfId="152">
      <formula>"ogółem"</formula>
    </cfRule>
  </conditionalFormatting>
  <conditionalFormatting sqref="A662">
    <cfRule type="cellIs" priority="143" operator="equal" aboveAverage="0" equalAverage="0" bottom="0" percent="0" rank="0" text="" dxfId="153">
      <formula>"Wydatki bieżące"</formula>
    </cfRule>
  </conditionalFormatting>
  <conditionalFormatting sqref="B658:B659">
    <cfRule type="cellIs" priority="144" operator="equal" aboveAverage="0" equalAverage="0" bottom="0" percent="0" rank="0" text="" dxfId="154">
      <formula>"ogółem"</formula>
    </cfRule>
  </conditionalFormatting>
  <conditionalFormatting sqref="A658:A659">
    <cfRule type="cellIs" priority="145" operator="equal" aboveAverage="0" equalAverage="0" bottom="0" percent="0" rank="0" text="" dxfId="155">
      <formula>"Wydatki bieżące"</formula>
    </cfRule>
  </conditionalFormatting>
  <conditionalFormatting sqref="B658:B659">
    <cfRule type="cellIs" priority="146" operator="equal" aboveAverage="0" equalAverage="0" bottom="0" percent="0" rank="0" text="" dxfId="156">
      <formula>"ogółem"</formula>
    </cfRule>
  </conditionalFormatting>
  <conditionalFormatting sqref="A658:A659">
    <cfRule type="cellIs" priority="147" operator="equal" aboveAverage="0" equalAverage="0" bottom="0" percent="0" rank="0" text="" dxfId="157">
      <formula>"Wydatki bieżące"</formula>
    </cfRule>
  </conditionalFormatting>
  <conditionalFormatting sqref="B658:B659">
    <cfRule type="cellIs" priority="148" operator="equal" aboveAverage="0" equalAverage="0" bottom="0" percent="0" rank="0" text="" dxfId="158">
      <formula>"ogółem"</formula>
    </cfRule>
    <cfRule type="cellIs" priority="149" operator="equal" aboveAverage="0" equalAverage="0" bottom="0" percent="0" rank="0" text="" dxfId="159">
      <formula>"ogółem"</formula>
    </cfRule>
  </conditionalFormatting>
  <conditionalFormatting sqref="A658:A659">
    <cfRule type="cellIs" priority="150" operator="equal" aboveAverage="0" equalAverage="0" bottom="0" percent="0" rank="0" text="" dxfId="160">
      <formula>"Wydatki bieżące"</formula>
    </cfRule>
  </conditionalFormatting>
  <conditionalFormatting sqref="B660">
    <cfRule type="cellIs" priority="151" operator="equal" aboveAverage="0" equalAverage="0" bottom="0" percent="0" rank="0" text="" dxfId="161">
      <formula>"ogółem"</formula>
    </cfRule>
  </conditionalFormatting>
  <conditionalFormatting sqref="A660">
    <cfRule type="cellIs" priority="152" operator="equal" aboveAverage="0" equalAverage="0" bottom="0" percent="0" rank="0" text="" dxfId="162">
      <formula>"Wydatki bieżące"</formula>
    </cfRule>
  </conditionalFormatting>
  <conditionalFormatting sqref="B660">
    <cfRule type="cellIs" priority="153" operator="equal" aboveAverage="0" equalAverage="0" bottom="0" percent="0" rank="0" text="" dxfId="163">
      <formula>"ogółem"</formula>
    </cfRule>
  </conditionalFormatting>
  <conditionalFormatting sqref="A660">
    <cfRule type="cellIs" priority="154" operator="equal" aboveAverage="0" equalAverage="0" bottom="0" percent="0" rank="0" text="" dxfId="164">
      <formula>"Wydatki bieżące"</formula>
    </cfRule>
  </conditionalFormatting>
  <conditionalFormatting sqref="B660">
    <cfRule type="cellIs" priority="155" operator="equal" aboveAverage="0" equalAverage="0" bottom="0" percent="0" rank="0" text="" dxfId="165">
      <formula>"ogółem"</formula>
    </cfRule>
    <cfRule type="cellIs" priority="156" operator="equal" aboveAverage="0" equalAverage="0" bottom="0" percent="0" rank="0" text="" dxfId="166">
      <formula>"ogółem"</formula>
    </cfRule>
  </conditionalFormatting>
  <conditionalFormatting sqref="A660">
    <cfRule type="cellIs" priority="157" operator="equal" aboveAverage="0" equalAverage="0" bottom="0" percent="0" rank="0" text="" dxfId="167">
      <formula>"Wydatki bieżące"</formula>
    </cfRule>
  </conditionalFormatting>
  <conditionalFormatting sqref="B661">
    <cfRule type="cellIs" priority="158" operator="equal" aboveAverage="0" equalAverage="0" bottom="0" percent="0" rank="0" text="" dxfId="168">
      <formula>"ogółem"</formula>
    </cfRule>
  </conditionalFormatting>
  <conditionalFormatting sqref="A661">
    <cfRule type="cellIs" priority="159" operator="equal" aboveAverage="0" equalAverage="0" bottom="0" percent="0" rank="0" text="" dxfId="169">
      <formula>"Wydatki bieżące"</formula>
    </cfRule>
  </conditionalFormatting>
  <conditionalFormatting sqref="B661">
    <cfRule type="cellIs" priority="160" operator="equal" aboveAverage="0" equalAverage="0" bottom="0" percent="0" rank="0" text="" dxfId="170">
      <formula>"ogółem"</formula>
    </cfRule>
  </conditionalFormatting>
  <conditionalFormatting sqref="A661">
    <cfRule type="cellIs" priority="161" operator="equal" aboveAverage="0" equalAverage="0" bottom="0" percent="0" rank="0" text="" dxfId="171">
      <formula>"Wydatki bieżące"</formula>
    </cfRule>
  </conditionalFormatting>
  <conditionalFormatting sqref="B661">
    <cfRule type="cellIs" priority="162" operator="equal" aboveAverage="0" equalAverage="0" bottom="0" percent="0" rank="0" text="" dxfId="172">
      <formula>"ogółem"</formula>
    </cfRule>
    <cfRule type="cellIs" priority="163" operator="equal" aboveAverage="0" equalAverage="0" bottom="0" percent="0" rank="0" text="" dxfId="173">
      <formula>"ogółem"</formula>
    </cfRule>
  </conditionalFormatting>
  <conditionalFormatting sqref="A661">
    <cfRule type="cellIs" priority="164" operator="equal" aboveAverage="0" equalAverage="0" bottom="0" percent="0" rank="0" text="" dxfId="174">
      <formula>"Wydatki bieżące"</formula>
    </cfRule>
  </conditionalFormatting>
  <conditionalFormatting sqref="B662">
    <cfRule type="cellIs" priority="165" operator="equal" aboveAverage="0" equalAverage="0" bottom="0" percent="0" rank="0" text="" dxfId="175">
      <formula>"ogółem"</formula>
    </cfRule>
  </conditionalFormatting>
  <conditionalFormatting sqref="A1736">
    <cfRule type="cellIs" priority="166" operator="equal" aboveAverage="0" equalAverage="0" bottom="0" percent="0" rank="0" text="" dxfId="176">
      <formula>"Wydatki bieżące"</formula>
    </cfRule>
  </conditionalFormatting>
  <conditionalFormatting sqref="B662">
    <cfRule type="cellIs" priority="167" operator="equal" aboveAverage="0" equalAverage="0" bottom="0" percent="0" rank="0" text="" dxfId="177">
      <formula>"ogółem"</formula>
    </cfRule>
  </conditionalFormatting>
  <conditionalFormatting sqref="A1736">
    <cfRule type="cellIs" priority="168" operator="equal" aboveAverage="0" equalAverage="0" bottom="0" percent="0" rank="0" text="" dxfId="178">
      <formula>"Wydatki bieżące"</formula>
    </cfRule>
  </conditionalFormatting>
  <conditionalFormatting sqref="B662">
    <cfRule type="cellIs" priority="169" operator="equal" aboveAverage="0" equalAverage="0" bottom="0" percent="0" rank="0" text="" dxfId="179">
      <formula>"ogółem"</formula>
    </cfRule>
    <cfRule type="cellIs" priority="170" operator="equal" aboveAverage="0" equalAverage="0" bottom="0" percent="0" rank="0" text="" dxfId="180">
      <formula>"ogółem"</formula>
    </cfRule>
  </conditionalFormatting>
  <conditionalFormatting sqref="A1736">
    <cfRule type="cellIs" priority="171" operator="equal" aboveAverage="0" equalAverage="0" bottom="0" percent="0" rank="0" text="" dxfId="181">
      <formula>"Wydatki bieżące"</formula>
    </cfRule>
  </conditionalFormatting>
  <conditionalFormatting sqref="B1807">
    <cfRule type="cellIs" priority="172" operator="equal" aboveAverage="0" equalAverage="0" bottom="0" percent="0" rank="0" text="" dxfId="182">
      <formula>"ogółem"</formula>
    </cfRule>
  </conditionalFormatting>
  <conditionalFormatting sqref="B1807">
    <cfRule type="cellIs" priority="173" operator="equal" aboveAverage="0" equalAverage="0" bottom="0" percent="0" rank="0" text="" dxfId="183">
      <formula>"ogółem"</formula>
    </cfRule>
  </conditionalFormatting>
  <conditionalFormatting sqref="B1807">
    <cfRule type="cellIs" priority="174" operator="equal" aboveAverage="0" equalAverage="0" bottom="0" percent="0" rank="0" text="" dxfId="184">
      <formula>"ogółem"</formula>
    </cfRule>
    <cfRule type="cellIs" priority="175" operator="equal" aboveAverage="0" equalAverage="0" bottom="0" percent="0" rank="0" text="" dxfId="185">
      <formula>"ogółem"</formula>
    </cfRule>
  </conditionalFormatting>
  <conditionalFormatting sqref="B1736">
    <cfRule type="cellIs" priority="176" operator="equal" aboveAverage="0" equalAverage="0" bottom="0" percent="0" rank="0" text="" dxfId="186">
      <formula>"ogółem"</formula>
    </cfRule>
  </conditionalFormatting>
  <conditionalFormatting sqref="A1737">
    <cfRule type="cellIs" priority="177" operator="equal" aboveAverage="0" equalAverage="0" bottom="0" percent="0" rank="0" text="" dxfId="187">
      <formula>"Wydatki bieżące"</formula>
    </cfRule>
  </conditionalFormatting>
  <conditionalFormatting sqref="B1736">
    <cfRule type="cellIs" priority="178" operator="equal" aboveAverage="0" equalAverage="0" bottom="0" percent="0" rank="0" text="" dxfId="188">
      <formula>"ogółem"</formula>
    </cfRule>
  </conditionalFormatting>
  <conditionalFormatting sqref="A1737">
    <cfRule type="cellIs" priority="179" operator="equal" aboveAverage="0" equalAverage="0" bottom="0" percent="0" rank="0" text="" dxfId="189">
      <formula>"Wydatki bieżące"</formula>
    </cfRule>
  </conditionalFormatting>
  <conditionalFormatting sqref="B1736">
    <cfRule type="cellIs" priority="180" operator="equal" aboveAverage="0" equalAverage="0" bottom="0" percent="0" rank="0" text="" dxfId="190">
      <formula>"ogółem"</formula>
    </cfRule>
    <cfRule type="cellIs" priority="181" operator="equal" aboveAverage="0" equalAverage="0" bottom="0" percent="0" rank="0" text="" dxfId="191">
      <formula>"ogółem"</formula>
    </cfRule>
  </conditionalFormatting>
  <conditionalFormatting sqref="A1737">
    <cfRule type="cellIs" priority="182" operator="equal" aboveAverage="0" equalAverage="0" bottom="0" percent="0" rank="0" text="" dxfId="192">
      <formula>"Wydatki bieżące"</formula>
    </cfRule>
  </conditionalFormatting>
  <conditionalFormatting sqref="B1737">
    <cfRule type="cellIs" priority="183" operator="equal" aboveAverage="0" equalAverage="0" bottom="0" percent="0" rank="0" text="" dxfId="193">
      <formula>"ogółem"</formula>
    </cfRule>
  </conditionalFormatting>
  <conditionalFormatting sqref="B1737">
    <cfRule type="cellIs" priority="184" operator="equal" aboveAverage="0" equalAverage="0" bottom="0" percent="0" rank="0" text="" dxfId="194">
      <formula>"ogółem"</formula>
    </cfRule>
  </conditionalFormatting>
  <conditionalFormatting sqref="B1737">
    <cfRule type="cellIs" priority="185" operator="equal" aboveAverage="0" equalAverage="0" bottom="0" percent="0" rank="0" text="" dxfId="195">
      <formula>"ogółem"</formula>
    </cfRule>
    <cfRule type="cellIs" priority="186" operator="equal" aboveAverage="0" equalAverage="0" bottom="0" percent="0" rank="0" text="" dxfId="196">
      <formula>"ogółem"</formula>
    </cfRule>
  </conditionalFormatting>
  <conditionalFormatting sqref="B1527">
    <cfRule type="cellIs" priority="187" operator="equal" aboveAverage="0" equalAverage="0" bottom="0" percent="0" rank="0" text="" dxfId="197">
      <formula>"ogółem"</formula>
    </cfRule>
  </conditionalFormatting>
  <conditionalFormatting sqref="A1527">
    <cfRule type="cellIs" priority="188" operator="equal" aboveAverage="0" equalAverage="0" bottom="0" percent="0" rank="0" text="" dxfId="198">
      <formula>"Wydatki bieżące"</formula>
    </cfRule>
  </conditionalFormatting>
  <conditionalFormatting sqref="B1527">
    <cfRule type="cellIs" priority="189" operator="equal" aboveAverage="0" equalAverage="0" bottom="0" percent="0" rank="0" text="" dxfId="199">
      <formula>"ogółem"</formula>
    </cfRule>
  </conditionalFormatting>
  <conditionalFormatting sqref="A1527">
    <cfRule type="cellIs" priority="190" operator="equal" aboveAverage="0" equalAverage="0" bottom="0" percent="0" rank="0" text="" dxfId="200">
      <formula>"Wydatki bieżące"</formula>
    </cfRule>
  </conditionalFormatting>
  <conditionalFormatting sqref="B1527">
    <cfRule type="cellIs" priority="191" operator="equal" aboveAverage="0" equalAverage="0" bottom="0" percent="0" rank="0" text="" dxfId="201">
      <formula>"ogółem"</formula>
    </cfRule>
    <cfRule type="cellIs" priority="192" operator="equal" aboveAverage="0" equalAverage="0" bottom="0" percent="0" rank="0" text="" dxfId="202">
      <formula>"ogółem"</formula>
    </cfRule>
  </conditionalFormatting>
  <conditionalFormatting sqref="A1527">
    <cfRule type="cellIs" priority="193" operator="equal" aboveAverage="0" equalAverage="0" bottom="0" percent="0" rank="0" text="" dxfId="203">
      <formula>"Wydatki bieżące"</formula>
    </cfRule>
  </conditionalFormatting>
  <conditionalFormatting sqref="B1547">
    <cfRule type="cellIs" priority="194" operator="equal" aboveAverage="0" equalAverage="0" bottom="0" percent="0" rank="0" text="" dxfId="204">
      <formula>"ogółem"</formula>
    </cfRule>
  </conditionalFormatting>
  <conditionalFormatting sqref="A1547">
    <cfRule type="cellIs" priority="195" operator="equal" aboveAverage="0" equalAverage="0" bottom="0" percent="0" rank="0" text="" dxfId="205">
      <formula>"Wydatki bieżące"</formula>
    </cfRule>
  </conditionalFormatting>
  <conditionalFormatting sqref="B1547">
    <cfRule type="cellIs" priority="196" operator="equal" aboveAverage="0" equalAverage="0" bottom="0" percent="0" rank="0" text="" dxfId="206">
      <formula>"ogółem"</formula>
    </cfRule>
  </conditionalFormatting>
  <conditionalFormatting sqref="A1547">
    <cfRule type="cellIs" priority="197" operator="equal" aboveAverage="0" equalAverage="0" bottom="0" percent="0" rank="0" text="" dxfId="207">
      <formula>"Wydatki bieżące"</formula>
    </cfRule>
  </conditionalFormatting>
  <conditionalFormatting sqref="B1547">
    <cfRule type="cellIs" priority="198" operator="equal" aboveAverage="0" equalAverage="0" bottom="0" percent="0" rank="0" text="" dxfId="208">
      <formula>"ogółem"</formula>
    </cfRule>
    <cfRule type="cellIs" priority="199" operator="equal" aboveAverage="0" equalAverage="0" bottom="0" percent="0" rank="0" text="" dxfId="209">
      <formula>"ogółem"</formula>
    </cfRule>
  </conditionalFormatting>
  <conditionalFormatting sqref="A1547">
    <cfRule type="cellIs" priority="200" operator="equal" aboveAverage="0" equalAverage="0" bottom="0" percent="0" rank="0" text="" dxfId="210">
      <formula>"Wydatki bieżące"</formula>
    </cfRule>
  </conditionalFormatting>
  <conditionalFormatting sqref="B1560">
    <cfRule type="cellIs" priority="201" operator="equal" aboveAverage="0" equalAverage="0" bottom="0" percent="0" rank="0" text="" dxfId="211">
      <formula>"ogółem"</formula>
    </cfRule>
  </conditionalFormatting>
  <conditionalFormatting sqref="A1560">
    <cfRule type="cellIs" priority="202" operator="equal" aboveAverage="0" equalAverage="0" bottom="0" percent="0" rank="0" text="" dxfId="212">
      <formula>"Wydatki bieżące"</formula>
    </cfRule>
  </conditionalFormatting>
  <conditionalFormatting sqref="B1560">
    <cfRule type="cellIs" priority="203" operator="equal" aboveAverage="0" equalAverage="0" bottom="0" percent="0" rank="0" text="" dxfId="213">
      <formula>"ogółem"</formula>
    </cfRule>
  </conditionalFormatting>
  <conditionalFormatting sqref="A1560">
    <cfRule type="cellIs" priority="204" operator="equal" aboveAverage="0" equalAverage="0" bottom="0" percent="0" rank="0" text="" dxfId="214">
      <formula>"Wydatki bieżące"</formula>
    </cfRule>
  </conditionalFormatting>
  <conditionalFormatting sqref="B1560">
    <cfRule type="cellIs" priority="205" operator="equal" aboveAverage="0" equalAverage="0" bottom="0" percent="0" rank="0" text="" dxfId="215">
      <formula>"ogółem"</formula>
    </cfRule>
    <cfRule type="cellIs" priority="206" operator="equal" aboveAverage="0" equalAverage="0" bottom="0" percent="0" rank="0" text="" dxfId="216">
      <formula>"ogółem"</formula>
    </cfRule>
  </conditionalFormatting>
  <conditionalFormatting sqref="A1560">
    <cfRule type="cellIs" priority="207" operator="equal" aboveAverage="0" equalAverage="0" bottom="0" percent="0" rank="0" text="" dxfId="217">
      <formula>"Wydatki bieżące"</formula>
    </cfRule>
  </conditionalFormatting>
  <conditionalFormatting sqref="B1561">
    <cfRule type="cellIs" priority="208" operator="equal" aboveAverage="0" equalAverage="0" bottom="0" percent="0" rank="0" text="" dxfId="218">
      <formula>"ogółem"</formula>
    </cfRule>
  </conditionalFormatting>
  <conditionalFormatting sqref="A1561">
    <cfRule type="cellIs" priority="209" operator="equal" aboveAverage="0" equalAverage="0" bottom="0" percent="0" rank="0" text="" dxfId="219">
      <formula>"Wydatki bieżące"</formula>
    </cfRule>
  </conditionalFormatting>
  <conditionalFormatting sqref="B1561">
    <cfRule type="cellIs" priority="210" operator="equal" aboveAverage="0" equalAverage="0" bottom="0" percent="0" rank="0" text="" dxfId="220">
      <formula>"ogółem"</formula>
    </cfRule>
  </conditionalFormatting>
  <conditionalFormatting sqref="A1561">
    <cfRule type="cellIs" priority="211" operator="equal" aboveAverage="0" equalAverage="0" bottom="0" percent="0" rank="0" text="" dxfId="221">
      <formula>"Wydatki bieżące"</formula>
    </cfRule>
  </conditionalFormatting>
  <conditionalFormatting sqref="B1561">
    <cfRule type="cellIs" priority="212" operator="equal" aboveAverage="0" equalAverage="0" bottom="0" percent="0" rank="0" text="" dxfId="222">
      <formula>"ogółem"</formula>
    </cfRule>
    <cfRule type="cellIs" priority="213" operator="equal" aboveAverage="0" equalAverage="0" bottom="0" percent="0" rank="0" text="" dxfId="223">
      <formula>"ogółem"</formula>
    </cfRule>
  </conditionalFormatting>
  <conditionalFormatting sqref="A1561">
    <cfRule type="cellIs" priority="214" operator="equal" aboveAverage="0" equalAverage="0" bottom="0" percent="0" rank="0" text="" dxfId="224">
      <formula>"Wydatki bieżące"</formula>
    </cfRule>
  </conditionalFormatting>
  <conditionalFormatting sqref="B1559">
    <cfRule type="cellIs" priority="215" operator="equal" aboveAverage="0" equalAverage="0" bottom="0" percent="0" rank="0" text="" dxfId="225">
      <formula>"ogółem"</formula>
    </cfRule>
  </conditionalFormatting>
  <conditionalFormatting sqref="A1559">
    <cfRule type="cellIs" priority="216" operator="equal" aboveAverage="0" equalAverage="0" bottom="0" percent="0" rank="0" text="" dxfId="226">
      <formula>"Wydatki bieżące"</formula>
    </cfRule>
  </conditionalFormatting>
  <conditionalFormatting sqref="B1559">
    <cfRule type="cellIs" priority="217" operator="equal" aboveAverage="0" equalAverage="0" bottom="0" percent="0" rank="0" text="" dxfId="227">
      <formula>"ogółem"</formula>
    </cfRule>
  </conditionalFormatting>
  <conditionalFormatting sqref="A1559">
    <cfRule type="cellIs" priority="218" operator="equal" aboveAverage="0" equalAverage="0" bottom="0" percent="0" rank="0" text="" dxfId="228">
      <formula>"Wydatki bieżące"</formula>
    </cfRule>
  </conditionalFormatting>
  <conditionalFormatting sqref="B1559">
    <cfRule type="cellIs" priority="219" operator="equal" aboveAverage="0" equalAverage="0" bottom="0" percent="0" rank="0" text="" dxfId="229">
      <formula>"ogółem"</formula>
    </cfRule>
    <cfRule type="cellIs" priority="220" operator="equal" aboveAverage="0" equalAverage="0" bottom="0" percent="0" rank="0" text="" dxfId="230">
      <formula>"ogółem"</formula>
    </cfRule>
  </conditionalFormatting>
  <conditionalFormatting sqref="A1559">
    <cfRule type="cellIs" priority="221" operator="equal" aboveAverage="0" equalAverage="0" bottom="0" percent="0" rank="0" text="" dxfId="231">
      <formula>"Wydatki bieżące"</formula>
    </cfRule>
  </conditionalFormatting>
  <conditionalFormatting sqref="B1572">
    <cfRule type="cellIs" priority="222" operator="equal" aboveAverage="0" equalAverage="0" bottom="0" percent="0" rank="0" text="" dxfId="232">
      <formula>"ogółem"</formula>
    </cfRule>
  </conditionalFormatting>
  <conditionalFormatting sqref="A1572">
    <cfRule type="cellIs" priority="223" operator="equal" aboveAverage="0" equalAverage="0" bottom="0" percent="0" rank="0" text="" dxfId="233">
      <formula>"Wydatki bieżące"</formula>
    </cfRule>
  </conditionalFormatting>
  <conditionalFormatting sqref="B1572">
    <cfRule type="cellIs" priority="224" operator="equal" aboveAverage="0" equalAverage="0" bottom="0" percent="0" rank="0" text="" dxfId="234">
      <formula>"ogółem"</formula>
    </cfRule>
  </conditionalFormatting>
  <conditionalFormatting sqref="A1572">
    <cfRule type="cellIs" priority="225" operator="equal" aboveAverage="0" equalAverage="0" bottom="0" percent="0" rank="0" text="" dxfId="235">
      <formula>"Wydatki bieżące"</formula>
    </cfRule>
  </conditionalFormatting>
  <conditionalFormatting sqref="B1572">
    <cfRule type="cellIs" priority="226" operator="equal" aboveAverage="0" equalAverage="0" bottom="0" percent="0" rank="0" text="" dxfId="236">
      <formula>"ogółem"</formula>
    </cfRule>
    <cfRule type="cellIs" priority="227" operator="equal" aboveAverage="0" equalAverage="0" bottom="0" percent="0" rank="0" text="" dxfId="237">
      <formula>"ogółem"</formula>
    </cfRule>
  </conditionalFormatting>
  <conditionalFormatting sqref="A1572">
    <cfRule type="cellIs" priority="228" operator="equal" aboveAverage="0" equalAverage="0" bottom="0" percent="0" rank="0" text="" dxfId="238">
      <formula>"Wydatki bieżące"</formula>
    </cfRule>
  </conditionalFormatting>
  <conditionalFormatting sqref="B1573">
    <cfRule type="cellIs" priority="229" operator="equal" aboveAverage="0" equalAverage="0" bottom="0" percent="0" rank="0" text="" dxfId="239">
      <formula>"ogółem"</formula>
    </cfRule>
  </conditionalFormatting>
  <conditionalFormatting sqref="A1573">
    <cfRule type="cellIs" priority="230" operator="equal" aboveAverage="0" equalAverage="0" bottom="0" percent="0" rank="0" text="" dxfId="240">
      <formula>"Wydatki bieżące"</formula>
    </cfRule>
  </conditionalFormatting>
  <conditionalFormatting sqref="B1573">
    <cfRule type="cellIs" priority="231" operator="equal" aboveAverage="0" equalAverage="0" bottom="0" percent="0" rank="0" text="" dxfId="241">
      <formula>"ogółem"</formula>
    </cfRule>
  </conditionalFormatting>
  <conditionalFormatting sqref="A1573">
    <cfRule type="cellIs" priority="232" operator="equal" aboveAverage="0" equalAverage="0" bottom="0" percent="0" rank="0" text="" dxfId="242">
      <formula>"Wydatki bieżące"</formula>
    </cfRule>
  </conditionalFormatting>
  <conditionalFormatting sqref="B1573">
    <cfRule type="cellIs" priority="233" operator="equal" aboveAverage="0" equalAverage="0" bottom="0" percent="0" rank="0" text="" dxfId="243">
      <formula>"ogółem"</formula>
    </cfRule>
    <cfRule type="cellIs" priority="234" operator="equal" aboveAverage="0" equalAverage="0" bottom="0" percent="0" rank="0" text="" dxfId="244">
      <formula>"ogółem"</formula>
    </cfRule>
  </conditionalFormatting>
  <conditionalFormatting sqref="A1573">
    <cfRule type="cellIs" priority="235" operator="equal" aboveAverage="0" equalAverage="0" bottom="0" percent="0" rank="0" text="" dxfId="245">
      <formula>"Wydatki bieżące"</formula>
    </cfRule>
  </conditionalFormatting>
  <conditionalFormatting sqref="B1574">
    <cfRule type="cellIs" priority="236" operator="equal" aboveAverage="0" equalAverage="0" bottom="0" percent="0" rank="0" text="" dxfId="246">
      <formula>"ogółem"</formula>
    </cfRule>
  </conditionalFormatting>
  <conditionalFormatting sqref="A1574">
    <cfRule type="cellIs" priority="237" operator="equal" aboveAverage="0" equalAverage="0" bottom="0" percent="0" rank="0" text="" dxfId="247">
      <formula>"Wydatki bieżące"</formula>
    </cfRule>
  </conditionalFormatting>
  <conditionalFormatting sqref="B1574">
    <cfRule type="cellIs" priority="238" operator="equal" aboveAverage="0" equalAverage="0" bottom="0" percent="0" rank="0" text="" dxfId="248">
      <formula>"ogółem"</formula>
    </cfRule>
  </conditionalFormatting>
  <conditionalFormatting sqref="A1574">
    <cfRule type="cellIs" priority="239" operator="equal" aboveAverage="0" equalAverage="0" bottom="0" percent="0" rank="0" text="" dxfId="249">
      <formula>"Wydatki bieżące"</formula>
    </cfRule>
  </conditionalFormatting>
  <conditionalFormatting sqref="B1574">
    <cfRule type="cellIs" priority="240" operator="equal" aboveAverage="0" equalAverage="0" bottom="0" percent="0" rank="0" text="" dxfId="250">
      <formula>"ogółem"</formula>
    </cfRule>
    <cfRule type="cellIs" priority="241" operator="equal" aboveAverage="0" equalAverage="0" bottom="0" percent="0" rank="0" text="" dxfId="251">
      <formula>"ogółem"</formula>
    </cfRule>
  </conditionalFormatting>
  <conditionalFormatting sqref="A1574">
    <cfRule type="cellIs" priority="242" operator="equal" aboveAverage="0" equalAverage="0" bottom="0" percent="0" rank="0" text="" dxfId="252">
      <formula>"Wydatki bieżące"</formula>
    </cfRule>
  </conditionalFormatting>
  <conditionalFormatting sqref="B1583">
    <cfRule type="cellIs" priority="243" operator="equal" aboveAverage="0" equalAverage="0" bottom="0" percent="0" rank="0" text="" dxfId="253">
      <formula>"ogółem"</formula>
    </cfRule>
  </conditionalFormatting>
  <conditionalFormatting sqref="A1583">
    <cfRule type="cellIs" priority="244" operator="equal" aboveAverage="0" equalAverage="0" bottom="0" percent="0" rank="0" text="" dxfId="254">
      <formula>"Wydatki bieżące"</formula>
    </cfRule>
  </conditionalFormatting>
  <conditionalFormatting sqref="B1583">
    <cfRule type="cellIs" priority="245" operator="equal" aboveAverage="0" equalAverage="0" bottom="0" percent="0" rank="0" text="" dxfId="255">
      <formula>"ogółem"</formula>
    </cfRule>
  </conditionalFormatting>
  <conditionalFormatting sqref="A1583">
    <cfRule type="cellIs" priority="246" operator="equal" aboveAverage="0" equalAverage="0" bottom="0" percent="0" rank="0" text="" dxfId="256">
      <formula>"Wydatki bieżące"</formula>
    </cfRule>
  </conditionalFormatting>
  <conditionalFormatting sqref="B1583">
    <cfRule type="cellIs" priority="247" operator="equal" aboveAverage="0" equalAverage="0" bottom="0" percent="0" rank="0" text="" dxfId="257">
      <formula>"ogółem"</formula>
    </cfRule>
    <cfRule type="cellIs" priority="248" operator="equal" aboveAverage="0" equalAverage="0" bottom="0" percent="0" rank="0" text="" dxfId="258">
      <formula>"ogółem"</formula>
    </cfRule>
  </conditionalFormatting>
  <conditionalFormatting sqref="A1583">
    <cfRule type="cellIs" priority="249" operator="equal" aboveAverage="0" equalAverage="0" bottom="0" percent="0" rank="0" text="" dxfId="259">
      <formula>"Wydatki bieżące"</formula>
    </cfRule>
  </conditionalFormatting>
  <conditionalFormatting sqref="B1596">
    <cfRule type="cellIs" priority="250" operator="equal" aboveAverage="0" equalAverage="0" bottom="0" percent="0" rank="0" text="" dxfId="260">
      <formula>"ogółem"</formula>
    </cfRule>
  </conditionalFormatting>
  <conditionalFormatting sqref="A1596">
    <cfRule type="cellIs" priority="251" operator="equal" aboveAverage="0" equalAverage="0" bottom="0" percent="0" rank="0" text="" dxfId="261">
      <formula>"Wydatki bieżące"</formula>
    </cfRule>
  </conditionalFormatting>
  <conditionalFormatting sqref="B1596">
    <cfRule type="cellIs" priority="252" operator="equal" aboveAverage="0" equalAverage="0" bottom="0" percent="0" rank="0" text="" dxfId="262">
      <formula>"ogółem"</formula>
    </cfRule>
  </conditionalFormatting>
  <conditionalFormatting sqref="A1596">
    <cfRule type="cellIs" priority="253" operator="equal" aboveAverage="0" equalAverage="0" bottom="0" percent="0" rank="0" text="" dxfId="263">
      <formula>"Wydatki bieżące"</formula>
    </cfRule>
  </conditionalFormatting>
  <conditionalFormatting sqref="B1596">
    <cfRule type="cellIs" priority="254" operator="equal" aboveAverage="0" equalAverage="0" bottom="0" percent="0" rank="0" text="" dxfId="264">
      <formula>"ogółem"</formula>
    </cfRule>
    <cfRule type="cellIs" priority="255" operator="equal" aboveAverage="0" equalAverage="0" bottom="0" percent="0" rank="0" text="" dxfId="265">
      <formula>"ogółem"</formula>
    </cfRule>
  </conditionalFormatting>
  <conditionalFormatting sqref="A1596">
    <cfRule type="cellIs" priority="256" operator="equal" aboveAverage="0" equalAverage="0" bottom="0" percent="0" rank="0" text="" dxfId="266">
      <formula>"Wydatki bieżące"</formula>
    </cfRule>
  </conditionalFormatting>
  <conditionalFormatting sqref="B1609">
    <cfRule type="cellIs" priority="257" operator="equal" aboveAverage="0" equalAverage="0" bottom="0" percent="0" rank="0" text="" dxfId="267">
      <formula>"ogółem"</formula>
    </cfRule>
  </conditionalFormatting>
  <conditionalFormatting sqref="A1609">
    <cfRule type="cellIs" priority="258" operator="equal" aboveAverage="0" equalAverage="0" bottom="0" percent="0" rank="0" text="" dxfId="268">
      <formula>"Wydatki bieżące"</formula>
    </cfRule>
  </conditionalFormatting>
  <conditionalFormatting sqref="B1609">
    <cfRule type="cellIs" priority="259" operator="equal" aboveAverage="0" equalAverage="0" bottom="0" percent="0" rank="0" text="" dxfId="269">
      <formula>"ogółem"</formula>
    </cfRule>
  </conditionalFormatting>
  <conditionalFormatting sqref="A1609">
    <cfRule type="cellIs" priority="260" operator="equal" aboveAverage="0" equalAverage="0" bottom="0" percent="0" rank="0" text="" dxfId="270">
      <formula>"Wydatki bieżące"</formula>
    </cfRule>
  </conditionalFormatting>
  <conditionalFormatting sqref="B1609">
    <cfRule type="cellIs" priority="261" operator="equal" aboveAverage="0" equalAverage="0" bottom="0" percent="0" rank="0" text="" dxfId="271">
      <formula>"ogółem"</formula>
    </cfRule>
    <cfRule type="cellIs" priority="262" operator="equal" aboveAverage="0" equalAverage="0" bottom="0" percent="0" rank="0" text="" dxfId="272">
      <formula>"ogółem"</formula>
    </cfRule>
  </conditionalFormatting>
  <conditionalFormatting sqref="A1609">
    <cfRule type="cellIs" priority="263" operator="equal" aboveAverage="0" equalAverage="0" bottom="0" percent="0" rank="0" text="" dxfId="273">
      <formula>"Wydatki bieżące"</formula>
    </cfRule>
  </conditionalFormatting>
  <conditionalFormatting sqref="B718">
    <cfRule type="cellIs" priority="264" operator="equal" aboveAverage="0" equalAverage="0" bottom="0" percent="0" rank="0" text="" dxfId="274">
      <formula>"ogółem"</formula>
    </cfRule>
  </conditionalFormatting>
  <conditionalFormatting sqref="A718">
    <cfRule type="cellIs" priority="265" operator="equal" aboveAverage="0" equalAverage="0" bottom="0" percent="0" rank="0" text="" dxfId="275">
      <formula>"Wydatki bieżące"</formula>
    </cfRule>
  </conditionalFormatting>
  <conditionalFormatting sqref="B718">
    <cfRule type="cellIs" priority="266" operator="equal" aboveAverage="0" equalAverage="0" bottom="0" percent="0" rank="0" text="" dxfId="276">
      <formula>"ogółem"</formula>
    </cfRule>
  </conditionalFormatting>
  <conditionalFormatting sqref="A718">
    <cfRule type="cellIs" priority="267" operator="equal" aboveAverage="0" equalAverage="0" bottom="0" percent="0" rank="0" text="" dxfId="277">
      <formula>"Wydatki bieżące"</formula>
    </cfRule>
  </conditionalFormatting>
  <conditionalFormatting sqref="B718">
    <cfRule type="cellIs" priority="268" operator="equal" aboveAverage="0" equalAverage="0" bottom="0" percent="0" rank="0" text="" dxfId="278">
      <formula>"ogółem"</formula>
    </cfRule>
    <cfRule type="cellIs" priority="269" operator="equal" aboveAverage="0" equalAverage="0" bottom="0" percent="0" rank="0" text="" dxfId="279">
      <formula>"ogółem"</formula>
    </cfRule>
  </conditionalFormatting>
  <conditionalFormatting sqref="A718">
    <cfRule type="cellIs" priority="270" operator="equal" aboveAverage="0" equalAverage="0" bottom="0" percent="0" rank="0" text="" dxfId="280">
      <formula>"Wydatki bieżące"</formula>
    </cfRule>
  </conditionalFormatting>
  <conditionalFormatting sqref="B868:B869">
    <cfRule type="cellIs" priority="271" operator="equal" aboveAverage="0" equalAverage="0" bottom="0" percent="0" rank="0" text="" dxfId="281">
      <formula>"ogółem"</formula>
    </cfRule>
  </conditionalFormatting>
  <conditionalFormatting sqref="A868">
    <cfRule type="cellIs" priority="272" operator="equal" aboveAverage="0" equalAverage="0" bottom="0" percent="0" rank="0" text="" dxfId="282">
      <formula>"Wydatki bieżące"</formula>
    </cfRule>
  </conditionalFormatting>
  <conditionalFormatting sqref="B868:B869">
    <cfRule type="cellIs" priority="273" operator="equal" aboveAverage="0" equalAverage="0" bottom="0" percent="0" rank="0" text="" dxfId="283">
      <formula>"ogółem"</formula>
    </cfRule>
  </conditionalFormatting>
  <conditionalFormatting sqref="A868">
    <cfRule type="cellIs" priority="274" operator="equal" aboveAverage="0" equalAverage="0" bottom="0" percent="0" rank="0" text="" dxfId="284">
      <formula>"Wydatki bieżące"</formula>
    </cfRule>
  </conditionalFormatting>
  <conditionalFormatting sqref="B868:B869">
    <cfRule type="cellIs" priority="275" operator="equal" aboveAverage="0" equalAverage="0" bottom="0" percent="0" rank="0" text="" dxfId="285">
      <formula>"ogółem"</formula>
    </cfRule>
    <cfRule type="cellIs" priority="276" operator="equal" aboveAverage="0" equalAverage="0" bottom="0" percent="0" rank="0" text="" dxfId="286">
      <formula>"ogółem"</formula>
    </cfRule>
  </conditionalFormatting>
  <conditionalFormatting sqref="A868">
    <cfRule type="cellIs" priority="277" operator="equal" aboveAverage="0" equalAverage="0" bottom="0" percent="0" rank="0" text="" dxfId="287">
      <formula>"Wydatki bieżące"</formula>
    </cfRule>
  </conditionalFormatting>
  <conditionalFormatting sqref="B766">
    <cfRule type="cellIs" priority="278" operator="equal" aboveAverage="0" equalAverage="0" bottom="0" percent="0" rank="0" text="" dxfId="288">
      <formula>"ogółem"</formula>
    </cfRule>
  </conditionalFormatting>
  <conditionalFormatting sqref="A766">
    <cfRule type="cellIs" priority="279" operator="equal" aboveAverage="0" equalAverage="0" bottom="0" percent="0" rank="0" text="" dxfId="289">
      <formula>"Wydatki bieżące"</formula>
    </cfRule>
  </conditionalFormatting>
  <conditionalFormatting sqref="B766">
    <cfRule type="cellIs" priority="280" operator="equal" aboveAverage="0" equalAverage="0" bottom="0" percent="0" rank="0" text="" dxfId="290">
      <formula>"ogółem"</formula>
    </cfRule>
  </conditionalFormatting>
  <conditionalFormatting sqref="A766">
    <cfRule type="cellIs" priority="281" operator="equal" aboveAverage="0" equalAverage="0" bottom="0" percent="0" rank="0" text="" dxfId="291">
      <formula>"Wydatki bieżące"</formula>
    </cfRule>
  </conditionalFormatting>
  <conditionalFormatting sqref="B766">
    <cfRule type="cellIs" priority="282" operator="equal" aboveAverage="0" equalAverage="0" bottom="0" percent="0" rank="0" text="" dxfId="292">
      <formula>"ogółem"</formula>
    </cfRule>
    <cfRule type="cellIs" priority="283" operator="equal" aboveAverage="0" equalAverage="0" bottom="0" percent="0" rank="0" text="" dxfId="293">
      <formula>"ogółem"</formula>
    </cfRule>
  </conditionalFormatting>
  <conditionalFormatting sqref="A766">
    <cfRule type="cellIs" priority="284" operator="equal" aboveAverage="0" equalAverage="0" bottom="0" percent="0" rank="0" text="" dxfId="294">
      <formula>"Wydatki bieżące"</formula>
    </cfRule>
  </conditionalFormatting>
  <conditionalFormatting sqref="B767">
    <cfRule type="cellIs" priority="285" operator="equal" aboveAverage="0" equalAverage="0" bottom="0" percent="0" rank="0" text="" dxfId="295">
      <formula>"ogółem"</formula>
    </cfRule>
  </conditionalFormatting>
  <conditionalFormatting sqref="A767">
    <cfRule type="cellIs" priority="286" operator="equal" aboveAverage="0" equalAverage="0" bottom="0" percent="0" rank="0" text="" dxfId="296">
      <formula>"Wydatki bieżące"</formula>
    </cfRule>
  </conditionalFormatting>
  <conditionalFormatting sqref="B767">
    <cfRule type="cellIs" priority="287" operator="equal" aboveAverage="0" equalAverage="0" bottom="0" percent="0" rank="0" text="" dxfId="297">
      <formula>"ogółem"</formula>
    </cfRule>
  </conditionalFormatting>
  <conditionalFormatting sqref="A767">
    <cfRule type="cellIs" priority="288" operator="equal" aboveAverage="0" equalAverage="0" bottom="0" percent="0" rank="0" text="" dxfId="298">
      <formula>"Wydatki bieżące"</formula>
    </cfRule>
  </conditionalFormatting>
  <conditionalFormatting sqref="B767">
    <cfRule type="cellIs" priority="289" operator="equal" aboveAverage="0" equalAverage="0" bottom="0" percent="0" rank="0" text="" dxfId="299">
      <formula>"ogółem"</formula>
    </cfRule>
    <cfRule type="cellIs" priority="290" operator="equal" aboveAverage="0" equalAverage="0" bottom="0" percent="0" rank="0" text="" dxfId="300">
      <formula>"ogółem"</formula>
    </cfRule>
  </conditionalFormatting>
  <conditionalFormatting sqref="A767">
    <cfRule type="cellIs" priority="291" operator="equal" aboveAverage="0" equalAverage="0" bottom="0" percent="0" rank="0" text="" dxfId="301">
      <formula>"Wydatki bieżące"</formula>
    </cfRule>
  </conditionalFormatting>
  <conditionalFormatting sqref="B778">
    <cfRule type="cellIs" priority="292" operator="equal" aboveAverage="0" equalAverage="0" bottom="0" percent="0" rank="0" text="" dxfId="302">
      <formula>"ogółem"</formula>
    </cfRule>
  </conditionalFormatting>
  <conditionalFormatting sqref="A778">
    <cfRule type="cellIs" priority="293" operator="equal" aboveAverage="0" equalAverage="0" bottom="0" percent="0" rank="0" text="" dxfId="303">
      <formula>"Wydatki bieżące"</formula>
    </cfRule>
  </conditionalFormatting>
  <conditionalFormatting sqref="B778">
    <cfRule type="cellIs" priority="294" operator="equal" aboveAverage="0" equalAverage="0" bottom="0" percent="0" rank="0" text="" dxfId="304">
      <formula>"ogółem"</formula>
    </cfRule>
  </conditionalFormatting>
  <conditionalFormatting sqref="A778">
    <cfRule type="cellIs" priority="295" operator="equal" aboveAverage="0" equalAverage="0" bottom="0" percent="0" rank="0" text="" dxfId="305">
      <formula>"Wydatki bieżące"</formula>
    </cfRule>
  </conditionalFormatting>
  <conditionalFormatting sqref="B778">
    <cfRule type="cellIs" priority="296" operator="equal" aboveAverage="0" equalAverage="0" bottom="0" percent="0" rank="0" text="" dxfId="306">
      <formula>"ogółem"</formula>
    </cfRule>
    <cfRule type="cellIs" priority="297" operator="equal" aboveAverage="0" equalAverage="0" bottom="0" percent="0" rank="0" text="" dxfId="307">
      <formula>"ogółem"</formula>
    </cfRule>
  </conditionalFormatting>
  <conditionalFormatting sqref="A778">
    <cfRule type="cellIs" priority="298" operator="equal" aboveAverage="0" equalAverage="0" bottom="0" percent="0" rank="0" text="" dxfId="308">
      <formula>"Wydatki bieżące"</formula>
    </cfRule>
  </conditionalFormatting>
  <conditionalFormatting sqref="B779">
    <cfRule type="cellIs" priority="299" operator="equal" aboveAverage="0" equalAverage="0" bottom="0" percent="0" rank="0" text="" dxfId="309">
      <formula>"ogółem"</formula>
    </cfRule>
  </conditionalFormatting>
  <conditionalFormatting sqref="A779">
    <cfRule type="cellIs" priority="300" operator="equal" aboveAverage="0" equalAverage="0" bottom="0" percent="0" rank="0" text="" dxfId="310">
      <formula>"Wydatki bieżące"</formula>
    </cfRule>
  </conditionalFormatting>
  <conditionalFormatting sqref="B779">
    <cfRule type="cellIs" priority="301" operator="equal" aboveAverage="0" equalAverage="0" bottom="0" percent="0" rank="0" text="" dxfId="311">
      <formula>"ogółem"</formula>
    </cfRule>
  </conditionalFormatting>
  <conditionalFormatting sqref="A779">
    <cfRule type="cellIs" priority="302" operator="equal" aboveAverage="0" equalAverage="0" bottom="0" percent="0" rank="0" text="" dxfId="312">
      <formula>"Wydatki bieżące"</formula>
    </cfRule>
  </conditionalFormatting>
  <conditionalFormatting sqref="B779">
    <cfRule type="cellIs" priority="303" operator="equal" aboveAverage="0" equalAverage="0" bottom="0" percent="0" rank="0" text="" dxfId="313">
      <formula>"ogółem"</formula>
    </cfRule>
    <cfRule type="cellIs" priority="304" operator="equal" aboveAverage="0" equalAverage="0" bottom="0" percent="0" rank="0" text="" dxfId="314">
      <formula>"ogółem"</formula>
    </cfRule>
  </conditionalFormatting>
  <conditionalFormatting sqref="A779">
    <cfRule type="cellIs" priority="305" operator="equal" aboveAverage="0" equalAverage="0" bottom="0" percent="0" rank="0" text="" dxfId="315">
      <formula>"Wydatki bieżące"</formula>
    </cfRule>
  </conditionalFormatting>
  <conditionalFormatting sqref="B793">
    <cfRule type="cellIs" priority="306" operator="equal" aboveAverage="0" equalAverage="0" bottom="0" percent="0" rank="0" text="" dxfId="316">
      <formula>"ogółem"</formula>
    </cfRule>
  </conditionalFormatting>
  <conditionalFormatting sqref="A793">
    <cfRule type="cellIs" priority="307" operator="equal" aboveAverage="0" equalAverage="0" bottom="0" percent="0" rank="0" text="" dxfId="317">
      <formula>"Wydatki bieżące"</formula>
    </cfRule>
  </conditionalFormatting>
  <conditionalFormatting sqref="B793">
    <cfRule type="cellIs" priority="308" operator="equal" aboveAverage="0" equalAverage="0" bottom="0" percent="0" rank="0" text="" dxfId="318">
      <formula>"ogółem"</formula>
    </cfRule>
  </conditionalFormatting>
  <conditionalFormatting sqref="A793">
    <cfRule type="cellIs" priority="309" operator="equal" aboveAverage="0" equalAverage="0" bottom="0" percent="0" rank="0" text="" dxfId="319">
      <formula>"Wydatki bieżące"</formula>
    </cfRule>
  </conditionalFormatting>
  <conditionalFormatting sqref="B793">
    <cfRule type="cellIs" priority="310" operator="equal" aboveAverage="0" equalAverage="0" bottom="0" percent="0" rank="0" text="" dxfId="320">
      <formula>"ogółem"</formula>
    </cfRule>
    <cfRule type="cellIs" priority="311" operator="equal" aboveAverage="0" equalAverage="0" bottom="0" percent="0" rank="0" text="" dxfId="321">
      <formula>"ogółem"</formula>
    </cfRule>
  </conditionalFormatting>
  <conditionalFormatting sqref="A793">
    <cfRule type="cellIs" priority="312" operator="equal" aboveAverage="0" equalAverage="0" bottom="0" percent="0" rank="0" text="" dxfId="322">
      <formula>"Wydatki bieżące"</formula>
    </cfRule>
  </conditionalFormatting>
  <conditionalFormatting sqref="B794">
    <cfRule type="cellIs" priority="313" operator="equal" aboveAverage="0" equalAverage="0" bottom="0" percent="0" rank="0" text="" dxfId="323">
      <formula>"ogółem"</formula>
    </cfRule>
  </conditionalFormatting>
  <conditionalFormatting sqref="A794">
    <cfRule type="cellIs" priority="314" operator="equal" aboveAverage="0" equalAverage="0" bottom="0" percent="0" rank="0" text="" dxfId="324">
      <formula>"Wydatki bieżące"</formula>
    </cfRule>
  </conditionalFormatting>
  <conditionalFormatting sqref="B794">
    <cfRule type="cellIs" priority="315" operator="equal" aboveAverage="0" equalAverage="0" bottom="0" percent="0" rank="0" text="" dxfId="325">
      <formula>"ogółem"</formula>
    </cfRule>
  </conditionalFormatting>
  <conditionalFormatting sqref="A794">
    <cfRule type="cellIs" priority="316" operator="equal" aboveAverage="0" equalAverage="0" bottom="0" percent="0" rank="0" text="" dxfId="326">
      <formula>"Wydatki bieżące"</formula>
    </cfRule>
  </conditionalFormatting>
  <conditionalFormatting sqref="B794">
    <cfRule type="cellIs" priority="317" operator="equal" aboveAverage="0" equalAverage="0" bottom="0" percent="0" rank="0" text="" dxfId="327">
      <formula>"ogółem"</formula>
    </cfRule>
    <cfRule type="cellIs" priority="318" operator="equal" aboveAverage="0" equalAverage="0" bottom="0" percent="0" rank="0" text="" dxfId="328">
      <formula>"ogółem"</formula>
    </cfRule>
  </conditionalFormatting>
  <conditionalFormatting sqref="A794">
    <cfRule type="cellIs" priority="319" operator="equal" aboveAverage="0" equalAverage="0" bottom="0" percent="0" rank="0" text="" dxfId="329">
      <formula>"Wydatki bieżące"</formula>
    </cfRule>
  </conditionalFormatting>
  <conditionalFormatting sqref="B806:B807">
    <cfRule type="cellIs" priority="320" operator="equal" aboveAverage="0" equalAverage="0" bottom="0" percent="0" rank="0" text="" dxfId="330">
      <formula>"ogółem"</formula>
    </cfRule>
  </conditionalFormatting>
  <conditionalFormatting sqref="A806:A807">
    <cfRule type="cellIs" priority="321" operator="equal" aboveAverage="0" equalAverage="0" bottom="0" percent="0" rank="0" text="" dxfId="331">
      <formula>"Wydatki bieżące"</formula>
    </cfRule>
  </conditionalFormatting>
  <conditionalFormatting sqref="B806:B807">
    <cfRule type="cellIs" priority="322" operator="equal" aboveAverage="0" equalAverage="0" bottom="0" percent="0" rank="0" text="" dxfId="332">
      <formula>"ogółem"</formula>
    </cfRule>
  </conditionalFormatting>
  <conditionalFormatting sqref="A806:A807">
    <cfRule type="cellIs" priority="323" operator="equal" aboveAverage="0" equalAverage="0" bottom="0" percent="0" rank="0" text="" dxfId="333">
      <formula>"Wydatki bieżące"</formula>
    </cfRule>
  </conditionalFormatting>
  <conditionalFormatting sqref="B806:B807">
    <cfRule type="cellIs" priority="324" operator="equal" aboveAverage="0" equalAverage="0" bottom="0" percent="0" rank="0" text="" dxfId="334">
      <formula>"ogółem"</formula>
    </cfRule>
    <cfRule type="cellIs" priority="325" operator="equal" aboveAverage="0" equalAverage="0" bottom="0" percent="0" rank="0" text="" dxfId="335">
      <formula>"ogółem"</formula>
    </cfRule>
  </conditionalFormatting>
  <conditionalFormatting sqref="A806:A807">
    <cfRule type="cellIs" priority="326" operator="equal" aboveAverage="0" equalAverage="0" bottom="0" percent="0" rank="0" text="" dxfId="336">
      <formula>"Wydatki bieżące"</formula>
    </cfRule>
  </conditionalFormatting>
  <conditionalFormatting sqref="B781">
    <cfRule type="cellIs" priority="327" operator="equal" aboveAverage="0" equalAverage="0" bottom="0" percent="0" rank="0" text="" dxfId="337">
      <formula>"ogółem"</formula>
    </cfRule>
  </conditionalFormatting>
  <conditionalFormatting sqref="A781">
    <cfRule type="cellIs" priority="328" operator="equal" aboveAverage="0" equalAverage="0" bottom="0" percent="0" rank="0" text="" dxfId="338">
      <formula>"Wydatki bieżące"</formula>
    </cfRule>
  </conditionalFormatting>
  <conditionalFormatting sqref="B781">
    <cfRule type="cellIs" priority="329" operator="equal" aboveAverage="0" equalAverage="0" bottom="0" percent="0" rank="0" text="" dxfId="339">
      <formula>"ogółem"</formula>
    </cfRule>
  </conditionalFormatting>
  <conditionalFormatting sqref="A781">
    <cfRule type="cellIs" priority="330" operator="equal" aboveAverage="0" equalAverage="0" bottom="0" percent="0" rank="0" text="" dxfId="340">
      <formula>"Wydatki bieżące"</formula>
    </cfRule>
  </conditionalFormatting>
  <conditionalFormatting sqref="B781">
    <cfRule type="cellIs" priority="331" operator="equal" aboveAverage="0" equalAverage="0" bottom="0" percent="0" rank="0" text="" dxfId="341">
      <formula>"ogółem"</formula>
    </cfRule>
    <cfRule type="cellIs" priority="332" operator="equal" aboveAverage="0" equalAverage="0" bottom="0" percent="0" rank="0" text="" dxfId="342">
      <formula>"ogółem"</formula>
    </cfRule>
  </conditionalFormatting>
  <conditionalFormatting sqref="A781">
    <cfRule type="cellIs" priority="333" operator="equal" aboveAverage="0" equalAverage="0" bottom="0" percent="0" rank="0" text="" dxfId="343">
      <formula>"Wydatki bieżące"</formula>
    </cfRule>
  </conditionalFormatting>
  <conditionalFormatting sqref="B782">
    <cfRule type="cellIs" priority="334" operator="equal" aboveAverage="0" equalAverage="0" bottom="0" percent="0" rank="0" text="" dxfId="344">
      <formula>"ogółem"</formula>
    </cfRule>
  </conditionalFormatting>
  <conditionalFormatting sqref="A782">
    <cfRule type="cellIs" priority="335" operator="equal" aboveAverage="0" equalAverage="0" bottom="0" percent="0" rank="0" text="" dxfId="345">
      <formula>"Wydatki bieżące"</formula>
    </cfRule>
  </conditionalFormatting>
  <conditionalFormatting sqref="B782">
    <cfRule type="cellIs" priority="336" operator="equal" aboveAverage="0" equalAverage="0" bottom="0" percent="0" rank="0" text="" dxfId="346">
      <formula>"ogółem"</formula>
    </cfRule>
  </conditionalFormatting>
  <conditionalFormatting sqref="A782">
    <cfRule type="cellIs" priority="337" operator="equal" aboveAverage="0" equalAverage="0" bottom="0" percent="0" rank="0" text="" dxfId="347">
      <formula>"Wydatki bieżące"</formula>
    </cfRule>
  </conditionalFormatting>
  <conditionalFormatting sqref="B782">
    <cfRule type="cellIs" priority="338" operator="equal" aboveAverage="0" equalAverage="0" bottom="0" percent="0" rank="0" text="" dxfId="348">
      <formula>"ogółem"</formula>
    </cfRule>
    <cfRule type="cellIs" priority="339" operator="equal" aboveAverage="0" equalAverage="0" bottom="0" percent="0" rank="0" text="" dxfId="349">
      <formula>"ogółem"</formula>
    </cfRule>
  </conditionalFormatting>
  <conditionalFormatting sqref="A782">
    <cfRule type="cellIs" priority="340" operator="equal" aboveAverage="0" equalAverage="0" bottom="0" percent="0" rank="0" text="" dxfId="350">
      <formula>"Wydatki bieżące"</formula>
    </cfRule>
  </conditionalFormatting>
  <conditionalFormatting sqref="B792">
    <cfRule type="cellIs" priority="341" operator="equal" aboveAverage="0" equalAverage="0" bottom="0" percent="0" rank="0" text="" dxfId="351">
      <formula>"ogółem"</formula>
    </cfRule>
  </conditionalFormatting>
  <conditionalFormatting sqref="A792">
    <cfRule type="cellIs" priority="342" operator="equal" aboveAverage="0" equalAverage="0" bottom="0" percent="0" rank="0" text="" dxfId="352">
      <formula>"Wydatki bieżące"</formula>
    </cfRule>
  </conditionalFormatting>
  <conditionalFormatting sqref="B792">
    <cfRule type="cellIs" priority="343" operator="equal" aboveAverage="0" equalAverage="0" bottom="0" percent="0" rank="0" text="" dxfId="353">
      <formula>"ogółem"</formula>
    </cfRule>
  </conditionalFormatting>
  <conditionalFormatting sqref="A792">
    <cfRule type="cellIs" priority="344" operator="equal" aboveAverage="0" equalAverage="0" bottom="0" percent="0" rank="0" text="" dxfId="354">
      <formula>"Wydatki bieżące"</formula>
    </cfRule>
  </conditionalFormatting>
  <conditionalFormatting sqref="B792">
    <cfRule type="cellIs" priority="345" operator="equal" aboveAverage="0" equalAverage="0" bottom="0" percent="0" rank="0" text="" dxfId="355">
      <formula>"ogółem"</formula>
    </cfRule>
    <cfRule type="cellIs" priority="346" operator="equal" aboveAverage="0" equalAverage="0" bottom="0" percent="0" rank="0" text="" dxfId="356">
      <formula>"ogółem"</formula>
    </cfRule>
  </conditionalFormatting>
  <conditionalFormatting sqref="A792">
    <cfRule type="cellIs" priority="347" operator="equal" aboveAverage="0" equalAverage="0" bottom="0" percent="0" rank="0" text="" dxfId="357">
      <formula>"Wydatki bieżące"</formula>
    </cfRule>
  </conditionalFormatting>
  <conditionalFormatting sqref="B818">
    <cfRule type="cellIs" priority="348" operator="equal" aboveAverage="0" equalAverage="0" bottom="0" percent="0" rank="0" text="" dxfId="358">
      <formula>"ogółem"</formula>
    </cfRule>
  </conditionalFormatting>
  <conditionalFormatting sqref="A818">
    <cfRule type="cellIs" priority="349" operator="equal" aboveAverage="0" equalAverage="0" bottom="0" percent="0" rank="0" text="" dxfId="359">
      <formula>"Wydatki bieżące"</formula>
    </cfRule>
  </conditionalFormatting>
  <conditionalFormatting sqref="B818">
    <cfRule type="cellIs" priority="350" operator="equal" aboveAverage="0" equalAverage="0" bottom="0" percent="0" rank="0" text="" dxfId="360">
      <formula>"ogółem"</formula>
    </cfRule>
  </conditionalFormatting>
  <conditionalFormatting sqref="A818">
    <cfRule type="cellIs" priority="351" operator="equal" aboveAverage="0" equalAverage="0" bottom="0" percent="0" rank="0" text="" dxfId="361">
      <formula>"Wydatki bieżące"</formula>
    </cfRule>
  </conditionalFormatting>
  <conditionalFormatting sqref="B818">
    <cfRule type="cellIs" priority="352" operator="equal" aboveAverage="0" equalAverage="0" bottom="0" percent="0" rank="0" text="" dxfId="362">
      <formula>"ogółem"</formula>
    </cfRule>
    <cfRule type="cellIs" priority="353" operator="equal" aboveAverage="0" equalAverage="0" bottom="0" percent="0" rank="0" text="" dxfId="363">
      <formula>"ogółem"</formula>
    </cfRule>
  </conditionalFormatting>
  <conditionalFormatting sqref="A818">
    <cfRule type="cellIs" priority="354" operator="equal" aboveAverage="0" equalAverage="0" bottom="0" percent="0" rank="0" text="" dxfId="364">
      <formula>"Wydatki bieżące"</formula>
    </cfRule>
  </conditionalFormatting>
  <conditionalFormatting sqref="B832">
    <cfRule type="cellIs" priority="355" operator="equal" aboveAverage="0" equalAverage="0" bottom="0" percent="0" rank="0" text="" dxfId="365">
      <formula>"ogółem"</formula>
    </cfRule>
  </conditionalFormatting>
  <conditionalFormatting sqref="A832">
    <cfRule type="cellIs" priority="356" operator="equal" aboveAverage="0" equalAverage="0" bottom="0" percent="0" rank="0" text="" dxfId="366">
      <formula>"Wydatki bieżące"</formula>
    </cfRule>
  </conditionalFormatting>
  <conditionalFormatting sqref="B832">
    <cfRule type="cellIs" priority="357" operator="equal" aboveAverage="0" equalAverage="0" bottom="0" percent="0" rank="0" text="" dxfId="367">
      <formula>"ogółem"</formula>
    </cfRule>
  </conditionalFormatting>
  <conditionalFormatting sqref="A832">
    <cfRule type="cellIs" priority="358" operator="equal" aboveAverage="0" equalAverage="0" bottom="0" percent="0" rank="0" text="" dxfId="368">
      <formula>"Wydatki bieżące"</formula>
    </cfRule>
  </conditionalFormatting>
  <conditionalFormatting sqref="B832">
    <cfRule type="cellIs" priority="359" operator="equal" aboveAverage="0" equalAverage="0" bottom="0" percent="0" rank="0" text="" dxfId="369">
      <formula>"ogółem"</formula>
    </cfRule>
    <cfRule type="cellIs" priority="360" operator="equal" aboveAverage="0" equalAverage="0" bottom="0" percent="0" rank="0" text="" dxfId="370">
      <formula>"ogółem"</formula>
    </cfRule>
  </conditionalFormatting>
  <conditionalFormatting sqref="A832">
    <cfRule type="cellIs" priority="361" operator="equal" aboveAverage="0" equalAverage="0" bottom="0" percent="0" rank="0" text="" dxfId="371">
      <formula>"Wydatki bieżące"</formula>
    </cfRule>
  </conditionalFormatting>
  <conditionalFormatting sqref="B833">
    <cfRule type="cellIs" priority="362" operator="equal" aboveAverage="0" equalAverage="0" bottom="0" percent="0" rank="0" text="" dxfId="372">
      <formula>"ogółem"</formula>
    </cfRule>
  </conditionalFormatting>
  <conditionalFormatting sqref="A833">
    <cfRule type="cellIs" priority="363" operator="equal" aboveAverage="0" equalAverage="0" bottom="0" percent="0" rank="0" text="" dxfId="373">
      <formula>"Wydatki bieżące"</formula>
    </cfRule>
  </conditionalFormatting>
  <conditionalFormatting sqref="B833">
    <cfRule type="cellIs" priority="364" operator="equal" aboveAverage="0" equalAverage="0" bottom="0" percent="0" rank="0" text="" dxfId="374">
      <formula>"ogółem"</formula>
    </cfRule>
  </conditionalFormatting>
  <conditionalFormatting sqref="A833">
    <cfRule type="cellIs" priority="365" operator="equal" aboveAverage="0" equalAverage="0" bottom="0" percent="0" rank="0" text="" dxfId="375">
      <formula>"Wydatki bieżące"</formula>
    </cfRule>
  </conditionalFormatting>
  <conditionalFormatting sqref="B833">
    <cfRule type="cellIs" priority="366" operator="equal" aboveAverage="0" equalAverage="0" bottom="0" percent="0" rank="0" text="" dxfId="376">
      <formula>"ogółem"</formula>
    </cfRule>
    <cfRule type="cellIs" priority="367" operator="equal" aboveAverage="0" equalAverage="0" bottom="0" percent="0" rank="0" text="" dxfId="377">
      <formula>"ogółem"</formula>
    </cfRule>
  </conditionalFormatting>
  <conditionalFormatting sqref="A833">
    <cfRule type="cellIs" priority="368" operator="equal" aboveAverage="0" equalAverage="0" bottom="0" percent="0" rank="0" text="" dxfId="378">
      <formula>"Wydatki bieżące"</formula>
    </cfRule>
  </conditionalFormatting>
  <conditionalFormatting sqref="B819">
    <cfRule type="cellIs" priority="369" operator="equal" aboveAverage="0" equalAverage="0" bottom="0" percent="0" rank="0" text="" dxfId="379">
      <formula>"ogółem"</formula>
    </cfRule>
  </conditionalFormatting>
  <conditionalFormatting sqref="A819">
    <cfRule type="cellIs" priority="370" operator="equal" aboveAverage="0" equalAverage="0" bottom="0" percent="0" rank="0" text="" dxfId="380">
      <formula>"Wydatki bieżące"</formula>
    </cfRule>
  </conditionalFormatting>
  <conditionalFormatting sqref="B819">
    <cfRule type="cellIs" priority="371" operator="equal" aboveAverage="0" equalAverage="0" bottom="0" percent="0" rank="0" text="" dxfId="381">
      <formula>"ogółem"</formula>
    </cfRule>
  </conditionalFormatting>
  <conditionalFormatting sqref="A819">
    <cfRule type="cellIs" priority="372" operator="equal" aboveAverage="0" equalAverage="0" bottom="0" percent="0" rank="0" text="" dxfId="382">
      <formula>"Wydatki bieżące"</formula>
    </cfRule>
  </conditionalFormatting>
  <conditionalFormatting sqref="B819">
    <cfRule type="cellIs" priority="373" operator="equal" aboveAverage="0" equalAverage="0" bottom="0" percent="0" rank="0" text="" dxfId="383">
      <formula>"ogółem"</formula>
    </cfRule>
    <cfRule type="cellIs" priority="374" operator="equal" aboveAverage="0" equalAverage="0" bottom="0" percent="0" rank="0" text="" dxfId="384">
      <formula>"ogółem"</formula>
    </cfRule>
  </conditionalFormatting>
  <conditionalFormatting sqref="A819">
    <cfRule type="cellIs" priority="375" operator="equal" aboveAverage="0" equalAverage="0" bottom="0" percent="0" rank="0" text="" dxfId="385">
      <formula>"Wydatki bieżące"</formula>
    </cfRule>
  </conditionalFormatting>
  <conditionalFormatting sqref="A834">
    <cfRule type="cellIs" priority="376" operator="equal" aboveAverage="0" equalAverage="0" bottom="0" percent="0" rank="0" text="" dxfId="386">
      <formula>"Wydatki bieżące"</formula>
    </cfRule>
  </conditionalFormatting>
  <conditionalFormatting sqref="B820">
    <cfRule type="cellIs" priority="377" operator="equal" aboveAverage="0" equalAverage="0" bottom="0" percent="0" rank="0" text="" dxfId="387">
      <formula>"ogółem"</formula>
    </cfRule>
  </conditionalFormatting>
  <conditionalFormatting sqref="A820">
    <cfRule type="cellIs" priority="378" operator="equal" aboveAverage="0" equalAverage="0" bottom="0" percent="0" rank="0" text="" dxfId="388">
      <formula>"Wydatki bieżące"</formula>
    </cfRule>
  </conditionalFormatting>
  <conditionalFormatting sqref="B820">
    <cfRule type="cellIs" priority="379" operator="equal" aboveAverage="0" equalAverage="0" bottom="0" percent="0" rank="0" text="" dxfId="389">
      <formula>"ogółem"</formula>
    </cfRule>
  </conditionalFormatting>
  <conditionalFormatting sqref="A820">
    <cfRule type="cellIs" priority="380" operator="equal" aboveAverage="0" equalAverage="0" bottom="0" percent="0" rank="0" text="" dxfId="390">
      <formula>"Wydatki bieżące"</formula>
    </cfRule>
  </conditionalFormatting>
  <conditionalFormatting sqref="B820">
    <cfRule type="cellIs" priority="381" operator="equal" aboveAverage="0" equalAverage="0" bottom="0" percent="0" rank="0" text="" dxfId="391">
      <formula>"ogółem"</formula>
    </cfRule>
    <cfRule type="cellIs" priority="382" operator="equal" aboveAverage="0" equalAverage="0" bottom="0" percent="0" rank="0" text="" dxfId="392">
      <formula>"ogółem"</formula>
    </cfRule>
  </conditionalFormatting>
  <conditionalFormatting sqref="A820">
    <cfRule type="cellIs" priority="383" operator="equal" aboveAverage="0" equalAverage="0" bottom="0" percent="0" rank="0" text="" dxfId="393">
      <formula>"Wydatki bieżące"</formula>
    </cfRule>
  </conditionalFormatting>
  <conditionalFormatting sqref="B834">
    <cfRule type="cellIs" priority="384" operator="equal" aboveAverage="0" equalAverage="0" bottom="0" percent="0" rank="0" text="" dxfId="394">
      <formula>"ogółem"</formula>
    </cfRule>
  </conditionalFormatting>
  <conditionalFormatting sqref="A834">
    <cfRule type="cellIs" priority="385" operator="equal" aboveAverage="0" equalAverage="0" bottom="0" percent="0" rank="0" text="" dxfId="395">
      <formula>"Wydatki bieżące"</formula>
    </cfRule>
  </conditionalFormatting>
  <conditionalFormatting sqref="B834">
    <cfRule type="cellIs" priority="386" operator="equal" aboveAverage="0" equalAverage="0" bottom="0" percent="0" rank="0" text="" dxfId="396">
      <formula>"ogółem"</formula>
    </cfRule>
  </conditionalFormatting>
  <conditionalFormatting sqref="A834">
    <cfRule type="cellIs" priority="387" operator="equal" aboveAverage="0" equalAverage="0" bottom="0" percent="0" rank="0" text="" dxfId="397">
      <formula>"Wydatki bieżące"</formula>
    </cfRule>
  </conditionalFormatting>
  <conditionalFormatting sqref="B834">
    <cfRule type="cellIs" priority="388" operator="equal" aboveAverage="0" equalAverage="0" bottom="0" percent="0" rank="0" text="" dxfId="398">
      <formula>"ogółem"</formula>
    </cfRule>
    <cfRule type="cellIs" priority="389" operator="equal" aboveAverage="0" equalAverage="0" bottom="0" percent="0" rank="0" text="" dxfId="399">
      <formula>"ogółem"</formula>
    </cfRule>
  </conditionalFormatting>
  <conditionalFormatting sqref="B844">
    <cfRule type="cellIs" priority="390" operator="equal" aboveAverage="0" equalAverage="0" bottom="0" percent="0" rank="0" text="" dxfId="400">
      <formula>"ogółem"</formula>
    </cfRule>
  </conditionalFormatting>
  <conditionalFormatting sqref="A844">
    <cfRule type="cellIs" priority="391" operator="equal" aboveAverage="0" equalAverage="0" bottom="0" percent="0" rank="0" text="" dxfId="401">
      <formula>"Wydatki bieżące"</formula>
    </cfRule>
  </conditionalFormatting>
  <conditionalFormatting sqref="B844">
    <cfRule type="cellIs" priority="392" operator="equal" aboveAverage="0" equalAverage="0" bottom="0" percent="0" rank="0" text="" dxfId="402">
      <formula>"ogółem"</formula>
    </cfRule>
  </conditionalFormatting>
  <conditionalFormatting sqref="A844">
    <cfRule type="cellIs" priority="393" operator="equal" aboveAverage="0" equalAverage="0" bottom="0" percent="0" rank="0" text="" dxfId="403">
      <formula>"Wydatki bieżące"</formula>
    </cfRule>
  </conditionalFormatting>
  <conditionalFormatting sqref="B844">
    <cfRule type="cellIs" priority="394" operator="equal" aboveAverage="0" equalAverage="0" bottom="0" percent="0" rank="0" text="" dxfId="404">
      <formula>"ogółem"</formula>
    </cfRule>
    <cfRule type="cellIs" priority="395" operator="equal" aboveAverage="0" equalAverage="0" bottom="0" percent="0" rank="0" text="" dxfId="405">
      <formula>"ogółem"</formula>
    </cfRule>
  </conditionalFormatting>
  <conditionalFormatting sqref="A844">
    <cfRule type="cellIs" priority="396" operator="equal" aboveAverage="0" equalAverage="0" bottom="0" percent="0" rank="0" text="" dxfId="406">
      <formula>"Wydatki bieżące"</formula>
    </cfRule>
  </conditionalFormatting>
  <conditionalFormatting sqref="B845">
    <cfRule type="cellIs" priority="397" operator="equal" aboveAverage="0" equalAverage="0" bottom="0" percent="0" rank="0" text="" dxfId="407">
      <formula>"ogółem"</formula>
    </cfRule>
  </conditionalFormatting>
  <conditionalFormatting sqref="A845">
    <cfRule type="cellIs" priority="398" operator="equal" aboveAverage="0" equalAverage="0" bottom="0" percent="0" rank="0" text="" dxfId="408">
      <formula>"Wydatki bieżące"</formula>
    </cfRule>
  </conditionalFormatting>
  <conditionalFormatting sqref="B845">
    <cfRule type="cellIs" priority="399" operator="equal" aboveAverage="0" equalAverage="0" bottom="0" percent="0" rank="0" text="" dxfId="409">
      <formula>"ogółem"</formula>
    </cfRule>
  </conditionalFormatting>
  <conditionalFormatting sqref="A845">
    <cfRule type="cellIs" priority="400" operator="equal" aboveAverage="0" equalAverage="0" bottom="0" percent="0" rank="0" text="" dxfId="410">
      <formula>"Wydatki bieżące"</formula>
    </cfRule>
  </conditionalFormatting>
  <conditionalFormatting sqref="B845">
    <cfRule type="cellIs" priority="401" operator="equal" aboveAverage="0" equalAverage="0" bottom="0" percent="0" rank="0" text="" dxfId="411">
      <formula>"ogółem"</formula>
    </cfRule>
    <cfRule type="cellIs" priority="402" operator="equal" aboveAverage="0" equalAverage="0" bottom="0" percent="0" rank="0" text="" dxfId="412">
      <formula>"ogółem"</formula>
    </cfRule>
  </conditionalFormatting>
  <conditionalFormatting sqref="A845">
    <cfRule type="cellIs" priority="403" operator="equal" aboveAverage="0" equalAverage="0" bottom="0" percent="0" rank="0" text="" dxfId="413">
      <formula>"Wydatki bieżące"</formula>
    </cfRule>
  </conditionalFormatting>
  <conditionalFormatting sqref="B846">
    <cfRule type="cellIs" priority="404" operator="equal" aboveAverage="0" equalAverage="0" bottom="0" percent="0" rank="0" text="" dxfId="414">
      <formula>"ogółem"</formula>
    </cfRule>
  </conditionalFormatting>
  <conditionalFormatting sqref="A846">
    <cfRule type="cellIs" priority="405" operator="equal" aboveAverage="0" equalAverage="0" bottom="0" percent="0" rank="0" text="" dxfId="415">
      <formula>"Wydatki bieżące"</formula>
    </cfRule>
  </conditionalFormatting>
  <conditionalFormatting sqref="B846">
    <cfRule type="cellIs" priority="406" operator="equal" aboveAverage="0" equalAverage="0" bottom="0" percent="0" rank="0" text="" dxfId="416">
      <formula>"ogółem"</formula>
    </cfRule>
  </conditionalFormatting>
  <conditionalFormatting sqref="A846">
    <cfRule type="cellIs" priority="407" operator="equal" aboveAverage="0" equalAverage="0" bottom="0" percent="0" rank="0" text="" dxfId="417">
      <formula>"Wydatki bieżące"</formula>
    </cfRule>
  </conditionalFormatting>
  <conditionalFormatting sqref="B846">
    <cfRule type="cellIs" priority="408" operator="equal" aboveAverage="0" equalAverage="0" bottom="0" percent="0" rank="0" text="" dxfId="418">
      <formula>"ogółem"</formula>
    </cfRule>
    <cfRule type="cellIs" priority="409" operator="equal" aboveAverage="0" equalAverage="0" bottom="0" percent="0" rank="0" text="" dxfId="419">
      <formula>"ogółem"</formula>
    </cfRule>
  </conditionalFormatting>
  <conditionalFormatting sqref="A846">
    <cfRule type="cellIs" priority="410" operator="equal" aboveAverage="0" equalAverage="0" bottom="0" percent="0" rank="0" text="" dxfId="420">
      <formula>"Wydatki bieżące"</formula>
    </cfRule>
  </conditionalFormatting>
  <conditionalFormatting sqref="B1236">
    <cfRule type="cellIs" priority="411" operator="equal" aboveAverage="0" equalAverage="0" bottom="0" percent="0" rank="0" text="" dxfId="421">
      <formula>"ogółem"</formula>
    </cfRule>
  </conditionalFormatting>
  <conditionalFormatting sqref="A1236">
    <cfRule type="cellIs" priority="412" operator="equal" aboveAverage="0" equalAverage="0" bottom="0" percent="0" rank="0" text="" dxfId="422">
      <formula>"Wydatki bieżące"</formula>
    </cfRule>
  </conditionalFormatting>
  <conditionalFormatting sqref="B1236">
    <cfRule type="cellIs" priority="413" operator="equal" aboveAverage="0" equalAverage="0" bottom="0" percent="0" rank="0" text="" dxfId="423">
      <formula>"ogółem"</formula>
    </cfRule>
  </conditionalFormatting>
  <conditionalFormatting sqref="A1236">
    <cfRule type="cellIs" priority="414" operator="equal" aboveAverage="0" equalAverage="0" bottom="0" percent="0" rank="0" text="" dxfId="424">
      <formula>"Wydatki bieżące"</formula>
    </cfRule>
  </conditionalFormatting>
  <conditionalFormatting sqref="B1236">
    <cfRule type="cellIs" priority="415" operator="equal" aboveAverage="0" equalAverage="0" bottom="0" percent="0" rank="0" text="" dxfId="425">
      <formula>"ogółem"</formula>
    </cfRule>
    <cfRule type="cellIs" priority="416" operator="equal" aboveAverage="0" equalAverage="0" bottom="0" percent="0" rank="0" text="" dxfId="426">
      <formula>"ogółem"</formula>
    </cfRule>
  </conditionalFormatting>
  <conditionalFormatting sqref="A1236">
    <cfRule type="cellIs" priority="417" operator="equal" aboveAverage="0" equalAverage="0" bottom="0" percent="0" rank="0" text="" dxfId="427">
      <formula>"Wydatki bieżące"</formula>
    </cfRule>
  </conditionalFormatting>
  <conditionalFormatting sqref="B1225">
    <cfRule type="cellIs" priority="418" operator="equal" aboveAverage="0" equalAverage="0" bottom="0" percent="0" rank="0" text="" dxfId="428">
      <formula>"ogółem"</formula>
    </cfRule>
  </conditionalFormatting>
  <conditionalFormatting sqref="A1225">
    <cfRule type="cellIs" priority="419" operator="equal" aboveAverage="0" equalAverage="0" bottom="0" percent="0" rank="0" text="" dxfId="429">
      <formula>"Wydatki bieżące"</formula>
    </cfRule>
  </conditionalFormatting>
  <conditionalFormatting sqref="B1225">
    <cfRule type="cellIs" priority="420" operator="equal" aboveAverage="0" equalAverage="0" bottom="0" percent="0" rank="0" text="" dxfId="430">
      <formula>"ogółem"</formula>
    </cfRule>
  </conditionalFormatting>
  <conditionalFormatting sqref="A1225">
    <cfRule type="cellIs" priority="421" operator="equal" aboveAverage="0" equalAverage="0" bottom="0" percent="0" rank="0" text="" dxfId="431">
      <formula>"Wydatki bieżące"</formula>
    </cfRule>
  </conditionalFormatting>
  <conditionalFormatting sqref="B1225">
    <cfRule type="cellIs" priority="422" operator="equal" aboveAverage="0" equalAverage="0" bottom="0" percent="0" rank="0" text="" dxfId="432">
      <formula>"ogółem"</formula>
    </cfRule>
    <cfRule type="cellIs" priority="423" operator="equal" aboveAverage="0" equalAverage="0" bottom="0" percent="0" rank="0" text="" dxfId="433">
      <formula>"ogółem"</formula>
    </cfRule>
  </conditionalFormatting>
  <conditionalFormatting sqref="A1225">
    <cfRule type="cellIs" priority="424" operator="equal" aboveAverage="0" equalAverage="0" bottom="0" percent="0" rank="0" text="" dxfId="434">
      <formula>"Wydatki bieżące"</formula>
    </cfRule>
  </conditionalFormatting>
  <conditionalFormatting sqref="B1237">
    <cfRule type="cellIs" priority="425" operator="equal" aboveAverage="0" equalAverage="0" bottom="0" percent="0" rank="0" text="" dxfId="435">
      <formula>"ogółem"</formula>
    </cfRule>
  </conditionalFormatting>
  <conditionalFormatting sqref="A1237">
    <cfRule type="cellIs" priority="426" operator="equal" aboveAverage="0" equalAverage="0" bottom="0" percent="0" rank="0" text="" dxfId="436">
      <formula>"Wydatki bieżące"</formula>
    </cfRule>
  </conditionalFormatting>
  <conditionalFormatting sqref="B1237">
    <cfRule type="cellIs" priority="427" operator="equal" aboveAverage="0" equalAverage="0" bottom="0" percent="0" rank="0" text="" dxfId="437">
      <formula>"ogółem"</formula>
    </cfRule>
  </conditionalFormatting>
  <conditionalFormatting sqref="A1237">
    <cfRule type="cellIs" priority="428" operator="equal" aboveAverage="0" equalAverage="0" bottom="0" percent="0" rank="0" text="" dxfId="438">
      <formula>"Wydatki bieżące"</formula>
    </cfRule>
  </conditionalFormatting>
  <conditionalFormatting sqref="B1237">
    <cfRule type="cellIs" priority="429" operator="equal" aboveAverage="0" equalAverage="0" bottom="0" percent="0" rank="0" text="" dxfId="439">
      <formula>"ogółem"</formula>
    </cfRule>
    <cfRule type="cellIs" priority="430" operator="equal" aboveAverage="0" equalAverage="0" bottom="0" percent="0" rank="0" text="" dxfId="440">
      <formula>"ogółem"</formula>
    </cfRule>
  </conditionalFormatting>
  <conditionalFormatting sqref="A1237">
    <cfRule type="cellIs" priority="431" operator="equal" aboveAverage="0" equalAverage="0" bottom="0" percent="0" rank="0" text="" dxfId="441">
      <formula>"Wydatki bieżące"</formula>
    </cfRule>
  </conditionalFormatting>
  <conditionalFormatting sqref="B1250">
    <cfRule type="cellIs" priority="432" operator="equal" aboveAverage="0" equalAverage="0" bottom="0" percent="0" rank="0" text="" dxfId="442">
      <formula>"ogółem"</formula>
    </cfRule>
  </conditionalFormatting>
  <conditionalFormatting sqref="A1250">
    <cfRule type="cellIs" priority="433" operator="equal" aboveAverage="0" equalAverage="0" bottom="0" percent="0" rank="0" text="" dxfId="443">
      <formula>"Wydatki bieżące"</formula>
    </cfRule>
  </conditionalFormatting>
  <conditionalFormatting sqref="B1250">
    <cfRule type="cellIs" priority="434" operator="equal" aboveAverage="0" equalAverage="0" bottom="0" percent="0" rank="0" text="" dxfId="444">
      <formula>"ogółem"</formula>
    </cfRule>
  </conditionalFormatting>
  <conditionalFormatting sqref="A1250">
    <cfRule type="cellIs" priority="435" operator="equal" aboveAverage="0" equalAverage="0" bottom="0" percent="0" rank="0" text="" dxfId="445">
      <formula>"Wydatki bieżące"</formula>
    </cfRule>
  </conditionalFormatting>
  <conditionalFormatting sqref="B1250">
    <cfRule type="cellIs" priority="436" operator="equal" aboveAverage="0" equalAverage="0" bottom="0" percent="0" rank="0" text="" dxfId="446">
      <formula>"ogółem"</formula>
    </cfRule>
    <cfRule type="cellIs" priority="437" operator="equal" aboveAverage="0" equalAverage="0" bottom="0" percent="0" rank="0" text="" dxfId="447">
      <formula>"ogółem"</formula>
    </cfRule>
  </conditionalFormatting>
  <conditionalFormatting sqref="A1250">
    <cfRule type="cellIs" priority="438" operator="equal" aboveAverage="0" equalAverage="0" bottom="0" percent="0" rank="0" text="" dxfId="448">
      <formula>"Wydatki bieżące"</formula>
    </cfRule>
  </conditionalFormatting>
  <conditionalFormatting sqref="B1251">
    <cfRule type="cellIs" priority="439" operator="equal" aboveAverage="0" equalAverage="0" bottom="0" percent="0" rank="0" text="" dxfId="449">
      <formula>"ogółem"</formula>
    </cfRule>
  </conditionalFormatting>
  <conditionalFormatting sqref="A1332">
    <cfRule type="cellIs" priority="440" operator="equal" aboveAverage="0" equalAverage="0" bottom="0" percent="0" rank="0" text="" dxfId="450">
      <formula>"Wydatki bieżące"</formula>
    </cfRule>
  </conditionalFormatting>
  <conditionalFormatting sqref="B1251">
    <cfRule type="cellIs" priority="441" operator="equal" aboveAverage="0" equalAverage="0" bottom="0" percent="0" rank="0" text="" dxfId="451">
      <formula>"ogółem"</formula>
    </cfRule>
  </conditionalFormatting>
  <conditionalFormatting sqref="A1332">
    <cfRule type="cellIs" priority="442" operator="equal" aboveAverage="0" equalAverage="0" bottom="0" percent="0" rank="0" text="" dxfId="452">
      <formula>"Wydatki bieżące"</formula>
    </cfRule>
  </conditionalFormatting>
  <conditionalFormatting sqref="B1251">
    <cfRule type="cellIs" priority="443" operator="equal" aboveAverage="0" equalAverage="0" bottom="0" percent="0" rank="0" text="" dxfId="453">
      <formula>"ogółem"</formula>
    </cfRule>
    <cfRule type="cellIs" priority="444" operator="equal" aboveAverage="0" equalAverage="0" bottom="0" percent="0" rank="0" text="" dxfId="454">
      <formula>"ogółem"</formula>
    </cfRule>
  </conditionalFormatting>
  <conditionalFormatting sqref="A1332">
    <cfRule type="cellIs" priority="445" operator="equal" aboveAverage="0" equalAverage="0" bottom="0" percent="0" rank="0" text="" dxfId="455">
      <formula>"Wydatki bieżące"</formula>
    </cfRule>
  </conditionalFormatting>
  <conditionalFormatting sqref="A1251">
    <cfRule type="cellIs" priority="446" operator="equal" aboveAverage="0" equalAverage="0" bottom="0" percent="0" rank="0" text="" dxfId="456">
      <formula>"Wydatki bieżące"</formula>
    </cfRule>
  </conditionalFormatting>
  <conditionalFormatting sqref="A1251">
    <cfRule type="cellIs" priority="447" operator="equal" aboveAverage="0" equalAverage="0" bottom="0" percent="0" rank="0" text="" dxfId="457">
      <formula>"Wydatki bieżące"</formula>
    </cfRule>
  </conditionalFormatting>
  <conditionalFormatting sqref="A1251">
    <cfRule type="cellIs" priority="448" operator="equal" aboveAverage="0" equalAverage="0" bottom="0" percent="0" rank="0" text="" dxfId="458">
      <formula>"Wydatki bieżące"</formula>
    </cfRule>
  </conditionalFormatting>
  <conditionalFormatting sqref="B1265:B1266">
    <cfRule type="cellIs" priority="449" operator="equal" aboveAverage="0" equalAverage="0" bottom="0" percent="0" rank="0" text="" dxfId="459">
      <formula>"ogółem"</formula>
    </cfRule>
  </conditionalFormatting>
  <conditionalFormatting sqref="A1265">
    <cfRule type="cellIs" priority="450" operator="equal" aboveAverage="0" equalAverage="0" bottom="0" percent="0" rank="0" text="" dxfId="460">
      <formula>"Wydatki bieżące"</formula>
    </cfRule>
  </conditionalFormatting>
  <conditionalFormatting sqref="B1265:B1266">
    <cfRule type="cellIs" priority="451" operator="equal" aboveAverage="0" equalAverage="0" bottom="0" percent="0" rank="0" text="" dxfId="461">
      <formula>"ogółem"</formula>
    </cfRule>
  </conditionalFormatting>
  <conditionalFormatting sqref="A1265">
    <cfRule type="cellIs" priority="452" operator="equal" aboveAverage="0" equalAverage="0" bottom="0" percent="0" rank="0" text="" dxfId="462">
      <formula>"Wydatki bieżące"</formula>
    </cfRule>
  </conditionalFormatting>
  <conditionalFormatting sqref="B1265:B1266">
    <cfRule type="cellIs" priority="453" operator="equal" aboveAverage="0" equalAverage="0" bottom="0" percent="0" rank="0" text="" dxfId="463">
      <formula>"ogółem"</formula>
    </cfRule>
    <cfRule type="cellIs" priority="454" operator="equal" aboveAverage="0" equalAverage="0" bottom="0" percent="0" rank="0" text="" dxfId="464">
      <formula>"ogółem"</formula>
    </cfRule>
  </conditionalFormatting>
  <conditionalFormatting sqref="A1265">
    <cfRule type="cellIs" priority="455" operator="equal" aboveAverage="0" equalAverage="0" bottom="0" percent="0" rank="0" text="" dxfId="465">
      <formula>"Wydatki bieżące"</formula>
    </cfRule>
  </conditionalFormatting>
  <conditionalFormatting sqref="B1332">
    <cfRule type="cellIs" priority="456" operator="equal" aboveAverage="0" equalAverage="0" bottom="0" percent="0" rank="0" text="" dxfId="466">
      <formula>"ogółem"</formula>
    </cfRule>
  </conditionalFormatting>
  <conditionalFormatting sqref="A1372">
    <cfRule type="cellIs" priority="457" operator="equal" aboveAverage="0" equalAverage="0" bottom="0" percent="0" rank="0" text="" dxfId="467">
      <formula>"Wydatki bieżące"</formula>
    </cfRule>
  </conditionalFormatting>
  <conditionalFormatting sqref="B1332">
    <cfRule type="cellIs" priority="458" operator="equal" aboveAverage="0" equalAverage="0" bottom="0" percent="0" rank="0" text="" dxfId="468">
      <formula>"ogółem"</formula>
    </cfRule>
  </conditionalFormatting>
  <conditionalFormatting sqref="A1372">
    <cfRule type="cellIs" priority="459" operator="equal" aboveAverage="0" equalAverage="0" bottom="0" percent="0" rank="0" text="" dxfId="469">
      <formula>"Wydatki bieżące"</formula>
    </cfRule>
  </conditionalFormatting>
  <conditionalFormatting sqref="B1332">
    <cfRule type="cellIs" priority="460" operator="equal" aboveAverage="0" equalAverage="0" bottom="0" percent="0" rank="0" text="" dxfId="470">
      <formula>"ogółem"</formula>
    </cfRule>
    <cfRule type="cellIs" priority="461" operator="equal" aboveAverage="0" equalAverage="0" bottom="0" percent="0" rank="0" text="" dxfId="471">
      <formula>"ogółem"</formula>
    </cfRule>
  </conditionalFormatting>
  <conditionalFormatting sqref="A1372">
    <cfRule type="cellIs" priority="462" operator="equal" aboveAverage="0" equalAverage="0" bottom="0" percent="0" rank="0" text="" dxfId="472">
      <formula>"Wydatki bieżące"</formula>
    </cfRule>
  </conditionalFormatting>
  <conditionalFormatting sqref="B1280">
    <cfRule type="cellIs" priority="463" operator="equal" aboveAverage="0" equalAverage="0" bottom="0" percent="0" rank="0" text="" dxfId="473">
      <formula>"ogółem"</formula>
    </cfRule>
  </conditionalFormatting>
  <conditionalFormatting sqref="A1280">
    <cfRule type="cellIs" priority="464" operator="equal" aboveAverage="0" equalAverage="0" bottom="0" percent="0" rank="0" text="" dxfId="474">
      <formula>"Wydatki bieżące"</formula>
    </cfRule>
  </conditionalFormatting>
  <conditionalFormatting sqref="B1280">
    <cfRule type="cellIs" priority="465" operator="equal" aboveAverage="0" equalAverage="0" bottom="0" percent="0" rank="0" text="" dxfId="475">
      <formula>"ogółem"</formula>
    </cfRule>
  </conditionalFormatting>
  <conditionalFormatting sqref="A1280">
    <cfRule type="cellIs" priority="466" operator="equal" aboveAverage="0" equalAverage="0" bottom="0" percent="0" rank="0" text="" dxfId="476">
      <formula>"Wydatki bieżące"</formula>
    </cfRule>
  </conditionalFormatting>
  <conditionalFormatting sqref="B1280">
    <cfRule type="cellIs" priority="467" operator="equal" aboveAverage="0" equalAverage="0" bottom="0" percent="0" rank="0" text="" dxfId="477">
      <formula>"ogółem"</formula>
    </cfRule>
    <cfRule type="cellIs" priority="468" operator="equal" aboveAverage="0" equalAverage="0" bottom="0" percent="0" rank="0" text="" dxfId="478">
      <formula>"ogółem"</formula>
    </cfRule>
  </conditionalFormatting>
  <conditionalFormatting sqref="A1280">
    <cfRule type="cellIs" priority="469" operator="equal" aboveAverage="0" equalAverage="0" bottom="0" percent="0" rank="0" text="" dxfId="479">
      <formula>"Wydatki bieżące"</formula>
    </cfRule>
  </conditionalFormatting>
  <conditionalFormatting sqref="B1293">
    <cfRule type="cellIs" priority="470" operator="equal" aboveAverage="0" equalAverage="0" bottom="0" percent="0" rank="0" text="" dxfId="480">
      <formula>"ogółem"</formula>
    </cfRule>
  </conditionalFormatting>
  <conditionalFormatting sqref="A1293">
    <cfRule type="cellIs" priority="471" operator="equal" aboveAverage="0" equalAverage="0" bottom="0" percent="0" rank="0" text="" dxfId="481">
      <formula>"Wydatki bieżące"</formula>
    </cfRule>
  </conditionalFormatting>
  <conditionalFormatting sqref="B1293">
    <cfRule type="cellIs" priority="472" operator="equal" aboveAverage="0" equalAverage="0" bottom="0" percent="0" rank="0" text="" dxfId="482">
      <formula>"ogółem"</formula>
    </cfRule>
  </conditionalFormatting>
  <conditionalFormatting sqref="A1293">
    <cfRule type="cellIs" priority="473" operator="equal" aboveAverage="0" equalAverage="0" bottom="0" percent="0" rank="0" text="" dxfId="483">
      <formula>"Wydatki bieżące"</formula>
    </cfRule>
  </conditionalFormatting>
  <conditionalFormatting sqref="B1293">
    <cfRule type="cellIs" priority="474" operator="equal" aboveAverage="0" equalAverage="0" bottom="0" percent="0" rank="0" text="" dxfId="484">
      <formula>"ogółem"</formula>
    </cfRule>
    <cfRule type="cellIs" priority="475" operator="equal" aboveAverage="0" equalAverage="0" bottom="0" percent="0" rank="0" text="" dxfId="485">
      <formula>"ogółem"</formula>
    </cfRule>
  </conditionalFormatting>
  <conditionalFormatting sqref="A1293">
    <cfRule type="cellIs" priority="476" operator="equal" aboveAverage="0" equalAverage="0" bottom="0" percent="0" rank="0" text="" dxfId="486">
      <formula>"Wydatki bieżące"</formula>
    </cfRule>
  </conditionalFormatting>
  <conditionalFormatting sqref="B1303">
    <cfRule type="cellIs" priority="477" operator="equal" aboveAverage="0" equalAverage="0" bottom="0" percent="0" rank="0" text="" dxfId="487">
      <formula>"ogółem"</formula>
    </cfRule>
  </conditionalFormatting>
  <conditionalFormatting sqref="A1303">
    <cfRule type="cellIs" priority="478" operator="equal" aboveAverage="0" equalAverage="0" bottom="0" percent="0" rank="0" text="" dxfId="488">
      <formula>"Wydatki bieżące"</formula>
    </cfRule>
  </conditionalFormatting>
  <conditionalFormatting sqref="B1303">
    <cfRule type="cellIs" priority="479" operator="equal" aboveAverage="0" equalAverage="0" bottom="0" percent="0" rank="0" text="" dxfId="489">
      <formula>"ogółem"</formula>
    </cfRule>
  </conditionalFormatting>
  <conditionalFormatting sqref="A1303">
    <cfRule type="cellIs" priority="480" operator="equal" aboveAverage="0" equalAverage="0" bottom="0" percent="0" rank="0" text="" dxfId="490">
      <formula>"Wydatki bieżące"</formula>
    </cfRule>
  </conditionalFormatting>
  <conditionalFormatting sqref="B1303">
    <cfRule type="cellIs" priority="481" operator="equal" aboveAverage="0" equalAverage="0" bottom="0" percent="0" rank="0" text="" dxfId="491">
      <formula>"ogółem"</formula>
    </cfRule>
    <cfRule type="cellIs" priority="482" operator="equal" aboveAverage="0" equalAverage="0" bottom="0" percent="0" rank="0" text="" dxfId="492">
      <formula>"ogółem"</formula>
    </cfRule>
  </conditionalFormatting>
  <conditionalFormatting sqref="A1303">
    <cfRule type="cellIs" priority="483" operator="equal" aboveAverage="0" equalAverage="0" bottom="0" percent="0" rank="0" text="" dxfId="493">
      <formula>"Wydatki bieżące"</formula>
    </cfRule>
  </conditionalFormatting>
  <conditionalFormatting sqref="B1318:B1319">
    <cfRule type="cellIs" priority="484" operator="equal" aboveAverage="0" equalAverage="0" bottom="0" percent="0" rank="0" text="" dxfId="494">
      <formula>"ogółem"</formula>
    </cfRule>
  </conditionalFormatting>
  <conditionalFormatting sqref="A1318">
    <cfRule type="cellIs" priority="485" operator="equal" aboveAverage="0" equalAverage="0" bottom="0" percent="0" rank="0" text="" dxfId="495">
      <formula>"Wydatki bieżące"</formula>
    </cfRule>
  </conditionalFormatting>
  <conditionalFormatting sqref="B1318:B1319">
    <cfRule type="cellIs" priority="486" operator="equal" aboveAverage="0" equalAverage="0" bottom="0" percent="0" rank="0" text="" dxfId="496">
      <formula>"ogółem"</formula>
    </cfRule>
  </conditionalFormatting>
  <conditionalFormatting sqref="A1318">
    <cfRule type="cellIs" priority="487" operator="equal" aboveAverage="0" equalAverage="0" bottom="0" percent="0" rank="0" text="" dxfId="497">
      <formula>"Wydatki bieżące"</formula>
    </cfRule>
  </conditionalFormatting>
  <conditionalFormatting sqref="B1318:B1319">
    <cfRule type="cellIs" priority="488" operator="equal" aboveAverage="0" equalAverage="0" bottom="0" percent="0" rank="0" text="" dxfId="498">
      <formula>"ogółem"</formula>
    </cfRule>
    <cfRule type="cellIs" priority="489" operator="equal" aboveAverage="0" equalAverage="0" bottom="0" percent="0" rank="0" text="" dxfId="499">
      <formula>"ogółem"</formula>
    </cfRule>
  </conditionalFormatting>
  <conditionalFormatting sqref="A1318">
    <cfRule type="cellIs" priority="490" operator="equal" aboveAverage="0" equalAverage="0" bottom="0" percent="0" rank="0" text="" dxfId="500">
      <formula>"Wydatki bieżące"</formula>
    </cfRule>
  </conditionalFormatting>
  <conditionalFormatting sqref="B1331">
    <cfRule type="cellIs" priority="491" operator="equal" aboveAverage="0" equalAverage="0" bottom="0" percent="0" rank="0" text="" dxfId="501">
      <formula>"ogółem"</formula>
    </cfRule>
  </conditionalFormatting>
  <conditionalFormatting sqref="A1331">
    <cfRule type="cellIs" priority="492" operator="equal" aboveAverage="0" equalAverage="0" bottom="0" percent="0" rank="0" text="" dxfId="502">
      <formula>"Wydatki bieżące"</formula>
    </cfRule>
  </conditionalFormatting>
  <conditionalFormatting sqref="B1331">
    <cfRule type="cellIs" priority="493" operator="equal" aboveAverage="0" equalAverage="0" bottom="0" percent="0" rank="0" text="" dxfId="503">
      <formula>"ogółem"</formula>
    </cfRule>
  </conditionalFormatting>
  <conditionalFormatting sqref="A1331">
    <cfRule type="cellIs" priority="494" operator="equal" aboveAverage="0" equalAverage="0" bottom="0" percent="0" rank="0" text="" dxfId="504">
      <formula>"Wydatki bieżące"</formula>
    </cfRule>
  </conditionalFormatting>
  <conditionalFormatting sqref="B1331">
    <cfRule type="cellIs" priority="495" operator="equal" aboveAverage="0" equalAverage="0" bottom="0" percent="0" rank="0" text="" dxfId="505">
      <formula>"ogółem"</formula>
    </cfRule>
    <cfRule type="cellIs" priority="496" operator="equal" aboveAverage="0" equalAverage="0" bottom="0" percent="0" rank="0" text="" dxfId="506">
      <formula>"ogółem"</formula>
    </cfRule>
  </conditionalFormatting>
  <conditionalFormatting sqref="A1331">
    <cfRule type="cellIs" priority="497" operator="equal" aboveAverage="0" equalAverage="0" bottom="0" percent="0" rank="0" text="" dxfId="507">
      <formula>"Wydatki bieżące"</formula>
    </cfRule>
  </conditionalFormatting>
  <conditionalFormatting sqref="B1372">
    <cfRule type="cellIs" priority="498" operator="equal" aboveAverage="0" equalAverage="0" bottom="0" percent="0" rank="0" text="" dxfId="508">
      <formula>"ogółem"</formula>
    </cfRule>
  </conditionalFormatting>
  <conditionalFormatting sqref="B1372">
    <cfRule type="cellIs" priority="499" operator="equal" aboveAverage="0" equalAverage="0" bottom="0" percent="0" rank="0" text="" dxfId="509">
      <formula>"ogółem"</formula>
    </cfRule>
  </conditionalFormatting>
  <conditionalFormatting sqref="B1372">
    <cfRule type="cellIs" priority="500" operator="equal" aboveAverage="0" equalAverage="0" bottom="0" percent="0" rank="0" text="" dxfId="510">
      <formula>"ogółem"</formula>
    </cfRule>
    <cfRule type="cellIs" priority="501" operator="equal" aboveAverage="0" equalAverage="0" bottom="0" percent="0" rank="0" text="" dxfId="511">
      <formula>"ogółem"</formula>
    </cfRule>
  </conditionalFormatting>
  <conditionalFormatting sqref="A1333">
    <cfRule type="cellIs" priority="502" operator="equal" aboveAverage="0" equalAverage="0" bottom="0" percent="0" rank="0" text="" dxfId="512">
      <formula>"Wydatki bieżące"</formula>
    </cfRule>
  </conditionalFormatting>
  <conditionalFormatting sqref="A1333">
    <cfRule type="cellIs" priority="503" operator="equal" aboveAverage="0" equalAverage="0" bottom="0" percent="0" rank="0" text="" dxfId="513">
      <formula>"Wydatki bieżące"</formula>
    </cfRule>
  </conditionalFormatting>
  <conditionalFormatting sqref="A1333">
    <cfRule type="cellIs" priority="504" operator="equal" aboveAverage="0" equalAverage="0" bottom="0" percent="0" rank="0" text="" dxfId="514">
      <formula>"Wydatki bieżące"</formula>
    </cfRule>
  </conditionalFormatting>
  <conditionalFormatting sqref="B1333:B1334">
    <cfRule type="cellIs" priority="505" operator="equal" aboveAverage="0" equalAverage="0" bottom="0" percent="0" rank="0" text="" dxfId="515">
      <formula>"ogółem"</formula>
    </cfRule>
  </conditionalFormatting>
  <conditionalFormatting sqref="B1333:B1334">
    <cfRule type="cellIs" priority="506" operator="equal" aboveAverage="0" equalAverage="0" bottom="0" percent="0" rank="0" text="" dxfId="516">
      <formula>"ogółem"</formula>
    </cfRule>
  </conditionalFormatting>
  <conditionalFormatting sqref="B1333:B1334">
    <cfRule type="cellIs" priority="507" operator="equal" aboveAverage="0" equalAverage="0" bottom="0" percent="0" rank="0" text="" dxfId="517">
      <formula>"ogółem"</formula>
    </cfRule>
    <cfRule type="cellIs" priority="508" operator="equal" aboveAverage="0" equalAverage="0" bottom="0" percent="0" rank="0" text="" dxfId="518">
      <formula>"ogółem"</formula>
    </cfRule>
  </conditionalFormatting>
  <conditionalFormatting sqref="A1345">
    <cfRule type="cellIs" priority="509" operator="equal" aboveAverage="0" equalAverage="0" bottom="0" percent="0" rank="0" text="" dxfId="519">
      <formula>"Wydatki bieżące"</formula>
    </cfRule>
  </conditionalFormatting>
  <conditionalFormatting sqref="A1345">
    <cfRule type="cellIs" priority="510" operator="equal" aboveAverage="0" equalAverage="0" bottom="0" percent="0" rank="0" text="" dxfId="520">
      <formula>"Wydatki bieżące"</formula>
    </cfRule>
  </conditionalFormatting>
  <conditionalFormatting sqref="A1345">
    <cfRule type="cellIs" priority="511" operator="equal" aboveAverage="0" equalAverage="0" bottom="0" percent="0" rank="0" text="" dxfId="521">
      <formula>"Wydatki bieżące"</formula>
    </cfRule>
  </conditionalFormatting>
  <conditionalFormatting sqref="B1345">
    <cfRule type="cellIs" priority="512" operator="equal" aboveAverage="0" equalAverage="0" bottom="0" percent="0" rank="0" text="" dxfId="522">
      <formula>"ogółem"</formula>
    </cfRule>
  </conditionalFormatting>
  <conditionalFormatting sqref="B1345">
    <cfRule type="cellIs" priority="513" operator="equal" aboveAverage="0" equalAverage="0" bottom="0" percent="0" rank="0" text="" dxfId="523">
      <formula>"ogółem"</formula>
    </cfRule>
  </conditionalFormatting>
  <conditionalFormatting sqref="B1345">
    <cfRule type="cellIs" priority="514" operator="equal" aboveAverage="0" equalAverage="0" bottom="0" percent="0" rank="0" text="" dxfId="524">
      <formula>"ogółem"</formula>
    </cfRule>
    <cfRule type="cellIs" priority="515" operator="equal" aboveAverage="0" equalAverage="0" bottom="0" percent="0" rank="0" text="" dxfId="525">
      <formula>"ogółem"</formula>
    </cfRule>
  </conditionalFormatting>
  <conditionalFormatting sqref="B1473">
    <cfRule type="cellIs" priority="516" operator="equal" aboveAverage="0" equalAverage="0" bottom="0" percent="0" rank="0" text="" dxfId="526">
      <formula>"ogółem"</formula>
    </cfRule>
  </conditionalFormatting>
  <conditionalFormatting sqref="A1473">
    <cfRule type="cellIs" priority="517" operator="equal" aboveAverage="0" equalAverage="0" bottom="0" percent="0" rank="0" text="" dxfId="527">
      <formula>"Wydatki bieżące"</formula>
    </cfRule>
  </conditionalFormatting>
  <conditionalFormatting sqref="B1473">
    <cfRule type="cellIs" priority="518" operator="equal" aboveAverage="0" equalAverage="0" bottom="0" percent="0" rank="0" text="" dxfId="528">
      <formula>"ogółem"</formula>
    </cfRule>
  </conditionalFormatting>
  <conditionalFormatting sqref="A1473">
    <cfRule type="cellIs" priority="519" operator="equal" aboveAverage="0" equalAverage="0" bottom="0" percent="0" rank="0" text="" dxfId="529">
      <formula>"Wydatki bieżące"</formula>
    </cfRule>
  </conditionalFormatting>
  <conditionalFormatting sqref="B1473">
    <cfRule type="cellIs" priority="520" operator="equal" aboveAverage="0" equalAverage="0" bottom="0" percent="0" rank="0" text="" dxfId="530">
      <formula>"ogółem"</formula>
    </cfRule>
    <cfRule type="cellIs" priority="521" operator="equal" aboveAverage="0" equalAverage="0" bottom="0" percent="0" rank="0" text="" dxfId="531">
      <formula>"ogółem"</formula>
    </cfRule>
  </conditionalFormatting>
  <conditionalFormatting sqref="A1473">
    <cfRule type="cellIs" priority="522" operator="equal" aboveAverage="0" equalAverage="0" bottom="0" percent="0" rank="0" text="" dxfId="532">
      <formula>"Wydatki bieżące"</formula>
    </cfRule>
  </conditionalFormatting>
  <conditionalFormatting sqref="B1474">
    <cfRule type="cellIs" priority="523" operator="equal" aboveAverage="0" equalAverage="0" bottom="0" percent="0" rank="0" text="" dxfId="533">
      <formula>"ogółem"</formula>
    </cfRule>
  </conditionalFormatting>
  <conditionalFormatting sqref="A1474">
    <cfRule type="cellIs" priority="524" operator="equal" aboveAverage="0" equalAverage="0" bottom="0" percent="0" rank="0" text="" dxfId="534">
      <formula>"Wydatki bieżące"</formula>
    </cfRule>
  </conditionalFormatting>
  <conditionalFormatting sqref="B1474">
    <cfRule type="cellIs" priority="525" operator="equal" aboveAverage="0" equalAverage="0" bottom="0" percent="0" rank="0" text="" dxfId="535">
      <formula>"ogółem"</formula>
    </cfRule>
  </conditionalFormatting>
  <conditionalFormatting sqref="A1474">
    <cfRule type="cellIs" priority="526" operator="equal" aboveAverage="0" equalAverage="0" bottom="0" percent="0" rank="0" text="" dxfId="536">
      <formula>"Wydatki bieżące"</formula>
    </cfRule>
  </conditionalFormatting>
  <conditionalFormatting sqref="B1474">
    <cfRule type="cellIs" priority="527" operator="equal" aboveAverage="0" equalAverage="0" bottom="0" percent="0" rank="0" text="" dxfId="537">
      <formula>"ogółem"</formula>
    </cfRule>
    <cfRule type="cellIs" priority="528" operator="equal" aboveAverage="0" equalAverage="0" bottom="0" percent="0" rank="0" text="" dxfId="538">
      <formula>"ogółem"</formula>
    </cfRule>
  </conditionalFormatting>
  <conditionalFormatting sqref="A1474">
    <cfRule type="cellIs" priority="529" operator="equal" aboveAverage="0" equalAverage="0" bottom="0" percent="0" rank="0" text="" dxfId="539">
      <formula>"Wydatki bieżące"</formula>
    </cfRule>
  </conditionalFormatting>
  <conditionalFormatting sqref="B1475">
    <cfRule type="cellIs" priority="530" operator="equal" aboveAverage="0" equalAverage="0" bottom="0" percent="0" rank="0" text="" dxfId="540">
      <formula>"ogółem"</formula>
    </cfRule>
  </conditionalFormatting>
  <conditionalFormatting sqref="A1475">
    <cfRule type="cellIs" priority="531" operator="equal" aboveAverage="0" equalAverage="0" bottom="0" percent="0" rank="0" text="" dxfId="541">
      <formula>"Wydatki bieżące"</formula>
    </cfRule>
  </conditionalFormatting>
  <conditionalFormatting sqref="B1475">
    <cfRule type="cellIs" priority="532" operator="equal" aboveAverage="0" equalAverage="0" bottom="0" percent="0" rank="0" text="" dxfId="542">
      <formula>"ogółem"</formula>
    </cfRule>
  </conditionalFormatting>
  <conditionalFormatting sqref="A1475">
    <cfRule type="cellIs" priority="533" operator="equal" aboveAverage="0" equalAverage="0" bottom="0" percent="0" rank="0" text="" dxfId="543">
      <formula>"Wydatki bieżące"</formula>
    </cfRule>
  </conditionalFormatting>
  <conditionalFormatting sqref="B1475">
    <cfRule type="cellIs" priority="534" operator="equal" aboveAverage="0" equalAverage="0" bottom="0" percent="0" rank="0" text="" dxfId="544">
      <formula>"ogółem"</formula>
    </cfRule>
    <cfRule type="cellIs" priority="535" operator="equal" aboveAverage="0" equalAverage="0" bottom="0" percent="0" rank="0" text="" dxfId="545">
      <formula>"ogółem"</formula>
    </cfRule>
  </conditionalFormatting>
  <conditionalFormatting sqref="A1475">
    <cfRule type="cellIs" priority="536" operator="equal" aboveAverage="0" equalAverage="0" bottom="0" percent="0" rank="0" text="" dxfId="546">
      <formula>"Wydatki bieżące"</formula>
    </cfRule>
  </conditionalFormatting>
  <conditionalFormatting sqref="A1360">
    <cfRule type="cellIs" priority="537" operator="equal" aboveAverage="0" equalAverage="0" bottom="0" percent="0" rank="0" text="" dxfId="547">
      <formula>"Wydatki bieżące"</formula>
    </cfRule>
  </conditionalFormatting>
  <conditionalFormatting sqref="A1360">
    <cfRule type="cellIs" priority="538" operator="equal" aboveAverage="0" equalAverage="0" bottom="0" percent="0" rank="0" text="" dxfId="548">
      <formula>"Wydatki bieżące"</formula>
    </cfRule>
  </conditionalFormatting>
  <conditionalFormatting sqref="A1360">
    <cfRule type="cellIs" priority="539" operator="equal" aboveAverage="0" equalAverage="0" bottom="0" percent="0" rank="0" text="" dxfId="549">
      <formula>"Wydatki bieżące"</formula>
    </cfRule>
  </conditionalFormatting>
  <conditionalFormatting sqref="B1360">
    <cfRule type="cellIs" priority="540" operator="equal" aboveAverage="0" equalAverage="0" bottom="0" percent="0" rank="0" text="" dxfId="550">
      <formula>"ogółem"</formula>
    </cfRule>
  </conditionalFormatting>
  <conditionalFormatting sqref="B1360">
    <cfRule type="cellIs" priority="541" operator="equal" aboveAverage="0" equalAverage="0" bottom="0" percent="0" rank="0" text="" dxfId="551">
      <formula>"ogółem"</formula>
    </cfRule>
  </conditionalFormatting>
  <conditionalFormatting sqref="B1360">
    <cfRule type="cellIs" priority="542" operator="equal" aboveAverage="0" equalAverage="0" bottom="0" percent="0" rank="0" text="" dxfId="552">
      <formula>"ogółem"</formula>
    </cfRule>
    <cfRule type="cellIs" priority="543" operator="equal" aboveAverage="0" equalAverage="0" bottom="0" percent="0" rank="0" text="" dxfId="553">
      <formula>"ogółem"</formula>
    </cfRule>
  </conditionalFormatting>
  <conditionalFormatting sqref="A1371">
    <cfRule type="cellIs" priority="544" operator="equal" aboveAverage="0" equalAverage="0" bottom="0" percent="0" rank="0" text="" dxfId="554">
      <formula>"Wydatki bieżące"</formula>
    </cfRule>
  </conditionalFormatting>
  <conditionalFormatting sqref="A1371">
    <cfRule type="cellIs" priority="545" operator="equal" aboveAverage="0" equalAverage="0" bottom="0" percent="0" rank="0" text="" dxfId="555">
      <formula>"Wydatki bieżące"</formula>
    </cfRule>
  </conditionalFormatting>
  <conditionalFormatting sqref="A1371">
    <cfRule type="cellIs" priority="546" operator="equal" aboveAverage="0" equalAverage="0" bottom="0" percent="0" rank="0" text="" dxfId="556">
      <formula>"Wydatki bieżące"</formula>
    </cfRule>
  </conditionalFormatting>
  <conditionalFormatting sqref="B1371">
    <cfRule type="cellIs" priority="547" operator="equal" aboveAverage="0" equalAverage="0" bottom="0" percent="0" rank="0" text="" dxfId="557">
      <formula>"ogółem"</formula>
    </cfRule>
  </conditionalFormatting>
  <conditionalFormatting sqref="B1371">
    <cfRule type="cellIs" priority="548" operator="equal" aboveAverage="0" equalAverage="0" bottom="0" percent="0" rank="0" text="" dxfId="558">
      <formula>"ogółem"</formula>
    </cfRule>
  </conditionalFormatting>
  <conditionalFormatting sqref="B1371">
    <cfRule type="cellIs" priority="549" operator="equal" aboveAverage="0" equalAverage="0" bottom="0" percent="0" rank="0" text="" dxfId="559">
      <formula>"ogółem"</formula>
    </cfRule>
    <cfRule type="cellIs" priority="550" operator="equal" aboveAverage="0" equalAverage="0" bottom="0" percent="0" rank="0" text="" dxfId="560">
      <formula>"ogółem"</formula>
    </cfRule>
  </conditionalFormatting>
  <conditionalFormatting sqref="A1384">
    <cfRule type="cellIs" priority="551" operator="equal" aboveAverage="0" equalAverage="0" bottom="0" percent="0" rank="0" text="" dxfId="561">
      <formula>"Wydatki bieżące"</formula>
    </cfRule>
  </conditionalFormatting>
  <conditionalFormatting sqref="A1384">
    <cfRule type="cellIs" priority="552" operator="equal" aboveAverage="0" equalAverage="0" bottom="0" percent="0" rank="0" text="" dxfId="562">
      <formula>"Wydatki bieżące"</formula>
    </cfRule>
  </conditionalFormatting>
  <conditionalFormatting sqref="A1384">
    <cfRule type="cellIs" priority="553" operator="equal" aboveAverage="0" equalAverage="0" bottom="0" percent="0" rank="0" text="" dxfId="563">
      <formula>"Wydatki bieżące"</formula>
    </cfRule>
  </conditionalFormatting>
  <conditionalFormatting sqref="B1384:B1386">
    <cfRule type="cellIs" priority="554" operator="equal" aboveAverage="0" equalAverage="0" bottom="0" percent="0" rank="0" text="" dxfId="564">
      <formula>"ogółem"</formula>
    </cfRule>
  </conditionalFormatting>
  <conditionalFormatting sqref="B1384:B1386">
    <cfRule type="cellIs" priority="555" operator="equal" aboveAverage="0" equalAverage="0" bottom="0" percent="0" rank="0" text="" dxfId="565">
      <formula>"ogółem"</formula>
    </cfRule>
  </conditionalFormatting>
  <conditionalFormatting sqref="B1384:B1386">
    <cfRule type="cellIs" priority="556" operator="equal" aboveAverage="0" equalAverage="0" bottom="0" percent="0" rank="0" text="" dxfId="566">
      <formula>"ogółem"</formula>
    </cfRule>
    <cfRule type="cellIs" priority="557" operator="equal" aboveAverage="0" equalAverage="0" bottom="0" percent="0" rank="0" text="" dxfId="567">
      <formula>"ogółem"</formula>
    </cfRule>
  </conditionalFormatting>
  <conditionalFormatting sqref="A1397">
    <cfRule type="cellIs" priority="558" operator="equal" aboveAverage="0" equalAverage="0" bottom="0" percent="0" rank="0" text="" dxfId="568">
      <formula>"Wydatki bieżące"</formula>
    </cfRule>
  </conditionalFormatting>
  <conditionalFormatting sqref="A1397">
    <cfRule type="cellIs" priority="559" operator="equal" aboveAverage="0" equalAverage="0" bottom="0" percent="0" rank="0" text="" dxfId="569">
      <formula>"Wydatki bieżące"</formula>
    </cfRule>
  </conditionalFormatting>
  <conditionalFormatting sqref="A1397">
    <cfRule type="cellIs" priority="560" operator="equal" aboveAverage="0" equalAverage="0" bottom="0" percent="0" rank="0" text="" dxfId="570">
      <formula>"Wydatki bieżące"</formula>
    </cfRule>
  </conditionalFormatting>
  <conditionalFormatting sqref="B1397:B1398">
    <cfRule type="cellIs" priority="561" operator="equal" aboveAverage="0" equalAverage="0" bottom="0" percent="0" rank="0" text="" dxfId="571">
      <formula>"ogółem"</formula>
    </cfRule>
  </conditionalFormatting>
  <conditionalFormatting sqref="B1397:B1398">
    <cfRule type="cellIs" priority="562" operator="equal" aboveAverage="0" equalAverage="0" bottom="0" percent="0" rank="0" text="" dxfId="572">
      <formula>"ogółem"</formula>
    </cfRule>
  </conditionalFormatting>
  <conditionalFormatting sqref="B1397:B1398">
    <cfRule type="cellIs" priority="563" operator="equal" aboveAverage="0" equalAverage="0" bottom="0" percent="0" rank="0" text="" dxfId="573">
      <formula>"ogółem"</formula>
    </cfRule>
    <cfRule type="cellIs" priority="564" operator="equal" aboveAverage="0" equalAverage="0" bottom="0" percent="0" rank="0" text="" dxfId="574">
      <formula>"ogółem"</formula>
    </cfRule>
  </conditionalFormatting>
  <conditionalFormatting sqref="A1410">
    <cfRule type="cellIs" priority="565" operator="equal" aboveAverage="0" equalAverage="0" bottom="0" percent="0" rank="0" text="" dxfId="575">
      <formula>"Wydatki bieżące"</formula>
    </cfRule>
  </conditionalFormatting>
  <conditionalFormatting sqref="A1410">
    <cfRule type="cellIs" priority="566" operator="equal" aboveAverage="0" equalAverage="0" bottom="0" percent="0" rank="0" text="" dxfId="576">
      <formula>"Wydatki bieżące"</formula>
    </cfRule>
  </conditionalFormatting>
  <conditionalFormatting sqref="A1410">
    <cfRule type="cellIs" priority="567" operator="equal" aboveAverage="0" equalAverage="0" bottom="0" percent="0" rank="0" text="" dxfId="577">
      <formula>"Wydatki bieżące"</formula>
    </cfRule>
  </conditionalFormatting>
  <conditionalFormatting sqref="B1410">
    <cfRule type="cellIs" priority="568" operator="equal" aboveAverage="0" equalAverage="0" bottom="0" percent="0" rank="0" text="" dxfId="578">
      <formula>"ogółem"</formula>
    </cfRule>
  </conditionalFormatting>
  <conditionalFormatting sqref="B1410">
    <cfRule type="cellIs" priority="569" operator="equal" aboveAverage="0" equalAverage="0" bottom="0" percent="0" rank="0" text="" dxfId="579">
      <formula>"ogółem"</formula>
    </cfRule>
  </conditionalFormatting>
  <conditionalFormatting sqref="B1410">
    <cfRule type="cellIs" priority="570" operator="equal" aboveAverage="0" equalAverage="0" bottom="0" percent="0" rank="0" text="" dxfId="580">
      <formula>"ogółem"</formula>
    </cfRule>
    <cfRule type="cellIs" priority="571" operator="equal" aboveAverage="0" equalAverage="0" bottom="0" percent="0" rank="0" text="" dxfId="581">
      <formula>"ogółem"</formula>
    </cfRule>
  </conditionalFormatting>
  <conditionalFormatting sqref="B995:B996">
    <cfRule type="cellIs" priority="572" operator="equal" aboveAverage="0" equalAverage="0" bottom="0" percent="0" rank="0" text="" dxfId="582">
      <formula>"ogółem"</formula>
    </cfRule>
  </conditionalFormatting>
  <conditionalFormatting sqref="A995:A996">
    <cfRule type="cellIs" priority="573" operator="equal" aboveAverage="0" equalAverage="0" bottom="0" percent="0" rank="0" text="" dxfId="583">
      <formula>"Wydatki bieżące"</formula>
    </cfRule>
  </conditionalFormatting>
  <conditionalFormatting sqref="B995:B996">
    <cfRule type="cellIs" priority="574" operator="equal" aboveAverage="0" equalAverage="0" bottom="0" percent="0" rank="0" text="" dxfId="584">
      <formula>"ogółem"</formula>
    </cfRule>
  </conditionalFormatting>
  <conditionalFormatting sqref="A995:A996">
    <cfRule type="cellIs" priority="575" operator="equal" aboveAverage="0" equalAverage="0" bottom="0" percent="0" rank="0" text="" dxfId="585">
      <formula>"Wydatki bieżące"</formula>
    </cfRule>
  </conditionalFormatting>
  <conditionalFormatting sqref="B995:B996">
    <cfRule type="cellIs" priority="576" operator="equal" aboveAverage="0" equalAverage="0" bottom="0" percent="0" rank="0" text="" dxfId="586">
      <formula>"ogółem"</formula>
    </cfRule>
    <cfRule type="cellIs" priority="577" operator="equal" aboveAverage="0" equalAverage="0" bottom="0" percent="0" rank="0" text="" dxfId="587">
      <formula>"ogółem"</formula>
    </cfRule>
  </conditionalFormatting>
  <conditionalFormatting sqref="A995:A996">
    <cfRule type="cellIs" priority="578" operator="equal" aboveAverage="0" equalAverage="0" bottom="0" percent="0" rank="0" text="" dxfId="588">
      <formula>"Wydatki bieżące"</formula>
    </cfRule>
  </conditionalFormatting>
  <conditionalFormatting sqref="B997">
    <cfRule type="cellIs" priority="579" operator="equal" aboveAverage="0" equalAverage="0" bottom="0" percent="0" rank="0" text="" dxfId="589">
      <formula>"ogółem"</formula>
    </cfRule>
  </conditionalFormatting>
  <conditionalFormatting sqref="A997">
    <cfRule type="cellIs" priority="580" operator="equal" aboveAverage="0" equalAverage="0" bottom="0" percent="0" rank="0" text="" dxfId="590">
      <formula>"Wydatki bieżące"</formula>
    </cfRule>
  </conditionalFormatting>
  <conditionalFormatting sqref="B997">
    <cfRule type="cellIs" priority="581" operator="equal" aboveAverage="0" equalAverage="0" bottom="0" percent="0" rank="0" text="" dxfId="591">
      <formula>"ogółem"</formula>
    </cfRule>
  </conditionalFormatting>
  <conditionalFormatting sqref="A997">
    <cfRule type="cellIs" priority="582" operator="equal" aboveAverage="0" equalAverage="0" bottom="0" percent="0" rank="0" text="" dxfId="592">
      <formula>"Wydatki bieżące"</formula>
    </cfRule>
  </conditionalFormatting>
  <conditionalFormatting sqref="B997">
    <cfRule type="cellIs" priority="583" operator="equal" aboveAverage="0" equalAverage="0" bottom="0" percent="0" rank="0" text="" dxfId="593">
      <formula>"ogółem"</formula>
    </cfRule>
    <cfRule type="cellIs" priority="584" operator="equal" aboveAverage="0" equalAverage="0" bottom="0" percent="0" rank="0" text="" dxfId="594">
      <formula>"ogółem"</formula>
    </cfRule>
  </conditionalFormatting>
  <conditionalFormatting sqref="A997">
    <cfRule type="cellIs" priority="585" operator="equal" aboveAverage="0" equalAverage="0" bottom="0" percent="0" rank="0" text="" dxfId="595">
      <formula>"Wydatki bieżące"</formula>
    </cfRule>
  </conditionalFormatting>
  <conditionalFormatting sqref="B962:B963">
    <cfRule type="cellIs" priority="586" operator="equal" aboveAverage="0" equalAverage="0" bottom="0" percent="0" rank="0" text="" dxfId="596">
      <formula>"ogółem"</formula>
    </cfRule>
  </conditionalFormatting>
  <conditionalFormatting sqref="A962:A963">
    <cfRule type="cellIs" priority="587" operator="equal" aboveAverage="0" equalAverage="0" bottom="0" percent="0" rank="0" text="" dxfId="597">
      <formula>"Wydatki bieżące"</formula>
    </cfRule>
  </conditionalFormatting>
  <conditionalFormatting sqref="B962:B963">
    <cfRule type="cellIs" priority="588" operator="equal" aboveAverage="0" equalAverage="0" bottom="0" percent="0" rank="0" text="" dxfId="598">
      <formula>"ogółem"</formula>
    </cfRule>
  </conditionalFormatting>
  <conditionalFormatting sqref="A962:A963">
    <cfRule type="cellIs" priority="589" operator="equal" aboveAverage="0" equalAverage="0" bottom="0" percent="0" rank="0" text="" dxfId="599">
      <formula>"Wydatki bieżące"</formula>
    </cfRule>
  </conditionalFormatting>
  <conditionalFormatting sqref="B962:B963">
    <cfRule type="cellIs" priority="590" operator="equal" aboveAverage="0" equalAverage="0" bottom="0" percent="0" rank="0" text="" dxfId="600">
      <formula>"ogółem"</formula>
    </cfRule>
    <cfRule type="cellIs" priority="591" operator="equal" aboveAverage="0" equalAverage="0" bottom="0" percent="0" rank="0" text="" dxfId="601">
      <formula>"ogółem"</formula>
    </cfRule>
  </conditionalFormatting>
  <conditionalFormatting sqref="A962:A963">
    <cfRule type="cellIs" priority="592" operator="equal" aboveAverage="0" equalAverage="0" bottom="0" percent="0" rank="0" text="" dxfId="602">
      <formula>"Wydatki bieżące"</formula>
    </cfRule>
  </conditionalFormatting>
  <conditionalFormatting sqref="A881">
    <cfRule type="cellIs" priority="593" operator="equal" aboveAverage="0" equalAverage="0" bottom="0" percent="0" rank="0" text="" dxfId="603">
      <formula>"Wydatki bieżące"</formula>
    </cfRule>
  </conditionalFormatting>
  <conditionalFormatting sqref="B964">
    <cfRule type="cellIs" priority="594" operator="equal" aboveAverage="0" equalAverage="0" bottom="0" percent="0" rank="0" text="" dxfId="604">
      <formula>"ogółem"</formula>
    </cfRule>
  </conditionalFormatting>
  <conditionalFormatting sqref="A964">
    <cfRule type="cellIs" priority="595" operator="equal" aboveAverage="0" equalAverage="0" bottom="0" percent="0" rank="0" text="" dxfId="605">
      <formula>"Wydatki bieżące"</formula>
    </cfRule>
  </conditionalFormatting>
  <conditionalFormatting sqref="B964">
    <cfRule type="cellIs" priority="596" operator="equal" aboveAverage="0" equalAverage="0" bottom="0" percent="0" rank="0" text="" dxfId="606">
      <formula>"ogółem"</formula>
    </cfRule>
  </conditionalFormatting>
  <conditionalFormatting sqref="A964">
    <cfRule type="cellIs" priority="597" operator="equal" aboveAverage="0" equalAverage="0" bottom="0" percent="0" rank="0" text="" dxfId="607">
      <formula>"Wydatki bieżące"</formula>
    </cfRule>
  </conditionalFormatting>
  <conditionalFormatting sqref="B964">
    <cfRule type="cellIs" priority="598" operator="equal" aboveAverage="0" equalAverage="0" bottom="0" percent="0" rank="0" text="" dxfId="608">
      <formula>"ogółem"</formula>
    </cfRule>
    <cfRule type="cellIs" priority="599" operator="equal" aboveAverage="0" equalAverage="0" bottom="0" percent="0" rank="0" text="" dxfId="609">
      <formula>"ogółem"</formula>
    </cfRule>
  </conditionalFormatting>
  <conditionalFormatting sqref="A964">
    <cfRule type="cellIs" priority="600" operator="equal" aboveAverage="0" equalAverage="0" bottom="0" percent="0" rank="0" text="" dxfId="610">
      <formula>"Wydatki bieżące"</formula>
    </cfRule>
  </conditionalFormatting>
  <conditionalFormatting sqref="B974:B975">
    <cfRule type="cellIs" priority="601" operator="equal" aboveAverage="0" equalAverage="0" bottom="0" percent="0" rank="0" text="" dxfId="611">
      <formula>"ogółem"</formula>
    </cfRule>
  </conditionalFormatting>
  <conditionalFormatting sqref="A974:A975">
    <cfRule type="cellIs" priority="602" operator="equal" aboveAverage="0" equalAverage="0" bottom="0" percent="0" rank="0" text="" dxfId="612">
      <formula>"Wydatki bieżące"</formula>
    </cfRule>
  </conditionalFormatting>
  <conditionalFormatting sqref="B974:B975">
    <cfRule type="cellIs" priority="603" operator="equal" aboveAverage="0" equalAverage="0" bottom="0" percent="0" rank="0" text="" dxfId="613">
      <formula>"ogółem"</formula>
    </cfRule>
  </conditionalFormatting>
  <conditionalFormatting sqref="A974:A975">
    <cfRule type="cellIs" priority="604" operator="equal" aboveAverage="0" equalAverage="0" bottom="0" percent="0" rank="0" text="" dxfId="614">
      <formula>"Wydatki bieżące"</formula>
    </cfRule>
  </conditionalFormatting>
  <conditionalFormatting sqref="B974:B975">
    <cfRule type="cellIs" priority="605" operator="equal" aboveAverage="0" equalAverage="0" bottom="0" percent="0" rank="0" text="" dxfId="615">
      <formula>"ogółem"</formula>
    </cfRule>
    <cfRule type="cellIs" priority="606" operator="equal" aboveAverage="0" equalAverage="0" bottom="0" percent="0" rank="0" text="" dxfId="616">
      <formula>"ogółem"</formula>
    </cfRule>
  </conditionalFormatting>
  <conditionalFormatting sqref="A974:A975">
    <cfRule type="cellIs" priority="607" operator="equal" aboveAverage="0" equalAverage="0" bottom="0" percent="0" rank="0" text="" dxfId="617">
      <formula>"Wydatki bieżące"</formula>
    </cfRule>
  </conditionalFormatting>
  <conditionalFormatting sqref="A1422">
    <cfRule type="cellIs" priority="608" operator="equal" aboveAverage="0" equalAverage="0" bottom="0" percent="0" rank="0" text="" dxfId="618">
      <formula>"Wydatki bieżące"</formula>
    </cfRule>
  </conditionalFormatting>
  <conditionalFormatting sqref="A1422">
    <cfRule type="cellIs" priority="609" operator="equal" aboveAverage="0" equalAverage="0" bottom="0" percent="0" rank="0" text="" dxfId="619">
      <formula>"Wydatki bieżące"</formula>
    </cfRule>
  </conditionalFormatting>
  <conditionalFormatting sqref="A1422">
    <cfRule type="cellIs" priority="610" operator="equal" aboveAverage="0" equalAverage="0" bottom="0" percent="0" rank="0" text="" dxfId="620">
      <formula>"Wydatki bieżące"</formula>
    </cfRule>
  </conditionalFormatting>
  <conditionalFormatting sqref="B1422">
    <cfRule type="cellIs" priority="611" operator="equal" aboveAverage="0" equalAverage="0" bottom="0" percent="0" rank="0" text="" dxfId="621">
      <formula>"ogółem"</formula>
    </cfRule>
  </conditionalFormatting>
  <conditionalFormatting sqref="B1422">
    <cfRule type="cellIs" priority="612" operator="equal" aboveAverage="0" equalAverage="0" bottom="0" percent="0" rank="0" text="" dxfId="622">
      <formula>"ogółem"</formula>
    </cfRule>
  </conditionalFormatting>
  <conditionalFormatting sqref="B1422">
    <cfRule type="cellIs" priority="613" operator="equal" aboveAverage="0" equalAverage="0" bottom="0" percent="0" rank="0" text="" dxfId="623">
      <formula>"ogółem"</formula>
    </cfRule>
    <cfRule type="cellIs" priority="614" operator="equal" aboveAverage="0" equalAverage="0" bottom="0" percent="0" rank="0" text="" dxfId="624">
      <formula>"ogółem"</formula>
    </cfRule>
  </conditionalFormatting>
  <conditionalFormatting sqref="B881">
    <cfRule type="cellIs" priority="615" operator="equal" aboveAverage="0" equalAverage="0" bottom="0" percent="0" rank="0" text="" dxfId="625">
      <formula>"ogółem"</formula>
    </cfRule>
  </conditionalFormatting>
  <conditionalFormatting sqref="A881">
    <cfRule type="cellIs" priority="616" operator="equal" aboveAverage="0" equalAverage="0" bottom="0" percent="0" rank="0" text="" dxfId="626">
      <formula>"Wydatki bieżące"</formula>
    </cfRule>
  </conditionalFormatting>
  <conditionalFormatting sqref="B881">
    <cfRule type="cellIs" priority="617" operator="equal" aboveAverage="0" equalAverage="0" bottom="0" percent="0" rank="0" text="" dxfId="627">
      <formula>"ogółem"</formula>
    </cfRule>
  </conditionalFormatting>
  <conditionalFormatting sqref="A881">
    <cfRule type="cellIs" priority="618" operator="equal" aboveAverage="0" equalAverage="0" bottom="0" percent="0" rank="0" text="" dxfId="628">
      <formula>"Wydatki bieżące"</formula>
    </cfRule>
  </conditionalFormatting>
  <conditionalFormatting sqref="B881">
    <cfRule type="cellIs" priority="619" operator="equal" aboveAverage="0" equalAverage="0" bottom="0" percent="0" rank="0" text="" dxfId="629">
      <formula>"ogółem"</formula>
    </cfRule>
    <cfRule type="cellIs" priority="620" operator="equal" aboveAverage="0" equalAverage="0" bottom="0" percent="0" rank="0" text="" dxfId="630">
      <formula>"ogółem"</formula>
    </cfRule>
  </conditionalFormatting>
  <conditionalFormatting sqref="A919">
    <cfRule type="cellIs" priority="621" operator="equal" aboveAverage="0" equalAverage="0" bottom="0" percent="0" rank="0" text="" dxfId="631">
      <formula>"Wydatki bieżące"</formula>
    </cfRule>
  </conditionalFormatting>
  <conditionalFormatting sqref="B906">
    <cfRule type="cellIs" priority="622" operator="equal" aboveAverage="0" equalAverage="0" bottom="0" percent="0" rank="0" text="" dxfId="632">
      <formula>"ogółem"</formula>
    </cfRule>
  </conditionalFormatting>
  <conditionalFormatting sqref="A906">
    <cfRule type="cellIs" priority="623" operator="equal" aboveAverage="0" equalAverage="0" bottom="0" percent="0" rank="0" text="" dxfId="633">
      <formula>"Wydatki bieżące"</formula>
    </cfRule>
  </conditionalFormatting>
  <conditionalFormatting sqref="B906">
    <cfRule type="cellIs" priority="624" operator="equal" aboveAverage="0" equalAverage="0" bottom="0" percent="0" rank="0" text="" dxfId="634">
      <formula>"ogółem"</formula>
    </cfRule>
  </conditionalFormatting>
  <conditionalFormatting sqref="A906">
    <cfRule type="cellIs" priority="625" operator="equal" aboveAverage="0" equalAverage="0" bottom="0" percent="0" rank="0" text="" dxfId="635">
      <formula>"Wydatki bieżące"</formula>
    </cfRule>
  </conditionalFormatting>
  <conditionalFormatting sqref="B906">
    <cfRule type="cellIs" priority="626" operator="equal" aboveAverage="0" equalAverage="0" bottom="0" percent="0" rank="0" text="" dxfId="636">
      <formula>"ogółem"</formula>
    </cfRule>
    <cfRule type="cellIs" priority="627" operator="equal" aboveAverage="0" equalAverage="0" bottom="0" percent="0" rank="0" text="" dxfId="637">
      <formula>"ogółem"</formula>
    </cfRule>
  </conditionalFormatting>
  <conditionalFormatting sqref="A906">
    <cfRule type="cellIs" priority="628" operator="equal" aboveAverage="0" equalAverage="0" bottom="0" percent="0" rank="0" text="" dxfId="638">
      <formula>"Wydatki bieżące"</formula>
    </cfRule>
  </conditionalFormatting>
  <conditionalFormatting sqref="A907">
    <cfRule type="cellIs" priority="629" operator="equal" aboveAverage="0" equalAverage="0" bottom="0" percent="0" rank="0" text="" dxfId="639">
      <formula>"Wydatki bieżące"</formula>
    </cfRule>
  </conditionalFormatting>
  <conditionalFormatting sqref="B907">
    <cfRule type="cellIs" priority="630" operator="equal" aboveAverage="0" equalAverage="0" bottom="0" percent="0" rank="0" text="" dxfId="640">
      <formula>"ogółem"</formula>
    </cfRule>
  </conditionalFormatting>
  <conditionalFormatting sqref="A907">
    <cfRule type="cellIs" priority="631" operator="equal" aboveAverage="0" equalAverage="0" bottom="0" percent="0" rank="0" text="" dxfId="641">
      <formula>"Wydatki bieżące"</formula>
    </cfRule>
  </conditionalFormatting>
  <conditionalFormatting sqref="B907">
    <cfRule type="cellIs" priority="632" operator="equal" aboveAverage="0" equalAverage="0" bottom="0" percent="0" rank="0" text="" dxfId="642">
      <formula>"ogółem"</formula>
    </cfRule>
  </conditionalFormatting>
  <conditionalFormatting sqref="A907">
    <cfRule type="cellIs" priority="633" operator="equal" aboveAverage="0" equalAverage="0" bottom="0" percent="0" rank="0" text="" dxfId="643">
      <formula>"Wydatki bieżące"</formula>
    </cfRule>
  </conditionalFormatting>
  <conditionalFormatting sqref="B907">
    <cfRule type="cellIs" priority="634" operator="equal" aboveAverage="0" equalAverage="0" bottom="0" percent="0" rank="0" text="" dxfId="644">
      <formula>"ogółem"</formula>
    </cfRule>
    <cfRule type="cellIs" priority="635" operator="equal" aboveAverage="0" equalAverage="0" bottom="0" percent="0" rank="0" text="" dxfId="645">
      <formula>"ogółem"</formula>
    </cfRule>
  </conditionalFormatting>
  <conditionalFormatting sqref="B908:B910">
    <cfRule type="cellIs" priority="636" operator="equal" aboveAverage="0" equalAverage="0" bottom="0" percent="0" rank="0" text="" dxfId="646">
      <formula>"ogółem"</formula>
    </cfRule>
  </conditionalFormatting>
  <conditionalFormatting sqref="A908">
    <cfRule type="cellIs" priority="637" operator="equal" aboveAverage="0" equalAverage="0" bottom="0" percent="0" rank="0" text="" dxfId="647">
      <formula>"Wydatki bieżące"</formula>
    </cfRule>
  </conditionalFormatting>
  <conditionalFormatting sqref="B908:B910">
    <cfRule type="cellIs" priority="638" operator="equal" aboveAverage="0" equalAverage="0" bottom="0" percent="0" rank="0" text="" dxfId="648">
      <formula>"ogółem"</formula>
    </cfRule>
  </conditionalFormatting>
  <conditionalFormatting sqref="A908">
    <cfRule type="cellIs" priority="639" operator="equal" aboveAverage="0" equalAverage="0" bottom="0" percent="0" rank="0" text="" dxfId="649">
      <formula>"Wydatki bieżące"</formula>
    </cfRule>
  </conditionalFormatting>
  <conditionalFormatting sqref="B908:B910">
    <cfRule type="cellIs" priority="640" operator="equal" aboveAverage="0" equalAverage="0" bottom="0" percent="0" rank="0" text="" dxfId="650">
      <formula>"ogółem"</formula>
    </cfRule>
    <cfRule type="cellIs" priority="641" operator="equal" aboveAverage="0" equalAverage="0" bottom="0" percent="0" rank="0" text="" dxfId="651">
      <formula>"ogółem"</formula>
    </cfRule>
  </conditionalFormatting>
  <conditionalFormatting sqref="A908">
    <cfRule type="cellIs" priority="642" operator="equal" aboveAverage="0" equalAverage="0" bottom="0" percent="0" rank="0" text="" dxfId="652">
      <formula>"Wydatki bieżące"</formula>
    </cfRule>
  </conditionalFormatting>
  <conditionalFormatting sqref="A918">
    <cfRule type="cellIs" priority="643" operator="equal" aboveAverage="0" equalAverage="0" bottom="0" percent="0" rank="0" text="" dxfId="653">
      <formula>"Wydatki bieżące"</formula>
    </cfRule>
  </conditionalFormatting>
  <conditionalFormatting sqref="B918">
    <cfRule type="cellIs" priority="644" operator="equal" aboveAverage="0" equalAverage="0" bottom="0" percent="0" rank="0" text="" dxfId="654">
      <formula>"ogółem"</formula>
    </cfRule>
  </conditionalFormatting>
  <conditionalFormatting sqref="A918">
    <cfRule type="cellIs" priority="645" operator="equal" aboveAverage="0" equalAverage="0" bottom="0" percent="0" rank="0" text="" dxfId="655">
      <formula>"Wydatki bieżące"</formula>
    </cfRule>
  </conditionalFormatting>
  <conditionalFormatting sqref="B918">
    <cfRule type="cellIs" priority="646" operator="equal" aboveAverage="0" equalAverage="0" bottom="0" percent="0" rank="0" text="" dxfId="656">
      <formula>"ogółem"</formula>
    </cfRule>
  </conditionalFormatting>
  <conditionalFormatting sqref="A918">
    <cfRule type="cellIs" priority="647" operator="equal" aboveAverage="0" equalAverage="0" bottom="0" percent="0" rank="0" text="" dxfId="657">
      <formula>"Wydatki bieżące"</formula>
    </cfRule>
  </conditionalFormatting>
  <conditionalFormatting sqref="B918">
    <cfRule type="cellIs" priority="648" operator="equal" aboveAverage="0" equalAverage="0" bottom="0" percent="0" rank="0" text="" dxfId="658">
      <formula>"ogółem"</formula>
    </cfRule>
    <cfRule type="cellIs" priority="649" operator="equal" aboveAverage="0" equalAverage="0" bottom="0" percent="0" rank="0" text="" dxfId="659">
      <formula>"ogółem"</formula>
    </cfRule>
  </conditionalFormatting>
  <conditionalFormatting sqref="B919">
    <cfRule type="cellIs" priority="650" operator="equal" aboveAverage="0" equalAverage="0" bottom="0" percent="0" rank="0" text="" dxfId="660">
      <formula>"ogółem"</formula>
    </cfRule>
  </conditionalFormatting>
  <conditionalFormatting sqref="A919">
    <cfRule type="cellIs" priority="651" operator="equal" aboveAverage="0" equalAverage="0" bottom="0" percent="0" rank="0" text="" dxfId="661">
      <formula>"Wydatki bieżące"</formula>
    </cfRule>
  </conditionalFormatting>
  <conditionalFormatting sqref="B919">
    <cfRule type="cellIs" priority="652" operator="equal" aboveAverage="0" equalAverage="0" bottom="0" percent="0" rank="0" text="" dxfId="662">
      <formula>"ogółem"</formula>
    </cfRule>
  </conditionalFormatting>
  <conditionalFormatting sqref="A919">
    <cfRule type="cellIs" priority="653" operator="equal" aboveAverage="0" equalAverage="0" bottom="0" percent="0" rank="0" text="" dxfId="663">
      <formula>"Wydatki bieżące"</formula>
    </cfRule>
  </conditionalFormatting>
  <conditionalFormatting sqref="B919">
    <cfRule type="cellIs" priority="654" operator="equal" aboveAverage="0" equalAverage="0" bottom="0" percent="0" rank="0" text="" dxfId="664">
      <formula>"ogółem"</formula>
    </cfRule>
    <cfRule type="cellIs" priority="655" operator="equal" aboveAverage="0" equalAverage="0" bottom="0" percent="0" rank="0" text="" dxfId="665">
      <formula>"ogółem"</formula>
    </cfRule>
  </conditionalFormatting>
  <conditionalFormatting sqref="B929:B930">
    <cfRule type="cellIs" priority="656" operator="equal" aboveAverage="0" equalAverage="0" bottom="0" percent="0" rank="0" text="" dxfId="666">
      <formula>"ogółem"</formula>
    </cfRule>
  </conditionalFormatting>
  <conditionalFormatting sqref="A929:A930">
    <cfRule type="cellIs" priority="657" operator="equal" aboveAverage="0" equalAverage="0" bottom="0" percent="0" rank="0" text="" dxfId="667">
      <formula>"Wydatki bieżące"</formula>
    </cfRule>
  </conditionalFormatting>
  <conditionalFormatting sqref="B929:B930">
    <cfRule type="cellIs" priority="658" operator="equal" aboveAverage="0" equalAverage="0" bottom="0" percent="0" rank="0" text="" dxfId="668">
      <formula>"ogółem"</formula>
    </cfRule>
  </conditionalFormatting>
  <conditionalFormatting sqref="A929:A930">
    <cfRule type="cellIs" priority="659" operator="equal" aboveAverage="0" equalAverage="0" bottom="0" percent="0" rank="0" text="" dxfId="669">
      <formula>"Wydatki bieżące"</formula>
    </cfRule>
  </conditionalFormatting>
  <conditionalFormatting sqref="B929:B930">
    <cfRule type="cellIs" priority="660" operator="equal" aboveAverage="0" equalAverage="0" bottom="0" percent="0" rank="0" text="" dxfId="670">
      <formula>"ogółem"</formula>
    </cfRule>
    <cfRule type="cellIs" priority="661" operator="equal" aboveAverage="0" equalAverage="0" bottom="0" percent="0" rank="0" text="" dxfId="671">
      <formula>"ogółem"</formula>
    </cfRule>
  </conditionalFormatting>
  <conditionalFormatting sqref="A929:A930">
    <cfRule type="cellIs" priority="662" operator="equal" aboveAverage="0" equalAverage="0" bottom="0" percent="0" rank="0" text="" dxfId="672">
      <formula>"Wydatki bieżące"</formula>
    </cfRule>
  </conditionalFormatting>
  <conditionalFormatting sqref="A931">
    <cfRule type="cellIs" priority="663" operator="equal" aboveAverage="0" equalAverage="0" bottom="0" percent="0" rank="0" text="" dxfId="673">
      <formula>"Wydatki bieżące"</formula>
    </cfRule>
  </conditionalFormatting>
  <conditionalFormatting sqref="B931">
    <cfRule type="cellIs" priority="664" operator="equal" aboveAverage="0" equalAverage="0" bottom="0" percent="0" rank="0" text="" dxfId="674">
      <formula>"ogółem"</formula>
    </cfRule>
  </conditionalFormatting>
  <conditionalFormatting sqref="A931">
    <cfRule type="cellIs" priority="665" operator="equal" aboveAverage="0" equalAverage="0" bottom="0" percent="0" rank="0" text="" dxfId="675">
      <formula>"Wydatki bieżące"</formula>
    </cfRule>
  </conditionalFormatting>
  <conditionalFormatting sqref="B931">
    <cfRule type="cellIs" priority="666" operator="equal" aboveAverage="0" equalAverage="0" bottom="0" percent="0" rank="0" text="" dxfId="676">
      <formula>"ogółem"</formula>
    </cfRule>
  </conditionalFormatting>
  <conditionalFormatting sqref="A931">
    <cfRule type="cellIs" priority="667" operator="equal" aboveAverage="0" equalAverage="0" bottom="0" percent="0" rank="0" text="" dxfId="677">
      <formula>"Wydatki bieżące"</formula>
    </cfRule>
  </conditionalFormatting>
  <conditionalFormatting sqref="B931">
    <cfRule type="cellIs" priority="668" operator="equal" aboveAverage="0" equalAverage="0" bottom="0" percent="0" rank="0" text="" dxfId="678">
      <formula>"ogółem"</formula>
    </cfRule>
    <cfRule type="cellIs" priority="669" operator="equal" aboveAverage="0" equalAverage="0" bottom="0" percent="0" rank="0" text="" dxfId="679">
      <formula>"ogółem"</formula>
    </cfRule>
  </conditionalFormatting>
  <conditionalFormatting sqref="B949">
    <cfRule type="cellIs" priority="670" operator="equal" aboveAverage="0" equalAverage="0" bottom="0" percent="0" rank="0" text="" dxfId="680">
      <formula>"ogółem"</formula>
    </cfRule>
  </conditionalFormatting>
  <conditionalFormatting sqref="A949">
    <cfRule type="cellIs" priority="671" operator="equal" aboveAverage="0" equalAverage="0" bottom="0" percent="0" rank="0" text="" dxfId="681">
      <formula>"Wydatki bieżące"</formula>
    </cfRule>
  </conditionalFormatting>
  <conditionalFormatting sqref="B949">
    <cfRule type="cellIs" priority="672" operator="equal" aboveAverage="0" equalAverage="0" bottom="0" percent="0" rank="0" text="" dxfId="682">
      <formula>"ogółem"</formula>
    </cfRule>
  </conditionalFormatting>
  <conditionalFormatting sqref="A949">
    <cfRule type="cellIs" priority="673" operator="equal" aboveAverage="0" equalAverage="0" bottom="0" percent="0" rank="0" text="" dxfId="683">
      <formula>"Wydatki bieżące"</formula>
    </cfRule>
  </conditionalFormatting>
  <conditionalFormatting sqref="B949">
    <cfRule type="cellIs" priority="674" operator="equal" aboveAverage="0" equalAverage="0" bottom="0" percent="0" rank="0" text="" dxfId="684">
      <formula>"ogółem"</formula>
    </cfRule>
    <cfRule type="cellIs" priority="675" operator="equal" aboveAverage="0" equalAverage="0" bottom="0" percent="0" rank="0" text="" dxfId="685">
      <formula>"ogółem"</formula>
    </cfRule>
  </conditionalFormatting>
  <conditionalFormatting sqref="A949">
    <cfRule type="cellIs" priority="676" operator="equal" aboveAverage="0" equalAverage="0" bottom="0" percent="0" rank="0" text="" dxfId="686">
      <formula>"Wydatki bieżące"</formula>
    </cfRule>
  </conditionalFormatting>
  <conditionalFormatting sqref="A950">
    <cfRule type="cellIs" priority="677" operator="equal" aboveAverage="0" equalAverage="0" bottom="0" percent="0" rank="0" text="" dxfId="687">
      <formula>"Wydatki bieżące"</formula>
    </cfRule>
  </conditionalFormatting>
  <conditionalFormatting sqref="B950:B953">
    <cfRule type="cellIs" priority="678" operator="equal" aboveAverage="0" equalAverage="0" bottom="0" percent="0" rank="0" text="" dxfId="688">
      <formula>"ogółem"</formula>
    </cfRule>
  </conditionalFormatting>
  <conditionalFormatting sqref="A950">
    <cfRule type="cellIs" priority="679" operator="equal" aboveAverage="0" equalAverage="0" bottom="0" percent="0" rank="0" text="" dxfId="689">
      <formula>"Wydatki bieżące"</formula>
    </cfRule>
  </conditionalFormatting>
  <conditionalFormatting sqref="B950:B953">
    <cfRule type="cellIs" priority="680" operator="equal" aboveAverage="0" equalAverage="0" bottom="0" percent="0" rank="0" text="" dxfId="690">
      <formula>"ogółem"</formula>
    </cfRule>
  </conditionalFormatting>
  <conditionalFormatting sqref="A950">
    <cfRule type="cellIs" priority="681" operator="equal" aboveAverage="0" equalAverage="0" bottom="0" percent="0" rank="0" text="" dxfId="691">
      <formula>"Wydatki bieżące"</formula>
    </cfRule>
  </conditionalFormatting>
  <conditionalFormatting sqref="B950:B953">
    <cfRule type="cellIs" priority="682" operator="equal" aboveAverage="0" equalAverage="0" bottom="0" percent="0" rank="0" text="" dxfId="692">
      <formula>"ogółem"</formula>
    </cfRule>
    <cfRule type="cellIs" priority="683" operator="equal" aboveAverage="0" equalAverage="0" bottom="0" percent="0" rank="0" text="" dxfId="693">
      <formula>"ogółem"</formula>
    </cfRule>
  </conditionalFormatting>
  <conditionalFormatting sqref="B954">
    <cfRule type="cellIs" priority="684" operator="equal" aboveAverage="0" equalAverage="0" bottom="0" percent="0" rank="0" text="" dxfId="694">
      <formula>"ogółem"</formula>
    </cfRule>
  </conditionalFormatting>
  <conditionalFormatting sqref="A954">
    <cfRule type="cellIs" priority="685" operator="equal" aboveAverage="0" equalAverage="0" bottom="0" percent="0" rank="0" text="" dxfId="695">
      <formula>"Wydatki bieżące"</formula>
    </cfRule>
  </conditionalFormatting>
  <conditionalFormatting sqref="B954">
    <cfRule type="cellIs" priority="686" operator="equal" aboveAverage="0" equalAverage="0" bottom="0" percent="0" rank="0" text="" dxfId="696">
      <formula>"ogółem"</formula>
    </cfRule>
  </conditionalFormatting>
  <conditionalFormatting sqref="A954">
    <cfRule type="cellIs" priority="687" operator="equal" aboveAverage="0" equalAverage="0" bottom="0" percent="0" rank="0" text="" dxfId="697">
      <formula>"Wydatki bieżące"</formula>
    </cfRule>
  </conditionalFormatting>
  <conditionalFormatting sqref="B954">
    <cfRule type="cellIs" priority="688" operator="equal" aboveAverage="0" equalAverage="0" bottom="0" percent="0" rank="0" text="" dxfId="698">
      <formula>"ogółem"</formula>
    </cfRule>
    <cfRule type="cellIs" priority="689" operator="equal" aboveAverage="0" equalAverage="0" bottom="0" percent="0" rank="0" text="" dxfId="699">
      <formula>"ogółem"</formula>
    </cfRule>
  </conditionalFormatting>
  <conditionalFormatting sqref="A954">
    <cfRule type="cellIs" priority="690" operator="equal" aboveAverage="0" equalAverage="0" bottom="0" percent="0" rank="0" text="" dxfId="700">
      <formula>"Wydatki bieżące"</formula>
    </cfRule>
  </conditionalFormatting>
  <conditionalFormatting sqref="B893:B897">
    <cfRule type="cellIs" priority="691" operator="equal" aboveAverage="0" equalAverage="0" bottom="0" percent="0" rank="0" text="" dxfId="701">
      <formula>"ogółem"</formula>
    </cfRule>
  </conditionalFormatting>
  <conditionalFormatting sqref="A893:A895">
    <cfRule type="cellIs" priority="692" operator="equal" aboveAverage="0" equalAverage="0" bottom="0" percent="0" rank="0" text="" dxfId="702">
      <formula>"Wydatki bieżące"</formula>
    </cfRule>
  </conditionalFormatting>
  <conditionalFormatting sqref="B893:B897">
    <cfRule type="cellIs" priority="693" operator="equal" aboveAverage="0" equalAverage="0" bottom="0" percent="0" rank="0" text="" dxfId="703">
      <formula>"ogółem"</formula>
    </cfRule>
  </conditionalFormatting>
  <conditionalFormatting sqref="A893:A895">
    <cfRule type="cellIs" priority="694" operator="equal" aboveAverage="0" equalAverage="0" bottom="0" percent="0" rank="0" text="" dxfId="704">
      <formula>"Wydatki bieżące"</formula>
    </cfRule>
  </conditionalFormatting>
  <conditionalFormatting sqref="B893:B897">
    <cfRule type="cellIs" priority="695" operator="equal" aboveAverage="0" equalAverage="0" bottom="0" percent="0" rank="0" text="" dxfId="705">
      <formula>"ogółem"</formula>
    </cfRule>
    <cfRule type="cellIs" priority="696" operator="equal" aboveAverage="0" equalAverage="0" bottom="0" percent="0" rank="0" text="" dxfId="706">
      <formula>"ogółem"</formula>
    </cfRule>
  </conditionalFormatting>
  <conditionalFormatting sqref="A893:A895">
    <cfRule type="cellIs" priority="697" operator="equal" aboveAverage="0" equalAverage="0" bottom="0" percent="0" rank="0" text="" dxfId="707">
      <formula>"Wydatki bieżące"</formula>
    </cfRule>
  </conditionalFormatting>
  <conditionalFormatting sqref="A1434">
    <cfRule type="cellIs" priority="698" operator="equal" aboveAverage="0" equalAverage="0" bottom="0" percent="0" rank="0" text="" dxfId="708">
      <formula>"Wydatki bieżące"</formula>
    </cfRule>
  </conditionalFormatting>
  <conditionalFormatting sqref="A1434">
    <cfRule type="cellIs" priority="699" operator="equal" aboveAverage="0" equalAverage="0" bottom="0" percent="0" rank="0" text="" dxfId="709">
      <formula>"Wydatki bieżące"</formula>
    </cfRule>
  </conditionalFormatting>
  <conditionalFormatting sqref="A1434">
    <cfRule type="cellIs" priority="700" operator="equal" aboveAverage="0" equalAverage="0" bottom="0" percent="0" rank="0" text="" dxfId="710">
      <formula>"Wydatki bieżące"</formula>
    </cfRule>
  </conditionalFormatting>
  <conditionalFormatting sqref="B1434:B1436">
    <cfRule type="cellIs" priority="701" operator="equal" aboveAverage="0" equalAverage="0" bottom="0" percent="0" rank="0" text="" dxfId="711">
      <formula>"ogółem"</formula>
    </cfRule>
  </conditionalFormatting>
  <conditionalFormatting sqref="B1434:B1436">
    <cfRule type="cellIs" priority="702" operator="equal" aboveAverage="0" equalAverage="0" bottom="0" percent="0" rank="0" text="" dxfId="712">
      <formula>"ogółem"</formula>
    </cfRule>
  </conditionalFormatting>
  <conditionalFormatting sqref="B1434:B1436">
    <cfRule type="cellIs" priority="703" operator="equal" aboveAverage="0" equalAverage="0" bottom="0" percent="0" rank="0" text="" dxfId="713">
      <formula>"ogółem"</formula>
    </cfRule>
    <cfRule type="cellIs" priority="704" operator="equal" aboveAverage="0" equalAverage="0" bottom="0" percent="0" rank="0" text="" dxfId="714">
      <formula>"ogółem"</formula>
    </cfRule>
  </conditionalFormatting>
  <conditionalFormatting sqref="A1444">
    <cfRule type="cellIs" priority="705" operator="equal" aboveAverage="0" equalAverage="0" bottom="0" percent="0" rank="0" text="" dxfId="715">
      <formula>"Wydatki bieżące"</formula>
    </cfRule>
  </conditionalFormatting>
  <conditionalFormatting sqref="A1444">
    <cfRule type="cellIs" priority="706" operator="equal" aboveAverage="0" equalAverage="0" bottom="0" percent="0" rank="0" text="" dxfId="716">
      <formula>"Wydatki bieżące"</formula>
    </cfRule>
  </conditionalFormatting>
  <conditionalFormatting sqref="A1444">
    <cfRule type="cellIs" priority="707" operator="equal" aboveAverage="0" equalAverage="0" bottom="0" percent="0" rank="0" text="" dxfId="717">
      <formula>"Wydatki bieżące"</formula>
    </cfRule>
  </conditionalFormatting>
  <conditionalFormatting sqref="B1444">
    <cfRule type="cellIs" priority="708" operator="equal" aboveAverage="0" equalAverage="0" bottom="0" percent="0" rank="0" text="" dxfId="718">
      <formula>"ogółem"</formula>
    </cfRule>
  </conditionalFormatting>
  <conditionalFormatting sqref="B1444">
    <cfRule type="cellIs" priority="709" operator="equal" aboveAverage="0" equalAverage="0" bottom="0" percent="0" rank="0" text="" dxfId="719">
      <formula>"ogółem"</formula>
    </cfRule>
  </conditionalFormatting>
  <conditionalFormatting sqref="B1444">
    <cfRule type="cellIs" priority="710" operator="equal" aboveAverage="0" equalAverage="0" bottom="0" percent="0" rank="0" text="" dxfId="720">
      <formula>"ogółem"</formula>
    </cfRule>
    <cfRule type="cellIs" priority="711" operator="equal" aboveAverage="0" equalAverage="0" bottom="0" percent="0" rank="0" text="" dxfId="721">
      <formula>"ogółem"</formula>
    </cfRule>
  </conditionalFormatting>
  <conditionalFormatting sqref="A1445">
    <cfRule type="cellIs" priority="712" operator="equal" aboveAverage="0" equalAverage="0" bottom="0" percent="0" rank="0" text="" dxfId="722">
      <formula>"Wydatki bieżące"</formula>
    </cfRule>
  </conditionalFormatting>
  <conditionalFormatting sqref="A1445">
    <cfRule type="cellIs" priority="713" operator="equal" aboveAverage="0" equalAverage="0" bottom="0" percent="0" rank="0" text="" dxfId="723">
      <formula>"Wydatki bieżące"</formula>
    </cfRule>
  </conditionalFormatting>
  <conditionalFormatting sqref="A1445">
    <cfRule type="cellIs" priority="714" operator="equal" aboveAverage="0" equalAverage="0" bottom="0" percent="0" rank="0" text="" dxfId="724">
      <formula>"Wydatki bieżące"</formula>
    </cfRule>
  </conditionalFormatting>
  <conditionalFormatting sqref="B1445">
    <cfRule type="cellIs" priority="715" operator="equal" aboveAverage="0" equalAverage="0" bottom="0" percent="0" rank="0" text="" dxfId="725">
      <formula>"ogółem"</formula>
    </cfRule>
  </conditionalFormatting>
  <conditionalFormatting sqref="B1445">
    <cfRule type="cellIs" priority="716" operator="equal" aboveAverage="0" equalAverage="0" bottom="0" percent="0" rank="0" text="" dxfId="726">
      <formula>"ogółem"</formula>
    </cfRule>
  </conditionalFormatting>
  <conditionalFormatting sqref="B1445">
    <cfRule type="cellIs" priority="717" operator="equal" aboveAverage="0" equalAverage="0" bottom="0" percent="0" rank="0" text="" dxfId="727">
      <formula>"ogółem"</formula>
    </cfRule>
    <cfRule type="cellIs" priority="718" operator="equal" aboveAverage="0" equalAverage="0" bottom="0" percent="0" rank="0" text="" dxfId="728">
      <formula>"ogółem"</formula>
    </cfRule>
  </conditionalFormatting>
  <conditionalFormatting sqref="B1537">
    <cfRule type="cellIs" priority="719" operator="equal" aboveAverage="0" equalAverage="0" bottom="0" percent="0" rank="0" text="" dxfId="729">
      <formula>"ogółem"</formula>
    </cfRule>
  </conditionalFormatting>
  <conditionalFormatting sqref="A1537">
    <cfRule type="cellIs" priority="720" operator="equal" aboveAverage="0" equalAverage="0" bottom="0" percent="0" rank="0" text="" dxfId="730">
      <formula>"Wydatki bieżące"</formula>
    </cfRule>
  </conditionalFormatting>
  <conditionalFormatting sqref="B1537">
    <cfRule type="cellIs" priority="721" operator="equal" aboveAverage="0" equalAverage="0" bottom="0" percent="0" rank="0" text="" dxfId="731">
      <formula>"ogółem"</formula>
    </cfRule>
  </conditionalFormatting>
  <conditionalFormatting sqref="A1537">
    <cfRule type="cellIs" priority="722" operator="equal" aboveAverage="0" equalAverage="0" bottom="0" percent="0" rank="0" text="" dxfId="732">
      <formula>"Wydatki bieżące"</formula>
    </cfRule>
  </conditionalFormatting>
  <conditionalFormatting sqref="B1537">
    <cfRule type="cellIs" priority="723" operator="equal" aboveAverage="0" equalAverage="0" bottom="0" percent="0" rank="0" text="" dxfId="733">
      <formula>"ogółem"</formula>
    </cfRule>
    <cfRule type="cellIs" priority="724" operator="equal" aboveAverage="0" equalAverage="0" bottom="0" percent="0" rank="0" text="" dxfId="734">
      <formula>"ogółem"</formula>
    </cfRule>
  </conditionalFormatting>
  <conditionalFormatting sqref="A1537">
    <cfRule type="cellIs" priority="725" operator="equal" aboveAverage="0" equalAverage="0" bottom="0" percent="0" rank="0" text="" dxfId="735">
      <formula>"Wydatki bieżące"</formula>
    </cfRule>
  </conditionalFormatting>
  <conditionalFormatting sqref="B1538">
    <cfRule type="cellIs" priority="726" operator="equal" aboveAverage="0" equalAverage="0" bottom="0" percent="0" rank="0" text="" dxfId="736">
      <formula>"ogółem"</formula>
    </cfRule>
  </conditionalFormatting>
  <conditionalFormatting sqref="A1538">
    <cfRule type="cellIs" priority="727" operator="equal" aboveAverage="0" equalAverage="0" bottom="0" percent="0" rank="0" text="" dxfId="737">
      <formula>"Wydatki bieżące"</formula>
    </cfRule>
  </conditionalFormatting>
  <conditionalFormatting sqref="B1538">
    <cfRule type="cellIs" priority="728" operator="equal" aboveAverage="0" equalAverage="0" bottom="0" percent="0" rank="0" text="" dxfId="738">
      <formula>"ogółem"</formula>
    </cfRule>
  </conditionalFormatting>
  <conditionalFormatting sqref="A1538">
    <cfRule type="cellIs" priority="729" operator="equal" aboveAverage="0" equalAverage="0" bottom="0" percent="0" rank="0" text="" dxfId="739">
      <formula>"Wydatki bieżące"</formula>
    </cfRule>
  </conditionalFormatting>
  <conditionalFormatting sqref="B1538">
    <cfRule type="cellIs" priority="730" operator="equal" aboveAverage="0" equalAverage="0" bottom="0" percent="0" rank="0" text="" dxfId="740">
      <formula>"ogółem"</formula>
    </cfRule>
    <cfRule type="cellIs" priority="731" operator="equal" aboveAverage="0" equalAverage="0" bottom="0" percent="0" rank="0" text="" dxfId="741">
      <formula>"ogółem"</formula>
    </cfRule>
  </conditionalFormatting>
  <conditionalFormatting sqref="A1538">
    <cfRule type="cellIs" priority="732" operator="equal" aboveAverage="0" equalAverage="0" bottom="0" percent="0" rank="0" text="" dxfId="742">
      <formula>"Wydatki bieżące"</formula>
    </cfRule>
  </conditionalFormatting>
  <conditionalFormatting sqref="A1462">
    <cfRule type="cellIs" priority="733" operator="equal" aboveAverage="0" equalAverage="0" bottom="0" percent="0" rank="0" text="" dxfId="743">
      <formula>"Wydatki bieżące"</formula>
    </cfRule>
  </conditionalFormatting>
  <conditionalFormatting sqref="A1462">
    <cfRule type="cellIs" priority="734" operator="equal" aboveAverage="0" equalAverage="0" bottom="0" percent="0" rank="0" text="" dxfId="744">
      <formula>"Wydatki bieżące"</formula>
    </cfRule>
  </conditionalFormatting>
  <conditionalFormatting sqref="A1462">
    <cfRule type="cellIs" priority="735" operator="equal" aboveAverage="0" equalAverage="0" bottom="0" percent="0" rank="0" text="" dxfId="745">
      <formula>"Wydatki bieżące"</formula>
    </cfRule>
  </conditionalFormatting>
  <conditionalFormatting sqref="B1462:B1463">
    <cfRule type="cellIs" priority="736" operator="equal" aboveAverage="0" equalAverage="0" bottom="0" percent="0" rank="0" text="" dxfId="746">
      <formula>"ogółem"</formula>
    </cfRule>
  </conditionalFormatting>
  <conditionalFormatting sqref="B1462:B1463">
    <cfRule type="cellIs" priority="737" operator="equal" aboveAverage="0" equalAverage="0" bottom="0" percent="0" rank="0" text="" dxfId="747">
      <formula>"ogółem"</formula>
    </cfRule>
  </conditionalFormatting>
  <conditionalFormatting sqref="B1462:B1463">
    <cfRule type="cellIs" priority="738" operator="equal" aboveAverage="0" equalAverage="0" bottom="0" percent="0" rank="0" text="" dxfId="748">
      <formula>"ogółem"</formula>
    </cfRule>
    <cfRule type="cellIs" priority="739" operator="equal" aboveAverage="0" equalAverage="0" bottom="0" percent="0" rank="0" text="" dxfId="749">
      <formula>"ogółem"</formula>
    </cfRule>
  </conditionalFormatting>
  <conditionalFormatting sqref="A1454">
    <cfRule type="cellIs" priority="740" operator="equal" aboveAverage="0" equalAverage="0" bottom="0" percent="0" rank="0" text="" dxfId="750">
      <formula>"Wydatki bieżące"</formula>
    </cfRule>
  </conditionalFormatting>
  <conditionalFormatting sqref="A1454">
    <cfRule type="cellIs" priority="741" operator="equal" aboveAverage="0" equalAverage="0" bottom="0" percent="0" rank="0" text="" dxfId="751">
      <formula>"Wydatki bieżące"</formula>
    </cfRule>
  </conditionalFormatting>
  <conditionalFormatting sqref="A1454">
    <cfRule type="cellIs" priority="742" operator="equal" aboveAverage="0" equalAverage="0" bottom="0" percent="0" rank="0" text="" dxfId="752">
      <formula>"Wydatki bieżące"</formula>
    </cfRule>
  </conditionalFormatting>
  <conditionalFormatting sqref="B1454">
    <cfRule type="cellIs" priority="743" operator="equal" aboveAverage="0" equalAverage="0" bottom="0" percent="0" rank="0" text="" dxfId="753">
      <formula>"ogółem"</formula>
    </cfRule>
  </conditionalFormatting>
  <conditionalFormatting sqref="B1454">
    <cfRule type="cellIs" priority="744" operator="equal" aboveAverage="0" equalAverage="0" bottom="0" percent="0" rank="0" text="" dxfId="754">
      <formula>"ogółem"</formula>
    </cfRule>
  </conditionalFormatting>
  <conditionalFormatting sqref="B1454">
    <cfRule type="cellIs" priority="745" operator="equal" aboveAverage="0" equalAverage="0" bottom="0" percent="0" rank="0" text="" dxfId="755">
      <formula>"ogółem"</formula>
    </cfRule>
    <cfRule type="cellIs" priority="746" operator="equal" aboveAverage="0" equalAverage="0" bottom="0" percent="0" rank="0" text="" dxfId="756">
      <formula>"ogółem"</formula>
    </cfRule>
  </conditionalFormatting>
  <conditionalFormatting sqref="B1072">
    <cfRule type="cellIs" priority="747" operator="equal" aboveAverage="0" equalAverage="0" bottom="0" percent="0" rank="0" text="" dxfId="757">
      <formula>"ogółem"</formula>
    </cfRule>
  </conditionalFormatting>
  <conditionalFormatting sqref="B1072">
    <cfRule type="cellIs" priority="748" operator="equal" aboveAverage="0" equalAverage="0" bottom="0" percent="0" rank="0" text="" dxfId="758">
      <formula>"ogółem"</formula>
    </cfRule>
  </conditionalFormatting>
  <conditionalFormatting sqref="B1072">
    <cfRule type="cellIs" priority="749" operator="equal" aboveAverage="0" equalAverage="0" bottom="0" percent="0" rank="0" text="" dxfId="759">
      <formula>"ogółem"</formula>
    </cfRule>
    <cfRule type="cellIs" priority="750" operator="equal" aboveAverage="0" equalAverage="0" bottom="0" percent="0" rank="0" text="" dxfId="760">
      <formula>"ogółem"</formula>
    </cfRule>
  </conditionalFormatting>
  <conditionalFormatting sqref="B1107">
    <cfRule type="cellIs" priority="751" operator="equal" aboveAverage="0" equalAverage="0" bottom="0" percent="0" rank="0" text="" dxfId="761">
      <formula>"ogółem"</formula>
    </cfRule>
  </conditionalFormatting>
  <conditionalFormatting sqref="B1107">
    <cfRule type="cellIs" priority="752" operator="equal" aboveAverage="0" equalAverage="0" bottom="0" percent="0" rank="0" text="" dxfId="762">
      <formula>"ogółem"</formula>
    </cfRule>
  </conditionalFormatting>
  <conditionalFormatting sqref="B1107">
    <cfRule type="cellIs" priority="753" operator="equal" aboveAverage="0" equalAverage="0" bottom="0" percent="0" rank="0" text="" dxfId="763">
      <formula>"ogółem"</formula>
    </cfRule>
    <cfRule type="cellIs" priority="754" operator="equal" aboveAverage="0" equalAverage="0" bottom="0" percent="0" rank="0" text="" dxfId="764">
      <formula>"ogółem"</formula>
    </cfRule>
  </conditionalFormatting>
  <conditionalFormatting sqref="B1115">
    <cfRule type="cellIs" priority="755" operator="equal" aboveAverage="0" equalAverage="0" bottom="0" percent="0" rank="0" text="" dxfId="765">
      <formula>"ogółem"</formula>
    </cfRule>
  </conditionalFormatting>
  <conditionalFormatting sqref="B1115">
    <cfRule type="cellIs" priority="756" operator="equal" aboveAverage="0" equalAverage="0" bottom="0" percent="0" rank="0" text="" dxfId="766">
      <formula>"ogółem"</formula>
    </cfRule>
  </conditionalFormatting>
  <conditionalFormatting sqref="B1115">
    <cfRule type="cellIs" priority="757" operator="equal" aboveAverage="0" equalAverage="0" bottom="0" percent="0" rank="0" text="" dxfId="767">
      <formula>"ogółem"</formula>
    </cfRule>
    <cfRule type="cellIs" priority="758" operator="equal" aboveAverage="0" equalAverage="0" bottom="0" percent="0" rank="0" text="" dxfId="768">
      <formula>"ogółem"</formula>
    </cfRule>
  </conditionalFormatting>
  <conditionalFormatting sqref="B1146">
    <cfRule type="cellIs" priority="759" operator="equal" aboveAverage="0" equalAverage="0" bottom="0" percent="0" rank="0" text="" dxfId="769">
      <formula>"ogółem"</formula>
    </cfRule>
  </conditionalFormatting>
  <conditionalFormatting sqref="B1146">
    <cfRule type="cellIs" priority="760" operator="equal" aboveAverage="0" equalAverage="0" bottom="0" percent="0" rank="0" text="" dxfId="770">
      <formula>"ogółem"</formula>
    </cfRule>
  </conditionalFormatting>
  <conditionalFormatting sqref="B1146">
    <cfRule type="cellIs" priority="761" operator="equal" aboveAverage="0" equalAverage="0" bottom="0" percent="0" rank="0" text="" dxfId="771">
      <formula>"ogółem"</formula>
    </cfRule>
    <cfRule type="cellIs" priority="762" operator="equal" aboveAverage="0" equalAverage="0" bottom="0" percent="0" rank="0" text="" dxfId="772">
      <formula>"ogółem"</formula>
    </cfRule>
  </conditionalFormatting>
  <conditionalFormatting sqref="B1182">
    <cfRule type="cellIs" priority="763" operator="equal" aboveAverage="0" equalAverage="0" bottom="0" percent="0" rank="0" text="" dxfId="773">
      <formula>"ogółem"</formula>
    </cfRule>
  </conditionalFormatting>
  <conditionalFormatting sqref="B1182">
    <cfRule type="cellIs" priority="764" operator="equal" aboveAverage="0" equalAverage="0" bottom="0" percent="0" rank="0" text="" dxfId="774">
      <formula>"ogółem"</formula>
    </cfRule>
  </conditionalFormatting>
  <conditionalFormatting sqref="B1182">
    <cfRule type="cellIs" priority="765" operator="equal" aboveAverage="0" equalAverage="0" bottom="0" percent="0" rank="0" text="" dxfId="775">
      <formula>"ogółem"</formula>
    </cfRule>
    <cfRule type="cellIs" priority="766" operator="equal" aboveAverage="0" equalAverage="0" bottom="0" percent="0" rank="0" text="" dxfId="776">
      <formula>"ogółem"</formula>
    </cfRule>
  </conditionalFormatting>
  <conditionalFormatting sqref="B1213">
    <cfRule type="cellIs" priority="767" operator="equal" aboveAverage="0" equalAverage="0" bottom="0" percent="0" rank="0" text="" dxfId="777">
      <formula>"ogółem"</formula>
    </cfRule>
  </conditionalFormatting>
  <conditionalFormatting sqref="B1213">
    <cfRule type="cellIs" priority="768" operator="equal" aboveAverage="0" equalAverage="0" bottom="0" percent="0" rank="0" text="" dxfId="778">
      <formula>"ogółem"</formula>
    </cfRule>
  </conditionalFormatting>
  <conditionalFormatting sqref="B1213">
    <cfRule type="cellIs" priority="769" operator="equal" aboveAverage="0" equalAverage="0" bottom="0" percent="0" rank="0" text="" dxfId="779">
      <formula>"ogółem"</formula>
    </cfRule>
    <cfRule type="cellIs" priority="770" operator="equal" aboveAverage="0" equalAverage="0" bottom="0" percent="0" rank="0" text="" dxfId="780">
      <formula>"ogółem"</formula>
    </cfRule>
  </conditionalFormatting>
  <conditionalFormatting sqref="B1423">
    <cfRule type="cellIs" priority="771" operator="equal" aboveAverage="0" equalAverage="0" bottom="0" percent="0" rank="0" text="" dxfId="781">
      <formula>"ogółem"</formula>
    </cfRule>
  </conditionalFormatting>
  <conditionalFormatting sqref="B1423">
    <cfRule type="cellIs" priority="772" operator="equal" aboveAverage="0" equalAverage="0" bottom="0" percent="0" rank="0" text="" dxfId="782">
      <formula>"ogółem"</formula>
    </cfRule>
  </conditionalFormatting>
  <conditionalFormatting sqref="B1423">
    <cfRule type="cellIs" priority="773" operator="equal" aboveAverage="0" equalAverage="0" bottom="0" percent="0" rank="0" text="" dxfId="783">
      <formula>"ogółem"</formula>
    </cfRule>
    <cfRule type="cellIs" priority="774" operator="equal" aboveAverage="0" equalAverage="0" bottom="0" percent="0" rank="0" text="" dxfId="784">
      <formula>"ogółem"</formula>
    </cfRule>
  </conditionalFormatting>
  <conditionalFormatting sqref="B1598">
    <cfRule type="cellIs" priority="775" operator="equal" aboveAverage="0" equalAverage="0" bottom="0" percent="0" rank="0" text="" dxfId="785">
      <formula>"ogółem"</formula>
    </cfRule>
  </conditionalFormatting>
  <conditionalFormatting sqref="B1598">
    <cfRule type="cellIs" priority="776" operator="equal" aboveAverage="0" equalAverage="0" bottom="0" percent="0" rank="0" text="" dxfId="786">
      <formula>"ogółem"</formula>
    </cfRule>
  </conditionalFormatting>
  <conditionalFormatting sqref="B1598">
    <cfRule type="cellIs" priority="777" operator="equal" aboveAverage="0" equalAverage="0" bottom="0" percent="0" rank="0" text="" dxfId="787">
      <formula>"ogółem"</formula>
    </cfRule>
    <cfRule type="cellIs" priority="778" operator="equal" aboveAverage="0" equalAverage="0" bottom="0" percent="0" rank="0" text="" dxfId="788">
      <formula>"ogółem"</formula>
    </cfRule>
  </conditionalFormatting>
  <conditionalFormatting sqref="B2066:B2067">
    <cfRule type="cellIs" priority="779" operator="equal" aboveAverage="0" equalAverage="0" bottom="0" percent="0" rank="0" text="" dxfId="789">
      <formula>"ogółem"</formula>
    </cfRule>
  </conditionalFormatting>
  <conditionalFormatting sqref="B2066:B2067">
    <cfRule type="cellIs" priority="780" operator="equal" aboveAverage="0" equalAverage="0" bottom="0" percent="0" rank="0" text="" dxfId="790">
      <formula>"ogółem"</formula>
    </cfRule>
  </conditionalFormatting>
  <conditionalFormatting sqref="B2066:B2067">
    <cfRule type="cellIs" priority="781" operator="equal" aboveAverage="0" equalAverage="0" bottom="0" percent="0" rank="0" text="" dxfId="791">
      <formula>"ogółem"</formula>
    </cfRule>
    <cfRule type="cellIs" priority="782" operator="equal" aboveAverage="0" equalAverage="0" bottom="0" percent="0" rank="0" text="" dxfId="792">
      <formula>"ogółem"</formula>
    </cfRule>
  </conditionalFormatting>
  <conditionalFormatting sqref="B2085:B2086">
    <cfRule type="cellIs" priority="783" operator="equal" aboveAverage="0" equalAverage="0" bottom="0" percent="0" rank="0" text="" dxfId="793">
      <formula>"ogółem"</formula>
    </cfRule>
  </conditionalFormatting>
  <conditionalFormatting sqref="B2085:B2086">
    <cfRule type="cellIs" priority="784" operator="equal" aboveAverage="0" equalAverage="0" bottom="0" percent="0" rank="0" text="" dxfId="794">
      <formula>"ogółem"</formula>
    </cfRule>
  </conditionalFormatting>
  <conditionalFormatting sqref="B2085:B2086">
    <cfRule type="cellIs" priority="785" operator="equal" aboveAverage="0" equalAverage="0" bottom="0" percent="0" rank="0" text="" dxfId="795">
      <formula>"ogółem"</formula>
    </cfRule>
    <cfRule type="cellIs" priority="786" operator="equal" aboveAverage="0" equalAverage="0" bottom="0" percent="0" rank="0" text="" dxfId="796">
      <formula>"ogółem"</formula>
    </cfRule>
  </conditionalFormatting>
  <conditionalFormatting sqref="B2101">
    <cfRule type="cellIs" priority="787" operator="equal" aboveAverage="0" equalAverage="0" bottom="0" percent="0" rank="0" text="" dxfId="797">
      <formula>"ogółem"</formula>
    </cfRule>
  </conditionalFormatting>
  <conditionalFormatting sqref="B2101">
    <cfRule type="cellIs" priority="788" operator="equal" aboveAverage="0" equalAverage="0" bottom="0" percent="0" rank="0" text="" dxfId="798">
      <formula>"ogółem"</formula>
    </cfRule>
  </conditionalFormatting>
  <conditionalFormatting sqref="B2101">
    <cfRule type="cellIs" priority="789" operator="equal" aboveAverage="0" equalAverage="0" bottom="0" percent="0" rank="0" text="" dxfId="799">
      <formula>"ogółem"</formula>
    </cfRule>
    <cfRule type="cellIs" priority="790" operator="equal" aboveAverage="0" equalAverage="0" bottom="0" percent="0" rank="0" text="" dxfId="800">
      <formula>"ogółem"</formula>
    </cfRule>
  </conditionalFormatting>
  <conditionalFormatting sqref="B2121:B2122">
    <cfRule type="cellIs" priority="791" operator="equal" aboveAverage="0" equalAverage="0" bottom="0" percent="0" rank="0" text="" dxfId="801">
      <formula>"ogółem"</formula>
    </cfRule>
  </conditionalFormatting>
  <conditionalFormatting sqref="B2121:B2122">
    <cfRule type="cellIs" priority="792" operator="equal" aboveAverage="0" equalAverage="0" bottom="0" percent="0" rank="0" text="" dxfId="802">
      <formula>"ogółem"</formula>
    </cfRule>
  </conditionalFormatting>
  <conditionalFormatting sqref="B2121:B2122">
    <cfRule type="cellIs" priority="793" operator="equal" aboveAverage="0" equalAverage="0" bottom="0" percent="0" rank="0" text="" dxfId="803">
      <formula>"ogółem"</formula>
    </cfRule>
    <cfRule type="cellIs" priority="794" operator="equal" aboveAverage="0" equalAverage="0" bottom="0" percent="0" rank="0" text="" dxfId="804">
      <formula>"ogółem"</formula>
    </cfRule>
  </conditionalFormatting>
  <conditionalFormatting sqref="B2130:B2131">
    <cfRule type="cellIs" priority="795" operator="equal" aboveAverage="0" equalAverage="0" bottom="0" percent="0" rank="0" text="" dxfId="805">
      <formula>"ogółem"</formula>
    </cfRule>
  </conditionalFormatting>
  <conditionalFormatting sqref="B2130:B2131">
    <cfRule type="cellIs" priority="796" operator="equal" aboveAverage="0" equalAverage="0" bottom="0" percent="0" rank="0" text="" dxfId="806">
      <formula>"ogółem"</formula>
    </cfRule>
  </conditionalFormatting>
  <conditionalFormatting sqref="B2130:B2131">
    <cfRule type="cellIs" priority="797" operator="equal" aboveAverage="0" equalAverage="0" bottom="0" percent="0" rank="0" text="" dxfId="807">
      <formula>"ogółem"</formula>
    </cfRule>
    <cfRule type="cellIs" priority="798" operator="equal" aboveAverage="0" equalAverage="0" bottom="0" percent="0" rank="0" text="" dxfId="808">
      <formula>"ogółem"</formula>
    </cfRule>
  </conditionalFormatting>
  <conditionalFormatting sqref="B2144:B2145">
    <cfRule type="cellIs" priority="799" operator="equal" aboveAverage="0" equalAverage="0" bottom="0" percent="0" rank="0" text="" dxfId="809">
      <formula>"ogółem"</formula>
    </cfRule>
  </conditionalFormatting>
  <conditionalFormatting sqref="B2144:B2145">
    <cfRule type="cellIs" priority="800" operator="equal" aboveAverage="0" equalAverage="0" bottom="0" percent="0" rank="0" text="" dxfId="810">
      <formula>"ogółem"</formula>
    </cfRule>
  </conditionalFormatting>
  <conditionalFormatting sqref="B2144:B2145">
    <cfRule type="cellIs" priority="801" operator="equal" aboveAverage="0" equalAverage="0" bottom="0" percent="0" rank="0" text="" dxfId="811">
      <formula>"ogółem"</formula>
    </cfRule>
    <cfRule type="cellIs" priority="802" operator="equal" aboveAverage="0" equalAverage="0" bottom="0" percent="0" rank="0" text="" dxfId="812">
      <formula>"ogółem"</formula>
    </cfRule>
  </conditionalFormatting>
  <conditionalFormatting sqref="B2179">
    <cfRule type="cellIs" priority="803" operator="equal" aboveAverage="0" equalAverage="0" bottom="0" percent="0" rank="0" text="" dxfId="813">
      <formula>"ogółem"</formula>
    </cfRule>
  </conditionalFormatting>
  <conditionalFormatting sqref="B2179">
    <cfRule type="cellIs" priority="804" operator="equal" aboveAverage="0" equalAverage="0" bottom="0" percent="0" rank="0" text="" dxfId="814">
      <formula>"ogółem"</formula>
    </cfRule>
  </conditionalFormatting>
  <conditionalFormatting sqref="B2179">
    <cfRule type="cellIs" priority="805" operator="equal" aboveAverage="0" equalAverage="0" bottom="0" percent="0" rank="0" text="" dxfId="815">
      <formula>"ogółem"</formula>
    </cfRule>
    <cfRule type="cellIs" priority="806" operator="equal" aboveAverage="0" equalAverage="0" bottom="0" percent="0" rank="0" text="" dxfId="816">
      <formula>"ogółem"</formula>
    </cfRule>
  </conditionalFormatting>
  <conditionalFormatting sqref="B2185">
    <cfRule type="cellIs" priority="807" operator="equal" aboveAverage="0" equalAverage="0" bottom="0" percent="0" rank="0" text="" dxfId="817">
      <formula>"ogółem"</formula>
    </cfRule>
  </conditionalFormatting>
  <conditionalFormatting sqref="B2185">
    <cfRule type="cellIs" priority="808" operator="equal" aboveAverage="0" equalAverage="0" bottom="0" percent="0" rank="0" text="" dxfId="818">
      <formula>"ogółem"</formula>
    </cfRule>
  </conditionalFormatting>
  <conditionalFormatting sqref="B2185">
    <cfRule type="cellIs" priority="809" operator="equal" aboveAverage="0" equalAverage="0" bottom="0" percent="0" rank="0" text="" dxfId="819">
      <formula>"ogółem"</formula>
    </cfRule>
    <cfRule type="cellIs" priority="810" operator="equal" aboveAverage="0" equalAverage="0" bottom="0" percent="0" rank="0" text="" dxfId="820">
      <formula>"ogółem"</formula>
    </cfRule>
  </conditionalFormatting>
  <conditionalFormatting sqref="B1028">
    <cfRule type="cellIs" priority="811" operator="equal" aboveAverage="0" equalAverage="0" bottom="0" percent="0" rank="0" text="" dxfId="821">
      <formula>"ogółem"</formula>
    </cfRule>
  </conditionalFormatting>
  <conditionalFormatting sqref="A1028">
    <cfRule type="cellIs" priority="812" operator="equal" aboveAverage="0" equalAverage="0" bottom="0" percent="0" rank="0" text="" dxfId="822">
      <formula>"Wydatki bieżące"</formula>
    </cfRule>
  </conditionalFormatting>
  <conditionalFormatting sqref="B1028">
    <cfRule type="cellIs" priority="813" operator="equal" aboveAverage="0" equalAverage="0" bottom="0" percent="0" rank="0" text="" dxfId="823">
      <formula>"ogółem"</formula>
    </cfRule>
  </conditionalFormatting>
  <conditionalFormatting sqref="A1028">
    <cfRule type="cellIs" priority="814" operator="equal" aboveAverage="0" equalAverage="0" bottom="0" percent="0" rank="0" text="" dxfId="824">
      <formula>"Wydatki bieżące"</formula>
    </cfRule>
  </conditionalFormatting>
  <conditionalFormatting sqref="B1028">
    <cfRule type="cellIs" priority="815" operator="equal" aboveAverage="0" equalAverage="0" bottom="0" percent="0" rank="0" text="" dxfId="825">
      <formula>"ogółem"</formula>
    </cfRule>
    <cfRule type="cellIs" priority="816" operator="equal" aboveAverage="0" equalAverage="0" bottom="0" percent="0" rank="0" text="" dxfId="826">
      <formula>"ogółem"</formula>
    </cfRule>
  </conditionalFormatting>
  <conditionalFormatting sqref="A1028">
    <cfRule type="cellIs" priority="817" operator="equal" aboveAverage="0" equalAverage="0" bottom="0" percent="0" rank="0" text="" dxfId="827">
      <formula>"Wydatki bieżące"</formula>
    </cfRule>
  </conditionalFormatting>
  <conditionalFormatting sqref="B1727:B1728">
    <cfRule type="cellIs" priority="818" operator="equal" aboveAverage="0" equalAverage="0" bottom="0" percent="0" rank="0" text="" dxfId="828">
      <formula>"ogółem"</formula>
    </cfRule>
  </conditionalFormatting>
  <conditionalFormatting sqref="A1727:A1728">
    <cfRule type="cellIs" priority="819" operator="equal" aboveAverage="0" equalAverage="0" bottom="0" percent="0" rank="0" text="" dxfId="829">
      <formula>"Wydatki bieżące"</formula>
    </cfRule>
  </conditionalFormatting>
  <conditionalFormatting sqref="B1727:B1728">
    <cfRule type="cellIs" priority="820" operator="equal" aboveAverage="0" equalAverage="0" bottom="0" percent="0" rank="0" text="" dxfId="830">
      <formula>"ogółem"</formula>
    </cfRule>
  </conditionalFormatting>
  <conditionalFormatting sqref="A1727:A1728">
    <cfRule type="cellIs" priority="821" operator="equal" aboveAverage="0" equalAverage="0" bottom="0" percent="0" rank="0" text="" dxfId="831">
      <formula>"Wydatki bieżące"</formula>
    </cfRule>
  </conditionalFormatting>
  <conditionalFormatting sqref="B1727:B1728">
    <cfRule type="cellIs" priority="822" operator="equal" aboveAverage="0" equalAverage="0" bottom="0" percent="0" rank="0" text="" dxfId="832">
      <formula>"ogółem"</formula>
    </cfRule>
    <cfRule type="cellIs" priority="823" operator="equal" aboveAverage="0" equalAverage="0" bottom="0" percent="0" rank="0" text="" dxfId="833">
      <formula>"ogółem"</formula>
    </cfRule>
  </conditionalFormatting>
  <conditionalFormatting sqref="A1727:A1728">
    <cfRule type="cellIs" priority="824" operator="equal" aboveAverage="0" equalAverage="0" bottom="0" percent="0" rank="0" text="" dxfId="834">
      <formula>"Wydatki bieżące"</formula>
    </cfRule>
  </conditionalFormatting>
  <conditionalFormatting sqref="B1744">
    <cfRule type="cellIs" priority="825" operator="equal" aboveAverage="0" equalAverage="0" bottom="0" percent="0" rank="0" text="" dxfId="835">
      <formula>"ogółem"</formula>
    </cfRule>
  </conditionalFormatting>
  <conditionalFormatting sqref="A1744">
    <cfRule type="cellIs" priority="826" operator="equal" aboveAverage="0" equalAverage="0" bottom="0" percent="0" rank="0" text="" dxfId="836">
      <formula>"Wydatki bieżące"</formula>
    </cfRule>
  </conditionalFormatting>
  <conditionalFormatting sqref="B1744">
    <cfRule type="cellIs" priority="827" operator="equal" aboveAverage="0" equalAverage="0" bottom="0" percent="0" rank="0" text="" dxfId="837">
      <formula>"ogółem"</formula>
    </cfRule>
  </conditionalFormatting>
  <conditionalFormatting sqref="A1744">
    <cfRule type="cellIs" priority="828" operator="equal" aboveAverage="0" equalAverage="0" bottom="0" percent="0" rank="0" text="" dxfId="838">
      <formula>"Wydatki bieżące"</formula>
    </cfRule>
  </conditionalFormatting>
  <conditionalFormatting sqref="B1744">
    <cfRule type="cellIs" priority="829" operator="equal" aboveAverage="0" equalAverage="0" bottom="0" percent="0" rank="0" text="" dxfId="839">
      <formula>"ogółem"</formula>
    </cfRule>
    <cfRule type="cellIs" priority="830" operator="equal" aboveAverage="0" equalAverage="0" bottom="0" percent="0" rank="0" text="" dxfId="840">
      <formula>"ogółem"</formula>
    </cfRule>
  </conditionalFormatting>
  <conditionalFormatting sqref="A1744">
    <cfRule type="cellIs" priority="831" operator="equal" aboveAverage="0" equalAverage="0" bottom="0" percent="0" rank="0" text="" dxfId="841">
      <formula>"Wydatki bieżące"</formula>
    </cfRule>
  </conditionalFormatting>
  <conditionalFormatting sqref="B1655">
    <cfRule type="cellIs" priority="832" operator="equal" aboveAverage="0" equalAverage="0" bottom="0" percent="0" rank="0" text="" dxfId="842">
      <formula>"ogółem"</formula>
    </cfRule>
  </conditionalFormatting>
  <conditionalFormatting sqref="A1655">
    <cfRule type="cellIs" priority="833" operator="equal" aboveAverage="0" equalAverage="0" bottom="0" percent="0" rank="0" text="" dxfId="843">
      <formula>"Wydatki bieżące"</formula>
    </cfRule>
  </conditionalFormatting>
  <conditionalFormatting sqref="B1655">
    <cfRule type="cellIs" priority="834" operator="equal" aboveAverage="0" equalAverage="0" bottom="0" percent="0" rank="0" text="" dxfId="844">
      <formula>"ogółem"</formula>
    </cfRule>
  </conditionalFormatting>
  <conditionalFormatting sqref="A1655">
    <cfRule type="cellIs" priority="835" operator="equal" aboveAverage="0" equalAverage="0" bottom="0" percent="0" rank="0" text="" dxfId="845">
      <formula>"Wydatki bieżące"</formula>
    </cfRule>
  </conditionalFormatting>
  <conditionalFormatting sqref="B1655">
    <cfRule type="cellIs" priority="836" operator="equal" aboveAverage="0" equalAverage="0" bottom="0" percent="0" rank="0" text="" dxfId="846">
      <formula>"ogółem"</formula>
    </cfRule>
    <cfRule type="cellIs" priority="837" operator="equal" aboveAverage="0" equalAverage="0" bottom="0" percent="0" rank="0" text="" dxfId="847">
      <formula>"ogółem"</formula>
    </cfRule>
  </conditionalFormatting>
  <conditionalFormatting sqref="A1655">
    <cfRule type="cellIs" priority="838" operator="equal" aboveAverage="0" equalAverage="0" bottom="0" percent="0" rank="0" text="" dxfId="848">
      <formula>"Wydatki bieżące"</formula>
    </cfRule>
  </conditionalFormatting>
  <conditionalFormatting sqref="B740">
    <cfRule type="cellIs" priority="839" operator="equal" aboveAverage="0" equalAverage="0" bottom="0" percent="0" rank="0" text="" dxfId="849">
      <formula>"ogółem"</formula>
    </cfRule>
  </conditionalFormatting>
  <conditionalFormatting sqref="A740">
    <cfRule type="cellIs" priority="840" operator="equal" aboveAverage="0" equalAverage="0" bottom="0" percent="0" rank="0" text="" dxfId="850">
      <formula>"Wydatki bieżące"</formula>
    </cfRule>
  </conditionalFormatting>
  <conditionalFormatting sqref="B740">
    <cfRule type="cellIs" priority="841" operator="equal" aboveAverage="0" equalAverage="0" bottom="0" percent="0" rank="0" text="" dxfId="851">
      <formula>"ogółem"</formula>
    </cfRule>
  </conditionalFormatting>
  <conditionalFormatting sqref="A740">
    <cfRule type="cellIs" priority="842" operator="equal" aboveAverage="0" equalAverage="0" bottom="0" percent="0" rank="0" text="" dxfId="852">
      <formula>"Wydatki bieżące"</formula>
    </cfRule>
  </conditionalFormatting>
  <conditionalFormatting sqref="B740">
    <cfRule type="cellIs" priority="843" operator="equal" aboveAverage="0" equalAverage="0" bottom="0" percent="0" rank="0" text="" dxfId="853">
      <formula>"ogółem"</formula>
    </cfRule>
    <cfRule type="cellIs" priority="844" operator="equal" aboveAverage="0" equalAverage="0" bottom="0" percent="0" rank="0" text="" dxfId="854">
      <formula>"ogółem"</formula>
    </cfRule>
  </conditionalFormatting>
  <conditionalFormatting sqref="A740">
    <cfRule type="cellIs" priority="845" operator="equal" aboveAverage="0" equalAverage="0" bottom="0" percent="0" rank="0" text="" dxfId="855">
      <formula>"Wydatki bieżące"</formula>
    </cfRule>
  </conditionalFormatting>
  <conditionalFormatting sqref="B828">
    <cfRule type="cellIs" priority="846" operator="equal" aboveAverage="0" equalAverage="0" bottom="0" percent="0" rank="0" text="" dxfId="856">
      <formula>"ogółem"</formula>
    </cfRule>
  </conditionalFormatting>
  <conditionalFormatting sqref="A828">
    <cfRule type="cellIs" priority="847" operator="equal" aboveAverage="0" equalAverage="0" bottom="0" percent="0" rank="0" text="" dxfId="857">
      <formula>"Wydatki bieżące"</formula>
    </cfRule>
  </conditionalFormatting>
  <conditionalFormatting sqref="B828">
    <cfRule type="cellIs" priority="848" operator="equal" aboveAverage="0" equalAverage="0" bottom="0" percent="0" rank="0" text="" dxfId="858">
      <formula>"ogółem"</formula>
    </cfRule>
  </conditionalFormatting>
  <conditionalFormatting sqref="A828">
    <cfRule type="cellIs" priority="849" operator="equal" aboveAverage="0" equalAverage="0" bottom="0" percent="0" rank="0" text="" dxfId="859">
      <formula>"Wydatki bieżące"</formula>
    </cfRule>
  </conditionalFormatting>
  <conditionalFormatting sqref="B828">
    <cfRule type="cellIs" priority="850" operator="equal" aboveAverage="0" equalAverage="0" bottom="0" percent="0" rank="0" text="" dxfId="860">
      <formula>"ogółem"</formula>
    </cfRule>
    <cfRule type="cellIs" priority="851" operator="equal" aboveAverage="0" equalAverage="0" bottom="0" percent="0" rank="0" text="" dxfId="861">
      <formula>"ogółem"</formula>
    </cfRule>
  </conditionalFormatting>
  <conditionalFormatting sqref="A828">
    <cfRule type="cellIs" priority="852" operator="equal" aboveAverage="0" equalAverage="0" bottom="0" percent="0" rank="0" text="" dxfId="862">
      <formula>"Wydatki bieżące"</formula>
    </cfRule>
  </conditionalFormatting>
  <conditionalFormatting sqref="B1069">
    <cfRule type="cellIs" priority="853" operator="equal" aboveAverage="0" equalAverage="0" bottom="0" percent="0" rank="0" text="" dxfId="863">
      <formula>"ogółem"</formula>
    </cfRule>
  </conditionalFormatting>
  <conditionalFormatting sqref="A1069">
    <cfRule type="cellIs" priority="854" operator="equal" aboveAverage="0" equalAverage="0" bottom="0" percent="0" rank="0" text="" dxfId="864">
      <formula>"Wydatki bieżące"</formula>
    </cfRule>
  </conditionalFormatting>
  <conditionalFormatting sqref="B1069">
    <cfRule type="cellIs" priority="855" operator="equal" aboveAverage="0" equalAverage="0" bottom="0" percent="0" rank="0" text="" dxfId="865">
      <formula>"ogółem"</formula>
    </cfRule>
  </conditionalFormatting>
  <conditionalFormatting sqref="A1069">
    <cfRule type="cellIs" priority="856" operator="equal" aboveAverage="0" equalAverage="0" bottom="0" percent="0" rank="0" text="" dxfId="866">
      <formula>"Wydatki bieżące"</formula>
    </cfRule>
  </conditionalFormatting>
  <conditionalFormatting sqref="B1069">
    <cfRule type="cellIs" priority="857" operator="equal" aboveAverage="0" equalAverage="0" bottom="0" percent="0" rank="0" text="" dxfId="867">
      <formula>"ogółem"</formula>
    </cfRule>
    <cfRule type="cellIs" priority="858" operator="equal" aboveAverage="0" equalAverage="0" bottom="0" percent="0" rank="0" text="" dxfId="868">
      <formula>"ogółem"</formula>
    </cfRule>
  </conditionalFormatting>
  <conditionalFormatting sqref="A1069">
    <cfRule type="cellIs" priority="859" operator="equal" aboveAverage="0" equalAverage="0" bottom="0" percent="0" rank="0" text="" dxfId="869">
      <formula>"Wydatki bieżące"</formula>
    </cfRule>
  </conditionalFormatting>
  <conditionalFormatting sqref="B1113">
    <cfRule type="cellIs" priority="860" operator="equal" aboveAverage="0" equalAverage="0" bottom="0" percent="0" rank="0" text="" dxfId="870">
      <formula>"ogółem"</formula>
    </cfRule>
  </conditionalFormatting>
  <conditionalFormatting sqref="A1113">
    <cfRule type="cellIs" priority="861" operator="equal" aboveAverage="0" equalAverage="0" bottom="0" percent="0" rank="0" text="" dxfId="871">
      <formula>"Wydatki bieżące"</formula>
    </cfRule>
  </conditionalFormatting>
  <conditionalFormatting sqref="B1113">
    <cfRule type="cellIs" priority="862" operator="equal" aboveAverage="0" equalAverage="0" bottom="0" percent="0" rank="0" text="" dxfId="872">
      <formula>"ogółem"</formula>
    </cfRule>
  </conditionalFormatting>
  <conditionalFormatting sqref="A1113">
    <cfRule type="cellIs" priority="863" operator="equal" aboveAverage="0" equalAverage="0" bottom="0" percent="0" rank="0" text="" dxfId="873">
      <formula>"Wydatki bieżące"</formula>
    </cfRule>
  </conditionalFormatting>
  <conditionalFormatting sqref="B1113">
    <cfRule type="cellIs" priority="864" operator="equal" aboveAverage="0" equalAverage="0" bottom="0" percent="0" rank="0" text="" dxfId="874">
      <formula>"ogółem"</formula>
    </cfRule>
    <cfRule type="cellIs" priority="865" operator="equal" aboveAverage="0" equalAverage="0" bottom="0" percent="0" rank="0" text="" dxfId="875">
      <formula>"ogółem"</formula>
    </cfRule>
  </conditionalFormatting>
  <conditionalFormatting sqref="A1113">
    <cfRule type="cellIs" priority="866" operator="equal" aboveAverage="0" equalAverage="0" bottom="0" percent="0" rank="0" text="" dxfId="876">
      <formula>"Wydatki bieżące"</formula>
    </cfRule>
  </conditionalFormatting>
  <conditionalFormatting sqref="A1123">
    <cfRule type="cellIs" priority="867" operator="equal" aboveAverage="0" equalAverage="0" bottom="0" percent="0" rank="0" text="" dxfId="877">
      <formula>"Wydatki bieżące"</formula>
    </cfRule>
  </conditionalFormatting>
  <conditionalFormatting sqref="B1123">
    <cfRule type="cellIs" priority="868" operator="equal" aboveAverage="0" equalAverage="0" bottom="0" percent="0" rank="0" text="" dxfId="878">
      <formula>"ogółem"</formula>
    </cfRule>
  </conditionalFormatting>
  <conditionalFormatting sqref="A1123">
    <cfRule type="cellIs" priority="869" operator="equal" aboveAverage="0" equalAverage="0" bottom="0" percent="0" rank="0" text="" dxfId="879">
      <formula>"Wydatki bieżące"</formula>
    </cfRule>
  </conditionalFormatting>
  <conditionalFormatting sqref="B1123">
    <cfRule type="cellIs" priority="870" operator="equal" aboveAverage="0" equalAverage="0" bottom="0" percent="0" rank="0" text="" dxfId="880">
      <formula>"ogółem"</formula>
    </cfRule>
  </conditionalFormatting>
  <conditionalFormatting sqref="A1123">
    <cfRule type="cellIs" priority="871" operator="equal" aboveAverage="0" equalAverage="0" bottom="0" percent="0" rank="0" text="" dxfId="881">
      <formula>"Wydatki bieżące"</formula>
    </cfRule>
  </conditionalFormatting>
  <conditionalFormatting sqref="B1123">
    <cfRule type="cellIs" priority="872" operator="equal" aboveAverage="0" equalAverage="0" bottom="0" percent="0" rank="0" text="" dxfId="882">
      <formula>"ogółem"</formula>
    </cfRule>
    <cfRule type="cellIs" priority="873" operator="equal" aboveAverage="0" equalAverage="0" bottom="0" percent="0" rank="0" text="" dxfId="883">
      <formula>"ogółem"</formula>
    </cfRule>
  </conditionalFormatting>
  <conditionalFormatting sqref="A1189">
    <cfRule type="cellIs" priority="874" operator="equal" aboveAverage="0" equalAverage="0" bottom="0" percent="0" rank="0" text="" dxfId="884">
      <formula>"Wydatki bieżące"</formula>
    </cfRule>
  </conditionalFormatting>
  <conditionalFormatting sqref="B1188">
    <cfRule type="cellIs" priority="875" operator="equal" aboveAverage="0" equalAverage="0" bottom="0" percent="0" rank="0" text="" dxfId="885">
      <formula>"ogółem"</formula>
    </cfRule>
  </conditionalFormatting>
  <conditionalFormatting sqref="A1188">
    <cfRule type="cellIs" priority="876" operator="equal" aboveAverage="0" equalAverage="0" bottom="0" percent="0" rank="0" text="" dxfId="886">
      <formula>"Wydatki bieżące"</formula>
    </cfRule>
  </conditionalFormatting>
  <conditionalFormatting sqref="B1188">
    <cfRule type="cellIs" priority="877" operator="equal" aboveAverage="0" equalAverage="0" bottom="0" percent="0" rank="0" text="" dxfId="887">
      <formula>"ogółem"</formula>
    </cfRule>
  </conditionalFormatting>
  <conditionalFormatting sqref="A1188">
    <cfRule type="cellIs" priority="878" operator="equal" aboveAverage="0" equalAverage="0" bottom="0" percent="0" rank="0" text="" dxfId="888">
      <formula>"Wydatki bieżące"</formula>
    </cfRule>
  </conditionalFormatting>
  <conditionalFormatting sqref="B1188">
    <cfRule type="cellIs" priority="879" operator="equal" aboveAverage="0" equalAverage="0" bottom="0" percent="0" rank="0" text="" dxfId="889">
      <formula>"ogółem"</formula>
    </cfRule>
    <cfRule type="cellIs" priority="880" operator="equal" aboveAverage="0" equalAverage="0" bottom="0" percent="0" rank="0" text="" dxfId="890">
      <formula>"ogółem"</formula>
    </cfRule>
  </conditionalFormatting>
  <conditionalFormatting sqref="A1188">
    <cfRule type="cellIs" priority="881" operator="equal" aboveAverage="0" equalAverage="0" bottom="0" percent="0" rank="0" text="" dxfId="891">
      <formula>"Wydatki bieżące"</formula>
    </cfRule>
  </conditionalFormatting>
  <conditionalFormatting sqref="B1189">
    <cfRule type="cellIs" priority="882" operator="equal" aboveAverage="0" equalAverage="0" bottom="0" percent="0" rank="0" text="" dxfId="892">
      <formula>"ogółem"</formula>
    </cfRule>
  </conditionalFormatting>
  <conditionalFormatting sqref="A1189">
    <cfRule type="cellIs" priority="883" operator="equal" aboveAverage="0" equalAverage="0" bottom="0" percent="0" rank="0" text="" dxfId="893">
      <formula>"Wydatki bieżące"</formula>
    </cfRule>
  </conditionalFormatting>
  <conditionalFormatting sqref="B1189">
    <cfRule type="cellIs" priority="884" operator="equal" aboveAverage="0" equalAverage="0" bottom="0" percent="0" rank="0" text="" dxfId="894">
      <formula>"ogółem"</formula>
    </cfRule>
  </conditionalFormatting>
  <conditionalFormatting sqref="A1189">
    <cfRule type="cellIs" priority="885" operator="equal" aboveAverage="0" equalAverage="0" bottom="0" percent="0" rank="0" text="" dxfId="895">
      <formula>"Wydatki bieżące"</formula>
    </cfRule>
  </conditionalFormatting>
  <conditionalFormatting sqref="B1189">
    <cfRule type="cellIs" priority="886" operator="equal" aboveAverage="0" equalAverage="0" bottom="0" percent="0" rank="0" text="" dxfId="896">
      <formula>"ogółem"</formula>
    </cfRule>
    <cfRule type="cellIs" priority="887" operator="equal" aboveAverage="0" equalAverage="0" bottom="0" percent="0" rank="0" text="" dxfId="897">
      <formula>"ogółem"</formula>
    </cfRule>
  </conditionalFormatting>
  <conditionalFormatting sqref="A1151">
    <cfRule type="cellIs" priority="888" operator="equal" aboveAverage="0" equalAverage="0" bottom="0" percent="0" rank="0" text="" dxfId="898">
      <formula>"Wydatki bieżące"</formula>
    </cfRule>
  </conditionalFormatting>
  <conditionalFormatting sqref="B1151">
    <cfRule type="cellIs" priority="889" operator="equal" aboveAverage="0" equalAverage="0" bottom="0" percent="0" rank="0" text="" dxfId="899">
      <formula>"ogółem"</formula>
    </cfRule>
  </conditionalFormatting>
  <conditionalFormatting sqref="A1151">
    <cfRule type="cellIs" priority="890" operator="equal" aboveAverage="0" equalAverage="0" bottom="0" percent="0" rank="0" text="" dxfId="900">
      <formula>"Wydatki bieżące"</formula>
    </cfRule>
  </conditionalFormatting>
  <conditionalFormatting sqref="B1151">
    <cfRule type="cellIs" priority="891" operator="equal" aboveAverage="0" equalAverage="0" bottom="0" percent="0" rank="0" text="" dxfId="901">
      <formula>"ogółem"</formula>
    </cfRule>
  </conditionalFormatting>
  <conditionalFormatting sqref="A1151">
    <cfRule type="cellIs" priority="892" operator="equal" aboveAverage="0" equalAverage="0" bottom="0" percent="0" rank="0" text="" dxfId="902">
      <formula>"Wydatki bieżące"</formula>
    </cfRule>
  </conditionalFormatting>
  <conditionalFormatting sqref="B1151">
    <cfRule type="cellIs" priority="893" operator="equal" aboveAverage="0" equalAverage="0" bottom="0" percent="0" rank="0" text="" dxfId="903">
      <formula>"ogółem"</formula>
    </cfRule>
    <cfRule type="cellIs" priority="894" operator="equal" aboveAverage="0" equalAverage="0" bottom="0" percent="0" rank="0" text="" dxfId="904">
      <formula>"ogółem"</formula>
    </cfRule>
  </conditionalFormatting>
  <conditionalFormatting sqref="A1339">
    <cfRule type="cellIs" priority="895" operator="equal" aboveAverage="0" equalAverage="0" bottom="0" percent="0" rank="0" text="" dxfId="905">
      <formula>"Wydatki bieżące"</formula>
    </cfRule>
  </conditionalFormatting>
  <conditionalFormatting sqref="B1339">
    <cfRule type="cellIs" priority="896" operator="equal" aboveAverage="0" equalAverage="0" bottom="0" percent="0" rank="0" text="" dxfId="906">
      <formula>"ogółem"</formula>
    </cfRule>
  </conditionalFormatting>
  <conditionalFormatting sqref="A1339">
    <cfRule type="cellIs" priority="897" operator="equal" aboveAverage="0" equalAverage="0" bottom="0" percent="0" rank="0" text="" dxfId="907">
      <formula>"Wydatki bieżące"</formula>
    </cfRule>
  </conditionalFormatting>
  <conditionalFormatting sqref="B1339">
    <cfRule type="cellIs" priority="898" operator="equal" aboveAverage="0" equalAverage="0" bottom="0" percent="0" rank="0" text="" dxfId="908">
      <formula>"ogółem"</formula>
    </cfRule>
  </conditionalFormatting>
  <conditionalFormatting sqref="A1339">
    <cfRule type="cellIs" priority="899" operator="equal" aboveAverage="0" equalAverage="0" bottom="0" percent="0" rank="0" text="" dxfId="909">
      <formula>"Wydatki bieżące"</formula>
    </cfRule>
  </conditionalFormatting>
  <conditionalFormatting sqref="B1339">
    <cfRule type="cellIs" priority="900" operator="equal" aboveAverage="0" equalAverage="0" bottom="0" percent="0" rank="0" text="" dxfId="910">
      <formula>"ogółem"</formula>
    </cfRule>
    <cfRule type="cellIs" priority="901" operator="equal" aboveAverage="0" equalAverage="0" bottom="0" percent="0" rank="0" text="" dxfId="911">
      <formula>"ogółem"</formula>
    </cfRule>
  </conditionalFormatting>
  <conditionalFormatting sqref="A1353">
    <cfRule type="cellIs" priority="902" operator="equal" aboveAverage="0" equalAverage="0" bottom="0" percent="0" rank="0" text="" dxfId="912">
      <formula>"Wydatki bieżące"</formula>
    </cfRule>
  </conditionalFormatting>
  <conditionalFormatting sqref="B1353">
    <cfRule type="cellIs" priority="903" operator="equal" aboveAverage="0" equalAverage="0" bottom="0" percent="0" rank="0" text="" dxfId="913">
      <formula>"ogółem"</formula>
    </cfRule>
  </conditionalFormatting>
  <conditionalFormatting sqref="A1353">
    <cfRule type="cellIs" priority="904" operator="equal" aboveAverage="0" equalAverage="0" bottom="0" percent="0" rank="0" text="" dxfId="914">
      <formula>"Wydatki bieżące"</formula>
    </cfRule>
  </conditionalFormatting>
  <conditionalFormatting sqref="B1353">
    <cfRule type="cellIs" priority="905" operator="equal" aboveAverage="0" equalAverage="0" bottom="0" percent="0" rank="0" text="" dxfId="915">
      <formula>"ogółem"</formula>
    </cfRule>
  </conditionalFormatting>
  <conditionalFormatting sqref="A1353">
    <cfRule type="cellIs" priority="906" operator="equal" aboveAverage="0" equalAverage="0" bottom="0" percent="0" rank="0" text="" dxfId="916">
      <formula>"Wydatki bieżące"</formula>
    </cfRule>
  </conditionalFormatting>
  <conditionalFormatting sqref="B1353">
    <cfRule type="cellIs" priority="907" operator="equal" aboveAverage="0" equalAverage="0" bottom="0" percent="0" rank="0" text="" dxfId="917">
      <formula>"ogółem"</formula>
    </cfRule>
    <cfRule type="cellIs" priority="908" operator="equal" aboveAverage="0" equalAverage="0" bottom="0" percent="0" rank="0" text="" dxfId="918">
      <formula>"ogółem"</formula>
    </cfRule>
  </conditionalFormatting>
  <conditionalFormatting sqref="B1403">
    <cfRule type="cellIs" priority="909" operator="equal" aboveAverage="0" equalAverage="0" bottom="0" percent="0" rank="0" text="" dxfId="919">
      <formula>"ogółem"</formula>
    </cfRule>
  </conditionalFormatting>
  <conditionalFormatting sqref="A1403">
    <cfRule type="cellIs" priority="910" operator="equal" aboveAverage="0" equalAverage="0" bottom="0" percent="0" rank="0" text="" dxfId="920">
      <formula>"Wydatki bieżące"</formula>
    </cfRule>
  </conditionalFormatting>
  <conditionalFormatting sqref="B1403">
    <cfRule type="cellIs" priority="911" operator="equal" aboveAverage="0" equalAverage="0" bottom="0" percent="0" rank="0" text="" dxfId="921">
      <formula>"ogółem"</formula>
    </cfRule>
  </conditionalFormatting>
  <conditionalFormatting sqref="A1403">
    <cfRule type="cellIs" priority="912" operator="equal" aboveAverage="0" equalAverage="0" bottom="0" percent="0" rank="0" text="" dxfId="922">
      <formula>"Wydatki bieżące"</formula>
    </cfRule>
  </conditionalFormatting>
  <conditionalFormatting sqref="B1403">
    <cfRule type="cellIs" priority="913" operator="equal" aboveAverage="0" equalAverage="0" bottom="0" percent="0" rank="0" text="" dxfId="923">
      <formula>"ogółem"</formula>
    </cfRule>
    <cfRule type="cellIs" priority="914" operator="equal" aboveAverage="0" equalAverage="0" bottom="0" percent="0" rank="0" text="" dxfId="924">
      <formula>"ogółem"</formula>
    </cfRule>
  </conditionalFormatting>
  <conditionalFormatting sqref="A1403">
    <cfRule type="cellIs" priority="915" operator="equal" aboveAverage="0" equalAverage="0" bottom="0" percent="0" rank="0" text="" dxfId="925">
      <formula>"Wydatki bieżące"</formula>
    </cfRule>
  </conditionalFormatting>
  <conditionalFormatting sqref="B1417">
    <cfRule type="cellIs" priority="916" operator="equal" aboveAverage="0" equalAverage="0" bottom="0" percent="0" rank="0" text="" dxfId="926">
      <formula>"ogółem"</formula>
    </cfRule>
  </conditionalFormatting>
  <conditionalFormatting sqref="A1417">
    <cfRule type="cellIs" priority="917" operator="equal" aboveAverage="0" equalAverage="0" bottom="0" percent="0" rank="0" text="" dxfId="927">
      <formula>"Wydatki bieżące"</formula>
    </cfRule>
  </conditionalFormatting>
  <conditionalFormatting sqref="B1417">
    <cfRule type="cellIs" priority="918" operator="equal" aboveAverage="0" equalAverage="0" bottom="0" percent="0" rank="0" text="" dxfId="928">
      <formula>"ogółem"</formula>
    </cfRule>
  </conditionalFormatting>
  <conditionalFormatting sqref="A1417">
    <cfRule type="cellIs" priority="919" operator="equal" aboveAverage="0" equalAverage="0" bottom="0" percent="0" rank="0" text="" dxfId="929">
      <formula>"Wydatki bieżące"</formula>
    </cfRule>
  </conditionalFormatting>
  <conditionalFormatting sqref="B1417">
    <cfRule type="cellIs" priority="920" operator="equal" aboveAverage="0" equalAverage="0" bottom="0" percent="0" rank="0" text="" dxfId="930">
      <formula>"ogółem"</formula>
    </cfRule>
    <cfRule type="cellIs" priority="921" operator="equal" aboveAverage="0" equalAverage="0" bottom="0" percent="0" rank="0" text="" dxfId="931">
      <formula>"ogółem"</formula>
    </cfRule>
  </conditionalFormatting>
  <conditionalFormatting sqref="A1417">
    <cfRule type="cellIs" priority="922" operator="equal" aboveAverage="0" equalAverage="0" bottom="0" percent="0" rank="0" text="" dxfId="932">
      <formula>"Wydatki bieżące"</formula>
    </cfRule>
  </conditionalFormatting>
  <conditionalFormatting sqref="B961">
    <cfRule type="cellIs" priority="923" operator="equal" aboveAverage="0" equalAverage="0" bottom="0" percent="0" rank="0" text="" dxfId="933">
      <formula>"ogółem"</formula>
    </cfRule>
  </conditionalFormatting>
  <conditionalFormatting sqref="A961">
    <cfRule type="cellIs" priority="924" operator="equal" aboveAverage="0" equalAverage="0" bottom="0" percent="0" rank="0" text="" dxfId="934">
      <formula>"Wydatki bieżące"</formula>
    </cfRule>
  </conditionalFormatting>
  <conditionalFormatting sqref="B961">
    <cfRule type="cellIs" priority="925" operator="equal" aboveAverage="0" equalAverage="0" bottom="0" percent="0" rank="0" text="" dxfId="935">
      <formula>"ogółem"</formula>
    </cfRule>
  </conditionalFormatting>
  <conditionalFormatting sqref="A961">
    <cfRule type="cellIs" priority="926" operator="equal" aboveAverage="0" equalAverage="0" bottom="0" percent="0" rank="0" text="" dxfId="936">
      <formula>"Wydatki bieżące"</formula>
    </cfRule>
  </conditionalFormatting>
  <conditionalFormatting sqref="B961">
    <cfRule type="cellIs" priority="927" operator="equal" aboveAverage="0" equalAverage="0" bottom="0" percent="0" rank="0" text="" dxfId="937">
      <formula>"ogółem"</formula>
    </cfRule>
    <cfRule type="cellIs" priority="928" operator="equal" aboveAverage="0" equalAverage="0" bottom="0" percent="0" rank="0" text="" dxfId="938">
      <formula>"ogółem"</formula>
    </cfRule>
  </conditionalFormatting>
  <conditionalFormatting sqref="A961">
    <cfRule type="cellIs" priority="929" operator="equal" aboveAverage="0" equalAverage="0" bottom="0" percent="0" rank="0" text="" dxfId="939">
      <formula>"Wydatki bieżące"</formula>
    </cfRule>
  </conditionalFormatting>
  <conditionalFormatting sqref="B1429">
    <cfRule type="cellIs" priority="930" operator="equal" aboveAverage="0" equalAverage="0" bottom="0" percent="0" rank="0" text="" dxfId="940">
      <formula>"ogółem"</formula>
    </cfRule>
  </conditionalFormatting>
  <conditionalFormatting sqref="A1429">
    <cfRule type="cellIs" priority="931" operator="equal" aboveAverage="0" equalAverage="0" bottom="0" percent="0" rank="0" text="" dxfId="941">
      <formula>"Wydatki bieżące"</formula>
    </cfRule>
  </conditionalFormatting>
  <conditionalFormatting sqref="B1429">
    <cfRule type="cellIs" priority="932" operator="equal" aboveAverage="0" equalAverage="0" bottom="0" percent="0" rank="0" text="" dxfId="942">
      <formula>"ogółem"</formula>
    </cfRule>
  </conditionalFormatting>
  <conditionalFormatting sqref="A1429">
    <cfRule type="cellIs" priority="933" operator="equal" aboveAverage="0" equalAverage="0" bottom="0" percent="0" rank="0" text="" dxfId="943">
      <formula>"Wydatki bieżące"</formula>
    </cfRule>
  </conditionalFormatting>
  <conditionalFormatting sqref="B1429">
    <cfRule type="cellIs" priority="934" operator="equal" aboveAverage="0" equalAverage="0" bottom="0" percent="0" rank="0" text="" dxfId="944">
      <formula>"ogółem"</formula>
    </cfRule>
    <cfRule type="cellIs" priority="935" operator="equal" aboveAverage="0" equalAverage="0" bottom="0" percent="0" rank="0" text="" dxfId="945">
      <formula>"ogółem"</formula>
    </cfRule>
  </conditionalFormatting>
  <conditionalFormatting sqref="A1429">
    <cfRule type="cellIs" priority="936" operator="equal" aboveAverage="0" equalAverage="0" bottom="0" percent="0" rank="0" text="" dxfId="946">
      <formula>"Wydatki bieżące"</formula>
    </cfRule>
  </conditionalFormatting>
  <conditionalFormatting sqref="B1983">
    <cfRule type="cellIs" priority="937" operator="equal" aboveAverage="0" equalAverage="0" bottom="0" percent="0" rank="0" text="" dxfId="947">
      <formula>"ogółem"</formula>
    </cfRule>
  </conditionalFormatting>
  <conditionalFormatting sqref="A1983">
    <cfRule type="cellIs" priority="938" operator="equal" aboveAverage="0" equalAverage="0" bottom="0" percent="0" rank="0" text="" dxfId="948">
      <formula>"Wydatki bieżące"</formula>
    </cfRule>
  </conditionalFormatting>
  <conditionalFormatting sqref="B1983">
    <cfRule type="cellIs" priority="939" operator="equal" aboveAverage="0" equalAverage="0" bottom="0" percent="0" rank="0" text="" dxfId="949">
      <formula>"ogółem"</formula>
    </cfRule>
  </conditionalFormatting>
  <conditionalFormatting sqref="A1983">
    <cfRule type="cellIs" priority="940" operator="equal" aboveAverage="0" equalAverage="0" bottom="0" percent="0" rank="0" text="" dxfId="950">
      <formula>"Wydatki bieżące"</formula>
    </cfRule>
  </conditionalFormatting>
  <conditionalFormatting sqref="B1983">
    <cfRule type="cellIs" priority="941" operator="equal" aboveAverage="0" equalAverage="0" bottom="0" percent="0" rank="0" text="" dxfId="951">
      <formula>"ogółem"</formula>
    </cfRule>
    <cfRule type="cellIs" priority="942" operator="equal" aboveAverage="0" equalAverage="0" bottom="0" percent="0" rank="0" text="" dxfId="952">
      <formula>"ogółem"</formula>
    </cfRule>
  </conditionalFormatting>
  <conditionalFormatting sqref="A1983">
    <cfRule type="cellIs" priority="943" operator="equal" aboveAverage="0" equalAverage="0" bottom="0" percent="0" rank="0" text="" dxfId="953">
      <formula>"Wydatki bieżące"</formula>
    </cfRule>
  </conditionalFormatting>
  <conditionalFormatting sqref="B290">
    <cfRule type="cellIs" priority="944" operator="equal" aboveAverage="0" equalAverage="0" bottom="0" percent="0" rank="0" text="" dxfId="954">
      <formula>"ogółem"</formula>
    </cfRule>
  </conditionalFormatting>
  <conditionalFormatting sqref="A290">
    <cfRule type="cellIs" priority="945" operator="equal" aboveAverage="0" equalAverage="0" bottom="0" percent="0" rank="0" text="" dxfId="955">
      <formula>"Wydatki bieżące"</formula>
    </cfRule>
  </conditionalFormatting>
  <conditionalFormatting sqref="B290">
    <cfRule type="cellIs" priority="946" operator="equal" aboveAverage="0" equalAverage="0" bottom="0" percent="0" rank="0" text="" dxfId="956">
      <formula>"ogółem"</formula>
    </cfRule>
  </conditionalFormatting>
  <conditionalFormatting sqref="A290">
    <cfRule type="cellIs" priority="947" operator="equal" aboveAverage="0" equalAverage="0" bottom="0" percent="0" rank="0" text="" dxfId="957">
      <formula>"Wydatki bieżące"</formula>
    </cfRule>
  </conditionalFormatting>
  <conditionalFormatting sqref="B290">
    <cfRule type="cellIs" priority="948" operator="equal" aboveAverage="0" equalAverage="0" bottom="0" percent="0" rank="0" text="" dxfId="958">
      <formula>"ogółem"</formula>
    </cfRule>
    <cfRule type="cellIs" priority="949" operator="equal" aboveAverage="0" equalAverage="0" bottom="0" percent="0" rank="0" text="" dxfId="959">
      <formula>"ogółem"</formula>
    </cfRule>
  </conditionalFormatting>
  <conditionalFormatting sqref="A290">
    <cfRule type="cellIs" priority="950" operator="equal" aboveAverage="0" equalAverage="0" bottom="0" percent="0" rank="0" text="" dxfId="960">
      <formula>"Wydatki bieżące"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LibreOffice/7.4.7.2$Linux_X86_64 LibreOffice_project/40$Build-2</Application>
  <AppVersion>15.0000</AppVersion>
  <Company>umk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2004-01-23T12:07:53Z</dcterms:created>
  <dc:creator>Aleksandra Okołowicz</dc:creator>
  <dc:description/>
  <dc:language>pl-PL</dc:language>
  <cp:lastModifiedBy/>
  <cp:lastPrinted>2023-11-15T13:44:52Z</cp:lastPrinted>
  <dcterms:modified xsi:type="dcterms:W3CDTF">2024-02-02T00:00:01Z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